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490632D-E6F8-4536-8F68-D5A54BCEA10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eam Builder" sheetId="2" r:id="rId1"/>
    <sheet name="Pokemon" sheetId="1" r:id="rId2"/>
    <sheet name="Attack Multipli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2" l="1"/>
  <c r="X5" i="2"/>
  <c r="AB5" i="2"/>
  <c r="AF5" i="2"/>
  <c r="T6" i="2"/>
  <c r="X6" i="2"/>
  <c r="AB6" i="2"/>
  <c r="AF6" i="2"/>
  <c r="T7" i="2"/>
  <c r="X7" i="2"/>
  <c r="AB7" i="2"/>
  <c r="AF7" i="2"/>
  <c r="P6" i="2"/>
  <c r="D6" i="2"/>
  <c r="Q6" i="2" s="1"/>
  <c r="B3" i="2"/>
  <c r="B4" i="2"/>
  <c r="B5" i="2"/>
  <c r="B6" i="2"/>
  <c r="B7" i="2"/>
  <c r="E7" i="2"/>
  <c r="F7" i="2"/>
  <c r="G7" i="2"/>
  <c r="H7" i="2"/>
  <c r="I7" i="2"/>
  <c r="J7" i="2"/>
  <c r="K7" i="2"/>
  <c r="L7" i="2"/>
  <c r="M7" i="2"/>
  <c r="N7" i="2"/>
  <c r="E6" i="2"/>
  <c r="F6" i="2"/>
  <c r="G6" i="2"/>
  <c r="H6" i="2"/>
  <c r="I6" i="2"/>
  <c r="J6" i="2"/>
  <c r="K6" i="2"/>
  <c r="L6" i="2"/>
  <c r="M6" i="2"/>
  <c r="N6" i="2"/>
  <c r="E5" i="2"/>
  <c r="F5" i="2"/>
  <c r="G5" i="2"/>
  <c r="H5" i="2"/>
  <c r="I5" i="2"/>
  <c r="J5" i="2"/>
  <c r="K5" i="2"/>
  <c r="L5" i="2"/>
  <c r="M5" i="2"/>
  <c r="N5" i="2"/>
  <c r="E4" i="2"/>
  <c r="F4" i="2"/>
  <c r="G4" i="2"/>
  <c r="H4" i="2"/>
  <c r="I4" i="2"/>
  <c r="J4" i="2"/>
  <c r="K4" i="2"/>
  <c r="L4" i="2"/>
  <c r="M4" i="2"/>
  <c r="N4" i="2"/>
  <c r="F3" i="2"/>
  <c r="G3" i="2"/>
  <c r="H3" i="2"/>
  <c r="I3" i="2"/>
  <c r="J3" i="2"/>
  <c r="K3" i="2"/>
  <c r="L3" i="2"/>
  <c r="M3" i="2"/>
  <c r="N3" i="2"/>
  <c r="E3" i="2"/>
  <c r="T3" i="2" s="1"/>
  <c r="D3" i="2"/>
  <c r="Q3" i="2" s="1"/>
  <c r="D4" i="2"/>
  <c r="Q4" i="2" s="1"/>
  <c r="D5" i="2"/>
  <c r="Q5" i="2" s="1"/>
  <c r="D7" i="2"/>
  <c r="Q7" i="2" s="1"/>
  <c r="D2" i="2"/>
  <c r="E2" i="2"/>
  <c r="F2" i="2"/>
  <c r="G2" i="2"/>
  <c r="H2" i="2"/>
  <c r="I2" i="2"/>
  <c r="J2" i="2"/>
  <c r="K2" i="2"/>
  <c r="L2" i="2"/>
  <c r="M2" i="2"/>
  <c r="N2" i="2"/>
  <c r="B2" i="2"/>
  <c r="P4" i="2" l="1"/>
  <c r="AF4" i="2"/>
  <c r="AB4" i="2"/>
  <c r="X4" i="2"/>
  <c r="T4" i="2"/>
  <c r="AF3" i="2"/>
  <c r="AB3" i="2"/>
  <c r="X3" i="2"/>
  <c r="O6" i="2"/>
  <c r="O4" i="2"/>
  <c r="AE7" i="2"/>
  <c r="AA7" i="2"/>
  <c r="W7" i="2"/>
  <c r="S7" i="2"/>
  <c r="AE6" i="2"/>
  <c r="AA6" i="2"/>
  <c r="W6" i="2"/>
  <c r="S6" i="2"/>
  <c r="AE5" i="2"/>
  <c r="AA5" i="2"/>
  <c r="W5" i="2"/>
  <c r="S5" i="2"/>
  <c r="AE4" i="2"/>
  <c r="AA4" i="2"/>
  <c r="W4" i="2"/>
  <c r="S4" i="2"/>
  <c r="AE3" i="2"/>
  <c r="AA3" i="2"/>
  <c r="W3" i="2"/>
  <c r="S3" i="2"/>
  <c r="P7" i="2"/>
  <c r="P5" i="2"/>
  <c r="P3" i="2"/>
  <c r="AD7" i="2"/>
  <c r="Z7" i="2"/>
  <c r="V7" i="2"/>
  <c r="R7" i="2"/>
  <c r="AD6" i="2"/>
  <c r="Z6" i="2"/>
  <c r="V6" i="2"/>
  <c r="R6" i="2"/>
  <c r="AD5" i="2"/>
  <c r="Z5" i="2"/>
  <c r="V5" i="2"/>
  <c r="R5" i="2"/>
  <c r="AD4" i="2"/>
  <c r="Z4" i="2"/>
  <c r="V4" i="2"/>
  <c r="R4" i="2"/>
  <c r="AD3" i="2"/>
  <c r="Z3" i="2"/>
  <c r="V3" i="2"/>
  <c r="R3" i="2"/>
  <c r="O7" i="2"/>
  <c r="O5" i="2"/>
  <c r="O3" i="2"/>
  <c r="AC7" i="2"/>
  <c r="Y7" i="2"/>
  <c r="U7" i="2"/>
  <c r="AC6" i="2"/>
  <c r="Y6" i="2"/>
  <c r="U6" i="2"/>
  <c r="AC5" i="2"/>
  <c r="Y5" i="2"/>
  <c r="U5" i="2"/>
  <c r="AC4" i="2"/>
  <c r="Y4" i="2"/>
  <c r="U4" i="2"/>
  <c r="AC3" i="2"/>
  <c r="Y3" i="2"/>
  <c r="U3" i="2"/>
  <c r="S2" i="2"/>
  <c r="S8" i="2" s="1"/>
  <c r="AD2" i="2"/>
  <c r="AD8" i="2" s="1"/>
  <c r="Z2" i="2"/>
  <c r="V2" i="2"/>
  <c r="R2" i="2"/>
  <c r="R8" i="2" s="1"/>
  <c r="AC2" i="2"/>
  <c r="Y2" i="2"/>
  <c r="U2" i="2"/>
  <c r="Q2" i="2"/>
  <c r="Q8" i="2" s="1"/>
  <c r="O2" i="2"/>
  <c r="AF2" i="2"/>
  <c r="AF8" i="2" s="1"/>
  <c r="AB2" i="2"/>
  <c r="AB8" i="2" s="1"/>
  <c r="X2" i="2"/>
  <c r="X8" i="2" s="1"/>
  <c r="T2" i="2"/>
  <c r="T8" i="2" s="1"/>
  <c r="P2" i="2"/>
  <c r="AE2" i="2"/>
  <c r="AE8" i="2" s="1"/>
  <c r="AA2" i="2"/>
  <c r="AA8" i="2" s="1"/>
  <c r="W2" i="2"/>
  <c r="W8" i="2" s="1"/>
  <c r="L8" i="2"/>
  <c r="H8" i="2"/>
  <c r="K8" i="2"/>
  <c r="G8" i="2"/>
  <c r="J8" i="2"/>
  <c r="I8" i="2"/>
  <c r="U8" i="2" l="1"/>
  <c r="V8" i="2"/>
  <c r="P8" i="2"/>
  <c r="Y8" i="2"/>
  <c r="Z8" i="2"/>
  <c r="O8" i="2"/>
  <c r="AC8" i="2"/>
</calcChain>
</file>

<file path=xl/sharedStrings.xml><?xml version="1.0" encoding="utf-8"?>
<sst xmlns="http://schemas.openxmlformats.org/spreadsheetml/2006/main" count="2103" uniqueCount="834">
  <si>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</si>
  <si>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</si>
  <si>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</si>
  <si>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</si>
  <si>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</si>
  <si>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</si>
  <si>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</si>
  <si>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</si>
  <si>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</si>
  <si>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</si>
  <si>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</si>
  <si>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</si>
  <si>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</si>
  <si>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</si>
  <si>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</si>
  <si>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</si>
  <si>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</si>
  <si>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</si>
  <si>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</si>
  <si>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</si>
  <si>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</si>
  <si>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</si>
  <si>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</si>
  <si>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</si>
  <si>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</si>
  <si>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</si>
  <si>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</si>
  <si>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</si>
  <si>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</si>
  <si>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</si>
  <si>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</si>
  <si>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</si>
  <si>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</si>
  <si>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</si>
  <si>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</si>
  <si>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</si>
  <si>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</si>
  <si>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</si>
  <si>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</si>
  <si>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</si>
  <si>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</si>
  <si>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</si>
  <si>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</si>
  <si>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</si>
  <si>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</si>
  <si>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</si>
  <si>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</si>
  <si>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</si>
  <si>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</si>
  <si>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</si>
  <si>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</si>
  <si>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</si>
  <si>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</si>
  <si>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</si>
  <si>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</si>
  <si>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</si>
  <si>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</si>
  <si>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</si>
  <si>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</si>
  <si>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</si>
  <si>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</si>
  <si>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</si>
  <si>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</si>
  <si>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</si>
  <si>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</si>
  <si>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</si>
  <si>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</si>
  <si>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</si>
  <si>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</si>
  <si>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</si>
  <si>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</si>
  <si>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</si>
  <si>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</si>
  <si>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</si>
  <si>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</si>
  <si>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</si>
  <si>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</si>
  <si>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</si>
  <si>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</si>
  <si>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</si>
  <si>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</si>
  <si>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</si>
  <si>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</si>
  <si>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</si>
  <si>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</si>
  <si>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</si>
  <si>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</si>
  <si>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</si>
  <si>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</si>
  <si>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</si>
  <si>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</si>
  <si>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</si>
  <si>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</si>
  <si>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</si>
  <si>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</si>
  <si>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</si>
  <si>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</si>
  <si>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</si>
  <si>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</si>
  <si>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</si>
  <si>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</si>
  <si>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</si>
  <si>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</si>
  <si>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</si>
  <si>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</si>
  <si>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</si>
  <si>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</si>
  <si>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</si>
  <si>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</si>
  <si>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</si>
  <si>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</si>
  <si>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</si>
  <si>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</si>
  <si>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</si>
  <si>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</si>
  <si>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</si>
  <si>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</si>
  <si>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</si>
  <si>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</si>
  <si>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</si>
  <si>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</si>
  <si>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</si>
  <si>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</si>
  <si>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</si>
  <si>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</si>
  <si>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</si>
  <si>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</si>
  <si>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</si>
  <si>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</si>
  <si>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</si>
  <si>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</si>
  <si>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</si>
  <si>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</si>
  <si>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</si>
  <si>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</si>
  <si>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</si>
  <si>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</si>
  <si>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</si>
  <si>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</si>
  <si>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</si>
  <si>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</si>
  <si>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</si>
  <si>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</si>
  <si>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</si>
  <si>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</si>
  <si>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</si>
  <si>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</si>
  <si>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</si>
  <si>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</si>
  <si>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</si>
  <si>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</si>
  <si>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</si>
  <si>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</si>
  <si>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</si>
  <si>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</si>
  <si>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</si>
  <si>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</si>
  <si>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</si>
  <si>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</si>
  <si>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</si>
  <si>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</si>
  <si>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</si>
  <si>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</si>
  <si>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</si>
  <si>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</si>
  <si>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</si>
  <si>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</si>
  <si>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</si>
  <si>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</si>
  <si>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</si>
  <si>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</si>
  <si>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</si>
  <si>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</si>
  <si>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</si>
  <si>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</si>
  <si>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</si>
  <si>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</si>
  <si>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</si>
  <si>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</si>
  <si>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</si>
  <si>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</si>
  <si>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</si>
  <si>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</si>
  <si>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</si>
  <si>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</si>
  <si>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</si>
  <si>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</si>
  <si>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</si>
  <si>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</si>
  <si>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</si>
  <si>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</si>
  <si>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</si>
  <si>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</si>
  <si>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</si>
  <si>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</si>
  <si>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</si>
  <si>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</si>
  <si>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</si>
  <si>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</si>
  <si>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</si>
  <si>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</si>
  <si>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</si>
  <si>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</si>
  <si>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</si>
  <si>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</si>
  <si>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</si>
  <si>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</si>
  <si>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</si>
  <si>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</si>
  <si>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</si>
  <si>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</si>
  <si>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</si>
  <si>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</si>
  <si>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</si>
  <si>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</si>
  <si>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</si>
  <si>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</si>
  <si>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</si>
  <si>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</si>
  <si>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</si>
  <si>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</si>
  <si>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</si>
  <si>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</si>
  <si>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</si>
  <si>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</si>
  <si>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</si>
  <si>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</si>
  <si>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</si>
  <si>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</si>
  <si>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</si>
  <si>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</si>
  <si>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</si>
  <si>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</si>
  <si>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</si>
  <si>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</si>
  <si>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</si>
  <si>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</si>
  <si>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</si>
  <si>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</si>
  <si>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</si>
  <si>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</si>
  <si>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</si>
  <si>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</si>
  <si>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</si>
  <si>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</si>
  <si>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</si>
  <si>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</si>
  <si>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</si>
  <si>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</si>
  <si>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</si>
  <si>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</si>
  <si>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</si>
  <si>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</si>
  <si>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</si>
  <si>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</si>
  <si>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</si>
  <si>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</si>
  <si>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</si>
  <si>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</si>
  <si>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</si>
  <si>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</si>
  <si>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</si>
  <si>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</si>
  <si>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</si>
  <si>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</si>
  <si>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</si>
  <si>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</si>
  <si>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</si>
  <si>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</si>
  <si>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</si>
  <si>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</si>
  <si>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</si>
  <si>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</si>
  <si>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</si>
  <si>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</si>
  <si>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</si>
  <si>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</si>
  <si>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</si>
  <si>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</si>
  <si>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</si>
  <si>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</si>
  <si>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</si>
  <si>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</si>
  <si>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</si>
  <si>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</si>
  <si>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</si>
  <si>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</si>
  <si>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</si>
  <si>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</si>
  <si>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</si>
  <si>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</si>
  <si>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</si>
  <si>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</si>
  <si>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</si>
  <si>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</si>
  <si>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</si>
  <si>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</si>
  <si>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</si>
  <si>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</si>
  <si>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</si>
  <si>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</si>
  <si>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</si>
  <si>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</si>
  <si>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</si>
  <si>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</si>
  <si>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</si>
  <si>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</si>
  <si>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</si>
  <si>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</si>
  <si>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</si>
  <si>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</si>
  <si>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</si>
  <si>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</si>
  <si>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</si>
  <si>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</si>
  <si>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</si>
  <si>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</si>
  <si>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</si>
  <si>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</si>
  <si>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</si>
  <si>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</si>
  <si>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</si>
  <si>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</si>
  <si>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</si>
  <si>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</si>
  <si>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</si>
  <si>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</si>
  <si>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</si>
  <si>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</si>
  <si>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</si>
  <si>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</si>
  <si>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</si>
  <si>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</si>
  <si>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</si>
  <si>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</si>
  <si>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</si>
  <si>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</si>
  <si>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</si>
  <si>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</si>
  <si>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</si>
  <si>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</si>
  <si>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</si>
  <si>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</si>
  <si>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</si>
  <si>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</si>
  <si>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</si>
  <si>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</si>
  <si>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</si>
  <si>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</si>
  <si>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</si>
  <si>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</si>
  <si>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</si>
  <si>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</si>
  <si>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</si>
  <si>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</si>
  <si>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</si>
  <si>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</si>
  <si>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</si>
  <si>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</si>
  <si>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</si>
  <si>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</si>
  <si>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</si>
  <si>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</si>
  <si>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</si>
  <si>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</si>
  <si>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</si>
  <si>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</si>
  <si>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</si>
  <si>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</si>
  <si>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</si>
  <si>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</si>
  <si>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</si>
  <si>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</si>
  <si>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</si>
  <si>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</si>
  <si>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</si>
  <si>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</si>
  <si>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</si>
  <si>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</si>
  <si>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</si>
  <si>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</si>
  <si>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</si>
  <si>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</si>
  <si>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</si>
  <si>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</si>
  <si>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</si>
  <si>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</si>
  <si>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</si>
  <si>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</si>
  <si>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</si>
  <si>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</si>
  <si>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</si>
  <si>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</si>
  <si>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</si>
  <si>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</si>
  <si>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</si>
  <si>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</si>
  <si>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</si>
  <si>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</si>
  <si>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</si>
  <si>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</si>
  <si>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</si>
  <si>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</si>
  <si>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</si>
  <si>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</si>
  <si>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</si>
  <si>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</si>
  <si>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</si>
  <si>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</si>
  <si>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</si>
  <si>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</si>
  <si>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</si>
  <si>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</si>
  <si>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</si>
  <si>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</si>
  <si>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</si>
  <si>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</si>
  <si>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</si>
  <si>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</si>
  <si>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</si>
  <si>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</si>
  <si>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</si>
  <si>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</si>
  <si>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</si>
  <si>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</si>
  <si>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</si>
  <si>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</si>
  <si>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</si>
  <si>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</si>
  <si>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</si>
  <si>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</si>
  <si>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</si>
  <si>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</si>
  <si>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</si>
  <si>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</si>
  <si>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</si>
  <si>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</si>
  <si>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</si>
  <si>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</si>
  <si>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</si>
  <si>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</si>
  <si>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</si>
  <si>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</si>
  <si>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</si>
  <si>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</si>
  <si>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</si>
  <si>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</si>
  <si>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</si>
  <si>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</si>
  <si>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</si>
  <si>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</si>
  <si>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</si>
  <si>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</si>
  <si>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</si>
  <si>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</si>
  <si>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</si>
  <si>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</si>
  <si>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</si>
  <si>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</si>
  <si>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</si>
  <si>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</si>
  <si>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</si>
  <si>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</si>
  <si>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</si>
  <si>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</si>
  <si>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</si>
  <si>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</si>
  <si>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</si>
  <si>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</si>
  <si>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</si>
  <si>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</si>
  <si>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</si>
  <si>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</si>
  <si>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</si>
  <si>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</si>
  <si>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</si>
  <si>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</si>
  <si>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</si>
  <si>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</si>
  <si>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</si>
  <si>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</si>
  <si>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</si>
  <si>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</si>
  <si>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</si>
  <si>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</si>
  <si>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</si>
  <si>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</si>
  <si>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</si>
  <si>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</si>
  <si>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</si>
  <si>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</si>
  <si>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</si>
  <si>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</si>
  <si>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</si>
  <si>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</si>
  <si>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</si>
  <si>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</si>
  <si>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</si>
  <si>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</si>
  <si>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</si>
  <si>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</si>
  <si>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</si>
  <si>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</si>
  <si>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</si>
  <si>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</si>
  <si>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</si>
  <si>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</si>
  <si>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</si>
  <si>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</si>
  <si>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</si>
  <si>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</si>
  <si>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</si>
  <si>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</si>
  <si>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</si>
  <si>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</si>
  <si>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</si>
  <si>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</si>
  <si>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</si>
  <si>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</si>
  <si>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</si>
  <si>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</si>
  <si>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</si>
  <si>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</si>
  <si>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</si>
  <si>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</si>
  <si>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</si>
  <si>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</si>
  <si>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</si>
  <si>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</si>
  <si>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</si>
  <si>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</si>
  <si>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</si>
  <si>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</si>
  <si>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</si>
  <si>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</si>
  <si>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</si>
  <si>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</si>
  <si>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</si>
  <si>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</si>
  <si>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</si>
  <si>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</si>
  <si>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</si>
  <si>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</si>
  <si>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</si>
  <si>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</si>
  <si>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</si>
  <si>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</si>
  <si>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</si>
  <si>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</si>
  <si>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</si>
  <si>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</si>
  <si>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</si>
  <si>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</si>
  <si>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</si>
  <si>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</si>
  <si>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</si>
  <si>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</si>
  <si>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</si>
  <si>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</si>
  <si>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</si>
  <si>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</si>
  <si>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</si>
  <si>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</si>
  <si>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</si>
  <si>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</si>
  <si>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</si>
  <si>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</si>
  <si>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</si>
  <si>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</si>
  <si>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</si>
  <si>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</si>
  <si>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</si>
  <si>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</si>
  <si>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</si>
  <si>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</si>
  <si>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</si>
  <si>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</si>
  <si>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</si>
  <si>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</si>
  <si>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</si>
  <si>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</si>
  <si>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</si>
  <si>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</si>
  <si>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</si>
  <si>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</si>
  <si>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</si>
  <si>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</si>
  <si>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</si>
  <si>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</si>
  <si>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</si>
  <si>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</si>
  <si>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</si>
  <si>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</si>
  <si>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</si>
  <si>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</si>
  <si>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</si>
  <si>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</si>
  <si>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</si>
  <si>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</si>
  <si>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</si>
  <si>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</si>
  <si>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</si>
  <si>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</si>
  <si>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</si>
  <si>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</si>
  <si>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</si>
  <si>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</si>
  <si>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</si>
  <si>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</si>
  <si>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</si>
  <si>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</si>
  <si>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</si>
  <si>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</si>
  <si>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</si>
  <si>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</si>
  <si>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</si>
  <si>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</si>
  <si>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</si>
  <si>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</si>
  <si>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</si>
  <si>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</si>
  <si>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</si>
  <si>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</si>
  <si>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</si>
  <si>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</si>
  <si>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</si>
  <si>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</si>
  <si>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</si>
  <si>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</si>
  <si>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</si>
  <si>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</si>
  <si>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</si>
  <si>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</si>
  <si>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</si>
  <si>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</si>
  <si>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</si>
  <si>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</si>
  <si>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</si>
  <si>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</si>
  <si>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</si>
  <si>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</si>
  <si>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</si>
  <si>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</si>
  <si>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</si>
  <si>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</si>
  <si>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</si>
  <si>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</si>
  <si>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</si>
  <si>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</si>
  <si>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</si>
  <si>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</si>
  <si>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</si>
  <si>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</si>
  <si>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</si>
  <si>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</si>
  <si>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</si>
  <si>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</si>
  <si>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</si>
  <si>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</si>
  <si>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</si>
  <si>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</si>
  <si>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</si>
  <si>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</si>
  <si>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</si>
  <si>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</si>
  <si>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</si>
  <si>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</si>
  <si>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</si>
  <si>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</si>
  <si>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</si>
  <si>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</si>
  <si>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</si>
  <si>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</si>
  <si>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</si>
  <si>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</si>
  <si>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</si>
  <si>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</si>
  <si>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</si>
  <si>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</si>
  <si>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</si>
  <si>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</si>
  <si>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</si>
  <si>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</si>
  <si>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</si>
  <si>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</si>
  <si>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</si>
  <si>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</si>
  <si>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</si>
  <si>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</si>
  <si>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</si>
  <si>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</si>
  <si>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</si>
  <si>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</si>
  <si>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</si>
  <si>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</si>
  <si>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</si>
  <si>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</si>
  <si>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</si>
  <si>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</si>
  <si>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</si>
  <si>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</si>
  <si>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</si>
  <si>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</si>
  <si>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</si>
  <si>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</si>
  <si>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</si>
  <si>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</si>
  <si>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</si>
  <si>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</si>
  <si>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</si>
  <si>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</si>
  <si>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</si>
  <si>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</si>
  <si>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</si>
  <si>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</si>
  <si>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</si>
  <si>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</si>
  <si>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</si>
  <si>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</si>
  <si>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</si>
  <si>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</si>
  <si>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</si>
  <si>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</si>
  <si>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</si>
  <si>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</si>
  <si>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</si>
  <si>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</si>
  <si>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</si>
  <si>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</si>
  <si>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</si>
  <si>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</si>
  <si>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</si>
  <si>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</si>
  <si>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</si>
  <si>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</si>
  <si>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</si>
  <si>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</si>
  <si>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</si>
  <si>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</si>
  <si>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</si>
  <si>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</si>
  <si>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</si>
  <si>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</si>
  <si>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</si>
  <si>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</si>
  <si>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</si>
  <si>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</si>
  <si>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</si>
  <si>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</si>
  <si>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</si>
  <si>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</si>
  <si>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</si>
  <si>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</si>
  <si>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</si>
  <si>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</si>
  <si>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</si>
  <si>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</si>
  <si>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</si>
  <si>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</si>
  <si>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</si>
  <si>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</si>
  <si>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</si>
  <si>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</si>
  <si>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</si>
  <si>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</si>
  <si>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</si>
  <si>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</si>
  <si>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</si>
  <si>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</si>
  <si>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</si>
  <si>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</si>
  <si>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</si>
  <si>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</si>
  <si>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</si>
  <si>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</si>
  <si>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</si>
  <si>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</si>
  <si>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</si>
  <si>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</si>
  <si>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</si>
  <si>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</si>
  <si>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</si>
  <si>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</si>
  <si>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</si>
  <si>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</si>
  <si>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</si>
  <si>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</si>
  <si>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</si>
  <si>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</si>
  <si>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</si>
  <si>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</si>
  <si>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</si>
  <si>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</si>
  <si>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</si>
  <si>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</si>
  <si>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</si>
  <si>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</si>
  <si>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</si>
  <si>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</si>
  <si>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</si>
  <si>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</si>
  <si>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</si>
  <si>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</si>
  <si>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</si>
  <si>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</si>
  <si>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</si>
  <si>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</si>
  <si>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</si>
  <si>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</si>
  <si>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</si>
  <si>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</si>
  <si>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</si>
  <si>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</si>
  <si>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</si>
  <si>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</si>
  <si>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</si>
  <si>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</si>
  <si>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</si>
  <si>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</si>
  <si>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</si>
  <si>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</si>
  <si>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</si>
  <si>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</si>
  <si>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</si>
  <si>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</si>
  <si>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</si>
  <si>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</si>
  <si>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</si>
  <si>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</si>
  <si>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</si>
  <si>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</si>
  <si>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Slot</t>
  </si>
  <si>
    <t>Attacking</t>
  </si>
  <si>
    <t>Please enter your Pokemon names in the column bordered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</si>
</sst>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0" xfId="0" applyFill="1"/>
    <xf numFmtId="0" fontId="13" fillId="33" borderId="0" xfId="0" applyFont="1" applyFill="1" applyBorder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64" formatCode="0.0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7B295B-BD9D-4FD6-BD47-67C864B90AF0}" name="Table2" displayName="Table2" ref="A1:AF8" totalsRowCount="1" headerRowDxfId="29" headerRowBorderDxfId="28" tableBorderDxfId="27">
  <autoFilter ref="A1:AF7" xr:uid="{D70CD8CC-87BE-452B-923A-B8E3EC1784C2}"/>
  <tableColumns count="32">
    <tableColumn id="1" xr3:uid="{FBC15722-90B3-4BDB-8EEF-D2F46801592F}" name="Slot"/>
    <tableColumn id="2" xr3:uid="{721E6FED-412E-4037-A8E1-DF6BA14976B8}" name="#">
      <calculatedColumnFormula>IFERROR(INDEX(Table1['#],MATCH('Team Builder'!C2,Table1[Name],0)),"")</calculatedColumnFormula>
    </tableColumn>
    <tableColumn id="3" xr3:uid="{A7CC2E9E-68CE-4167-BE7E-0B5B7C4D77BC}" name="Name" dataDxfId="26"/>
    <tableColumn id="4" xr3:uid="{A1B4B87F-4AC1-46D8-AEF8-9F9A07AAB795}" name="Type 1">
      <calculatedColumnFormula>IFERROR(IF(INDEX(Table1[],MATCH('Team Builder'!$C2,Pokemon!$B$2:$B$801,0),MATCH(D$1,Table1[#Headers],0))=0,"",INDEX(Table1[],MATCH('Team Builder'!$C2,Pokemon!$B$2:$B$801,0),MATCH(D$1,Table1[#Headers],0))),"")</calculatedColumnFormula>
    </tableColumn>
    <tableColumn id="5" xr3:uid="{F0C15946-F91E-4A13-B3FA-F7E8EA7F4045}" name="Type 2">
      <calculatedColumnFormula>IFERROR(IF(INDEX(Table1[],MATCH('Team Builder'!$C2,Pokemon!$B$2:$B$801,0),MATCH(E$1,Table1[#Headers],0))=0,"",INDEX(Table1[],MATCH('Team Builder'!$C2,Pokemon!$B$2:$B$801,0),MATCH(E$1,Table1[#Headers],0))),"")</calculatedColumnFormula>
    </tableColumn>
    <tableColumn id="6" xr3:uid="{A13F1BDC-93FF-4398-9DD0-8EDF48014AB2}" name="Total">
      <calculatedColumnFormula>IFERROR(IF(INDEX(Table1[],MATCH('Team Builder'!$C2,Pokemon!$B$2:$B$801,0),MATCH(F$1,Table1[#Headers],0))=0,"",INDEX(Table1[],MATCH('Team Builder'!$C2,Pokemon!$B$2:$B$801,0),MATCH(F$1,Table1[#Headers],0))),"")</calculatedColumnFormula>
    </tableColumn>
    <tableColumn id="7" xr3:uid="{93125BCB-B06F-4C6D-AFD8-276F32F0B239}" name="HP" totalsRowFunction="average" totalsRowDxfId="25">
      <calculatedColumnFormula>IFERROR(IF(INDEX(Table1[],MATCH('Team Builder'!$C2,Pokemon!$B$2:$B$801,0),MATCH(G$1,Table1[#Headers],0))=0,"",INDEX(Table1[],MATCH('Team Builder'!$C2,Pokemon!$B$2:$B$801,0),MATCH(G$1,Table1[#Headers],0))),"")</calculatedColumnFormula>
    </tableColumn>
    <tableColumn id="8" xr3:uid="{90228E36-5B27-4F3F-A412-CED311A7B98B}" name="Attack" totalsRowFunction="average" totalsRowDxfId="24">
      <calculatedColumnFormula>IFERROR(IF(INDEX(Table1[],MATCH('Team Builder'!$C2,Pokemon!$B$2:$B$801,0),MATCH(H$1,Table1[#Headers],0))=0,"",INDEX(Table1[],MATCH('Team Builder'!$C2,Pokemon!$B$2:$B$801,0),MATCH(H$1,Table1[#Headers],0))),"")</calculatedColumnFormula>
    </tableColumn>
    <tableColumn id="9" xr3:uid="{88654BA9-F11F-44EF-8051-97CF03B747E8}" name="Defense" totalsRowFunction="average" totalsRowDxfId="23">
      <calculatedColumnFormula>IFERROR(IF(INDEX(Table1[],MATCH('Team Builder'!$C2,Pokemon!$B$2:$B$801,0),MATCH(I$1,Table1[#Headers],0))=0,"",INDEX(Table1[],MATCH('Team Builder'!$C2,Pokemon!$B$2:$B$801,0),MATCH(I$1,Table1[#Headers],0))),"")</calculatedColumnFormula>
    </tableColumn>
    <tableColumn id="10" xr3:uid="{0452EF49-C570-42A8-9449-D4590D141CCB}" name="Sp. Atk" totalsRowFunction="average" totalsRowDxfId="22">
      <calculatedColumnFormula>IFERROR(IF(INDEX(Table1[],MATCH('Team Builder'!$C2,Pokemon!$B$2:$B$801,0),MATCH(J$1,Table1[#Headers],0))=0,"",INDEX(Table1[],MATCH('Team Builder'!$C2,Pokemon!$B$2:$B$801,0),MATCH(J$1,Table1[#Headers],0))),"")</calculatedColumnFormula>
    </tableColumn>
    <tableColumn id="11" xr3:uid="{1F483555-212C-4082-AABB-DC5C4C0BCD1F}" name="Sp. Def" totalsRowFunction="average" totalsRowDxfId="21">
      <calculatedColumnFormula>IFERROR(IF(INDEX(Table1[],MATCH('Team Builder'!$C2,Pokemon!$B$2:$B$801,0),MATCH(K$1,Table1[#Headers],0))=0,"",INDEX(Table1[],MATCH('Team Builder'!$C2,Pokemon!$B$2:$B$801,0),MATCH(K$1,Table1[#Headers],0))),"")</calculatedColumnFormula>
    </tableColumn>
    <tableColumn id="12" xr3:uid="{0734EC8D-97F8-4269-8BC0-A49167C57138}" name="Speed" totalsRowFunction="average" totalsRowDxfId="20">
      <calculatedColumnFormula>IFERROR(IF(INDEX(Table1[],MATCH('Team Builder'!$C2,Pokemon!$B$2:$B$801,0),MATCH(L$1,Table1[#Headers],0))=0,"",INDEX(Table1[],MATCH('Team Builder'!$C2,Pokemon!$B$2:$B$801,0),MATCH(L$1,Table1[#Headers],0))),"")</calculatedColumnFormula>
    </tableColumn>
    <tableColumn id="13" xr3:uid="{547C3FC9-2FCF-4479-A3D3-2B7B8036C326}" name="Generation">
      <calculatedColumnFormula>IFERROR(IF(INDEX(Table1[],MATCH('Team Builder'!$C2,Pokemon!$B$2:$B$801,0),MATCH(M$1,Table1[#Headers],0))=0,"",INDEX(Table1[],MATCH('Team Builder'!$C2,Pokemon!$B$2:$B$801,0),MATCH(M$1,Table1[#Headers],0))),"")</calculatedColumnFormula>
    </tableColumn>
    <tableColumn id="14" xr3:uid="{CC140AC0-B184-44B8-84D3-8988D354B5B7}" name="Legendary">
      <calculatedColumnFormula>IFERROR(IF(INDEX(Table1[],MATCH('Team Builder'!$C2,Pokemon!$B$2:$B$801,0),MATCH(N$1,Table1[#Headers],0))=0,"",INDEX(Table1[],MATCH('Team Builder'!$C2,Pokemon!$B$2:$B$801,0),MATCH(N$1,Table1[#Headers],0))),"")</calculatedColumnFormula>
    </tableColumn>
    <tableColumn id="15" xr3:uid="{B9D689E0-C42E-405E-8CD4-4253BC839C75}" name="Normal" totalsRowFunction="average" dataDxfId="19" totalsRowDxfId="18">
      <calculatedColumnFormula>IFERROR(INDEX(Table3[#All],MATCH(O$1,'Attack Multiplier'!$A$1:$A$19,0),MATCH($D2,Table3[#Headers],0)),"")*(IF($E2="",1,INDEX(Table3[#All],MATCH(O$1,'Attack Multiplier'!$A$1:$A$19,0),MATCH($E2,Table3[#Headers],0))))</calculatedColumnFormula>
    </tableColumn>
    <tableColumn id="16" xr3:uid="{C491389A-F1A3-443A-BD86-3DC65214EBE5}" name="Fire" totalsRowFunction="average" dataDxfId="17" totalsRowDxfId="16">
      <calculatedColumnFormula>IFERROR(INDEX(Table3[#All],MATCH(P$1,'Attack Multiplier'!$A$1:$A$19,0),MATCH($D2,Table3[#Headers],0)),"")*(IF($E2="",1,INDEX(Table3[#All],MATCH(P$1,'Attack Multiplier'!$A$1:$A$19,0),MATCH($E2,Table3[#Headers],0))))</calculatedColumnFormula>
    </tableColumn>
    <tableColumn id="17" xr3:uid="{47E9EA31-7D39-4912-833B-E7A4A26E0335}" name="Water" totalsRowFunction="average" totalsRowDxfId="15">
      <calculatedColumnFormula>IFERROR(INDEX(Table3[#All],MATCH(Q$1,'Attack Multiplier'!$A$1:$A$19,0),MATCH($D2,Table3[#Headers],0)),"")*(IF($E2="",1,INDEX(Table3[#All],MATCH(Q$1,'Attack Multiplier'!$A$1:$A$19,0),MATCH($E2,Table3[#Headers],0))))</calculatedColumnFormula>
    </tableColumn>
    <tableColumn id="18" xr3:uid="{4D54D8AA-9196-4D46-B80D-C69A7543CD3A}" name="Electric" totalsRowFunction="average" totalsRowDxfId="14">
      <calculatedColumnFormula>IFERROR(INDEX(Table3[#All],MATCH(R$1,'Attack Multiplier'!$A$1:$A$19,0),MATCH($D2,Table3[#Headers],0)),"")*(IF($E2="",1,INDEX(Table3[#All],MATCH(R$1,'Attack Multiplier'!$A$1:$A$19,0),MATCH($E2,Table3[#Headers],0))))</calculatedColumnFormula>
    </tableColumn>
    <tableColumn id="19" xr3:uid="{3728A8E9-B9BF-4FA7-BA1F-44076E584877}" name="Grass" totalsRowFunction="average" totalsRowDxfId="13">
      <calculatedColumnFormula>IFERROR(INDEX(Table3[#All],MATCH(S$1,'Attack Multiplier'!$A$1:$A$19,0),MATCH($D2,Table3[#Headers],0)),"")*(IF($E2="",1,INDEX(Table3[#All],MATCH(S$1,'Attack Multiplier'!$A$1:$A$19,0),MATCH($E2,Table3[#Headers],0))))</calculatedColumnFormula>
    </tableColumn>
    <tableColumn id="20" xr3:uid="{31186C58-A112-496F-A1B3-1731B9E2F34B}" name="Ice" totalsRowFunction="average" totalsRowDxfId="12">
      <calculatedColumnFormula>IFERROR(INDEX(Table3[#All],MATCH(T$1,'Attack Multiplier'!$A$1:$A$19,0),MATCH($D2,Table3[#Headers],0)),"")*(IF($E2="",1,INDEX(Table3[#All],MATCH(T$1,'Attack Multiplier'!$A$1:$A$19,0),MATCH($E2,Table3[#Headers],0))))</calculatedColumnFormula>
    </tableColumn>
    <tableColumn id="21" xr3:uid="{8A456CA4-A00C-4425-A97D-714C5DC7C6DC}" name="Fighting" totalsRowFunction="average" totalsRowDxfId="11">
      <calculatedColumnFormula>IFERROR(INDEX(Table3[#All],MATCH(U$1,'Attack Multiplier'!$A$1:$A$19,0),MATCH($D2,Table3[#Headers],0)),"")*(IF($E2="",1,INDEX(Table3[#All],MATCH(U$1,'Attack Multiplier'!$A$1:$A$19,0),MATCH($E2,Table3[#Headers],0))))</calculatedColumnFormula>
    </tableColumn>
    <tableColumn id="22" xr3:uid="{C45905B2-6BC5-47C0-874D-E3D31DEA0935}" name="Poison" totalsRowFunction="average" totalsRowDxfId="10">
      <calculatedColumnFormula>IFERROR(INDEX(Table3[#All],MATCH(V$1,'Attack Multiplier'!$A$1:$A$19,0),MATCH($D2,Table3[#Headers],0)),"")*(IF($E2="",1,INDEX(Table3[#All],MATCH(V$1,'Attack Multiplier'!$A$1:$A$19,0),MATCH($E2,Table3[#Headers],0))))</calculatedColumnFormula>
    </tableColumn>
    <tableColumn id="23" xr3:uid="{A14E6005-9BE4-43E5-8C77-54987E3B24B5}" name="Ground" totalsRowFunction="average" totalsRowDxfId="9">
      <calculatedColumnFormula>IFERROR(INDEX(Table3[#All],MATCH(W$1,'Attack Multiplier'!$A$1:$A$19,0),MATCH($D2,Table3[#Headers],0)),"")*(IF($E2="",1,INDEX(Table3[#All],MATCH(W$1,'Attack Multiplier'!$A$1:$A$19,0),MATCH($E2,Table3[#Headers],0))))</calculatedColumnFormula>
    </tableColumn>
    <tableColumn id="24" xr3:uid="{F69536C3-89BE-4FAE-9A97-717786811F20}" name="Flying" totalsRowFunction="average" totalsRowDxfId="8">
      <calculatedColumnFormula>IFERROR(INDEX(Table3[#All],MATCH(X$1,'Attack Multiplier'!$A$1:$A$19,0),MATCH($D2,Table3[#Headers],0)),"")*(IF($E2="",1,INDEX(Table3[#All],MATCH(X$1,'Attack Multiplier'!$A$1:$A$19,0),MATCH($E2,Table3[#Headers],0))))</calculatedColumnFormula>
    </tableColumn>
    <tableColumn id="25" xr3:uid="{460F38A1-B31C-468C-B381-BEBEA6CAA1CE}" name="Psychic" totalsRowFunction="average" totalsRowDxfId="7">
      <calculatedColumnFormula>IFERROR(INDEX(Table3[#All],MATCH(Y$1,'Attack Multiplier'!$A$1:$A$19,0),MATCH($D2,Table3[#Headers],0)),"")*(IF($E2="",1,INDEX(Table3[#All],MATCH(Y$1,'Attack Multiplier'!$A$1:$A$19,0),MATCH($E2,Table3[#Headers],0))))</calculatedColumnFormula>
    </tableColumn>
    <tableColumn id="26" xr3:uid="{B8F9724B-1BC9-4463-86A5-20A991F83B8A}" name="Bug" totalsRowFunction="average" totalsRowDxfId="6">
      <calculatedColumnFormula>IFERROR(INDEX(Table3[#All],MATCH(Z$1,'Attack Multiplier'!$A$1:$A$19,0),MATCH($D2,Table3[#Headers],0)),"")*(IF($E2="",1,INDEX(Table3[#All],MATCH(Z$1,'Attack Multiplier'!$A$1:$A$19,0),MATCH($E2,Table3[#Headers],0))))</calculatedColumnFormula>
    </tableColumn>
    <tableColumn id="27" xr3:uid="{99FAE460-F9D4-40A3-BFA6-F3F232C03D8C}" name="Rock" totalsRowFunction="average" totalsRowDxfId="5">
      <calculatedColumnFormula>IFERROR(INDEX(Table3[#All],MATCH(AA$1,'Attack Multiplier'!$A$1:$A$19,0),MATCH($D2,Table3[#Headers],0)),"")*(IF($E2="",1,INDEX(Table3[#All],MATCH(AA$1,'Attack Multiplier'!$A$1:$A$19,0),MATCH($E2,Table3[#Headers],0))))</calculatedColumnFormula>
    </tableColumn>
    <tableColumn id="28" xr3:uid="{E14C2A80-3AA2-41E1-ABE4-4B8BD367E4CC}" name="Ghost" totalsRowFunction="average" totalsRowDxfId="4">
      <calculatedColumnFormula>IFERROR(INDEX(Table3[#All],MATCH(AB$1,'Attack Multiplier'!$A$1:$A$19,0),MATCH($D2,Table3[#Headers],0)),"")*(IF($E2="",1,INDEX(Table3[#All],MATCH(AB$1,'Attack Multiplier'!$A$1:$A$19,0),MATCH($E2,Table3[#Headers],0))))</calculatedColumnFormula>
    </tableColumn>
    <tableColumn id="29" xr3:uid="{D9F8A1CD-B7C9-4915-A278-CFEFF7F72549}" name="Dragon" totalsRowFunction="average" totalsRowDxfId="3">
      <calculatedColumnFormula>IFERROR(INDEX(Table3[#All],MATCH(AC$1,'Attack Multiplier'!$A$1:$A$19,0),MATCH($D2,Table3[#Headers],0)),"")*(IF($E2="",1,INDEX(Table3[#All],MATCH(AC$1,'Attack Multiplier'!$A$1:$A$19,0),MATCH($E2,Table3[#Headers],0))))</calculatedColumnFormula>
    </tableColumn>
    <tableColumn id="30" xr3:uid="{22A39B8B-2624-45CE-A75F-3AD2AC32AE8E}" name="Dark" totalsRowFunction="average" totalsRowDxfId="2">
      <calculatedColumnFormula>IFERROR(INDEX(Table3[#All],MATCH(AD$1,'Attack Multiplier'!$A$1:$A$19,0),MATCH($D2,Table3[#Headers],0)),"")*(IF($E2="",1,INDEX(Table3[#All],MATCH(AD$1,'Attack Multiplier'!$A$1:$A$19,0),MATCH($E2,Table3[#Headers],0))))</calculatedColumnFormula>
    </tableColumn>
    <tableColumn id="31" xr3:uid="{11EF0A2C-1BCD-4633-B085-AAA39AD4B540}" name="Steel" totalsRowFunction="average" totalsRowDxfId="1">
      <calculatedColumnFormula>IFERROR(INDEX(Table3[#All],MATCH(AE$1,'Attack Multiplier'!$A$1:$A$19,0),MATCH($D2,Table3[#Headers],0)),"")*(IF($E2="",1,INDEX(Table3[#All],MATCH(AE$1,'Attack Multiplier'!$A$1:$A$19,0),MATCH($E2,Table3[#Headers],0))))</calculatedColumnFormula>
    </tableColumn>
    <tableColumn id="32" xr3:uid="{6C9E8FED-07B5-474A-AD37-A1A1BEC4F4BF}" name="Fairy" totalsRowFunction="average" totalsRowDxfId="0">
      <calculatedColumnFormula>IFERROR(INDEX(Table3[#All],MATCH(AF$1,'Attack Multiplier'!$A$1:$A$19,0),MATCH($D2,Table3[#Headers],0)),"")*(IF($E2="",1,INDEX(Table3[#All],MATCH(AF$1,'Attack Multiplier'!$A$1:$A$19,0),MATCH($E2,Table3[#Headers],0))))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1BA13-E39A-46E2-9FBF-223EF71C7376}" name="Table1" displayName="Table1" ref="A1:M801" totalsRowShown="0">
  <autoFilter ref="A1:M801" xr:uid="{367090AA-4D2C-4E89-8782-C1C3F27AC9E6}"/>
  <tableColumns count="13">
    <tableColumn id="1" xr3:uid="{1496DBDC-A4C9-453B-A6DA-9872B76D761C}" name="#"/>
    <tableColumn id="2" xr3:uid="{8A5B5034-C004-4CBB-9578-4B567CBD5CF6}" name="Name"/>
    <tableColumn id="3" xr3:uid="{77960A34-8841-41D6-A559-108B77427DF8}" name="Type 1"/>
    <tableColumn id="4" xr3:uid="{A1D5EDD7-FE32-41A4-9812-577BF92318BF}" name="Type 2"/>
    <tableColumn id="5" xr3:uid="{5450CBF9-290D-4423-A2A2-1BC41B05353F}" name="Total"/>
    <tableColumn id="6" xr3:uid="{6665BF64-949D-4539-B0A2-F5E6A58BB984}" name="HP"/>
    <tableColumn id="7" xr3:uid="{FD46E33C-7E18-4B09-95C5-FAAD5A161C06}" name="Attack"/>
    <tableColumn id="8" xr3:uid="{0FC795B3-7CBA-4C40-8806-5705062CC192}" name="Defense"/>
    <tableColumn id="9" xr3:uid="{93A30DED-CC07-4EC1-A4A8-F01DFA94D284}" name="Sp. Atk"/>
    <tableColumn id="10" xr3:uid="{1747C104-33A4-46A0-97CA-C224B5FF704C}" name="Sp. Def"/>
    <tableColumn id="11" xr3:uid="{14ECB9EC-30E2-4853-8613-01453E69E82A}" name="Speed"/>
    <tableColumn id="12" xr3:uid="{D5F6FB17-DD6F-436D-88D9-0C5BC9C717ED}" name="Generation"/>
    <tableColumn id="13" xr3:uid="{E5F9BDB2-4E24-4C2D-B19E-F297A84A7C37}" name="Legend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7E8E50-992B-4965-AB52-B58EBFA6E5D4}" name="Table3" displayName="Table3" ref="A1:S19" totalsRowShown="0">
  <autoFilter ref="A1:S19" xr:uid="{9866E7E5-34C1-4FF4-8CB8-D5CB433640CF}"/>
  <tableColumns count="19">
    <tableColumn id="1" xr3:uid="{3510B194-497A-473B-A06C-1E43AFF9C50C}" name="Attacking"/>
    <tableColumn id="2" xr3:uid="{57EB5B77-FE18-42CE-A21E-D9EDEC960D3D}" name="Normal"/>
    <tableColumn id="3" xr3:uid="{A679AA44-9442-42EC-92EB-1FAAA432A8AD}" name="Fire"/>
    <tableColumn id="4" xr3:uid="{9D9CA309-42B3-4168-BA25-14DE7E22D489}" name="Water"/>
    <tableColumn id="5" xr3:uid="{3170FDBD-FC5C-4D90-AC11-449B2B2F9CB4}" name="Electric"/>
    <tableColumn id="6" xr3:uid="{D33720A3-5E63-4DE7-8E73-9B3E735A33D9}" name="Grass"/>
    <tableColumn id="7" xr3:uid="{1297EC14-86FD-4306-96D1-E925B010E197}" name="Ice"/>
    <tableColumn id="8" xr3:uid="{7ABC1AB2-345A-47CA-98F6-EEB5357381DA}" name="Fighting"/>
    <tableColumn id="9" xr3:uid="{F5E1E718-A3C8-439C-8C13-B2F9ED7B47A6}" name="Poison"/>
    <tableColumn id="10" xr3:uid="{3C4AE8CB-9DE7-4542-95E5-67DEFF59FE19}" name="Ground"/>
    <tableColumn id="11" xr3:uid="{388717A5-FA7D-449A-8580-BA91A22F3779}" name="Flying"/>
    <tableColumn id="12" xr3:uid="{A2146C86-4206-4487-8DDB-5BFF3AC10CAE}" name="Psychic"/>
    <tableColumn id="13" xr3:uid="{68CB2985-D775-4F3F-8195-EDA17C25EB97}" name="Bug"/>
    <tableColumn id="14" xr3:uid="{439C73CB-AE69-40EC-A1D0-734AE0962BBA}" name="Rock"/>
    <tableColumn id="15" xr3:uid="{B28928C8-B7F0-4995-B799-6882D7186B31}" name="Ghost"/>
    <tableColumn id="16" xr3:uid="{14A44DD9-A6B7-4A50-9375-97C35158A778}" name="Dragon"/>
    <tableColumn id="17" xr3:uid="{1393A0DB-7DD3-4320-B87B-E282088266D5}" name="Dark"/>
    <tableColumn id="18" xr3:uid="{2111E537-B550-40C4-A3A7-74E00B799E52}" name="Steel"/>
    <tableColumn id="19" xr3:uid="{D0F5808E-720E-40F8-8FB3-1FA60F13C680}" name="Fai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2D34-F974-4FDD-A644-23237ADD0D59}">
  <dimension ref="A1:AF13"/>
  <sheetViews>
    <sheetView tabSelected="1" zoomScale="80" zoomScaleNormal="80" workbookViewId="0">
      <selection activeCell="J30" sqref="J30"/>
    </sheetView>
  </sheetViews>
  <sheetFormatPr defaultRowHeight="15" x14ac:dyDescent="0.25"/>
  <cols>
    <col min="1" max="1" width="7.42578125" customWidth="1"/>
    <col min="2" max="2" width="5.140625" bestFit="1" customWidth="1"/>
    <col min="3" max="3" width="10.85546875" bestFit="1" customWidth="1"/>
    <col min="4" max="5" width="10" bestFit="1" customWidth="1"/>
    <col min="6" max="6" width="8.5703125" bestFit="1" customWidth="1"/>
    <col min="7" max="7" width="6.5703125" bestFit="1" customWidth="1"/>
    <col min="8" max="8" width="9.85546875" bestFit="1" customWidth="1"/>
    <col min="9" max="9" width="11.42578125" bestFit="1" customWidth="1"/>
    <col min="10" max="10" width="10.28515625" bestFit="1" customWidth="1"/>
    <col min="11" max="11" width="10.5703125" bestFit="1" customWidth="1"/>
    <col min="12" max="12" width="9.42578125" bestFit="1" customWidth="1"/>
    <col min="13" max="13" width="13.85546875" bestFit="1" customWidth="1"/>
    <col min="14" max="14" width="13.140625" bestFit="1" customWidth="1"/>
    <col min="15" max="15" width="10.7109375" bestFit="1" customWidth="1"/>
    <col min="16" max="16" width="7.42578125" bestFit="1" customWidth="1"/>
    <col min="17" max="17" width="9.5703125" bestFit="1" customWidth="1"/>
    <col min="18" max="18" width="10.5703125" bestFit="1" customWidth="1"/>
    <col min="19" max="19" width="9.140625" bestFit="1" customWidth="1"/>
    <col min="20" max="20" width="6.5703125" bestFit="1" customWidth="1"/>
    <col min="21" max="21" width="11.28515625" bestFit="1" customWidth="1"/>
    <col min="22" max="22" width="9.85546875" bestFit="1" customWidth="1"/>
    <col min="23" max="23" width="10.5703125" bestFit="1" customWidth="1"/>
    <col min="24" max="24" width="9.42578125" bestFit="1" customWidth="1"/>
    <col min="25" max="25" width="10.5703125" bestFit="1" customWidth="1"/>
    <col min="26" max="26" width="7.42578125" bestFit="1" customWidth="1"/>
    <col min="27" max="27" width="8.42578125" bestFit="1" customWidth="1"/>
    <col min="28" max="28" width="9.28515625" bestFit="1" customWidth="1"/>
    <col min="29" max="29" width="10.5703125" bestFit="1" customWidth="1"/>
    <col min="30" max="30" width="8.42578125" bestFit="1" customWidth="1"/>
    <col min="31" max="32" width="8.5703125" bestFit="1" customWidth="1"/>
  </cols>
  <sheetData>
    <row r="1" spans="1:32" ht="15.75" thickBot="1" x14ac:dyDescent="0.3">
      <c r="A1" s="1" t="s">
        <v>831</v>
      </c>
      <c r="B1" s="1" t="s">
        <v>0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41</v>
      </c>
      <c r="P1" s="2" t="s">
        <v>20</v>
      </c>
      <c r="Q1" s="2" t="s">
        <v>28</v>
      </c>
      <c r="R1" s="2" t="s">
        <v>52</v>
      </c>
      <c r="S1" s="2" t="s">
        <v>14</v>
      </c>
      <c r="T1" s="2" t="s">
        <v>123</v>
      </c>
      <c r="U1" s="2" t="s">
        <v>86</v>
      </c>
      <c r="V1" s="2" t="s">
        <v>15</v>
      </c>
      <c r="W1" s="2" t="s">
        <v>55</v>
      </c>
      <c r="X1" s="2" t="s">
        <v>23</v>
      </c>
      <c r="Y1" s="2" t="s">
        <v>94</v>
      </c>
      <c r="Z1" s="2" t="s">
        <v>33</v>
      </c>
      <c r="AA1" s="2" t="s">
        <v>107</v>
      </c>
      <c r="AB1" s="2" t="s">
        <v>129</v>
      </c>
      <c r="AC1" s="2" t="s">
        <v>25</v>
      </c>
      <c r="AD1" s="2" t="s">
        <v>172</v>
      </c>
      <c r="AE1" s="2" t="s">
        <v>116</v>
      </c>
      <c r="AF1" s="2" t="s">
        <v>64</v>
      </c>
    </row>
    <row r="2" spans="1:32" x14ac:dyDescent="0.25">
      <c r="A2">
        <v>1</v>
      </c>
      <c r="B2">
        <f>IFERROR(INDEX(Table1['#],MATCH('Team Builder'!C2,Table1[Name],0)),"")</f>
        <v>38</v>
      </c>
      <c r="C2" s="6" t="s">
        <v>67</v>
      </c>
      <c r="D2" t="str">
        <f>IFERROR(IF(INDEX(Table1[],MATCH('Team Builder'!$C2,Pokemon!$B$2:$B$801,0),MATCH(D$1,Table1[#Headers],0))=0,"",INDEX(Table1[],MATCH('Team Builder'!$C2,Pokemon!$B$2:$B$801,0),MATCH(D$1,Table1[#Headers],0))),"")</f>
        <v>Fire</v>
      </c>
      <c r="E2" t="str">
        <f>IFERROR(IF(INDEX(Table1[],MATCH('Team Builder'!$C2,Pokemon!$B$2:$B$801,0),MATCH(E$1,Table1[#Headers],0))=0,"",INDEX(Table1[],MATCH('Team Builder'!$C2,Pokemon!$B$2:$B$801,0),MATCH(E1,Table1[#Headers],0))),"")</f>
        <v/>
      </c>
      <c r="F2">
        <f>IFERROR(IF(INDEX(Table1[],MATCH('Team Builder'!$C2,Pokemon!$B$2:$B$801,0),MATCH(F$1,Table1[#Headers],0))=0,"",INDEX(Table1[],MATCH('Team Builder'!$C2,Pokemon!$B$2:$B$801,0),MATCH(F1,Table1[#Headers],0))),"")</f>
        <v>505</v>
      </c>
      <c r="G2">
        <f>IFERROR(IF(INDEX(Table1[],MATCH('Team Builder'!$C2,Pokemon!$B$2:$B$801,0),MATCH(G$1,Table1[#Headers],0))=0,"",INDEX(Table1[],MATCH('Team Builder'!$C2,Pokemon!$B$2:$B$801,0),MATCH(G1,Table1[#Headers],0))),"")</f>
        <v>73</v>
      </c>
      <c r="H2">
        <f>IFERROR(IF(INDEX(Table1[],MATCH('Team Builder'!$C2,Pokemon!$B$2:$B$801,0),MATCH(H$1,Table1[#Headers],0))=0,"",INDEX(Table1[],MATCH('Team Builder'!$C2,Pokemon!$B$2:$B$801,0),MATCH(H1,Table1[#Headers],0))),"")</f>
        <v>76</v>
      </c>
      <c r="I2">
        <f>IFERROR(IF(INDEX(Table1[],MATCH('Team Builder'!$C2,Pokemon!$B$2:$B$801,0),MATCH(I$1,Table1[#Headers],0))=0,"",INDEX(Table1[],MATCH('Team Builder'!$C2,Pokemon!$B$2:$B$801,0),MATCH(I1,Table1[#Headers],0))),"")</f>
        <v>75</v>
      </c>
      <c r="J2">
        <f>IFERROR(IF(INDEX(Table1[],MATCH('Team Builder'!$C2,Pokemon!$B$2:$B$801,0),MATCH(J$1,Table1[#Headers],0))=0,"",INDEX(Table1[],MATCH('Team Builder'!$C2,Pokemon!$B$2:$B$801,0),MATCH(J1,Table1[#Headers],0))),"")</f>
        <v>81</v>
      </c>
      <c r="K2">
        <f>IFERROR(IF(INDEX(Table1[],MATCH('Team Builder'!$C2,Pokemon!$B$2:$B$801,0),MATCH(K$1,Table1[#Headers],0))=0,"",INDEX(Table1[],MATCH('Team Builder'!$C2,Pokemon!$B$2:$B$801,0),MATCH(K1,Table1[#Headers],0))),"")</f>
        <v>100</v>
      </c>
      <c r="L2">
        <f>IFERROR(IF(INDEX(Table1[],MATCH('Team Builder'!$C2,Pokemon!$B$2:$B$801,0),MATCH(L$1,Table1[#Headers],0))=0,"",INDEX(Table1[],MATCH('Team Builder'!$C2,Pokemon!$B$2:$B$801,0),MATCH(L1,Table1[#Headers],0))),"")</f>
        <v>100</v>
      </c>
      <c r="M2">
        <f>IFERROR(IF(INDEX(Table1[],MATCH('Team Builder'!$C2,Pokemon!$B$2:$B$801,0),MATCH(M$1,Table1[#Headers],0))=0,"",INDEX(Table1[],MATCH('Team Builder'!$C2,Pokemon!$B$2:$B$801,0),MATCH(M1,Table1[#Headers],0))),"")</f>
        <v>1</v>
      </c>
      <c r="N2" t="b">
        <f>IFERROR(IF(INDEX(Table1[],MATCH('Team Builder'!$C2,Pokemon!$B$2:$B$801,0),MATCH(N$1,Table1[#Headers],0))=0,"",INDEX(Table1[],MATCH('Team Builder'!$C2,Pokemon!$B$2:$B$801,0),MATCH(N1,Table1[#Headers],0))),"")</f>
        <v>0</v>
      </c>
      <c r="O2">
        <f>IFERROR(INDEX(Table3[#All],MATCH(O$1,'Attack Multiplier'!$A$1:$A$19,0),MATCH($D2,Table3[#Headers],0)),"")*(IF($E2="",1,INDEX(Table3[#All],MATCH(O$1,'Attack Multiplier'!$A$1:$A$19,0),MATCH($E2,Table3[#Headers],0))))</f>
        <v>1</v>
      </c>
      <c r="P2">
        <f>IFERROR(INDEX(Table3[#All],MATCH(P$1,'Attack Multiplier'!$A$1:$A$19,0),MATCH($D2,Table3[#Headers],0)),"")*(IF($E2="",1,INDEX(Table3[#All],MATCH(P$1,'Attack Multiplier'!$A$1:$A$19,0),MATCH($E2,Table3[#Headers],0))))</f>
        <v>0.5</v>
      </c>
      <c r="Q2">
        <f>IFERROR(INDEX(Table3[#All],MATCH(Q$1,'Attack Multiplier'!$A$1:$A$19,0),MATCH($D2,Table3[#Headers],0)),"")*(IF($E2="",1,INDEX(Table3[#All],MATCH(Q$1,'Attack Multiplier'!$A$1:$A$19,0),MATCH($E2,Table3[#Headers],0))))</f>
        <v>2</v>
      </c>
      <c r="R2">
        <f>IFERROR(INDEX(Table3[#All],MATCH(R$1,'Attack Multiplier'!$A$1:$A$19,0),MATCH($D2,Table3[#Headers],0)),"")*(IF($E2="",1,INDEX(Table3[#All],MATCH(R$1,'Attack Multiplier'!$A$1:$A$19,0),MATCH($E2,Table3[#Headers],0))))</f>
        <v>1</v>
      </c>
      <c r="S2">
        <f>IFERROR(INDEX(Table3[#All],MATCH(S$1,'Attack Multiplier'!$A$1:$A$19,0),MATCH($D2,Table3[#Headers],0)),"")*(IF($E2="",1,INDEX(Table3[#All],MATCH(S$1,'Attack Multiplier'!$A$1:$A$19,0),MATCH($E2,Table3[#Headers],0))))</f>
        <v>0.5</v>
      </c>
      <c r="T2">
        <f>IFERROR(INDEX(Table3[#All],MATCH(T$1,'Attack Multiplier'!$A$1:$A$19,0),MATCH($D2,Table3[#Headers],0)),"")*(IF($E2="",1,INDEX(Table3[#All],MATCH(T$1,'Attack Multiplier'!$A$1:$A$19,0),MATCH($E2,Table3[#Headers],0))))</f>
        <v>0.5</v>
      </c>
      <c r="U2">
        <f>IFERROR(INDEX(Table3[#All],MATCH(U$1,'Attack Multiplier'!$A$1:$A$19,0),MATCH($D2,Table3[#Headers],0)),"")*(IF($E2="",1,INDEX(Table3[#All],MATCH(U$1,'Attack Multiplier'!$A$1:$A$19,0),MATCH($E2,Table3[#Headers],0))))</f>
        <v>1</v>
      </c>
      <c r="V2">
        <f>IFERROR(INDEX(Table3[#All],MATCH(V$1,'Attack Multiplier'!$A$1:$A$19,0),MATCH($D2,Table3[#Headers],0)),"")*(IF($E2="",1,INDEX(Table3[#All],MATCH(V$1,'Attack Multiplier'!$A$1:$A$19,0),MATCH($E2,Table3[#Headers],0))))</f>
        <v>1</v>
      </c>
      <c r="W2">
        <f>IFERROR(INDEX(Table3[#All],MATCH(W$1,'Attack Multiplier'!$A$1:$A$19,0),MATCH($D2,Table3[#Headers],0)),"")*(IF($E2="",1,INDEX(Table3[#All],MATCH(W$1,'Attack Multiplier'!$A$1:$A$19,0),MATCH($E2,Table3[#Headers],0))))</f>
        <v>2</v>
      </c>
      <c r="X2">
        <f>IFERROR(INDEX(Table3[#All],MATCH(X$1,'Attack Multiplier'!$A$1:$A$19,0),MATCH($D2,Table3[#Headers],0)),"")*(IF($E2="",1,INDEX(Table3[#All],MATCH(X$1,'Attack Multiplier'!$A$1:$A$19,0),MATCH($E2,Table3[#Headers],0))))</f>
        <v>1</v>
      </c>
      <c r="Y2">
        <f>IFERROR(INDEX(Table3[#All],MATCH(Y$1,'Attack Multiplier'!$A$1:$A$19,0),MATCH($D2,Table3[#Headers],0)),"")*(IF($E2="",1,INDEX(Table3[#All],MATCH(Y$1,'Attack Multiplier'!$A$1:$A$19,0),MATCH($E2,Table3[#Headers],0))))</f>
        <v>1</v>
      </c>
      <c r="Z2">
        <f>IFERROR(INDEX(Table3[#All],MATCH(Z$1,'Attack Multiplier'!$A$1:$A$19,0),MATCH($D2,Table3[#Headers],0)),"")*(IF($E2="",1,INDEX(Table3[#All],MATCH(Z$1,'Attack Multiplier'!$A$1:$A$19,0),MATCH($E2,Table3[#Headers],0))))</f>
        <v>0.5</v>
      </c>
      <c r="AA2">
        <f>IFERROR(INDEX(Table3[#All],MATCH(AA$1,'Attack Multiplier'!$A$1:$A$19,0),MATCH($D2,Table3[#Headers],0)),"")*(IF($E2="",1,INDEX(Table3[#All],MATCH(AA$1,'Attack Multiplier'!$A$1:$A$19,0),MATCH($E2,Table3[#Headers],0))))</f>
        <v>2</v>
      </c>
      <c r="AB2">
        <f>IFERROR(INDEX(Table3[#All],MATCH(AB$1,'Attack Multiplier'!$A$1:$A$19,0),MATCH($D2,Table3[#Headers],0)),"")*(IF($E2="",1,INDEX(Table3[#All],MATCH(AB$1,'Attack Multiplier'!$A$1:$A$19,0),MATCH($E2,Table3[#Headers],0))))</f>
        <v>1</v>
      </c>
      <c r="AC2">
        <f>IFERROR(INDEX(Table3[#All],MATCH(AC$1,'Attack Multiplier'!$A$1:$A$19,0),MATCH($D2,Table3[#Headers],0)),"")*(IF($E2="",1,INDEX(Table3[#All],MATCH(AC$1,'Attack Multiplier'!$A$1:$A$19,0),MATCH($E2,Table3[#Headers],0))))</f>
        <v>1</v>
      </c>
      <c r="AD2">
        <f>IFERROR(INDEX(Table3[#All],MATCH(AD$1,'Attack Multiplier'!$A$1:$A$19,0),MATCH($D2,Table3[#Headers],0)),"")*(IF($E2="",1,INDEX(Table3[#All],MATCH(AD$1,'Attack Multiplier'!$A$1:$A$19,0),MATCH($E2,Table3[#Headers],0))))</f>
        <v>1</v>
      </c>
      <c r="AE2">
        <f>IFERROR(INDEX(Table3[#All],MATCH(AE$1,'Attack Multiplier'!$A$1:$A$19,0),MATCH($D2,Table3[#Headers],0)),"")*(IF($E2="",1,INDEX(Table3[#All],MATCH(AE$1,'Attack Multiplier'!$A$1:$A$19,0),MATCH($E2,Table3[#Headers],0))))</f>
        <v>0.5</v>
      </c>
      <c r="AF2">
        <f>IFERROR(INDEX(Table3[#All],MATCH(AF$1,'Attack Multiplier'!$A$1:$A$19,0),MATCH($D2,Table3[#Headers],0)),"")*(IF($E2="",1,INDEX(Table3[#All],MATCH(AF$1,'Attack Multiplier'!$A$1:$A$19,0),MATCH($E2,Table3[#Headers],0))))</f>
        <v>0.5</v>
      </c>
    </row>
    <row r="3" spans="1:32" x14ac:dyDescent="0.25">
      <c r="A3">
        <v>2</v>
      </c>
      <c r="B3">
        <f>IFERROR(INDEX(Table1['#],MATCH('Team Builder'!C3,Table1[Name],0)),"")</f>
        <v>26</v>
      </c>
      <c r="C3" s="7" t="s">
        <v>53</v>
      </c>
      <c r="D3" t="str">
        <f>IFERROR(IF(INDEX(Table1[],MATCH('Team Builder'!$C3,Pokemon!$B$2:$B$801,0),MATCH(D$1,Table1[#Headers],0))=0,"",INDEX(Table1[],MATCH('Team Builder'!$C3,Pokemon!$B$2:$B$801,0),MATCH(D$1,Table1[#Headers],0))),"")</f>
        <v>Electric</v>
      </c>
      <c r="E3" t="str">
        <f>IFERROR(IF(INDEX(Table1[],MATCH('Team Builder'!$C3,Pokemon!$B$2:$B$801,0),MATCH(E$1,Table1[#Headers],0))=0,"",INDEX(Table1[],MATCH('Team Builder'!$C3,Pokemon!$B$2:$B$801,0),MATCH(E$1,Table1[#Headers],0))),"")</f>
        <v/>
      </c>
      <c r="F3">
        <f>IFERROR(IF(INDEX(Table1[],MATCH('Team Builder'!$C3,Pokemon!$B$2:$B$801,0),MATCH(F$1,Table1[#Headers],0))=0,"",INDEX(Table1[],MATCH('Team Builder'!$C3,Pokemon!$B$2:$B$801,0),MATCH(F$1,Table1[#Headers],0))),"")</f>
        <v>485</v>
      </c>
      <c r="G3">
        <f>IFERROR(IF(INDEX(Table1[],MATCH('Team Builder'!$C3,Pokemon!$B$2:$B$801,0),MATCH(G$1,Table1[#Headers],0))=0,"",INDEX(Table1[],MATCH('Team Builder'!$C3,Pokemon!$B$2:$B$801,0),MATCH(G$1,Table1[#Headers],0))),"")</f>
        <v>60</v>
      </c>
      <c r="H3">
        <f>IFERROR(IF(INDEX(Table1[],MATCH('Team Builder'!$C3,Pokemon!$B$2:$B$801,0),MATCH(H$1,Table1[#Headers],0))=0,"",INDEX(Table1[],MATCH('Team Builder'!$C3,Pokemon!$B$2:$B$801,0),MATCH(H$1,Table1[#Headers],0))),"")</f>
        <v>90</v>
      </c>
      <c r="I3">
        <f>IFERROR(IF(INDEX(Table1[],MATCH('Team Builder'!$C3,Pokemon!$B$2:$B$801,0),MATCH(I$1,Table1[#Headers],0))=0,"",INDEX(Table1[],MATCH('Team Builder'!$C3,Pokemon!$B$2:$B$801,0),MATCH(I$1,Table1[#Headers],0))),"")</f>
        <v>55</v>
      </c>
      <c r="J3">
        <f>IFERROR(IF(INDEX(Table1[],MATCH('Team Builder'!$C3,Pokemon!$B$2:$B$801,0),MATCH(J$1,Table1[#Headers],0))=0,"",INDEX(Table1[],MATCH('Team Builder'!$C3,Pokemon!$B$2:$B$801,0),MATCH(J$1,Table1[#Headers],0))),"")</f>
        <v>90</v>
      </c>
      <c r="K3">
        <f>IFERROR(IF(INDEX(Table1[],MATCH('Team Builder'!$C3,Pokemon!$B$2:$B$801,0),MATCH(K$1,Table1[#Headers],0))=0,"",INDEX(Table1[],MATCH('Team Builder'!$C3,Pokemon!$B$2:$B$801,0),MATCH(K$1,Table1[#Headers],0))),"")</f>
        <v>80</v>
      </c>
      <c r="L3">
        <f>IFERROR(IF(INDEX(Table1[],MATCH('Team Builder'!$C3,Pokemon!$B$2:$B$801,0),MATCH(L$1,Table1[#Headers],0))=0,"",INDEX(Table1[],MATCH('Team Builder'!$C3,Pokemon!$B$2:$B$801,0),MATCH(L$1,Table1[#Headers],0))),"")</f>
        <v>110</v>
      </c>
      <c r="M3">
        <f>IFERROR(IF(INDEX(Table1[],MATCH('Team Builder'!$C3,Pokemon!$B$2:$B$801,0),MATCH(M$1,Table1[#Headers],0))=0,"",INDEX(Table1[],MATCH('Team Builder'!$C3,Pokemon!$B$2:$B$801,0),MATCH(M$1,Table1[#Headers],0))),"")</f>
        <v>1</v>
      </c>
      <c r="N3" t="b">
        <f>IFERROR(IF(INDEX(Table1[],MATCH('Team Builder'!$C3,Pokemon!$B$2:$B$801,0),MATCH(N$1,Table1[#Headers],0))=0,"",INDEX(Table1[],MATCH('Team Builder'!$C3,Pokemon!$B$2:$B$801,0),MATCH(N$1,Table1[#Headers],0))),"")</f>
        <v>0</v>
      </c>
      <c r="O3">
        <f>IFERROR(INDEX(Table3[#All],MATCH(O$1,'Attack Multiplier'!$A$1:$A$19,0),MATCH($D3,Table3[#Headers],0)),"")*(IF($E3="",1,INDEX(Table3[#All],MATCH(O$1,'Attack Multiplier'!$A$1:$A$19,0),MATCH($E3,Table3[#Headers],0))))</f>
        <v>1</v>
      </c>
      <c r="P3">
        <f>IFERROR(INDEX(Table3[#All],MATCH(P$1,'Attack Multiplier'!$A$1:$A$19,0),MATCH($D3,Table3[#Headers],0)),"")*(IF($E3="",1,INDEX(Table3[#All],MATCH(P$1,'Attack Multiplier'!$A$1:$A$19,0),MATCH($E3,Table3[#Headers],0))))</f>
        <v>1</v>
      </c>
      <c r="Q3">
        <f>IFERROR(INDEX(Table3[#All],MATCH(Q$1,'Attack Multiplier'!$A$1:$A$19,0),MATCH($D3,Table3[#Headers],0)),"")*(IF($E3="",1,INDEX(Table3[#All],MATCH(Q$1,'Attack Multiplier'!$A$1:$A$19,0),MATCH($E3,Table3[#Headers],0))))</f>
        <v>1</v>
      </c>
      <c r="R3">
        <f>IFERROR(INDEX(Table3[#All],MATCH(R$1,'Attack Multiplier'!$A$1:$A$19,0),MATCH($D3,Table3[#Headers],0)),"")*(IF($E3="",1,INDEX(Table3[#All],MATCH(R$1,'Attack Multiplier'!$A$1:$A$19,0),MATCH($E3,Table3[#Headers],0))))</f>
        <v>0.5</v>
      </c>
      <c r="S3">
        <f>IFERROR(INDEX(Table3[#All],MATCH(S$1,'Attack Multiplier'!$A$1:$A$19,0),MATCH($D3,Table3[#Headers],0)),"")*(IF($E3="",1,INDEX(Table3[#All],MATCH(S$1,'Attack Multiplier'!$A$1:$A$19,0),MATCH($E3,Table3[#Headers],0))))</f>
        <v>1</v>
      </c>
      <c r="T3">
        <f>IFERROR(INDEX(Table3[#All],MATCH(T$1,'Attack Multiplier'!$A$1:$A$19,0),MATCH($D3,Table3[#Headers],0)),"")*(IF($E3="",1,INDEX(Table3[#All],MATCH(T$1,'Attack Multiplier'!$A$1:$A$19,0),MATCH($E3,Table3[#Headers],0))))</f>
        <v>1</v>
      </c>
      <c r="U3">
        <f>IFERROR(INDEX(Table3[#All],MATCH(U$1,'Attack Multiplier'!$A$1:$A$19,0),MATCH($D3,Table3[#Headers],0)),"")*(IF($E3="",1,INDEX(Table3[#All],MATCH(U$1,'Attack Multiplier'!$A$1:$A$19,0),MATCH($E3,Table3[#Headers],0))))</f>
        <v>1</v>
      </c>
      <c r="V3">
        <f>IFERROR(INDEX(Table3[#All],MATCH(V$1,'Attack Multiplier'!$A$1:$A$19,0),MATCH($D3,Table3[#Headers],0)),"")*(IF($E3="",1,INDEX(Table3[#All],MATCH(V$1,'Attack Multiplier'!$A$1:$A$19,0),MATCH($E3,Table3[#Headers],0))))</f>
        <v>1</v>
      </c>
      <c r="W3">
        <f>IFERROR(INDEX(Table3[#All],MATCH(W$1,'Attack Multiplier'!$A$1:$A$19,0),MATCH($D3,Table3[#Headers],0)),"")*(IF($E3="",1,INDEX(Table3[#All],MATCH(W$1,'Attack Multiplier'!$A$1:$A$19,0),MATCH($E3,Table3[#Headers],0))))</f>
        <v>2</v>
      </c>
      <c r="X3">
        <f>IFERROR(INDEX(Table3[#All],MATCH(X$1,'Attack Multiplier'!$A$1:$A$19,0),MATCH($D3,Table3[#Headers],0)),"")*(IF($E3="",1,INDEX(Table3[#All],MATCH(X$1,'Attack Multiplier'!$A$1:$A$19,0),MATCH($E3,Table3[#Headers],0))))</f>
        <v>0.5</v>
      </c>
      <c r="Y3">
        <f>IFERROR(INDEX(Table3[#All],MATCH(Y$1,'Attack Multiplier'!$A$1:$A$19,0),MATCH($D3,Table3[#Headers],0)),"")*(IF($E3="",1,INDEX(Table3[#All],MATCH(Y$1,'Attack Multiplier'!$A$1:$A$19,0),MATCH($E3,Table3[#Headers],0))))</f>
        <v>1</v>
      </c>
      <c r="Z3">
        <f>IFERROR(INDEX(Table3[#All],MATCH(Z$1,'Attack Multiplier'!$A$1:$A$19,0),MATCH($D3,Table3[#Headers],0)),"")*(IF($E3="",1,INDEX(Table3[#All],MATCH(Z$1,'Attack Multiplier'!$A$1:$A$19,0),MATCH($E3,Table3[#Headers],0))))</f>
        <v>1</v>
      </c>
      <c r="AA3">
        <f>IFERROR(INDEX(Table3[#All],MATCH(AA$1,'Attack Multiplier'!$A$1:$A$19,0),MATCH($D3,Table3[#Headers],0)),"")*(IF($E3="",1,INDEX(Table3[#All],MATCH(AA$1,'Attack Multiplier'!$A$1:$A$19,0),MATCH($E3,Table3[#Headers],0))))</f>
        <v>1</v>
      </c>
      <c r="AB3">
        <f>IFERROR(INDEX(Table3[#All],MATCH(AB$1,'Attack Multiplier'!$A$1:$A$19,0),MATCH($D3,Table3[#Headers],0)),"")*(IF($E3="",1,INDEX(Table3[#All],MATCH(AB$1,'Attack Multiplier'!$A$1:$A$19,0),MATCH($E3,Table3[#Headers],0))))</f>
        <v>1</v>
      </c>
      <c r="AC3">
        <f>IFERROR(INDEX(Table3[#All],MATCH(AC$1,'Attack Multiplier'!$A$1:$A$19,0),MATCH($D3,Table3[#Headers],0)),"")*(IF($E3="",1,INDEX(Table3[#All],MATCH(AC$1,'Attack Multiplier'!$A$1:$A$19,0),MATCH($E3,Table3[#Headers],0))))</f>
        <v>1</v>
      </c>
      <c r="AD3">
        <f>IFERROR(INDEX(Table3[#All],MATCH(AD$1,'Attack Multiplier'!$A$1:$A$19,0),MATCH($D3,Table3[#Headers],0)),"")*(IF($E3="",1,INDEX(Table3[#All],MATCH(AD$1,'Attack Multiplier'!$A$1:$A$19,0),MATCH($E3,Table3[#Headers],0))))</f>
        <v>1</v>
      </c>
      <c r="AE3">
        <f>IFERROR(INDEX(Table3[#All],MATCH(AE$1,'Attack Multiplier'!$A$1:$A$19,0),MATCH($D3,Table3[#Headers],0)),"")*(IF($E3="",1,INDEX(Table3[#All],MATCH(AE$1,'Attack Multiplier'!$A$1:$A$19,0),MATCH($E3,Table3[#Headers],0))))</f>
        <v>0.5</v>
      </c>
      <c r="AF3">
        <f>IFERROR(INDEX(Table3[#All],MATCH(AF$1,'Attack Multiplier'!$A$1:$A$19,0),MATCH($D3,Table3[#Headers],0)),"")*(IF($E3="",1,INDEX(Table3[#All],MATCH(AF$1,'Attack Multiplier'!$A$1:$A$19,0),MATCH($E3,Table3[#Headers],0))))</f>
        <v>1</v>
      </c>
    </row>
    <row r="4" spans="1:32" x14ac:dyDescent="0.25">
      <c r="A4">
        <v>3</v>
      </c>
      <c r="B4">
        <f>IFERROR(INDEX(Table1['#],MATCH('Team Builder'!C4,Table1[Name],0)),"")</f>
        <v>53</v>
      </c>
      <c r="C4" s="7" t="s">
        <v>82</v>
      </c>
      <c r="D4" t="str">
        <f>IFERROR(IF(INDEX(Table1[],MATCH('Team Builder'!$C4,Pokemon!$B$2:$B$801,0),MATCH(D$1,Table1[#Headers],0))=0,"",INDEX(Table1[],MATCH('Team Builder'!$C4,Pokemon!$B$2:$B$801,0),MATCH(D$1,Table1[#Headers],0))),"")</f>
        <v>Normal</v>
      </c>
      <c r="E4" t="str">
        <f>IFERROR(IF(INDEX(Table1[],MATCH('Team Builder'!$C4,Pokemon!$B$2:$B$801,0),MATCH(E$1,Table1[#Headers],0))=0,"",INDEX(Table1[],MATCH('Team Builder'!$C4,Pokemon!$B$2:$B$801,0),MATCH(E$1,Table1[#Headers],0))),"")</f>
        <v/>
      </c>
      <c r="F4">
        <f>IFERROR(IF(INDEX(Table1[],MATCH('Team Builder'!$C4,Pokemon!$B$2:$B$801,0),MATCH(F$1,Table1[#Headers],0))=0,"",INDEX(Table1[],MATCH('Team Builder'!$C4,Pokemon!$B$2:$B$801,0),MATCH(F$1,Table1[#Headers],0))),"")</f>
        <v>440</v>
      </c>
      <c r="G4">
        <f>IFERROR(IF(INDEX(Table1[],MATCH('Team Builder'!$C4,Pokemon!$B$2:$B$801,0),MATCH(G$1,Table1[#Headers],0))=0,"",INDEX(Table1[],MATCH('Team Builder'!$C4,Pokemon!$B$2:$B$801,0),MATCH(G$1,Table1[#Headers],0))),"")</f>
        <v>65</v>
      </c>
      <c r="H4">
        <f>IFERROR(IF(INDEX(Table1[],MATCH('Team Builder'!$C4,Pokemon!$B$2:$B$801,0),MATCH(H$1,Table1[#Headers],0))=0,"",INDEX(Table1[],MATCH('Team Builder'!$C4,Pokemon!$B$2:$B$801,0),MATCH(H$1,Table1[#Headers],0))),"")</f>
        <v>70</v>
      </c>
      <c r="I4">
        <f>IFERROR(IF(INDEX(Table1[],MATCH('Team Builder'!$C4,Pokemon!$B$2:$B$801,0),MATCH(I$1,Table1[#Headers],0))=0,"",INDEX(Table1[],MATCH('Team Builder'!$C4,Pokemon!$B$2:$B$801,0),MATCH(I$1,Table1[#Headers],0))),"")</f>
        <v>60</v>
      </c>
      <c r="J4">
        <f>IFERROR(IF(INDEX(Table1[],MATCH('Team Builder'!$C4,Pokemon!$B$2:$B$801,0),MATCH(J$1,Table1[#Headers],0))=0,"",INDEX(Table1[],MATCH('Team Builder'!$C4,Pokemon!$B$2:$B$801,0),MATCH(J$1,Table1[#Headers],0))),"")</f>
        <v>65</v>
      </c>
      <c r="K4">
        <f>IFERROR(IF(INDEX(Table1[],MATCH('Team Builder'!$C4,Pokemon!$B$2:$B$801,0),MATCH(K$1,Table1[#Headers],0))=0,"",INDEX(Table1[],MATCH('Team Builder'!$C4,Pokemon!$B$2:$B$801,0),MATCH(K$1,Table1[#Headers],0))),"")</f>
        <v>65</v>
      </c>
      <c r="L4">
        <f>IFERROR(IF(INDEX(Table1[],MATCH('Team Builder'!$C4,Pokemon!$B$2:$B$801,0),MATCH(L$1,Table1[#Headers],0))=0,"",INDEX(Table1[],MATCH('Team Builder'!$C4,Pokemon!$B$2:$B$801,0),MATCH(L$1,Table1[#Headers],0))),"")</f>
        <v>115</v>
      </c>
      <c r="M4">
        <f>IFERROR(IF(INDEX(Table1[],MATCH('Team Builder'!$C4,Pokemon!$B$2:$B$801,0),MATCH(M$1,Table1[#Headers],0))=0,"",INDEX(Table1[],MATCH('Team Builder'!$C4,Pokemon!$B$2:$B$801,0),MATCH(M$1,Table1[#Headers],0))),"")</f>
        <v>1</v>
      </c>
      <c r="N4" t="b">
        <f>IFERROR(IF(INDEX(Table1[],MATCH('Team Builder'!$C4,Pokemon!$B$2:$B$801,0),MATCH(N$1,Table1[#Headers],0))=0,"",INDEX(Table1[],MATCH('Team Builder'!$C4,Pokemon!$B$2:$B$801,0),MATCH(N$1,Table1[#Headers],0))),"")</f>
        <v>0</v>
      </c>
      <c r="O4">
        <f>IFERROR(INDEX(Table3[#All],MATCH(O$1,'Attack Multiplier'!$A$1:$A$19,0),MATCH($D4,Table3[#Headers],0)),"")*(IF($E4="",1,INDEX(Table3[#All],MATCH(O$1,'Attack Multiplier'!$A$1:$A$19,0),MATCH($E4,Table3[#Headers],0))))</f>
        <v>1</v>
      </c>
      <c r="P4">
        <f>IFERROR(INDEX(Table3[#All],MATCH(P$1,'Attack Multiplier'!$A$1:$A$19,0),MATCH($D4,Table3[#Headers],0)),"")*(IF($E4="",1,INDEX(Table3[#All],MATCH(P$1,'Attack Multiplier'!$A$1:$A$19,0),MATCH($E4,Table3[#Headers],0))))</f>
        <v>1</v>
      </c>
      <c r="Q4">
        <f>IFERROR(INDEX(Table3[#All],MATCH(Q$1,'Attack Multiplier'!$A$1:$A$19,0),MATCH($D4,Table3[#Headers],0)),"")*(IF($E4="",1,INDEX(Table3[#All],MATCH(Q$1,'Attack Multiplier'!$A$1:$A$19,0),MATCH($E4,Table3[#Headers],0))))</f>
        <v>1</v>
      </c>
      <c r="R4">
        <f>IFERROR(INDEX(Table3[#All],MATCH(R$1,'Attack Multiplier'!$A$1:$A$19,0),MATCH($D4,Table3[#Headers],0)),"")*(IF($E4="",1,INDEX(Table3[#All],MATCH(R$1,'Attack Multiplier'!$A$1:$A$19,0),MATCH($E4,Table3[#Headers],0))))</f>
        <v>1</v>
      </c>
      <c r="S4">
        <f>IFERROR(INDEX(Table3[#All],MATCH(S$1,'Attack Multiplier'!$A$1:$A$19,0),MATCH($D4,Table3[#Headers],0)),"")*(IF($E4="",1,INDEX(Table3[#All],MATCH(S$1,'Attack Multiplier'!$A$1:$A$19,0),MATCH($E4,Table3[#Headers],0))))</f>
        <v>1</v>
      </c>
      <c r="T4">
        <f>IFERROR(INDEX(Table3[#All],MATCH(T$1,'Attack Multiplier'!$A$1:$A$19,0),MATCH($D4,Table3[#Headers],0)),"")*(IF($E4="",1,INDEX(Table3[#All],MATCH(T$1,'Attack Multiplier'!$A$1:$A$19,0),MATCH($E4,Table3[#Headers],0))))</f>
        <v>1</v>
      </c>
      <c r="U4">
        <f>IFERROR(INDEX(Table3[#All],MATCH(U$1,'Attack Multiplier'!$A$1:$A$19,0),MATCH($D4,Table3[#Headers],0)),"")*(IF($E4="",1,INDEX(Table3[#All],MATCH(U$1,'Attack Multiplier'!$A$1:$A$19,0),MATCH($E4,Table3[#Headers],0))))</f>
        <v>2</v>
      </c>
      <c r="V4">
        <f>IFERROR(INDEX(Table3[#All],MATCH(V$1,'Attack Multiplier'!$A$1:$A$19,0),MATCH($D4,Table3[#Headers],0)),"")*(IF($E4="",1,INDEX(Table3[#All],MATCH(V$1,'Attack Multiplier'!$A$1:$A$19,0),MATCH($E4,Table3[#Headers],0))))</f>
        <v>1</v>
      </c>
      <c r="W4">
        <f>IFERROR(INDEX(Table3[#All],MATCH(W$1,'Attack Multiplier'!$A$1:$A$19,0),MATCH($D4,Table3[#Headers],0)),"")*(IF($E4="",1,INDEX(Table3[#All],MATCH(W$1,'Attack Multiplier'!$A$1:$A$19,0),MATCH($E4,Table3[#Headers],0))))</f>
        <v>1</v>
      </c>
      <c r="X4">
        <f>IFERROR(INDEX(Table3[#All],MATCH(X$1,'Attack Multiplier'!$A$1:$A$19,0),MATCH($D4,Table3[#Headers],0)),"")*(IF($E4="",1,INDEX(Table3[#All],MATCH(X$1,'Attack Multiplier'!$A$1:$A$19,0),MATCH($E4,Table3[#Headers],0))))</f>
        <v>1</v>
      </c>
      <c r="Y4">
        <f>IFERROR(INDEX(Table3[#All],MATCH(Y$1,'Attack Multiplier'!$A$1:$A$19,0),MATCH($D4,Table3[#Headers],0)),"")*(IF($E4="",1,INDEX(Table3[#All],MATCH(Y$1,'Attack Multiplier'!$A$1:$A$19,0),MATCH($E4,Table3[#Headers],0))))</f>
        <v>1</v>
      </c>
      <c r="Z4">
        <f>IFERROR(INDEX(Table3[#All],MATCH(Z$1,'Attack Multiplier'!$A$1:$A$19,0),MATCH($D4,Table3[#Headers],0)),"")*(IF($E4="",1,INDEX(Table3[#All],MATCH(Z$1,'Attack Multiplier'!$A$1:$A$19,0),MATCH($E4,Table3[#Headers],0))))</f>
        <v>1</v>
      </c>
      <c r="AA4">
        <f>IFERROR(INDEX(Table3[#All],MATCH(AA$1,'Attack Multiplier'!$A$1:$A$19,0),MATCH($D4,Table3[#Headers],0)),"")*(IF($E4="",1,INDEX(Table3[#All],MATCH(AA$1,'Attack Multiplier'!$A$1:$A$19,0),MATCH($E4,Table3[#Headers],0))))</f>
        <v>1</v>
      </c>
      <c r="AB4">
        <f>IFERROR(INDEX(Table3[#All],MATCH(AB$1,'Attack Multiplier'!$A$1:$A$19,0),MATCH($D4,Table3[#Headers],0)),"")*(IF($E4="",1,INDEX(Table3[#All],MATCH(AB$1,'Attack Multiplier'!$A$1:$A$19,0),MATCH($E4,Table3[#Headers],0))))</f>
        <v>0</v>
      </c>
      <c r="AC4">
        <f>IFERROR(INDEX(Table3[#All],MATCH(AC$1,'Attack Multiplier'!$A$1:$A$19,0),MATCH($D4,Table3[#Headers],0)),"")*(IF($E4="",1,INDEX(Table3[#All],MATCH(AC$1,'Attack Multiplier'!$A$1:$A$19,0),MATCH($E4,Table3[#Headers],0))))</f>
        <v>1</v>
      </c>
      <c r="AD4">
        <f>IFERROR(INDEX(Table3[#All],MATCH(AD$1,'Attack Multiplier'!$A$1:$A$19,0),MATCH($D4,Table3[#Headers],0)),"")*(IF($E4="",1,INDEX(Table3[#All],MATCH(AD$1,'Attack Multiplier'!$A$1:$A$19,0),MATCH($E4,Table3[#Headers],0))))</f>
        <v>1</v>
      </c>
      <c r="AE4">
        <f>IFERROR(INDEX(Table3[#All],MATCH(AE$1,'Attack Multiplier'!$A$1:$A$19,0),MATCH($D4,Table3[#Headers],0)),"")*(IF($E4="",1,INDEX(Table3[#All],MATCH(AE$1,'Attack Multiplier'!$A$1:$A$19,0),MATCH($E4,Table3[#Headers],0))))</f>
        <v>1</v>
      </c>
      <c r="AF4">
        <f>IFERROR(INDEX(Table3[#All],MATCH(AF$1,'Attack Multiplier'!$A$1:$A$19,0),MATCH($D4,Table3[#Headers],0)),"")*(IF($E4="",1,INDEX(Table3[#All],MATCH(AF$1,'Attack Multiplier'!$A$1:$A$19,0),MATCH($E4,Table3[#Headers],0))))</f>
        <v>1</v>
      </c>
    </row>
    <row r="5" spans="1:32" x14ac:dyDescent="0.25">
      <c r="A5">
        <v>4</v>
      </c>
      <c r="B5">
        <f>IFERROR(INDEX(Table1['#],MATCH('Team Builder'!C5,Table1[Name],0)),"")</f>
        <v>149</v>
      </c>
      <c r="C5" s="7" t="s">
        <v>192</v>
      </c>
      <c r="D5" t="str">
        <f>IFERROR(IF(INDEX(Table1[],MATCH('Team Builder'!$C5,Pokemon!$B$2:$B$801,0),MATCH(D$1,Table1[#Headers],0))=0,"",INDEX(Table1[],MATCH('Team Builder'!$C5,Pokemon!$B$2:$B$801,0),MATCH(D$1,Table1[#Headers],0))),"")</f>
        <v>Dragon</v>
      </c>
      <c r="E5" t="str">
        <f>IFERROR(IF(INDEX(Table1[],MATCH('Team Builder'!$C5,Pokemon!$B$2:$B$801,0),MATCH(E$1,Table1[#Headers],0))=0,"",INDEX(Table1[],MATCH('Team Builder'!$C5,Pokemon!$B$2:$B$801,0),MATCH(E$1,Table1[#Headers],0))),"")</f>
        <v>Flying</v>
      </c>
      <c r="F5">
        <f>IFERROR(IF(INDEX(Table1[],MATCH('Team Builder'!$C5,Pokemon!$B$2:$B$801,0),MATCH(F$1,Table1[#Headers],0))=0,"",INDEX(Table1[],MATCH('Team Builder'!$C5,Pokemon!$B$2:$B$801,0),MATCH(F$1,Table1[#Headers],0))),"")</f>
        <v>600</v>
      </c>
      <c r="G5">
        <f>IFERROR(IF(INDEX(Table1[],MATCH('Team Builder'!$C5,Pokemon!$B$2:$B$801,0),MATCH(G$1,Table1[#Headers],0))=0,"",INDEX(Table1[],MATCH('Team Builder'!$C5,Pokemon!$B$2:$B$801,0),MATCH(G$1,Table1[#Headers],0))),"")</f>
        <v>91</v>
      </c>
      <c r="H5">
        <f>IFERROR(IF(INDEX(Table1[],MATCH('Team Builder'!$C5,Pokemon!$B$2:$B$801,0),MATCH(H$1,Table1[#Headers],0))=0,"",INDEX(Table1[],MATCH('Team Builder'!$C5,Pokemon!$B$2:$B$801,0),MATCH(H$1,Table1[#Headers],0))),"")</f>
        <v>134</v>
      </c>
      <c r="I5">
        <f>IFERROR(IF(INDEX(Table1[],MATCH('Team Builder'!$C5,Pokemon!$B$2:$B$801,0),MATCH(I$1,Table1[#Headers],0))=0,"",INDEX(Table1[],MATCH('Team Builder'!$C5,Pokemon!$B$2:$B$801,0),MATCH(I$1,Table1[#Headers],0))),"")</f>
        <v>95</v>
      </c>
      <c r="J5">
        <f>IFERROR(IF(INDEX(Table1[],MATCH('Team Builder'!$C5,Pokemon!$B$2:$B$801,0),MATCH(J$1,Table1[#Headers],0))=0,"",INDEX(Table1[],MATCH('Team Builder'!$C5,Pokemon!$B$2:$B$801,0),MATCH(J$1,Table1[#Headers],0))),"")</f>
        <v>100</v>
      </c>
      <c r="K5">
        <f>IFERROR(IF(INDEX(Table1[],MATCH('Team Builder'!$C5,Pokemon!$B$2:$B$801,0),MATCH(K$1,Table1[#Headers],0))=0,"",INDEX(Table1[],MATCH('Team Builder'!$C5,Pokemon!$B$2:$B$801,0),MATCH(K$1,Table1[#Headers],0))),"")</f>
        <v>100</v>
      </c>
      <c r="L5">
        <f>IFERROR(IF(INDEX(Table1[],MATCH('Team Builder'!$C5,Pokemon!$B$2:$B$801,0),MATCH(L$1,Table1[#Headers],0))=0,"",INDEX(Table1[],MATCH('Team Builder'!$C5,Pokemon!$B$2:$B$801,0),MATCH(L$1,Table1[#Headers],0))),"")</f>
        <v>80</v>
      </c>
      <c r="M5">
        <f>IFERROR(IF(INDEX(Table1[],MATCH('Team Builder'!$C5,Pokemon!$B$2:$B$801,0),MATCH(M$1,Table1[#Headers],0))=0,"",INDEX(Table1[],MATCH('Team Builder'!$C5,Pokemon!$B$2:$B$801,0),MATCH(M$1,Table1[#Headers],0))),"")</f>
        <v>1</v>
      </c>
      <c r="N5" t="b">
        <f>IFERROR(IF(INDEX(Table1[],MATCH('Team Builder'!$C5,Pokemon!$B$2:$B$801,0),MATCH(N$1,Table1[#Headers],0))=0,"",INDEX(Table1[],MATCH('Team Builder'!$C5,Pokemon!$B$2:$B$801,0),MATCH(N$1,Table1[#Headers],0))),"")</f>
        <v>0</v>
      </c>
      <c r="O5">
        <f>IFERROR(INDEX(Table3[#All],MATCH(O$1,'Attack Multiplier'!$A$1:$A$19,0),MATCH($D5,Table3[#Headers],0)),"")*(IF($E5="",1,INDEX(Table3[#All],MATCH(O$1,'Attack Multiplier'!$A$1:$A$19,0),MATCH($E5,Table3[#Headers],0))))</f>
        <v>1</v>
      </c>
      <c r="P5">
        <f>IFERROR(INDEX(Table3[#All],MATCH(P$1,'Attack Multiplier'!$A$1:$A$19,0),MATCH($D5,Table3[#Headers],0)),"")*(IF($E5="",1,INDEX(Table3[#All],MATCH(P$1,'Attack Multiplier'!$A$1:$A$19,0),MATCH($E5,Table3[#Headers],0))))</f>
        <v>0.5</v>
      </c>
      <c r="Q5">
        <f>IFERROR(INDEX(Table3[#All],MATCH(Q$1,'Attack Multiplier'!$A$1:$A$19,0),MATCH($D5,Table3[#Headers],0)),"")*(IF($E5="",1,INDEX(Table3[#All],MATCH(Q$1,'Attack Multiplier'!$A$1:$A$19,0),MATCH($E5,Table3[#Headers],0))))</f>
        <v>0.5</v>
      </c>
      <c r="R5">
        <f>IFERROR(INDEX(Table3[#All],MATCH(R$1,'Attack Multiplier'!$A$1:$A$19,0),MATCH($D5,Table3[#Headers],0)),"")*(IF($E5="",1,INDEX(Table3[#All],MATCH(R$1,'Attack Multiplier'!$A$1:$A$19,0),MATCH($E5,Table3[#Headers],0))))</f>
        <v>1</v>
      </c>
      <c r="S5">
        <f>IFERROR(INDEX(Table3[#All],MATCH(S$1,'Attack Multiplier'!$A$1:$A$19,0),MATCH($D5,Table3[#Headers],0)),"")*(IF($E5="",1,INDEX(Table3[#All],MATCH(S$1,'Attack Multiplier'!$A$1:$A$19,0),MATCH($E5,Table3[#Headers],0))))</f>
        <v>0.25</v>
      </c>
      <c r="T5">
        <f>IFERROR(INDEX(Table3[#All],MATCH(T$1,'Attack Multiplier'!$A$1:$A$19,0),MATCH($D5,Table3[#Headers],0)),"")*(IF($E5="",1,INDEX(Table3[#All],MATCH(T$1,'Attack Multiplier'!$A$1:$A$19,0),MATCH($E5,Table3[#Headers],0))))</f>
        <v>4</v>
      </c>
      <c r="U5">
        <f>IFERROR(INDEX(Table3[#All],MATCH(U$1,'Attack Multiplier'!$A$1:$A$19,0),MATCH($D5,Table3[#Headers],0)),"")*(IF($E5="",1,INDEX(Table3[#All],MATCH(U$1,'Attack Multiplier'!$A$1:$A$19,0),MATCH($E5,Table3[#Headers],0))))</f>
        <v>0.5</v>
      </c>
      <c r="V5">
        <f>IFERROR(INDEX(Table3[#All],MATCH(V$1,'Attack Multiplier'!$A$1:$A$19,0),MATCH($D5,Table3[#Headers],0)),"")*(IF($E5="",1,INDEX(Table3[#All],MATCH(V$1,'Attack Multiplier'!$A$1:$A$19,0),MATCH($E5,Table3[#Headers],0))))</f>
        <v>1</v>
      </c>
      <c r="W5">
        <f>IFERROR(INDEX(Table3[#All],MATCH(W$1,'Attack Multiplier'!$A$1:$A$19,0),MATCH($D5,Table3[#Headers],0)),"")*(IF($E5="",1,INDEX(Table3[#All],MATCH(W$1,'Attack Multiplier'!$A$1:$A$19,0),MATCH($E5,Table3[#Headers],0))))</f>
        <v>0</v>
      </c>
      <c r="X5">
        <f>IFERROR(INDEX(Table3[#All],MATCH(X$1,'Attack Multiplier'!$A$1:$A$19,0),MATCH($D5,Table3[#Headers],0)),"")*(IF($E5="",1,INDEX(Table3[#All],MATCH(X$1,'Attack Multiplier'!$A$1:$A$19,0),MATCH($E5,Table3[#Headers],0))))</f>
        <v>1</v>
      </c>
      <c r="Y5">
        <f>IFERROR(INDEX(Table3[#All],MATCH(Y$1,'Attack Multiplier'!$A$1:$A$19,0),MATCH($D5,Table3[#Headers],0)),"")*(IF($E5="",1,INDEX(Table3[#All],MATCH(Y$1,'Attack Multiplier'!$A$1:$A$19,0),MATCH($E5,Table3[#Headers],0))))</f>
        <v>1</v>
      </c>
      <c r="Z5">
        <f>IFERROR(INDEX(Table3[#All],MATCH(Z$1,'Attack Multiplier'!$A$1:$A$19,0),MATCH($D5,Table3[#Headers],0)),"")*(IF($E5="",1,INDEX(Table3[#All],MATCH(Z$1,'Attack Multiplier'!$A$1:$A$19,0),MATCH($E5,Table3[#Headers],0))))</f>
        <v>0.5</v>
      </c>
      <c r="AA5">
        <f>IFERROR(INDEX(Table3[#All],MATCH(AA$1,'Attack Multiplier'!$A$1:$A$19,0),MATCH($D5,Table3[#Headers],0)),"")*(IF($E5="",1,INDEX(Table3[#All],MATCH(AA$1,'Attack Multiplier'!$A$1:$A$19,0),MATCH($E5,Table3[#Headers],0))))</f>
        <v>2</v>
      </c>
      <c r="AB5">
        <f>IFERROR(INDEX(Table3[#All],MATCH(AB$1,'Attack Multiplier'!$A$1:$A$19,0),MATCH($D5,Table3[#Headers],0)),"")*(IF($E5="",1,INDEX(Table3[#All],MATCH(AB$1,'Attack Multiplier'!$A$1:$A$19,0),MATCH($E5,Table3[#Headers],0))))</f>
        <v>1</v>
      </c>
      <c r="AC5">
        <f>IFERROR(INDEX(Table3[#All],MATCH(AC$1,'Attack Multiplier'!$A$1:$A$19,0),MATCH($D5,Table3[#Headers],0)),"")*(IF($E5="",1,INDEX(Table3[#All],MATCH(AC$1,'Attack Multiplier'!$A$1:$A$19,0),MATCH($E5,Table3[#Headers],0))))</f>
        <v>2</v>
      </c>
      <c r="AD5">
        <f>IFERROR(INDEX(Table3[#All],MATCH(AD$1,'Attack Multiplier'!$A$1:$A$19,0),MATCH($D5,Table3[#Headers],0)),"")*(IF($E5="",1,INDEX(Table3[#All],MATCH(AD$1,'Attack Multiplier'!$A$1:$A$19,0),MATCH($E5,Table3[#Headers],0))))</f>
        <v>1</v>
      </c>
      <c r="AE5">
        <f>IFERROR(INDEX(Table3[#All],MATCH(AE$1,'Attack Multiplier'!$A$1:$A$19,0),MATCH($D5,Table3[#Headers],0)),"")*(IF($E5="",1,INDEX(Table3[#All],MATCH(AE$1,'Attack Multiplier'!$A$1:$A$19,0),MATCH($E5,Table3[#Headers],0))))</f>
        <v>1</v>
      </c>
      <c r="AF5">
        <f>IFERROR(INDEX(Table3[#All],MATCH(AF$1,'Attack Multiplier'!$A$1:$A$19,0),MATCH($D5,Table3[#Headers],0)),"")*(IF($E5="",1,INDEX(Table3[#All],MATCH(AF$1,'Attack Multiplier'!$A$1:$A$19,0),MATCH($E5,Table3[#Headers],0))))</f>
        <v>2</v>
      </c>
    </row>
    <row r="6" spans="1:32" x14ac:dyDescent="0.25">
      <c r="A6">
        <v>5</v>
      </c>
      <c r="B6">
        <f>IFERROR(INDEX(Table1['#],MATCH('Team Builder'!C6,Table1[Name],0)),"")</f>
        <v>3</v>
      </c>
      <c r="C6" s="7" t="s">
        <v>17</v>
      </c>
      <c r="D6" t="str">
        <f>IFERROR(IF(INDEX(Table1[],MATCH('Team Builder'!$C6,Pokemon!$B$2:$B$801,0),MATCH(D$1,Table1[#Headers],0))=0,"",INDEX(Table1[],MATCH('Team Builder'!$C6,Pokemon!$B$2:$B$801,0),MATCH(D$1,Table1[#Headers],0))),"")</f>
        <v>Grass</v>
      </c>
      <c r="E6" t="str">
        <f>IFERROR(IF(INDEX(Table1[],MATCH('Team Builder'!$C6,Pokemon!$B$2:$B$801,0),MATCH(E$1,Table1[#Headers],0))=0,"",INDEX(Table1[],MATCH('Team Builder'!$C6,Pokemon!$B$2:$B$801,0),MATCH(E$1,Table1[#Headers],0))),"")</f>
        <v>Poison</v>
      </c>
      <c r="F6">
        <f>IFERROR(IF(INDEX(Table1[],MATCH('Team Builder'!$C6,Pokemon!$B$2:$B$801,0),MATCH(F$1,Table1[#Headers],0))=0,"",INDEX(Table1[],MATCH('Team Builder'!$C6,Pokemon!$B$2:$B$801,0),MATCH(F$1,Table1[#Headers],0))),"")</f>
        <v>525</v>
      </c>
      <c r="G6">
        <f>IFERROR(IF(INDEX(Table1[],MATCH('Team Builder'!$C6,Pokemon!$B$2:$B$801,0),MATCH(G$1,Table1[#Headers],0))=0,"",INDEX(Table1[],MATCH('Team Builder'!$C6,Pokemon!$B$2:$B$801,0),MATCH(G$1,Table1[#Headers],0))),"")</f>
        <v>80</v>
      </c>
      <c r="H6">
        <f>IFERROR(IF(INDEX(Table1[],MATCH('Team Builder'!$C6,Pokemon!$B$2:$B$801,0),MATCH(H$1,Table1[#Headers],0))=0,"",INDEX(Table1[],MATCH('Team Builder'!$C6,Pokemon!$B$2:$B$801,0),MATCH(H$1,Table1[#Headers],0))),"")</f>
        <v>82</v>
      </c>
      <c r="I6">
        <f>IFERROR(IF(INDEX(Table1[],MATCH('Team Builder'!$C6,Pokemon!$B$2:$B$801,0),MATCH(I$1,Table1[#Headers],0))=0,"",INDEX(Table1[],MATCH('Team Builder'!$C6,Pokemon!$B$2:$B$801,0),MATCH(I$1,Table1[#Headers],0))),"")</f>
        <v>83</v>
      </c>
      <c r="J6">
        <f>IFERROR(IF(INDEX(Table1[],MATCH('Team Builder'!$C6,Pokemon!$B$2:$B$801,0),MATCH(J$1,Table1[#Headers],0))=0,"",INDEX(Table1[],MATCH('Team Builder'!$C6,Pokemon!$B$2:$B$801,0),MATCH(J$1,Table1[#Headers],0))),"")</f>
        <v>100</v>
      </c>
      <c r="K6">
        <f>IFERROR(IF(INDEX(Table1[],MATCH('Team Builder'!$C6,Pokemon!$B$2:$B$801,0),MATCH(K$1,Table1[#Headers],0))=0,"",INDEX(Table1[],MATCH('Team Builder'!$C6,Pokemon!$B$2:$B$801,0),MATCH(K$1,Table1[#Headers],0))),"")</f>
        <v>100</v>
      </c>
      <c r="L6">
        <f>IFERROR(IF(INDEX(Table1[],MATCH('Team Builder'!$C6,Pokemon!$B$2:$B$801,0),MATCH(L$1,Table1[#Headers],0))=0,"",INDEX(Table1[],MATCH('Team Builder'!$C6,Pokemon!$B$2:$B$801,0),MATCH(L$1,Table1[#Headers],0))),"")</f>
        <v>80</v>
      </c>
      <c r="M6">
        <f>IFERROR(IF(INDEX(Table1[],MATCH('Team Builder'!$C6,Pokemon!$B$2:$B$801,0),MATCH(M$1,Table1[#Headers],0))=0,"",INDEX(Table1[],MATCH('Team Builder'!$C6,Pokemon!$B$2:$B$801,0),MATCH(M$1,Table1[#Headers],0))),"")</f>
        <v>1</v>
      </c>
      <c r="N6" t="b">
        <f>IFERROR(IF(INDEX(Table1[],MATCH('Team Builder'!$C6,Pokemon!$B$2:$B$801,0),MATCH(N$1,Table1[#Headers],0))=0,"",INDEX(Table1[],MATCH('Team Builder'!$C6,Pokemon!$B$2:$B$801,0),MATCH(N$1,Table1[#Headers],0))),"")</f>
        <v>0</v>
      </c>
      <c r="O6">
        <f>IFERROR(INDEX(Table3[#All],MATCH(O$1,'Attack Multiplier'!$A$1:$A$19,0),MATCH($D6,Table3[#Headers],0)),"")*(IF($E6="",1,INDEX(Table3[#All],MATCH(O$1,'Attack Multiplier'!$A$1:$A$19,0),MATCH($E6,Table3[#Headers],0))))</f>
        <v>1</v>
      </c>
      <c r="P6">
        <f>IFERROR(INDEX(Table3[#All],MATCH(P$1,'Attack Multiplier'!$A$1:$A$19,0),MATCH($D6,Table3[#Headers],0)),"")*(IF($E6="",1,INDEX(Table3[#All],MATCH(P$1,'Attack Multiplier'!$A$1:$A$19,0),MATCH($E6,Table3[#Headers],0))))</f>
        <v>2</v>
      </c>
      <c r="Q6">
        <f>IFERROR(INDEX(Table3[#All],MATCH(Q$1,'Attack Multiplier'!$A$1:$A$19,0),MATCH($D6,Table3[#Headers],0)),"")*(IF($E6="",1,INDEX(Table3[#All],MATCH(Q$1,'Attack Multiplier'!$A$1:$A$19,0),MATCH($E6,Table3[#Headers],0))))</f>
        <v>0.5</v>
      </c>
      <c r="R6">
        <f>IFERROR(INDEX(Table3[#All],MATCH(R$1,'Attack Multiplier'!$A$1:$A$19,0),MATCH($D6,Table3[#Headers],0)),"")*(IF($E6="",1,INDEX(Table3[#All],MATCH(R$1,'Attack Multiplier'!$A$1:$A$19,0),MATCH($E6,Table3[#Headers],0))))</f>
        <v>0.5</v>
      </c>
      <c r="S6">
        <f>IFERROR(INDEX(Table3[#All],MATCH(S$1,'Attack Multiplier'!$A$1:$A$19,0),MATCH($D6,Table3[#Headers],0)),"")*(IF($E6="",1,INDEX(Table3[#All],MATCH(S$1,'Attack Multiplier'!$A$1:$A$19,0),MATCH($E6,Table3[#Headers],0))))</f>
        <v>0.25</v>
      </c>
      <c r="T6">
        <f>IFERROR(INDEX(Table3[#All],MATCH(T$1,'Attack Multiplier'!$A$1:$A$19,0),MATCH($D6,Table3[#Headers],0)),"")*(IF($E6="",1,INDEX(Table3[#All],MATCH(T$1,'Attack Multiplier'!$A$1:$A$19,0),MATCH($E6,Table3[#Headers],0))))</f>
        <v>2</v>
      </c>
      <c r="U6">
        <f>IFERROR(INDEX(Table3[#All],MATCH(U$1,'Attack Multiplier'!$A$1:$A$19,0),MATCH($D6,Table3[#Headers],0)),"")*(IF($E6="",1,INDEX(Table3[#All],MATCH(U$1,'Attack Multiplier'!$A$1:$A$19,0),MATCH($E6,Table3[#Headers],0))))</f>
        <v>0.5</v>
      </c>
      <c r="V6">
        <f>IFERROR(INDEX(Table3[#All],MATCH(V$1,'Attack Multiplier'!$A$1:$A$19,0),MATCH($D6,Table3[#Headers],0)),"")*(IF($E6="",1,INDEX(Table3[#All],MATCH(V$1,'Attack Multiplier'!$A$1:$A$19,0),MATCH($E6,Table3[#Headers],0))))</f>
        <v>1</v>
      </c>
      <c r="W6">
        <f>IFERROR(INDEX(Table3[#All],MATCH(W$1,'Attack Multiplier'!$A$1:$A$19,0),MATCH($D6,Table3[#Headers],0)),"")*(IF($E6="",1,INDEX(Table3[#All],MATCH(W$1,'Attack Multiplier'!$A$1:$A$19,0),MATCH($E6,Table3[#Headers],0))))</f>
        <v>1</v>
      </c>
      <c r="X6">
        <f>IFERROR(INDEX(Table3[#All],MATCH(X$1,'Attack Multiplier'!$A$1:$A$19,0),MATCH($D6,Table3[#Headers],0)),"")*(IF($E6="",1,INDEX(Table3[#All],MATCH(X$1,'Attack Multiplier'!$A$1:$A$19,0),MATCH($E6,Table3[#Headers],0))))</f>
        <v>2</v>
      </c>
      <c r="Y6">
        <f>IFERROR(INDEX(Table3[#All],MATCH(Y$1,'Attack Multiplier'!$A$1:$A$19,0),MATCH($D6,Table3[#Headers],0)),"")*(IF($E6="",1,INDEX(Table3[#All],MATCH(Y$1,'Attack Multiplier'!$A$1:$A$19,0),MATCH($E6,Table3[#Headers],0))))</f>
        <v>2</v>
      </c>
      <c r="Z6">
        <f>IFERROR(INDEX(Table3[#All],MATCH(Z$1,'Attack Multiplier'!$A$1:$A$19,0),MATCH($D6,Table3[#Headers],0)),"")*(IF($E6="",1,INDEX(Table3[#All],MATCH(Z$1,'Attack Multiplier'!$A$1:$A$19,0),MATCH($E6,Table3[#Headers],0))))</f>
        <v>1</v>
      </c>
      <c r="AA6">
        <f>IFERROR(INDEX(Table3[#All],MATCH(AA$1,'Attack Multiplier'!$A$1:$A$19,0),MATCH($D6,Table3[#Headers],0)),"")*(IF($E6="",1,INDEX(Table3[#All],MATCH(AA$1,'Attack Multiplier'!$A$1:$A$19,0),MATCH($E6,Table3[#Headers],0))))</f>
        <v>1</v>
      </c>
      <c r="AB6">
        <f>IFERROR(INDEX(Table3[#All],MATCH(AB$1,'Attack Multiplier'!$A$1:$A$19,0),MATCH($D6,Table3[#Headers],0)),"")*(IF($E6="",1,INDEX(Table3[#All],MATCH(AB$1,'Attack Multiplier'!$A$1:$A$19,0),MATCH($E6,Table3[#Headers],0))))</f>
        <v>1</v>
      </c>
      <c r="AC6">
        <f>IFERROR(INDEX(Table3[#All],MATCH(AC$1,'Attack Multiplier'!$A$1:$A$19,0),MATCH($D6,Table3[#Headers],0)),"")*(IF($E6="",1,INDEX(Table3[#All],MATCH(AC$1,'Attack Multiplier'!$A$1:$A$19,0),MATCH($E6,Table3[#Headers],0))))</f>
        <v>1</v>
      </c>
      <c r="AD6">
        <f>IFERROR(INDEX(Table3[#All],MATCH(AD$1,'Attack Multiplier'!$A$1:$A$19,0),MATCH($D6,Table3[#Headers],0)),"")*(IF($E6="",1,INDEX(Table3[#All],MATCH(AD$1,'Attack Multiplier'!$A$1:$A$19,0),MATCH($E6,Table3[#Headers],0))))</f>
        <v>1</v>
      </c>
      <c r="AE6">
        <f>IFERROR(INDEX(Table3[#All],MATCH(AE$1,'Attack Multiplier'!$A$1:$A$19,0),MATCH($D6,Table3[#Headers],0)),"")*(IF($E6="",1,INDEX(Table3[#All],MATCH(AE$1,'Attack Multiplier'!$A$1:$A$19,0),MATCH($E6,Table3[#Headers],0))))</f>
        <v>1</v>
      </c>
      <c r="AF6">
        <f>IFERROR(INDEX(Table3[#All],MATCH(AF$1,'Attack Multiplier'!$A$1:$A$19,0),MATCH($D6,Table3[#Headers],0)),"")*(IF($E6="",1,INDEX(Table3[#All],MATCH(AF$1,'Attack Multiplier'!$A$1:$A$19,0),MATCH($E6,Table3[#Headers],0))))</f>
        <v>0.5</v>
      </c>
    </row>
    <row r="7" spans="1:32" ht="15.75" thickBot="1" x14ac:dyDescent="0.3">
      <c r="A7">
        <v>6</v>
      </c>
      <c r="B7">
        <f>IFERROR(INDEX(Table1['#],MATCH('Team Builder'!C7,Table1[Name],0)),"")</f>
        <v>76</v>
      </c>
      <c r="C7" s="8" t="s">
        <v>109</v>
      </c>
      <c r="D7" t="str">
        <f>IFERROR(IF(INDEX(Table1[],MATCH('Team Builder'!$C7,Pokemon!$B$2:$B$801,0),MATCH(D$1,Table1[#Headers],0))=0,"",INDEX(Table1[],MATCH('Team Builder'!$C7,Pokemon!$B$2:$B$801,0),MATCH(D$1,Table1[#Headers],0))),"")</f>
        <v>Rock</v>
      </c>
      <c r="E7" t="str">
        <f>IFERROR(IF(INDEX(Table1[],MATCH('Team Builder'!$C7,Pokemon!$B$2:$B$801,0),MATCH(E$1,Table1[#Headers],0))=0,"",INDEX(Table1[],MATCH('Team Builder'!$C7,Pokemon!$B$2:$B$801,0),MATCH(E$1,Table1[#Headers],0))),"")</f>
        <v>Ground</v>
      </c>
      <c r="F7">
        <f>IFERROR(IF(INDEX(Table1[],MATCH('Team Builder'!$C7,Pokemon!$B$2:$B$801,0),MATCH(F$1,Table1[#Headers],0))=0,"",INDEX(Table1[],MATCH('Team Builder'!$C7,Pokemon!$B$2:$B$801,0),MATCH(F$1,Table1[#Headers],0))),"")</f>
        <v>495</v>
      </c>
      <c r="G7">
        <f>IFERROR(IF(INDEX(Table1[],MATCH('Team Builder'!$C7,Pokemon!$B$2:$B$801,0),MATCH(G$1,Table1[#Headers],0))=0,"",INDEX(Table1[],MATCH('Team Builder'!$C7,Pokemon!$B$2:$B$801,0),MATCH(G$1,Table1[#Headers],0))),"")</f>
        <v>80</v>
      </c>
      <c r="H7">
        <f>IFERROR(IF(INDEX(Table1[],MATCH('Team Builder'!$C7,Pokemon!$B$2:$B$801,0),MATCH(H$1,Table1[#Headers],0))=0,"",INDEX(Table1[],MATCH('Team Builder'!$C7,Pokemon!$B$2:$B$801,0),MATCH(H$1,Table1[#Headers],0))),"")</f>
        <v>120</v>
      </c>
      <c r="I7">
        <f>IFERROR(IF(INDEX(Table1[],MATCH('Team Builder'!$C7,Pokemon!$B$2:$B$801,0),MATCH(I$1,Table1[#Headers],0))=0,"",INDEX(Table1[],MATCH('Team Builder'!$C7,Pokemon!$B$2:$B$801,0),MATCH(I$1,Table1[#Headers],0))),"")</f>
        <v>130</v>
      </c>
      <c r="J7">
        <f>IFERROR(IF(INDEX(Table1[],MATCH('Team Builder'!$C7,Pokemon!$B$2:$B$801,0),MATCH(J$1,Table1[#Headers],0))=0,"",INDEX(Table1[],MATCH('Team Builder'!$C7,Pokemon!$B$2:$B$801,0),MATCH(J$1,Table1[#Headers],0))),"")</f>
        <v>55</v>
      </c>
      <c r="K7">
        <f>IFERROR(IF(INDEX(Table1[],MATCH('Team Builder'!$C7,Pokemon!$B$2:$B$801,0),MATCH(K$1,Table1[#Headers],0))=0,"",INDEX(Table1[],MATCH('Team Builder'!$C7,Pokemon!$B$2:$B$801,0),MATCH(K$1,Table1[#Headers],0))),"")</f>
        <v>65</v>
      </c>
      <c r="L7">
        <f>IFERROR(IF(INDEX(Table1[],MATCH('Team Builder'!$C7,Pokemon!$B$2:$B$801,0),MATCH(L$1,Table1[#Headers],0))=0,"",INDEX(Table1[],MATCH('Team Builder'!$C7,Pokemon!$B$2:$B$801,0),MATCH(L$1,Table1[#Headers],0))),"")</f>
        <v>45</v>
      </c>
      <c r="M7">
        <f>IFERROR(IF(INDEX(Table1[],MATCH('Team Builder'!$C7,Pokemon!$B$2:$B$801,0),MATCH(M$1,Table1[#Headers],0))=0,"",INDEX(Table1[],MATCH('Team Builder'!$C7,Pokemon!$B$2:$B$801,0),MATCH(M$1,Table1[#Headers],0))),"")</f>
        <v>1</v>
      </c>
      <c r="N7" t="b">
        <f>IFERROR(IF(INDEX(Table1[],MATCH('Team Builder'!$C7,Pokemon!$B$2:$B$801,0),MATCH(N$1,Table1[#Headers],0))=0,"",INDEX(Table1[],MATCH('Team Builder'!$C7,Pokemon!$B$2:$B$801,0),MATCH(N$1,Table1[#Headers],0))),"")</f>
        <v>0</v>
      </c>
      <c r="O7">
        <f>IFERROR(INDEX(Table3[#All],MATCH(O$1,'Attack Multiplier'!$A$1:$A$19,0),MATCH($D7,Table3[#Headers],0)),"")*(IF($E7="",1,INDEX(Table3[#All],MATCH(O$1,'Attack Multiplier'!$A$1:$A$19,0),MATCH($E7,Table3[#Headers],0))))</f>
        <v>0.5</v>
      </c>
      <c r="P7">
        <f>IFERROR(INDEX(Table3[#All],MATCH(P$1,'Attack Multiplier'!$A$1:$A$19,0),MATCH($D7,Table3[#Headers],0)),"")*(IF($E7="",1,INDEX(Table3[#All],MATCH(P$1,'Attack Multiplier'!$A$1:$A$19,0),MATCH($E7,Table3[#Headers],0))))</f>
        <v>0.5</v>
      </c>
      <c r="Q7">
        <f>IFERROR(INDEX(Table3[#All],MATCH(Q$1,'Attack Multiplier'!$A$1:$A$19,0),MATCH($D7,Table3[#Headers],0)),"")*(IF($E7="",1,INDEX(Table3[#All],MATCH(Q$1,'Attack Multiplier'!$A$1:$A$19,0),MATCH($E7,Table3[#Headers],0))))</f>
        <v>4</v>
      </c>
      <c r="R7">
        <f>IFERROR(INDEX(Table3[#All],MATCH(R$1,'Attack Multiplier'!$A$1:$A$19,0),MATCH($D7,Table3[#Headers],0)),"")*(IF($E7="",1,INDEX(Table3[#All],MATCH(R$1,'Attack Multiplier'!$A$1:$A$19,0),MATCH($E7,Table3[#Headers],0))))</f>
        <v>0</v>
      </c>
      <c r="S7">
        <f>IFERROR(INDEX(Table3[#All],MATCH(S$1,'Attack Multiplier'!$A$1:$A$19,0),MATCH($D7,Table3[#Headers],0)),"")*(IF($E7="",1,INDEX(Table3[#All],MATCH(S$1,'Attack Multiplier'!$A$1:$A$19,0),MATCH($E7,Table3[#Headers],0))))</f>
        <v>4</v>
      </c>
      <c r="T7">
        <f>IFERROR(INDEX(Table3[#All],MATCH(T$1,'Attack Multiplier'!$A$1:$A$19,0),MATCH($D7,Table3[#Headers],0)),"")*(IF($E7="",1,INDEX(Table3[#All],MATCH(T$1,'Attack Multiplier'!$A$1:$A$19,0),MATCH($E7,Table3[#Headers],0))))</f>
        <v>2</v>
      </c>
      <c r="U7">
        <f>IFERROR(INDEX(Table3[#All],MATCH(U$1,'Attack Multiplier'!$A$1:$A$19,0),MATCH($D7,Table3[#Headers],0)),"")*(IF($E7="",1,INDEX(Table3[#All],MATCH(U$1,'Attack Multiplier'!$A$1:$A$19,0),MATCH($E7,Table3[#Headers],0))))</f>
        <v>2</v>
      </c>
      <c r="V7">
        <f>IFERROR(INDEX(Table3[#All],MATCH(V$1,'Attack Multiplier'!$A$1:$A$19,0),MATCH($D7,Table3[#Headers],0)),"")*(IF($E7="",1,INDEX(Table3[#All],MATCH(V$1,'Attack Multiplier'!$A$1:$A$19,0),MATCH($E7,Table3[#Headers],0))))</f>
        <v>0.25</v>
      </c>
      <c r="W7">
        <f>IFERROR(INDEX(Table3[#All],MATCH(W$1,'Attack Multiplier'!$A$1:$A$19,0),MATCH($D7,Table3[#Headers],0)),"")*(IF($E7="",1,INDEX(Table3[#All],MATCH(W$1,'Attack Multiplier'!$A$1:$A$19,0),MATCH($E7,Table3[#Headers],0))))</f>
        <v>2</v>
      </c>
      <c r="X7">
        <f>IFERROR(INDEX(Table3[#All],MATCH(X$1,'Attack Multiplier'!$A$1:$A$19,0),MATCH($D7,Table3[#Headers],0)),"")*(IF($E7="",1,INDEX(Table3[#All],MATCH(X$1,'Attack Multiplier'!$A$1:$A$19,0),MATCH($E7,Table3[#Headers],0))))</f>
        <v>0.5</v>
      </c>
      <c r="Y7">
        <f>IFERROR(INDEX(Table3[#All],MATCH(Y$1,'Attack Multiplier'!$A$1:$A$19,0),MATCH($D7,Table3[#Headers],0)),"")*(IF($E7="",1,INDEX(Table3[#All],MATCH(Y$1,'Attack Multiplier'!$A$1:$A$19,0),MATCH($E7,Table3[#Headers],0))))</f>
        <v>1</v>
      </c>
      <c r="Z7">
        <f>IFERROR(INDEX(Table3[#All],MATCH(Z$1,'Attack Multiplier'!$A$1:$A$19,0),MATCH($D7,Table3[#Headers],0)),"")*(IF($E7="",1,INDEX(Table3[#All],MATCH(Z$1,'Attack Multiplier'!$A$1:$A$19,0),MATCH($E7,Table3[#Headers],0))))</f>
        <v>1</v>
      </c>
      <c r="AA7">
        <f>IFERROR(INDEX(Table3[#All],MATCH(AA$1,'Attack Multiplier'!$A$1:$A$19,0),MATCH($D7,Table3[#Headers],0)),"")*(IF($E7="",1,INDEX(Table3[#All],MATCH(AA$1,'Attack Multiplier'!$A$1:$A$19,0),MATCH($E7,Table3[#Headers],0))))</f>
        <v>0.5</v>
      </c>
      <c r="AB7">
        <f>IFERROR(INDEX(Table3[#All],MATCH(AB$1,'Attack Multiplier'!$A$1:$A$19,0),MATCH($D7,Table3[#Headers],0)),"")*(IF($E7="",1,INDEX(Table3[#All],MATCH(AB$1,'Attack Multiplier'!$A$1:$A$19,0),MATCH($E7,Table3[#Headers],0))))</f>
        <v>1</v>
      </c>
      <c r="AC7">
        <f>IFERROR(INDEX(Table3[#All],MATCH(AC$1,'Attack Multiplier'!$A$1:$A$19,0),MATCH($D7,Table3[#Headers],0)),"")*(IF($E7="",1,INDEX(Table3[#All],MATCH(AC$1,'Attack Multiplier'!$A$1:$A$19,0),MATCH($E7,Table3[#Headers],0))))</f>
        <v>1</v>
      </c>
      <c r="AD7">
        <f>IFERROR(INDEX(Table3[#All],MATCH(AD$1,'Attack Multiplier'!$A$1:$A$19,0),MATCH($D7,Table3[#Headers],0)),"")*(IF($E7="",1,INDEX(Table3[#All],MATCH(AD$1,'Attack Multiplier'!$A$1:$A$19,0),MATCH($E7,Table3[#Headers],0))))</f>
        <v>1</v>
      </c>
      <c r="AE7">
        <f>IFERROR(INDEX(Table3[#All],MATCH(AE$1,'Attack Multiplier'!$A$1:$A$19,0),MATCH($D7,Table3[#Headers],0)),"")*(IF($E7="",1,INDEX(Table3[#All],MATCH(AE$1,'Attack Multiplier'!$A$1:$A$19,0),MATCH($E7,Table3[#Headers],0))))</f>
        <v>2</v>
      </c>
      <c r="AF7">
        <f>IFERROR(INDEX(Table3[#All],MATCH(AF$1,'Attack Multiplier'!$A$1:$A$19,0),MATCH($D7,Table3[#Headers],0)),"")*(IF($E7="",1,INDEX(Table3[#All],MATCH(AF$1,'Attack Multiplier'!$A$1:$A$19,0),MATCH($E7,Table3[#Headers],0))))</f>
        <v>1</v>
      </c>
    </row>
    <row r="8" spans="1:32" x14ac:dyDescent="0.25">
      <c r="G8" s="10">
        <f>SUBTOTAL(101,Table2[HP])</f>
        <v>74.833333333333329</v>
      </c>
      <c r="H8" s="10">
        <f>SUBTOTAL(101,Table2[Attack])</f>
        <v>95.333333333333329</v>
      </c>
      <c r="I8" s="10">
        <f>SUBTOTAL(101,Table2[Defense])</f>
        <v>83</v>
      </c>
      <c r="J8" s="10">
        <f>SUBTOTAL(101,Table2[Sp. Atk])</f>
        <v>81.833333333333329</v>
      </c>
      <c r="K8" s="10">
        <f>SUBTOTAL(101,Table2[Sp. Def])</f>
        <v>85</v>
      </c>
      <c r="L8" s="10">
        <f>SUBTOTAL(101,Table2[Speed])</f>
        <v>88.333333333333329</v>
      </c>
      <c r="O8" s="9">
        <f>SUBTOTAL(101,Table2[Normal])</f>
        <v>0.91666666666666663</v>
      </c>
      <c r="P8" s="9">
        <f>SUBTOTAL(101,Table2[Fire])</f>
        <v>0.91666666666666663</v>
      </c>
      <c r="Q8" s="9">
        <f>SUBTOTAL(101,Table2[Water])</f>
        <v>1.5</v>
      </c>
      <c r="R8" s="9">
        <f>SUBTOTAL(101,Table2[Electric])</f>
        <v>0.66666666666666663</v>
      </c>
      <c r="S8" s="9">
        <f>SUBTOTAL(101,Table2[Grass])</f>
        <v>1.1666666666666667</v>
      </c>
      <c r="T8" s="9">
        <f>SUBTOTAL(101,Table2[Ice])</f>
        <v>1.75</v>
      </c>
      <c r="U8" s="9">
        <f>SUBTOTAL(101,Table2[Fighting])</f>
        <v>1.1666666666666667</v>
      </c>
      <c r="V8" s="9">
        <f>SUBTOTAL(101,Table2[Poison])</f>
        <v>0.875</v>
      </c>
      <c r="W8" s="9">
        <f>SUBTOTAL(101,Table2[Ground])</f>
        <v>1.3333333333333333</v>
      </c>
      <c r="X8" s="9">
        <f>SUBTOTAL(101,Table2[Flying])</f>
        <v>1</v>
      </c>
      <c r="Y8" s="9">
        <f>SUBTOTAL(101,Table2[Psychic])</f>
        <v>1.1666666666666667</v>
      </c>
      <c r="Z8" s="9">
        <f>SUBTOTAL(101,Table2[Bug])</f>
        <v>0.83333333333333337</v>
      </c>
      <c r="AA8" s="9">
        <f>SUBTOTAL(101,Table2[Rock])</f>
        <v>1.25</v>
      </c>
      <c r="AB8" s="9">
        <f>SUBTOTAL(101,Table2[Ghost])</f>
        <v>0.83333333333333337</v>
      </c>
      <c r="AC8" s="9">
        <f>SUBTOTAL(101,Table2[Dragon])</f>
        <v>1.1666666666666667</v>
      </c>
      <c r="AD8" s="9">
        <f>SUBTOTAL(101,Table2[Dark])</f>
        <v>1</v>
      </c>
      <c r="AE8" s="9">
        <f>SUBTOTAL(101,Table2[Steel])</f>
        <v>1</v>
      </c>
      <c r="AF8" s="9">
        <f>SUBTOTAL(101,Table2[Fairy])</f>
        <v>1</v>
      </c>
    </row>
    <row r="11" spans="1:32" ht="15" customHeight="1" x14ac:dyDescent="0.25">
      <c r="C11" s="12" t="s">
        <v>833</v>
      </c>
      <c r="D11" s="12"/>
      <c r="E11" s="12"/>
      <c r="F11" s="11"/>
      <c r="G11" s="11"/>
    </row>
    <row r="12" spans="1:32" x14ac:dyDescent="0.25">
      <c r="C12" s="12"/>
      <c r="D12" s="12"/>
      <c r="E12" s="12"/>
      <c r="F12" s="11"/>
      <c r="G12" s="11"/>
    </row>
    <row r="13" spans="1:32" x14ac:dyDescent="0.25">
      <c r="C13" s="11"/>
      <c r="D13" s="11"/>
      <c r="E13" s="11"/>
      <c r="F13" s="11"/>
      <c r="G13" s="11"/>
    </row>
  </sheetData>
  <mergeCells count="1">
    <mergeCell ref="C11:E12"/>
  </mergeCells>
  <conditionalFormatting sqref="G8:L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A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A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ignoredErrors>
    <ignoredError sqref="E2:I2 M2:N2 J2:L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DB800-CFB2-466F-BD3C-C67F7FAAF3BA}">
          <x14:formula1>
            <xm:f>Pokemon!$B$2:$B$801</xm:f>
          </x14:formula1>
          <xm:sqref>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1"/>
  <sheetViews>
    <sheetView workbookViewId="0">
      <selection activeCell="Q269" sqref="Q269"/>
    </sheetView>
  </sheetViews>
  <sheetFormatPr defaultRowHeight="15" x14ac:dyDescent="0.25"/>
  <cols>
    <col min="8" max="8" width="10.5703125" customWidth="1"/>
    <col min="9" max="9" width="9.28515625" customWidth="1"/>
    <col min="10" max="10" width="9.42578125" customWidth="1"/>
    <col min="12" max="12" width="13.285156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</row>
    <row r="3" spans="1:13" x14ac:dyDescent="0.25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</row>
    <row r="4" spans="1:13" x14ac:dyDescent="0.25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</row>
    <row r="5" spans="1:13" x14ac:dyDescent="0.25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</row>
    <row r="6" spans="1:13" x14ac:dyDescent="0.25">
      <c r="A6">
        <v>4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</row>
    <row r="7" spans="1:13" x14ac:dyDescent="0.25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</row>
    <row r="8" spans="1:13" x14ac:dyDescent="0.25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</row>
    <row r="9" spans="1:13" x14ac:dyDescent="0.25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</row>
    <row r="10" spans="1:13" x14ac:dyDescent="0.25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</row>
    <row r="11" spans="1:13" x14ac:dyDescent="0.25">
      <c r="A11">
        <v>7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</row>
    <row r="12" spans="1:13" x14ac:dyDescent="0.25">
      <c r="A12">
        <v>8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</row>
    <row r="13" spans="1:13" x14ac:dyDescent="0.25">
      <c r="A13">
        <v>9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</row>
    <row r="14" spans="1:13" x14ac:dyDescent="0.25">
      <c r="A14">
        <v>9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</row>
    <row r="15" spans="1:13" x14ac:dyDescent="0.25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</row>
    <row r="16" spans="1:13" x14ac:dyDescent="0.25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</row>
    <row r="17" spans="1:13" x14ac:dyDescent="0.25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</row>
    <row r="18" spans="1:13" x14ac:dyDescent="0.25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</row>
    <row r="19" spans="1:13" x14ac:dyDescent="0.25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</row>
    <row r="20" spans="1:13" x14ac:dyDescent="0.25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</row>
    <row r="21" spans="1:13" x14ac:dyDescent="0.25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</row>
    <row r="22" spans="1:13" x14ac:dyDescent="0.25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</row>
    <row r="23" spans="1:13" x14ac:dyDescent="0.25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</row>
    <row r="24" spans="1:13" x14ac:dyDescent="0.25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</row>
    <row r="25" spans="1:13" x14ac:dyDescent="0.25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</row>
    <row r="26" spans="1:13" x14ac:dyDescent="0.25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</row>
    <row r="27" spans="1:13" x14ac:dyDescent="0.25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</row>
    <row r="28" spans="1:13" x14ac:dyDescent="0.25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</row>
    <row r="29" spans="1:13" x14ac:dyDescent="0.25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</row>
    <row r="30" spans="1:13" x14ac:dyDescent="0.25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</row>
    <row r="31" spans="1:13" x14ac:dyDescent="0.25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</row>
    <row r="32" spans="1:13" x14ac:dyDescent="0.25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</row>
    <row r="33" spans="1:13" x14ac:dyDescent="0.25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</row>
    <row r="34" spans="1:13" x14ac:dyDescent="0.25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</row>
    <row r="35" spans="1:13" x14ac:dyDescent="0.25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</row>
    <row r="36" spans="1:13" x14ac:dyDescent="0.25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</row>
    <row r="37" spans="1:13" x14ac:dyDescent="0.25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</row>
    <row r="38" spans="1:13" x14ac:dyDescent="0.25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</row>
    <row r="39" spans="1:13" x14ac:dyDescent="0.25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</row>
    <row r="40" spans="1:13" x14ac:dyDescent="0.25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</row>
    <row r="41" spans="1:13" x14ac:dyDescent="0.25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</row>
    <row r="42" spans="1:13" x14ac:dyDescent="0.25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</row>
    <row r="43" spans="1:13" x14ac:dyDescent="0.25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</row>
    <row r="44" spans="1:13" x14ac:dyDescent="0.25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</row>
    <row r="45" spans="1:13" x14ac:dyDescent="0.25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</row>
    <row r="46" spans="1:13" x14ac:dyDescent="0.25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</row>
    <row r="47" spans="1:13" x14ac:dyDescent="0.25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</row>
    <row r="48" spans="1:13" x14ac:dyDescent="0.25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</row>
    <row r="49" spans="1:13" x14ac:dyDescent="0.25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</row>
    <row r="50" spans="1:13" x14ac:dyDescent="0.25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</row>
    <row r="51" spans="1:13" x14ac:dyDescent="0.25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</row>
    <row r="52" spans="1:13" x14ac:dyDescent="0.25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</row>
    <row r="53" spans="1:13" x14ac:dyDescent="0.25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</row>
    <row r="54" spans="1:13" x14ac:dyDescent="0.25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</row>
    <row r="55" spans="1:13" x14ac:dyDescent="0.25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</row>
    <row r="56" spans="1:13" x14ac:dyDescent="0.25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</row>
    <row r="57" spans="1:13" x14ac:dyDescent="0.25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</row>
    <row r="58" spans="1:13" x14ac:dyDescent="0.25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</row>
    <row r="59" spans="1:13" x14ac:dyDescent="0.25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</row>
    <row r="60" spans="1:13" x14ac:dyDescent="0.25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</row>
    <row r="61" spans="1:13" x14ac:dyDescent="0.25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</row>
    <row r="62" spans="1:13" x14ac:dyDescent="0.25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</row>
    <row r="63" spans="1:13" x14ac:dyDescent="0.25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</row>
    <row r="64" spans="1:13" x14ac:dyDescent="0.25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</row>
    <row r="65" spans="1:13" x14ac:dyDescent="0.25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</row>
    <row r="66" spans="1:13" x14ac:dyDescent="0.25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</row>
    <row r="67" spans="1:13" x14ac:dyDescent="0.25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</row>
    <row r="68" spans="1:13" x14ac:dyDescent="0.25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</row>
    <row r="69" spans="1:13" x14ac:dyDescent="0.25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</row>
    <row r="70" spans="1:13" x14ac:dyDescent="0.25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</row>
    <row r="71" spans="1:13" x14ac:dyDescent="0.25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</row>
    <row r="72" spans="1:13" x14ac:dyDescent="0.25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</row>
    <row r="73" spans="1:13" x14ac:dyDescent="0.25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</row>
    <row r="74" spans="1:13" x14ac:dyDescent="0.25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</row>
    <row r="75" spans="1:13" x14ac:dyDescent="0.25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</row>
    <row r="76" spans="1:13" x14ac:dyDescent="0.25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</row>
    <row r="77" spans="1:13" x14ac:dyDescent="0.25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</row>
    <row r="78" spans="1:13" x14ac:dyDescent="0.25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</row>
    <row r="79" spans="1:13" x14ac:dyDescent="0.25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</row>
    <row r="80" spans="1:13" x14ac:dyDescent="0.25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</row>
    <row r="81" spans="1:13" x14ac:dyDescent="0.25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</row>
    <row r="82" spans="1:13" x14ac:dyDescent="0.25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</row>
    <row r="83" spans="1:13" x14ac:dyDescent="0.25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</row>
    <row r="84" spans="1:13" x14ac:dyDescent="0.25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</row>
    <row r="85" spans="1:13" x14ac:dyDescent="0.25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</row>
    <row r="86" spans="1:13" x14ac:dyDescent="0.25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</row>
    <row r="87" spans="1:13" x14ac:dyDescent="0.25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</row>
    <row r="88" spans="1:13" x14ac:dyDescent="0.25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</row>
    <row r="89" spans="1:13" x14ac:dyDescent="0.25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</row>
    <row r="90" spans="1:13" x14ac:dyDescent="0.25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</row>
    <row r="91" spans="1:13" x14ac:dyDescent="0.25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</row>
    <row r="92" spans="1:13" x14ac:dyDescent="0.25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</row>
    <row r="93" spans="1:13" x14ac:dyDescent="0.25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</row>
    <row r="94" spans="1:13" x14ac:dyDescent="0.25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</row>
    <row r="95" spans="1:13" x14ac:dyDescent="0.25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</row>
    <row r="96" spans="1:13" x14ac:dyDescent="0.25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</row>
    <row r="97" spans="1:13" x14ac:dyDescent="0.25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</row>
    <row r="98" spans="1:13" x14ac:dyDescent="0.25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</row>
    <row r="99" spans="1:13" x14ac:dyDescent="0.25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</row>
    <row r="100" spans="1:13" x14ac:dyDescent="0.25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</row>
    <row r="101" spans="1:13" x14ac:dyDescent="0.25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</row>
    <row r="102" spans="1:13" x14ac:dyDescent="0.25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</row>
    <row r="103" spans="1:13" x14ac:dyDescent="0.25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</row>
    <row r="104" spans="1:13" x14ac:dyDescent="0.25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</row>
    <row r="105" spans="1:13" x14ac:dyDescent="0.25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</row>
    <row r="106" spans="1:13" x14ac:dyDescent="0.25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</row>
    <row r="107" spans="1:13" x14ac:dyDescent="0.25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</row>
    <row r="108" spans="1:13" x14ac:dyDescent="0.25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</row>
    <row r="109" spans="1:13" x14ac:dyDescent="0.25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</row>
    <row r="110" spans="1:13" x14ac:dyDescent="0.25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</row>
    <row r="111" spans="1:13" x14ac:dyDescent="0.25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</row>
    <row r="112" spans="1:13" x14ac:dyDescent="0.25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</row>
    <row r="113" spans="1:13" x14ac:dyDescent="0.25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</row>
    <row r="114" spans="1:13" x14ac:dyDescent="0.25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</row>
    <row r="115" spans="1:13" x14ac:dyDescent="0.25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</row>
    <row r="116" spans="1:13" x14ac:dyDescent="0.25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</row>
    <row r="117" spans="1:13" x14ac:dyDescent="0.25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</row>
    <row r="118" spans="1:13" x14ac:dyDescent="0.25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</row>
    <row r="119" spans="1:13" x14ac:dyDescent="0.25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</row>
    <row r="120" spans="1:13" x14ac:dyDescent="0.25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</row>
    <row r="121" spans="1:13" x14ac:dyDescent="0.25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</row>
    <row r="122" spans="1:13" x14ac:dyDescent="0.25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</row>
    <row r="123" spans="1:13" x14ac:dyDescent="0.25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</row>
    <row r="124" spans="1:13" x14ac:dyDescent="0.25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</row>
    <row r="125" spans="1:13" x14ac:dyDescent="0.25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</row>
    <row r="126" spans="1:13" x14ac:dyDescent="0.25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</row>
    <row r="127" spans="1:13" x14ac:dyDescent="0.25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</row>
    <row r="128" spans="1:13" x14ac:dyDescent="0.25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</row>
    <row r="129" spans="1:13" x14ac:dyDescent="0.25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</row>
    <row r="130" spans="1:13" x14ac:dyDescent="0.25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</row>
    <row r="131" spans="1:13" x14ac:dyDescent="0.25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</row>
    <row r="132" spans="1:13" x14ac:dyDescent="0.25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</row>
    <row r="133" spans="1:13" x14ac:dyDescent="0.25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</row>
    <row r="134" spans="1:13" x14ac:dyDescent="0.25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</row>
    <row r="135" spans="1:13" x14ac:dyDescent="0.25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</row>
    <row r="136" spans="1:13" x14ac:dyDescent="0.25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</row>
    <row r="137" spans="1:13" x14ac:dyDescent="0.25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</row>
    <row r="138" spans="1:13" x14ac:dyDescent="0.25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</row>
    <row r="139" spans="1:13" x14ac:dyDescent="0.25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</row>
    <row r="140" spans="1:13" x14ac:dyDescent="0.25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</row>
    <row r="141" spans="1:13" x14ac:dyDescent="0.25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</row>
    <row r="142" spans="1:13" x14ac:dyDescent="0.25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</row>
    <row r="143" spans="1:13" x14ac:dyDescent="0.25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</row>
    <row r="144" spans="1:13" x14ac:dyDescent="0.25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</row>
    <row r="145" spans="1:13" x14ac:dyDescent="0.25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</row>
    <row r="146" spans="1:13" x14ac:dyDescent="0.25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</row>
    <row r="147" spans="1:13" x14ac:dyDescent="0.25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</row>
    <row r="148" spans="1:13" x14ac:dyDescent="0.25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</row>
    <row r="149" spans="1:13" x14ac:dyDescent="0.25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</row>
    <row r="150" spans="1:13" x14ac:dyDescent="0.25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</row>
    <row r="151" spans="1:13" x14ac:dyDescent="0.25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</row>
    <row r="152" spans="1:13" x14ac:dyDescent="0.25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</row>
    <row r="153" spans="1:13" x14ac:dyDescent="0.25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</row>
    <row r="154" spans="1:13" x14ac:dyDescent="0.25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</row>
    <row r="155" spans="1:13" x14ac:dyDescent="0.25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</row>
    <row r="156" spans="1:13" x14ac:dyDescent="0.25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</row>
    <row r="157" spans="1:13" x14ac:dyDescent="0.25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</row>
    <row r="158" spans="1:13" x14ac:dyDescent="0.25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</row>
    <row r="159" spans="1:13" x14ac:dyDescent="0.25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</row>
    <row r="160" spans="1:13" x14ac:dyDescent="0.25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</row>
    <row r="161" spans="1:13" x14ac:dyDescent="0.25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</row>
    <row r="162" spans="1:13" x14ac:dyDescent="0.25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</row>
    <row r="163" spans="1:13" x14ac:dyDescent="0.25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</row>
    <row r="164" spans="1:13" x14ac:dyDescent="0.25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</row>
    <row r="165" spans="1:13" x14ac:dyDescent="0.25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</row>
    <row r="166" spans="1:13" x14ac:dyDescent="0.25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</row>
    <row r="167" spans="1:13" x14ac:dyDescent="0.25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</row>
    <row r="168" spans="1:13" x14ac:dyDescent="0.25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</row>
    <row r="169" spans="1:13" x14ac:dyDescent="0.25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</row>
    <row r="170" spans="1:13" x14ac:dyDescent="0.25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</row>
    <row r="171" spans="1:13" x14ac:dyDescent="0.25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</row>
    <row r="172" spans="1:13" x14ac:dyDescent="0.25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</row>
    <row r="173" spans="1:13" x14ac:dyDescent="0.25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</row>
    <row r="174" spans="1:13" x14ac:dyDescent="0.25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</row>
    <row r="175" spans="1:13" x14ac:dyDescent="0.25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</row>
    <row r="176" spans="1:13" x14ac:dyDescent="0.25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</row>
    <row r="177" spans="1:13" x14ac:dyDescent="0.25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</row>
    <row r="178" spans="1:13" x14ac:dyDescent="0.25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</row>
    <row r="179" spans="1:13" x14ac:dyDescent="0.25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</row>
    <row r="180" spans="1:13" x14ac:dyDescent="0.25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</row>
    <row r="181" spans="1:13" x14ac:dyDescent="0.25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</row>
    <row r="182" spans="1:13" x14ac:dyDescent="0.25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</row>
    <row r="183" spans="1:13" x14ac:dyDescent="0.25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</row>
    <row r="184" spans="1:13" x14ac:dyDescent="0.25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</row>
    <row r="185" spans="1:13" x14ac:dyDescent="0.25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</row>
    <row r="186" spans="1:13" x14ac:dyDescent="0.25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</row>
    <row r="187" spans="1:13" x14ac:dyDescent="0.25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</row>
    <row r="188" spans="1:13" x14ac:dyDescent="0.25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</row>
    <row r="189" spans="1:13" x14ac:dyDescent="0.25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</row>
    <row r="190" spans="1:13" x14ac:dyDescent="0.25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</row>
    <row r="191" spans="1:13" x14ac:dyDescent="0.25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</row>
    <row r="192" spans="1:13" x14ac:dyDescent="0.25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</row>
    <row r="193" spans="1:13" x14ac:dyDescent="0.25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</row>
    <row r="194" spans="1:13" x14ac:dyDescent="0.25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</row>
    <row r="195" spans="1:13" x14ac:dyDescent="0.25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</row>
    <row r="196" spans="1:13" x14ac:dyDescent="0.25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</row>
    <row r="197" spans="1:13" x14ac:dyDescent="0.25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</row>
    <row r="198" spans="1:13" x14ac:dyDescent="0.25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</row>
    <row r="199" spans="1:13" x14ac:dyDescent="0.25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</row>
    <row r="200" spans="1:13" x14ac:dyDescent="0.25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</row>
    <row r="201" spans="1:13" x14ac:dyDescent="0.25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</row>
    <row r="202" spans="1:13" x14ac:dyDescent="0.25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</row>
    <row r="203" spans="1:13" x14ac:dyDescent="0.25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</row>
    <row r="204" spans="1:13" x14ac:dyDescent="0.25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</row>
    <row r="205" spans="1:13" x14ac:dyDescent="0.25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</row>
    <row r="206" spans="1:13" x14ac:dyDescent="0.25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</row>
    <row r="207" spans="1:13" x14ac:dyDescent="0.25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</row>
    <row r="208" spans="1:13" x14ac:dyDescent="0.25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</row>
    <row r="209" spans="1:13" x14ac:dyDescent="0.25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</row>
    <row r="210" spans="1:13" x14ac:dyDescent="0.25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</row>
    <row r="211" spans="1:13" x14ac:dyDescent="0.25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</row>
    <row r="212" spans="1:13" x14ac:dyDescent="0.25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</row>
    <row r="213" spans="1:13" x14ac:dyDescent="0.25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</row>
    <row r="214" spans="1:13" x14ac:dyDescent="0.25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</row>
    <row r="215" spans="1:13" x14ac:dyDescent="0.25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</row>
    <row r="216" spans="1:13" x14ac:dyDescent="0.25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</row>
    <row r="217" spans="1:13" x14ac:dyDescent="0.25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</row>
    <row r="218" spans="1:13" x14ac:dyDescent="0.25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</row>
    <row r="219" spans="1:13" x14ac:dyDescent="0.25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</row>
    <row r="220" spans="1:13" x14ac:dyDescent="0.25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</row>
    <row r="221" spans="1:13" x14ac:dyDescent="0.25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</row>
    <row r="222" spans="1:13" x14ac:dyDescent="0.25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</row>
    <row r="223" spans="1:13" x14ac:dyDescent="0.25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</row>
    <row r="224" spans="1:13" x14ac:dyDescent="0.25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</row>
    <row r="225" spans="1:13" x14ac:dyDescent="0.25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</row>
    <row r="226" spans="1:13" x14ac:dyDescent="0.25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</row>
    <row r="227" spans="1:13" x14ac:dyDescent="0.25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</row>
    <row r="228" spans="1:13" x14ac:dyDescent="0.25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</row>
    <row r="229" spans="1:13" x14ac:dyDescent="0.25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</row>
    <row r="230" spans="1:13" x14ac:dyDescent="0.25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</row>
    <row r="231" spans="1:13" x14ac:dyDescent="0.25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</row>
    <row r="232" spans="1:13" x14ac:dyDescent="0.25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</row>
    <row r="233" spans="1:13" x14ac:dyDescent="0.25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</row>
    <row r="234" spans="1:13" x14ac:dyDescent="0.25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</row>
    <row r="235" spans="1:13" x14ac:dyDescent="0.25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</row>
    <row r="236" spans="1:13" x14ac:dyDescent="0.25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</row>
    <row r="237" spans="1:13" x14ac:dyDescent="0.25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</row>
    <row r="238" spans="1:13" x14ac:dyDescent="0.25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</row>
    <row r="239" spans="1:13" x14ac:dyDescent="0.25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</row>
    <row r="240" spans="1:13" x14ac:dyDescent="0.25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</row>
    <row r="241" spans="1:13" x14ac:dyDescent="0.25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</row>
    <row r="242" spans="1:13" x14ac:dyDescent="0.25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</row>
    <row r="243" spans="1:13" x14ac:dyDescent="0.25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</row>
    <row r="244" spans="1:13" x14ac:dyDescent="0.25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</row>
    <row r="245" spans="1:13" x14ac:dyDescent="0.25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</row>
    <row r="246" spans="1:13" x14ac:dyDescent="0.25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</row>
    <row r="247" spans="1:13" x14ac:dyDescent="0.25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</row>
    <row r="248" spans="1:13" x14ac:dyDescent="0.25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</row>
    <row r="249" spans="1:13" x14ac:dyDescent="0.25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</row>
    <row r="250" spans="1:13" x14ac:dyDescent="0.25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</row>
    <row r="251" spans="1:13" x14ac:dyDescent="0.25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</row>
    <row r="252" spans="1:13" x14ac:dyDescent="0.25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</row>
    <row r="253" spans="1:13" x14ac:dyDescent="0.25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</row>
    <row r="254" spans="1:13" x14ac:dyDescent="0.25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</row>
    <row r="255" spans="1:13" x14ac:dyDescent="0.25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</row>
    <row r="256" spans="1:13" x14ac:dyDescent="0.25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</row>
    <row r="257" spans="1:13" x14ac:dyDescent="0.25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</row>
    <row r="258" spans="1:13" x14ac:dyDescent="0.25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</row>
    <row r="259" spans="1:13" x14ac:dyDescent="0.25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</row>
    <row r="260" spans="1:13" x14ac:dyDescent="0.25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</row>
    <row r="261" spans="1:13" x14ac:dyDescent="0.25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</row>
    <row r="262" spans="1:13" x14ac:dyDescent="0.25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</row>
    <row r="263" spans="1:13" x14ac:dyDescent="0.25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</row>
    <row r="264" spans="1:13" x14ac:dyDescent="0.25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</row>
    <row r="265" spans="1:13" x14ac:dyDescent="0.25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</row>
    <row r="266" spans="1:13" x14ac:dyDescent="0.25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</row>
    <row r="267" spans="1:13" x14ac:dyDescent="0.25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</row>
    <row r="268" spans="1:13" x14ac:dyDescent="0.25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</row>
    <row r="269" spans="1:13" x14ac:dyDescent="0.25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</row>
    <row r="270" spans="1:13" x14ac:dyDescent="0.25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</row>
    <row r="271" spans="1:13" x14ac:dyDescent="0.25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</row>
    <row r="272" spans="1:13" x14ac:dyDescent="0.25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</row>
    <row r="273" spans="1:13" x14ac:dyDescent="0.25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</row>
    <row r="274" spans="1:13" x14ac:dyDescent="0.25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</row>
    <row r="275" spans="1:13" x14ac:dyDescent="0.25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</row>
    <row r="276" spans="1:13" x14ac:dyDescent="0.25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</row>
    <row r="277" spans="1:13" x14ac:dyDescent="0.25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</row>
    <row r="278" spans="1:13" x14ac:dyDescent="0.25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</row>
    <row r="279" spans="1:13" x14ac:dyDescent="0.25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</row>
    <row r="280" spans="1:13" x14ac:dyDescent="0.25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</row>
    <row r="281" spans="1:13" x14ac:dyDescent="0.25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</row>
    <row r="282" spans="1:13" x14ac:dyDescent="0.25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</row>
    <row r="283" spans="1:13" x14ac:dyDescent="0.25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</row>
    <row r="284" spans="1:13" x14ac:dyDescent="0.25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</row>
    <row r="285" spans="1:13" x14ac:dyDescent="0.25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</row>
    <row r="286" spans="1:13" x14ac:dyDescent="0.25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</row>
    <row r="287" spans="1:13" x14ac:dyDescent="0.25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</row>
    <row r="288" spans="1:13" x14ac:dyDescent="0.25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</row>
    <row r="289" spans="1:13" x14ac:dyDescent="0.25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</row>
    <row r="290" spans="1:13" x14ac:dyDescent="0.25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</row>
    <row r="291" spans="1:13" x14ac:dyDescent="0.25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</row>
    <row r="292" spans="1:13" x14ac:dyDescent="0.25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</row>
    <row r="293" spans="1:13" x14ac:dyDescent="0.25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</row>
    <row r="294" spans="1:13" x14ac:dyDescent="0.25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</row>
    <row r="295" spans="1:13" x14ac:dyDescent="0.25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</row>
    <row r="296" spans="1:13" x14ac:dyDescent="0.25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</row>
    <row r="297" spans="1:13" x14ac:dyDescent="0.25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</row>
    <row r="298" spans="1:13" x14ac:dyDescent="0.25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</row>
    <row r="299" spans="1:13" x14ac:dyDescent="0.25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</row>
    <row r="300" spans="1:13" x14ac:dyDescent="0.25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</row>
    <row r="301" spans="1:13" x14ac:dyDescent="0.25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</row>
    <row r="302" spans="1:13" x14ac:dyDescent="0.25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</row>
    <row r="303" spans="1:13" x14ac:dyDescent="0.25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</row>
    <row r="304" spans="1:13" x14ac:dyDescent="0.25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</row>
    <row r="305" spans="1:13" x14ac:dyDescent="0.25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</row>
    <row r="306" spans="1:13" x14ac:dyDescent="0.25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</row>
    <row r="307" spans="1:13" x14ac:dyDescent="0.25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</row>
    <row r="308" spans="1:13" x14ac:dyDescent="0.25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</row>
    <row r="309" spans="1:13" x14ac:dyDescent="0.25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</row>
    <row r="310" spans="1:13" x14ac:dyDescent="0.25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</row>
    <row r="311" spans="1:13" x14ac:dyDescent="0.25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</row>
    <row r="312" spans="1:13" x14ac:dyDescent="0.25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</row>
    <row r="313" spans="1:13" x14ac:dyDescent="0.25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</row>
    <row r="314" spans="1:13" x14ac:dyDescent="0.25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</row>
    <row r="315" spans="1:13" x14ac:dyDescent="0.25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</row>
    <row r="316" spans="1:13" x14ac:dyDescent="0.25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</row>
    <row r="317" spans="1:13" x14ac:dyDescent="0.25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</row>
    <row r="318" spans="1:13" x14ac:dyDescent="0.25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</row>
    <row r="319" spans="1:13" x14ac:dyDescent="0.25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</row>
    <row r="320" spans="1:13" x14ac:dyDescent="0.25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</row>
    <row r="321" spans="1:13" x14ac:dyDescent="0.25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</row>
    <row r="322" spans="1:13" x14ac:dyDescent="0.25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</row>
    <row r="323" spans="1:13" x14ac:dyDescent="0.25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</row>
    <row r="324" spans="1:13" x14ac:dyDescent="0.25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</row>
    <row r="325" spans="1:13" x14ac:dyDescent="0.25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</row>
    <row r="326" spans="1:13" x14ac:dyDescent="0.25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</row>
    <row r="327" spans="1:13" x14ac:dyDescent="0.25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</row>
    <row r="328" spans="1:13" x14ac:dyDescent="0.25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</row>
    <row r="329" spans="1:13" x14ac:dyDescent="0.25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</row>
    <row r="330" spans="1:13" x14ac:dyDescent="0.25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</row>
    <row r="331" spans="1:13" x14ac:dyDescent="0.25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</row>
    <row r="332" spans="1:13" x14ac:dyDescent="0.25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</row>
    <row r="333" spans="1:13" x14ac:dyDescent="0.25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</row>
    <row r="334" spans="1:13" x14ac:dyDescent="0.25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</row>
    <row r="335" spans="1:13" x14ac:dyDescent="0.25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</row>
    <row r="336" spans="1:13" x14ac:dyDescent="0.25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</row>
    <row r="337" spans="1:13" x14ac:dyDescent="0.25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</row>
    <row r="338" spans="1:13" x14ac:dyDescent="0.25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</row>
    <row r="339" spans="1:13" x14ac:dyDescent="0.25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</row>
    <row r="340" spans="1:13" x14ac:dyDescent="0.25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</row>
    <row r="341" spans="1:13" x14ac:dyDescent="0.25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</row>
    <row r="342" spans="1:13" x14ac:dyDescent="0.25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</row>
    <row r="343" spans="1:13" x14ac:dyDescent="0.25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</row>
    <row r="344" spans="1:13" x14ac:dyDescent="0.25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</row>
    <row r="345" spans="1:13" x14ac:dyDescent="0.25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</row>
    <row r="346" spans="1:13" x14ac:dyDescent="0.25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</row>
    <row r="347" spans="1:13" x14ac:dyDescent="0.25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</row>
    <row r="348" spans="1:13" x14ac:dyDescent="0.25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</row>
    <row r="349" spans="1:13" x14ac:dyDescent="0.25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</row>
    <row r="350" spans="1:13" x14ac:dyDescent="0.25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</row>
    <row r="351" spans="1:13" x14ac:dyDescent="0.25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</row>
    <row r="352" spans="1:13" x14ac:dyDescent="0.25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</row>
    <row r="353" spans="1:13" x14ac:dyDescent="0.25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</row>
    <row r="354" spans="1:13" x14ac:dyDescent="0.25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</row>
    <row r="355" spans="1:13" x14ac:dyDescent="0.25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</row>
    <row r="356" spans="1:13" x14ac:dyDescent="0.25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</row>
    <row r="357" spans="1:13" x14ac:dyDescent="0.25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</row>
    <row r="358" spans="1:13" x14ac:dyDescent="0.25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</row>
    <row r="359" spans="1:13" x14ac:dyDescent="0.25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</row>
    <row r="360" spans="1:13" x14ac:dyDescent="0.25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</row>
    <row r="361" spans="1:13" x14ac:dyDescent="0.25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</row>
    <row r="362" spans="1:13" x14ac:dyDescent="0.25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</row>
    <row r="363" spans="1:13" x14ac:dyDescent="0.25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</row>
    <row r="364" spans="1:13" x14ac:dyDescent="0.25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</row>
    <row r="365" spans="1:13" x14ac:dyDescent="0.25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</row>
    <row r="366" spans="1:13" x14ac:dyDescent="0.25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</row>
    <row r="367" spans="1:13" x14ac:dyDescent="0.25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</row>
    <row r="368" spans="1:13" x14ac:dyDescent="0.25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</row>
    <row r="369" spans="1:13" x14ac:dyDescent="0.25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</row>
    <row r="370" spans="1:13" x14ac:dyDescent="0.25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</row>
    <row r="371" spans="1:13" x14ac:dyDescent="0.25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</row>
    <row r="372" spans="1:13" x14ac:dyDescent="0.25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</row>
    <row r="373" spans="1:13" x14ac:dyDescent="0.25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</row>
    <row r="374" spans="1:13" x14ac:dyDescent="0.25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</row>
    <row r="375" spans="1:13" x14ac:dyDescent="0.25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</row>
    <row r="376" spans="1:13" x14ac:dyDescent="0.25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</row>
    <row r="377" spans="1:13" x14ac:dyDescent="0.25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</row>
    <row r="378" spans="1:13" x14ac:dyDescent="0.25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</row>
    <row r="379" spans="1:13" x14ac:dyDescent="0.25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</row>
    <row r="380" spans="1:13" x14ac:dyDescent="0.25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</row>
    <row r="381" spans="1:13" x14ac:dyDescent="0.25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</row>
    <row r="382" spans="1:13" x14ac:dyDescent="0.25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</row>
    <row r="383" spans="1:13" x14ac:dyDescent="0.25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</row>
    <row r="384" spans="1:13" x14ac:dyDescent="0.25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</row>
    <row r="385" spans="1:13" x14ac:dyDescent="0.25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</row>
    <row r="386" spans="1:13" x14ac:dyDescent="0.25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</row>
    <row r="387" spans="1:13" x14ac:dyDescent="0.25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</row>
    <row r="388" spans="1:13" x14ac:dyDescent="0.25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</row>
    <row r="389" spans="1:13" x14ac:dyDescent="0.25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</row>
    <row r="390" spans="1:13" x14ac:dyDescent="0.25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</row>
    <row r="391" spans="1:13" x14ac:dyDescent="0.25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</row>
    <row r="392" spans="1:13" x14ac:dyDescent="0.25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</row>
    <row r="393" spans="1:13" x14ac:dyDescent="0.25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</row>
    <row r="394" spans="1:13" x14ac:dyDescent="0.25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</row>
    <row r="395" spans="1:13" x14ac:dyDescent="0.25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</row>
    <row r="396" spans="1:13" x14ac:dyDescent="0.25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</row>
    <row r="397" spans="1:13" x14ac:dyDescent="0.25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</row>
    <row r="398" spans="1:13" x14ac:dyDescent="0.25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</row>
    <row r="399" spans="1:13" x14ac:dyDescent="0.25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</row>
    <row r="400" spans="1:13" x14ac:dyDescent="0.25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</row>
    <row r="401" spans="1:13" x14ac:dyDescent="0.25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</row>
    <row r="402" spans="1:13" x14ac:dyDescent="0.25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</row>
    <row r="403" spans="1:13" x14ac:dyDescent="0.25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</row>
    <row r="404" spans="1:13" x14ac:dyDescent="0.25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</row>
    <row r="405" spans="1:13" x14ac:dyDescent="0.25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</row>
    <row r="406" spans="1:13" x14ac:dyDescent="0.25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</row>
    <row r="407" spans="1:13" x14ac:dyDescent="0.25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</row>
    <row r="408" spans="1:13" x14ac:dyDescent="0.25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</row>
    <row r="409" spans="1:13" x14ac:dyDescent="0.25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</row>
    <row r="410" spans="1:13" x14ac:dyDescent="0.25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</row>
    <row r="411" spans="1:13" x14ac:dyDescent="0.25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</row>
    <row r="412" spans="1:13" x14ac:dyDescent="0.25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</row>
    <row r="413" spans="1:13" x14ac:dyDescent="0.25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</row>
    <row r="414" spans="1:13" x14ac:dyDescent="0.25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</row>
    <row r="415" spans="1:13" x14ac:dyDescent="0.25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</row>
    <row r="416" spans="1:13" x14ac:dyDescent="0.25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</row>
    <row r="417" spans="1:13" x14ac:dyDescent="0.25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</row>
    <row r="418" spans="1:13" x14ac:dyDescent="0.25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</row>
    <row r="419" spans="1:13" x14ac:dyDescent="0.25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</row>
    <row r="420" spans="1:13" x14ac:dyDescent="0.25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</row>
    <row r="421" spans="1:13" x14ac:dyDescent="0.25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</row>
    <row r="422" spans="1:13" x14ac:dyDescent="0.25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</row>
    <row r="423" spans="1:13" x14ac:dyDescent="0.25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</row>
    <row r="424" spans="1:13" x14ac:dyDescent="0.25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</row>
    <row r="425" spans="1:13" x14ac:dyDescent="0.25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</row>
    <row r="426" spans="1:13" x14ac:dyDescent="0.25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</row>
    <row r="427" spans="1:13" x14ac:dyDescent="0.25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</row>
    <row r="428" spans="1:13" x14ac:dyDescent="0.25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</row>
    <row r="429" spans="1:13" x14ac:dyDescent="0.25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</row>
    <row r="430" spans="1:13" x14ac:dyDescent="0.25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150</v>
      </c>
      <c r="H430">
        <v>50</v>
      </c>
      <c r="I430">
        <v>150</v>
      </c>
      <c r="J430">
        <v>50</v>
      </c>
      <c r="K430">
        <v>150</v>
      </c>
      <c r="L430">
        <v>3</v>
      </c>
      <c r="M430" t="b">
        <v>1</v>
      </c>
    </row>
    <row r="431" spans="1:13" x14ac:dyDescent="0.25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180</v>
      </c>
      <c r="H431">
        <v>20</v>
      </c>
      <c r="I431">
        <v>180</v>
      </c>
      <c r="J431">
        <v>20</v>
      </c>
      <c r="K431">
        <v>150</v>
      </c>
      <c r="L431">
        <v>3</v>
      </c>
      <c r="M431" t="b">
        <v>1</v>
      </c>
    </row>
    <row r="432" spans="1:13" x14ac:dyDescent="0.25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70</v>
      </c>
      <c r="H432">
        <v>160</v>
      </c>
      <c r="I432">
        <v>70</v>
      </c>
      <c r="J432">
        <v>160</v>
      </c>
      <c r="K432">
        <v>90</v>
      </c>
      <c r="L432">
        <v>3</v>
      </c>
      <c r="M432" t="b">
        <v>1</v>
      </c>
    </row>
    <row r="433" spans="1:13" x14ac:dyDescent="0.25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</row>
    <row r="434" spans="1:13" x14ac:dyDescent="0.25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</row>
    <row r="435" spans="1:13" x14ac:dyDescent="0.25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</row>
    <row r="436" spans="1:13" x14ac:dyDescent="0.25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</row>
    <row r="437" spans="1:13" x14ac:dyDescent="0.25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</row>
    <row r="438" spans="1:13" x14ac:dyDescent="0.25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</row>
    <row r="439" spans="1:13" x14ac:dyDescent="0.25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</row>
    <row r="440" spans="1:13" x14ac:dyDescent="0.25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</row>
    <row r="441" spans="1:13" x14ac:dyDescent="0.25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</row>
    <row r="442" spans="1:13" x14ac:dyDescent="0.25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</row>
    <row r="443" spans="1:13" x14ac:dyDescent="0.25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</row>
    <row r="444" spans="1:13" x14ac:dyDescent="0.25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</row>
    <row r="445" spans="1:13" x14ac:dyDescent="0.25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</row>
    <row r="446" spans="1:13" x14ac:dyDescent="0.25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</row>
    <row r="447" spans="1:13" x14ac:dyDescent="0.25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</row>
    <row r="448" spans="1:13" x14ac:dyDescent="0.25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</row>
    <row r="449" spans="1:13" x14ac:dyDescent="0.25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</row>
    <row r="450" spans="1:13" x14ac:dyDescent="0.25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</row>
    <row r="451" spans="1:13" x14ac:dyDescent="0.25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</row>
    <row r="452" spans="1:13" x14ac:dyDescent="0.25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</row>
    <row r="453" spans="1:13" x14ac:dyDescent="0.25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</row>
    <row r="454" spans="1:13" x14ac:dyDescent="0.25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</row>
    <row r="455" spans="1:13" x14ac:dyDescent="0.25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</row>
    <row r="456" spans="1:13" x14ac:dyDescent="0.25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</row>
    <row r="457" spans="1:13" x14ac:dyDescent="0.25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</row>
    <row r="458" spans="1:13" x14ac:dyDescent="0.25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</row>
    <row r="459" spans="1:13" x14ac:dyDescent="0.25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</row>
    <row r="460" spans="1:13" x14ac:dyDescent="0.25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</row>
    <row r="461" spans="1:13" x14ac:dyDescent="0.25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</row>
    <row r="462" spans="1:13" x14ac:dyDescent="0.25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</row>
    <row r="463" spans="1:13" x14ac:dyDescent="0.25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</row>
    <row r="464" spans="1:13" x14ac:dyDescent="0.25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</row>
    <row r="465" spans="1:13" x14ac:dyDescent="0.25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</row>
    <row r="466" spans="1:13" x14ac:dyDescent="0.25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</row>
    <row r="467" spans="1:13" x14ac:dyDescent="0.25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</row>
    <row r="468" spans="1:13" x14ac:dyDescent="0.25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</row>
    <row r="469" spans="1:13" x14ac:dyDescent="0.25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</row>
    <row r="470" spans="1:13" x14ac:dyDescent="0.25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</row>
    <row r="471" spans="1:13" x14ac:dyDescent="0.25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</row>
    <row r="472" spans="1:13" x14ac:dyDescent="0.25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</row>
    <row r="473" spans="1:13" x14ac:dyDescent="0.25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</row>
    <row r="474" spans="1:13" x14ac:dyDescent="0.25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</row>
    <row r="475" spans="1:13" x14ac:dyDescent="0.25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</row>
    <row r="476" spans="1:13" x14ac:dyDescent="0.25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</row>
    <row r="477" spans="1:13" x14ac:dyDescent="0.25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</row>
    <row r="478" spans="1:13" x14ac:dyDescent="0.25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</row>
    <row r="479" spans="1:13" x14ac:dyDescent="0.25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</row>
    <row r="480" spans="1:13" x14ac:dyDescent="0.25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</row>
    <row r="481" spans="1:13" x14ac:dyDescent="0.25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</row>
    <row r="482" spans="1:13" x14ac:dyDescent="0.25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</row>
    <row r="483" spans="1:13" x14ac:dyDescent="0.25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</row>
    <row r="484" spans="1:13" x14ac:dyDescent="0.25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</row>
    <row r="485" spans="1:13" x14ac:dyDescent="0.25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</row>
    <row r="486" spans="1:13" x14ac:dyDescent="0.25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</row>
    <row r="487" spans="1:13" x14ac:dyDescent="0.25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</row>
    <row r="488" spans="1:13" x14ac:dyDescent="0.25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</row>
    <row r="489" spans="1:13" x14ac:dyDescent="0.25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</row>
    <row r="490" spans="1:13" x14ac:dyDescent="0.25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</row>
    <row r="491" spans="1:13" x14ac:dyDescent="0.25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</row>
    <row r="492" spans="1:13" x14ac:dyDescent="0.25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</row>
    <row r="493" spans="1:13" x14ac:dyDescent="0.25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</row>
    <row r="494" spans="1:13" x14ac:dyDescent="0.25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</row>
    <row r="495" spans="1:13" x14ac:dyDescent="0.25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</row>
    <row r="496" spans="1:13" x14ac:dyDescent="0.25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</row>
    <row r="497" spans="1:13" x14ac:dyDescent="0.25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</row>
    <row r="498" spans="1:13" x14ac:dyDescent="0.25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</row>
    <row r="499" spans="1:13" x14ac:dyDescent="0.25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</row>
    <row r="500" spans="1:13" x14ac:dyDescent="0.25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</row>
    <row r="501" spans="1:13" x14ac:dyDescent="0.25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</row>
    <row r="502" spans="1:13" x14ac:dyDescent="0.25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</row>
    <row r="503" spans="1:13" x14ac:dyDescent="0.25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</row>
    <row r="504" spans="1:13" x14ac:dyDescent="0.25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</row>
    <row r="505" spans="1:13" x14ac:dyDescent="0.25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</row>
    <row r="506" spans="1:13" x14ac:dyDescent="0.25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</row>
    <row r="507" spans="1:13" x14ac:dyDescent="0.25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</row>
    <row r="508" spans="1:13" x14ac:dyDescent="0.25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</row>
    <row r="509" spans="1:13" x14ac:dyDescent="0.25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</row>
    <row r="510" spans="1:13" x14ac:dyDescent="0.25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</row>
    <row r="511" spans="1:13" x14ac:dyDescent="0.25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</row>
    <row r="512" spans="1:13" x14ac:dyDescent="0.25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</row>
    <row r="513" spans="1:13" x14ac:dyDescent="0.25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</row>
    <row r="514" spans="1:13" x14ac:dyDescent="0.25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</row>
    <row r="515" spans="1:13" x14ac:dyDescent="0.25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</row>
    <row r="516" spans="1:13" x14ac:dyDescent="0.25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</row>
    <row r="517" spans="1:13" x14ac:dyDescent="0.25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</row>
    <row r="518" spans="1:13" x14ac:dyDescent="0.25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</row>
    <row r="519" spans="1:13" x14ac:dyDescent="0.25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</row>
    <row r="520" spans="1:13" x14ac:dyDescent="0.25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</row>
    <row r="521" spans="1:13" x14ac:dyDescent="0.25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</row>
    <row r="522" spans="1:13" x14ac:dyDescent="0.25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</row>
    <row r="523" spans="1:13" x14ac:dyDescent="0.25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</row>
    <row r="524" spans="1:13" x14ac:dyDescent="0.25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</row>
    <row r="525" spans="1:13" x14ac:dyDescent="0.25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</row>
    <row r="526" spans="1:13" x14ac:dyDescent="0.25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</row>
    <row r="527" spans="1:13" x14ac:dyDescent="0.25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</row>
    <row r="528" spans="1:13" x14ac:dyDescent="0.25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</row>
    <row r="529" spans="1:13" x14ac:dyDescent="0.25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</row>
    <row r="530" spans="1:13" x14ac:dyDescent="0.25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</row>
    <row r="531" spans="1:13" x14ac:dyDescent="0.25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</row>
    <row r="532" spans="1:13" x14ac:dyDescent="0.25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</row>
    <row r="533" spans="1:13" x14ac:dyDescent="0.25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</row>
    <row r="534" spans="1:13" x14ac:dyDescent="0.25">
      <c r="A534">
        <v>479</v>
      </c>
      <c r="B534" t="s">
        <v>563</v>
      </c>
      <c r="C534" t="s">
        <v>52</v>
      </c>
      <c r="D534" t="s">
        <v>20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</row>
    <row r="535" spans="1:13" x14ac:dyDescent="0.25">
      <c r="A535">
        <v>479</v>
      </c>
      <c r="B535" t="s">
        <v>564</v>
      </c>
      <c r="C535" t="s">
        <v>52</v>
      </c>
      <c r="D535" t="s">
        <v>28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</row>
    <row r="536" spans="1:13" x14ac:dyDescent="0.25">
      <c r="A536">
        <v>479</v>
      </c>
      <c r="B536" t="s">
        <v>565</v>
      </c>
      <c r="C536" t="s">
        <v>52</v>
      </c>
      <c r="D536" t="s">
        <v>123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</row>
    <row r="537" spans="1:13" x14ac:dyDescent="0.25">
      <c r="A537">
        <v>479</v>
      </c>
      <c r="B537" t="s">
        <v>566</v>
      </c>
      <c r="C537" t="s">
        <v>52</v>
      </c>
      <c r="D537" t="s">
        <v>23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</row>
    <row r="538" spans="1:13" x14ac:dyDescent="0.25">
      <c r="A538">
        <v>479</v>
      </c>
      <c r="B538" t="s">
        <v>567</v>
      </c>
      <c r="C538" t="s">
        <v>52</v>
      </c>
      <c r="D538" t="s">
        <v>14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</row>
    <row r="539" spans="1:13" x14ac:dyDescent="0.25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</row>
    <row r="540" spans="1:13" x14ac:dyDescent="0.25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</row>
    <row r="541" spans="1:13" x14ac:dyDescent="0.25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</row>
    <row r="542" spans="1:13" x14ac:dyDescent="0.25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</row>
    <row r="543" spans="1:13" x14ac:dyDescent="0.25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</row>
    <row r="544" spans="1:13" x14ac:dyDescent="0.25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</row>
    <row r="545" spans="1:13" x14ac:dyDescent="0.25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</row>
    <row r="546" spans="1:13" x14ac:dyDescent="0.25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</row>
    <row r="547" spans="1:13" x14ac:dyDescent="0.25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</row>
    <row r="548" spans="1:13" x14ac:dyDescent="0.25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</row>
    <row r="549" spans="1:13" x14ac:dyDescent="0.25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</row>
    <row r="550" spans="1:13" x14ac:dyDescent="0.25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</row>
    <row r="551" spans="1:13" x14ac:dyDescent="0.25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</row>
    <row r="552" spans="1:13" x14ac:dyDescent="0.25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</row>
    <row r="553" spans="1:13" x14ac:dyDescent="0.25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</row>
    <row r="554" spans="1:13" x14ac:dyDescent="0.25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</row>
    <row r="555" spans="1:13" x14ac:dyDescent="0.25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</row>
    <row r="556" spans="1:13" x14ac:dyDescent="0.25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</row>
    <row r="557" spans="1:13" x14ac:dyDescent="0.25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</row>
    <row r="558" spans="1:13" x14ac:dyDescent="0.25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</row>
    <row r="559" spans="1:13" x14ac:dyDescent="0.25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</row>
    <row r="560" spans="1:13" x14ac:dyDescent="0.25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</row>
    <row r="561" spans="1:13" x14ac:dyDescent="0.25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</row>
    <row r="562" spans="1:13" x14ac:dyDescent="0.25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</row>
    <row r="563" spans="1:13" x14ac:dyDescent="0.25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</row>
    <row r="564" spans="1:13" x14ac:dyDescent="0.25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</row>
    <row r="565" spans="1:13" x14ac:dyDescent="0.25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</row>
    <row r="566" spans="1:13" x14ac:dyDescent="0.25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</row>
    <row r="567" spans="1:13" x14ac:dyDescent="0.25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</row>
    <row r="568" spans="1:13" x14ac:dyDescent="0.25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</row>
    <row r="569" spans="1:13" x14ac:dyDescent="0.25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</row>
    <row r="570" spans="1:13" x14ac:dyDescent="0.25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</row>
    <row r="571" spans="1:13" x14ac:dyDescent="0.25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</row>
    <row r="572" spans="1:13" x14ac:dyDescent="0.25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</row>
    <row r="573" spans="1:13" x14ac:dyDescent="0.25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</row>
    <row r="574" spans="1:13" x14ac:dyDescent="0.25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</row>
    <row r="575" spans="1:13" x14ac:dyDescent="0.25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</row>
    <row r="576" spans="1:13" x14ac:dyDescent="0.25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</row>
    <row r="577" spans="1:13" x14ac:dyDescent="0.25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</row>
    <row r="578" spans="1:13" x14ac:dyDescent="0.25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</row>
    <row r="579" spans="1:13" x14ac:dyDescent="0.25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</row>
    <row r="580" spans="1:13" x14ac:dyDescent="0.25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</row>
    <row r="581" spans="1:13" x14ac:dyDescent="0.25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</row>
    <row r="582" spans="1:13" x14ac:dyDescent="0.25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</row>
    <row r="583" spans="1:13" x14ac:dyDescent="0.25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</row>
    <row r="584" spans="1:13" x14ac:dyDescent="0.25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</row>
    <row r="585" spans="1:13" x14ac:dyDescent="0.25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</row>
    <row r="586" spans="1:13" x14ac:dyDescent="0.25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</row>
    <row r="587" spans="1:13" x14ac:dyDescent="0.25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</row>
    <row r="588" spans="1:13" x14ac:dyDescent="0.25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</row>
    <row r="589" spans="1:13" x14ac:dyDescent="0.25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</row>
    <row r="590" spans="1:13" x14ac:dyDescent="0.25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</row>
    <row r="591" spans="1:13" x14ac:dyDescent="0.25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</row>
    <row r="592" spans="1:13" x14ac:dyDescent="0.25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</row>
    <row r="593" spans="1:13" x14ac:dyDescent="0.25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</row>
    <row r="594" spans="1:13" x14ac:dyDescent="0.25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</row>
    <row r="595" spans="1:13" x14ac:dyDescent="0.25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</row>
    <row r="596" spans="1:13" x14ac:dyDescent="0.25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</row>
    <row r="597" spans="1:13" x14ac:dyDescent="0.25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</row>
    <row r="598" spans="1:13" x14ac:dyDescent="0.25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</row>
    <row r="599" spans="1:13" x14ac:dyDescent="0.25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</row>
    <row r="600" spans="1:13" x14ac:dyDescent="0.25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</row>
    <row r="601" spans="1:13" x14ac:dyDescent="0.25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</row>
    <row r="602" spans="1:13" x14ac:dyDescent="0.25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</row>
    <row r="603" spans="1:13" x14ac:dyDescent="0.25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</row>
    <row r="604" spans="1:13" x14ac:dyDescent="0.25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</row>
    <row r="605" spans="1:13" x14ac:dyDescent="0.25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</row>
    <row r="606" spans="1:13" x14ac:dyDescent="0.25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</row>
    <row r="607" spans="1:13" x14ac:dyDescent="0.25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</row>
    <row r="608" spans="1:13" x14ac:dyDescent="0.25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</row>
    <row r="609" spans="1:13" x14ac:dyDescent="0.25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</row>
    <row r="610" spans="1:13" x14ac:dyDescent="0.25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</row>
    <row r="611" spans="1:13" x14ac:dyDescent="0.25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</row>
    <row r="612" spans="1:13" x14ac:dyDescent="0.25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</row>
    <row r="613" spans="1:13" x14ac:dyDescent="0.25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</row>
    <row r="614" spans="1:13" x14ac:dyDescent="0.25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</row>
    <row r="615" spans="1:13" x14ac:dyDescent="0.25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</row>
    <row r="616" spans="1:13" x14ac:dyDescent="0.25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</row>
    <row r="617" spans="1:13" x14ac:dyDescent="0.25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</row>
    <row r="618" spans="1:13" x14ac:dyDescent="0.25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</row>
    <row r="619" spans="1:13" x14ac:dyDescent="0.25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</row>
    <row r="620" spans="1:13" x14ac:dyDescent="0.25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</row>
    <row r="621" spans="1:13" x14ac:dyDescent="0.25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</row>
    <row r="622" spans="1:13" x14ac:dyDescent="0.25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</row>
    <row r="623" spans="1:13" x14ac:dyDescent="0.25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</row>
    <row r="624" spans="1:13" x14ac:dyDescent="0.25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</row>
    <row r="625" spans="1:13" x14ac:dyDescent="0.25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</row>
    <row r="626" spans="1:13" x14ac:dyDescent="0.25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</row>
    <row r="627" spans="1:13" x14ac:dyDescent="0.25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</row>
    <row r="628" spans="1:13" x14ac:dyDescent="0.25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</row>
    <row r="629" spans="1:13" x14ac:dyDescent="0.25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</row>
    <row r="630" spans="1:13" x14ac:dyDescent="0.25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</row>
    <row r="631" spans="1:13" x14ac:dyDescent="0.25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</row>
    <row r="632" spans="1:13" x14ac:dyDescent="0.25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</row>
    <row r="633" spans="1:13" x14ac:dyDescent="0.25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</row>
    <row r="634" spans="1:13" x14ac:dyDescent="0.25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</row>
    <row r="635" spans="1:13" x14ac:dyDescent="0.25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</row>
    <row r="636" spans="1:13" x14ac:dyDescent="0.25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</row>
    <row r="637" spans="1:13" x14ac:dyDescent="0.25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</row>
    <row r="638" spans="1:13" x14ac:dyDescent="0.25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</row>
    <row r="639" spans="1:13" x14ac:dyDescent="0.25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</row>
    <row r="640" spans="1:13" x14ac:dyDescent="0.25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</row>
    <row r="641" spans="1:13" x14ac:dyDescent="0.25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</row>
    <row r="642" spans="1:13" x14ac:dyDescent="0.25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</row>
    <row r="643" spans="1:13" x14ac:dyDescent="0.25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</row>
    <row r="644" spans="1:13" x14ac:dyDescent="0.25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</row>
    <row r="645" spans="1:13" x14ac:dyDescent="0.25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</row>
    <row r="646" spans="1:13" x14ac:dyDescent="0.25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</row>
    <row r="647" spans="1:13" x14ac:dyDescent="0.25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</row>
    <row r="648" spans="1:13" x14ac:dyDescent="0.25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</row>
    <row r="649" spans="1:13" x14ac:dyDescent="0.25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</row>
    <row r="650" spans="1:13" x14ac:dyDescent="0.25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</row>
    <row r="651" spans="1:13" x14ac:dyDescent="0.25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</row>
    <row r="652" spans="1:13" x14ac:dyDescent="0.25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</row>
    <row r="653" spans="1:13" x14ac:dyDescent="0.25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</row>
    <row r="654" spans="1:13" x14ac:dyDescent="0.25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</row>
    <row r="655" spans="1:13" x14ac:dyDescent="0.25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</row>
    <row r="656" spans="1:13" x14ac:dyDescent="0.25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</row>
    <row r="657" spans="1:13" x14ac:dyDescent="0.25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</row>
    <row r="658" spans="1:13" x14ac:dyDescent="0.25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</row>
    <row r="659" spans="1:13" x14ac:dyDescent="0.25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</row>
    <row r="660" spans="1:13" x14ac:dyDescent="0.25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</row>
    <row r="661" spans="1:13" x14ac:dyDescent="0.25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</row>
    <row r="662" spans="1:13" x14ac:dyDescent="0.25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</row>
    <row r="663" spans="1:13" x14ac:dyDescent="0.25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</row>
    <row r="664" spans="1:13" x14ac:dyDescent="0.25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</row>
    <row r="665" spans="1:13" x14ac:dyDescent="0.25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</row>
    <row r="666" spans="1:13" x14ac:dyDescent="0.25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</row>
    <row r="667" spans="1:13" x14ac:dyDescent="0.25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</row>
    <row r="668" spans="1:13" x14ac:dyDescent="0.25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</row>
    <row r="669" spans="1:13" x14ac:dyDescent="0.25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</row>
    <row r="670" spans="1:13" x14ac:dyDescent="0.25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</row>
    <row r="671" spans="1:13" x14ac:dyDescent="0.25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</row>
    <row r="672" spans="1:13" x14ac:dyDescent="0.25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</row>
    <row r="673" spans="1:13" x14ac:dyDescent="0.25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</row>
    <row r="674" spans="1:13" x14ac:dyDescent="0.25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</row>
    <row r="675" spans="1:13" x14ac:dyDescent="0.25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</row>
    <row r="676" spans="1:13" x14ac:dyDescent="0.25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</row>
    <row r="677" spans="1:13" x14ac:dyDescent="0.25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</row>
    <row r="678" spans="1:13" x14ac:dyDescent="0.25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</row>
    <row r="679" spans="1:13" x14ac:dyDescent="0.25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</row>
    <row r="680" spans="1:13" x14ac:dyDescent="0.25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</row>
    <row r="681" spans="1:13" x14ac:dyDescent="0.25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</row>
    <row r="682" spans="1:13" x14ac:dyDescent="0.25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</row>
    <row r="683" spans="1:13" x14ac:dyDescent="0.25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</row>
    <row r="684" spans="1:13" x14ac:dyDescent="0.25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</row>
    <row r="685" spans="1:13" x14ac:dyDescent="0.25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</row>
    <row r="686" spans="1:13" x14ac:dyDescent="0.25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</row>
    <row r="687" spans="1:13" x14ac:dyDescent="0.25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</row>
    <row r="688" spans="1:13" x14ac:dyDescent="0.25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</row>
    <row r="689" spans="1:13" x14ac:dyDescent="0.25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</row>
    <row r="690" spans="1:13" x14ac:dyDescent="0.25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</row>
    <row r="691" spans="1:13" x14ac:dyDescent="0.25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</row>
    <row r="692" spans="1:13" x14ac:dyDescent="0.25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</row>
    <row r="693" spans="1:13" x14ac:dyDescent="0.25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</row>
    <row r="694" spans="1:13" x14ac:dyDescent="0.25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</row>
    <row r="695" spans="1:13" x14ac:dyDescent="0.25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</row>
    <row r="696" spans="1:13" x14ac:dyDescent="0.25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</row>
    <row r="697" spans="1:13" x14ac:dyDescent="0.25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</row>
    <row r="698" spans="1:13" x14ac:dyDescent="0.25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</row>
    <row r="699" spans="1:13" x14ac:dyDescent="0.25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</row>
    <row r="700" spans="1:13" x14ac:dyDescent="0.25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</row>
    <row r="701" spans="1:13" x14ac:dyDescent="0.25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</row>
    <row r="702" spans="1:13" x14ac:dyDescent="0.25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</row>
    <row r="703" spans="1:13" x14ac:dyDescent="0.25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</row>
    <row r="704" spans="1:13" x14ac:dyDescent="0.25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</row>
    <row r="705" spans="1:13" x14ac:dyDescent="0.25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</row>
    <row r="706" spans="1:13" x14ac:dyDescent="0.25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</row>
    <row r="707" spans="1:13" x14ac:dyDescent="0.25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</row>
    <row r="708" spans="1:13" x14ac:dyDescent="0.25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</row>
    <row r="709" spans="1:13" x14ac:dyDescent="0.25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</row>
    <row r="710" spans="1:13" x14ac:dyDescent="0.25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</row>
    <row r="711" spans="1:13" x14ac:dyDescent="0.25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</row>
    <row r="712" spans="1:13" x14ac:dyDescent="0.25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</row>
    <row r="713" spans="1:13" x14ac:dyDescent="0.25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</row>
    <row r="714" spans="1:13" x14ac:dyDescent="0.25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</row>
    <row r="715" spans="1:13" x14ac:dyDescent="0.25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</row>
    <row r="716" spans="1:13" x14ac:dyDescent="0.25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</row>
    <row r="717" spans="1:13" x14ac:dyDescent="0.25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</row>
    <row r="718" spans="1:13" x14ac:dyDescent="0.25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</row>
    <row r="719" spans="1:13" x14ac:dyDescent="0.25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</row>
    <row r="720" spans="1:13" x14ac:dyDescent="0.25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</row>
    <row r="721" spans="1:13" x14ac:dyDescent="0.25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</row>
    <row r="722" spans="1:13" x14ac:dyDescent="0.25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</row>
    <row r="723" spans="1:13" x14ac:dyDescent="0.25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</row>
    <row r="724" spans="1:13" x14ac:dyDescent="0.25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</row>
    <row r="725" spans="1:13" x14ac:dyDescent="0.25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</row>
    <row r="726" spans="1:13" x14ac:dyDescent="0.25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</row>
    <row r="727" spans="1:13" x14ac:dyDescent="0.25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</row>
    <row r="728" spans="1:13" x14ac:dyDescent="0.25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</row>
    <row r="729" spans="1:13" x14ac:dyDescent="0.25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</row>
    <row r="730" spans="1:13" x14ac:dyDescent="0.25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</row>
    <row r="731" spans="1:13" x14ac:dyDescent="0.25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</row>
    <row r="732" spans="1:13" x14ac:dyDescent="0.25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</row>
    <row r="733" spans="1:13" x14ac:dyDescent="0.25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</row>
    <row r="734" spans="1:13" x14ac:dyDescent="0.25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</row>
    <row r="735" spans="1:13" x14ac:dyDescent="0.25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</row>
    <row r="736" spans="1:13" x14ac:dyDescent="0.25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</row>
    <row r="737" spans="1:13" x14ac:dyDescent="0.25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</row>
    <row r="738" spans="1:13" x14ac:dyDescent="0.25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</row>
    <row r="739" spans="1:13" x14ac:dyDescent="0.25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</row>
    <row r="740" spans="1:13" x14ac:dyDescent="0.25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</row>
    <row r="741" spans="1:13" x14ac:dyDescent="0.25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</row>
    <row r="742" spans="1:13" x14ac:dyDescent="0.25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</row>
    <row r="743" spans="1:13" x14ac:dyDescent="0.25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</row>
    <row r="744" spans="1:13" x14ac:dyDescent="0.25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</row>
    <row r="745" spans="1:13" x14ac:dyDescent="0.25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</row>
    <row r="746" spans="1:13" x14ac:dyDescent="0.25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</row>
    <row r="747" spans="1:13" x14ac:dyDescent="0.25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</row>
    <row r="748" spans="1:13" x14ac:dyDescent="0.25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</row>
    <row r="749" spans="1:13" x14ac:dyDescent="0.25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</row>
    <row r="750" spans="1:13" x14ac:dyDescent="0.25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</row>
    <row r="751" spans="1:13" x14ac:dyDescent="0.25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</row>
    <row r="752" spans="1:13" x14ac:dyDescent="0.25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</row>
    <row r="753" spans="1:13" x14ac:dyDescent="0.25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</row>
    <row r="754" spans="1:13" x14ac:dyDescent="0.25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</row>
    <row r="755" spans="1:13" x14ac:dyDescent="0.25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</row>
    <row r="756" spans="1:13" x14ac:dyDescent="0.25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</row>
    <row r="757" spans="1:13" x14ac:dyDescent="0.25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</row>
    <row r="758" spans="1:13" x14ac:dyDescent="0.25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</row>
    <row r="759" spans="1:13" x14ac:dyDescent="0.25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</row>
    <row r="760" spans="1:13" x14ac:dyDescent="0.25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</row>
    <row r="761" spans="1:13" x14ac:dyDescent="0.25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</row>
    <row r="762" spans="1:13" x14ac:dyDescent="0.25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</row>
    <row r="763" spans="1:13" x14ac:dyDescent="0.25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</row>
    <row r="764" spans="1:13" x14ac:dyDescent="0.25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</row>
    <row r="765" spans="1:13" x14ac:dyDescent="0.25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</row>
    <row r="766" spans="1:13" x14ac:dyDescent="0.25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</row>
    <row r="767" spans="1:13" x14ac:dyDescent="0.25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</row>
    <row r="768" spans="1:13" x14ac:dyDescent="0.25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</row>
    <row r="769" spans="1:13" x14ac:dyDescent="0.25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</row>
    <row r="770" spans="1:13" x14ac:dyDescent="0.25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</row>
    <row r="771" spans="1:13" x14ac:dyDescent="0.25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</row>
    <row r="772" spans="1:13" x14ac:dyDescent="0.25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</row>
    <row r="773" spans="1:13" x14ac:dyDescent="0.25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</row>
    <row r="774" spans="1:13" x14ac:dyDescent="0.25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</row>
    <row r="775" spans="1:13" x14ac:dyDescent="0.25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</row>
    <row r="776" spans="1:13" x14ac:dyDescent="0.25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</row>
    <row r="777" spans="1:13" x14ac:dyDescent="0.25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</row>
    <row r="778" spans="1:13" x14ac:dyDescent="0.25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</row>
    <row r="779" spans="1:13" x14ac:dyDescent="0.25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</row>
    <row r="780" spans="1:13" x14ac:dyDescent="0.25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</row>
    <row r="781" spans="1:13" x14ac:dyDescent="0.25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</row>
    <row r="782" spans="1:13" x14ac:dyDescent="0.25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</row>
    <row r="783" spans="1:13" x14ac:dyDescent="0.25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44</v>
      </c>
      <c r="G783">
        <v>66</v>
      </c>
      <c r="H783">
        <v>70</v>
      </c>
      <c r="I783">
        <v>44</v>
      </c>
      <c r="J783">
        <v>55</v>
      </c>
      <c r="K783">
        <v>56</v>
      </c>
      <c r="L783">
        <v>6</v>
      </c>
      <c r="M783" t="b">
        <v>0</v>
      </c>
    </row>
    <row r="784" spans="1:13" x14ac:dyDescent="0.25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54</v>
      </c>
      <c r="G784">
        <v>66</v>
      </c>
      <c r="H784">
        <v>70</v>
      </c>
      <c r="I784">
        <v>44</v>
      </c>
      <c r="J784">
        <v>55</v>
      </c>
      <c r="K784">
        <v>46</v>
      </c>
      <c r="L784">
        <v>6</v>
      </c>
      <c r="M784" t="b">
        <v>0</v>
      </c>
    </row>
    <row r="785" spans="1:13" x14ac:dyDescent="0.25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</row>
    <row r="786" spans="1:13" x14ac:dyDescent="0.25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</row>
    <row r="787" spans="1:13" x14ac:dyDescent="0.25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55</v>
      </c>
      <c r="G787">
        <v>85</v>
      </c>
      <c r="H787">
        <v>122</v>
      </c>
      <c r="I787">
        <v>58</v>
      </c>
      <c r="J787">
        <v>75</v>
      </c>
      <c r="K787">
        <v>99</v>
      </c>
      <c r="L787">
        <v>6</v>
      </c>
      <c r="M787" t="b">
        <v>0</v>
      </c>
    </row>
    <row r="788" spans="1:13" x14ac:dyDescent="0.25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75</v>
      </c>
      <c r="G788">
        <v>95</v>
      </c>
      <c r="H788">
        <v>122</v>
      </c>
      <c r="I788">
        <v>58</v>
      </c>
      <c r="J788">
        <v>75</v>
      </c>
      <c r="K788">
        <v>69</v>
      </c>
      <c r="L788">
        <v>6</v>
      </c>
      <c r="M788" t="b">
        <v>0</v>
      </c>
    </row>
    <row r="789" spans="1:13" x14ac:dyDescent="0.25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</row>
    <row r="790" spans="1:13" x14ac:dyDescent="0.25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</row>
    <row r="791" spans="1:13" x14ac:dyDescent="0.25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</row>
    <row r="792" spans="1:13" x14ac:dyDescent="0.25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</row>
    <row r="793" spans="1:13" x14ac:dyDescent="0.25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</row>
    <row r="794" spans="1:13" x14ac:dyDescent="0.25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</row>
    <row r="795" spans="1:13" x14ac:dyDescent="0.25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</row>
    <row r="796" spans="1:13" x14ac:dyDescent="0.25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</row>
    <row r="797" spans="1:13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</row>
    <row r="798" spans="1:13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</row>
    <row r="799" spans="1:13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</row>
    <row r="800" spans="1:13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</row>
    <row r="801" spans="1:13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CF3D-4395-49C4-B8EF-78042573D899}">
  <dimension ref="A1:T19"/>
  <sheetViews>
    <sheetView workbookViewId="0">
      <selection activeCell="I9" sqref="I9"/>
    </sheetView>
  </sheetViews>
  <sheetFormatPr defaultRowHeight="15" x14ac:dyDescent="0.25"/>
  <cols>
    <col min="1" max="1" width="11.42578125" customWidth="1"/>
    <col min="2" max="2" width="9.7109375" customWidth="1"/>
    <col min="5" max="5" width="9.5703125" customWidth="1"/>
    <col min="8" max="8" width="10.28515625" customWidth="1"/>
    <col min="10" max="10" width="9.85546875" customWidth="1"/>
    <col min="12" max="12" width="9.5703125" customWidth="1"/>
    <col min="16" max="16" width="9.42578125" customWidth="1"/>
  </cols>
  <sheetData>
    <row r="1" spans="1:20" x14ac:dyDescent="0.25">
      <c r="A1" t="s">
        <v>832</v>
      </c>
      <c r="B1" t="s">
        <v>41</v>
      </c>
      <c r="C1" t="s">
        <v>20</v>
      </c>
      <c r="D1" t="s">
        <v>28</v>
      </c>
      <c r="E1" t="s">
        <v>52</v>
      </c>
      <c r="F1" t="s">
        <v>14</v>
      </c>
      <c r="G1" t="s">
        <v>123</v>
      </c>
      <c r="H1" t="s">
        <v>86</v>
      </c>
      <c r="I1" t="s">
        <v>15</v>
      </c>
      <c r="J1" t="s">
        <v>55</v>
      </c>
      <c r="K1" t="s">
        <v>23</v>
      </c>
      <c r="L1" t="s">
        <v>94</v>
      </c>
      <c r="M1" t="s">
        <v>33</v>
      </c>
      <c r="N1" t="s">
        <v>107</v>
      </c>
      <c r="O1" t="s">
        <v>129</v>
      </c>
      <c r="P1" t="s">
        <v>25</v>
      </c>
      <c r="Q1" t="s">
        <v>172</v>
      </c>
      <c r="R1" t="s">
        <v>116</v>
      </c>
      <c r="S1" t="s">
        <v>64</v>
      </c>
      <c r="T1" s="4"/>
    </row>
    <row r="2" spans="1:20" x14ac:dyDescent="0.25">
      <c r="A2" t="s">
        <v>41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0.5</v>
      </c>
      <c r="O2">
        <v>0</v>
      </c>
      <c r="P2">
        <v>1</v>
      </c>
      <c r="Q2">
        <v>1</v>
      </c>
      <c r="R2">
        <v>0.5</v>
      </c>
      <c r="S2">
        <v>1</v>
      </c>
    </row>
    <row r="3" spans="1:20" x14ac:dyDescent="0.25">
      <c r="A3" t="s">
        <v>20</v>
      </c>
      <c r="B3">
        <v>1</v>
      </c>
      <c r="C3">
        <v>0.5</v>
      </c>
      <c r="D3">
        <v>0.5</v>
      </c>
      <c r="E3">
        <v>1</v>
      </c>
      <c r="F3">
        <v>2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v>0.5</v>
      </c>
      <c r="O3">
        <v>1</v>
      </c>
      <c r="P3">
        <v>0.5</v>
      </c>
      <c r="Q3">
        <v>1</v>
      </c>
      <c r="R3">
        <v>2</v>
      </c>
      <c r="S3">
        <v>1</v>
      </c>
    </row>
    <row r="4" spans="1:20" x14ac:dyDescent="0.25">
      <c r="A4" t="s">
        <v>28</v>
      </c>
      <c r="B4">
        <v>1</v>
      </c>
      <c r="C4">
        <v>2</v>
      </c>
      <c r="D4">
        <v>0.5</v>
      </c>
      <c r="E4">
        <v>1</v>
      </c>
      <c r="F4">
        <v>0.5</v>
      </c>
      <c r="G4">
        <v>1</v>
      </c>
      <c r="H4">
        <v>1</v>
      </c>
      <c r="I4">
        <v>1</v>
      </c>
      <c r="J4">
        <v>2</v>
      </c>
      <c r="K4">
        <v>1</v>
      </c>
      <c r="L4">
        <v>1</v>
      </c>
      <c r="M4">
        <v>1</v>
      </c>
      <c r="N4">
        <v>2</v>
      </c>
      <c r="O4">
        <v>1</v>
      </c>
      <c r="P4">
        <v>0.5</v>
      </c>
      <c r="Q4">
        <v>1</v>
      </c>
      <c r="R4">
        <v>1</v>
      </c>
      <c r="S4">
        <v>1</v>
      </c>
    </row>
    <row r="5" spans="1:20" x14ac:dyDescent="0.25">
      <c r="A5" t="s">
        <v>52</v>
      </c>
      <c r="B5">
        <v>1</v>
      </c>
      <c r="C5">
        <v>1</v>
      </c>
      <c r="D5">
        <v>2</v>
      </c>
      <c r="E5">
        <v>0.5</v>
      </c>
      <c r="F5">
        <v>0.5</v>
      </c>
      <c r="G5">
        <v>1</v>
      </c>
      <c r="H5">
        <v>1</v>
      </c>
      <c r="I5">
        <v>1</v>
      </c>
      <c r="J5">
        <v>0</v>
      </c>
      <c r="K5">
        <v>2</v>
      </c>
      <c r="L5">
        <v>1</v>
      </c>
      <c r="M5">
        <v>1</v>
      </c>
      <c r="N5">
        <v>1</v>
      </c>
      <c r="O5">
        <v>1</v>
      </c>
      <c r="P5">
        <v>0.5</v>
      </c>
      <c r="Q5">
        <v>1</v>
      </c>
      <c r="R5">
        <v>1</v>
      </c>
      <c r="S5">
        <v>1</v>
      </c>
    </row>
    <row r="6" spans="1:20" x14ac:dyDescent="0.25">
      <c r="A6" t="s">
        <v>14</v>
      </c>
      <c r="B6">
        <v>1</v>
      </c>
      <c r="C6">
        <v>0.5</v>
      </c>
      <c r="D6">
        <v>2</v>
      </c>
      <c r="E6">
        <v>1</v>
      </c>
      <c r="F6">
        <v>0.5</v>
      </c>
      <c r="G6">
        <v>1</v>
      </c>
      <c r="H6">
        <v>1</v>
      </c>
      <c r="I6">
        <v>0.5</v>
      </c>
      <c r="J6">
        <v>2</v>
      </c>
      <c r="K6">
        <v>0.5</v>
      </c>
      <c r="L6">
        <v>1</v>
      </c>
      <c r="M6">
        <v>0.5</v>
      </c>
      <c r="N6">
        <v>2</v>
      </c>
      <c r="O6">
        <v>1</v>
      </c>
      <c r="P6">
        <v>0.5</v>
      </c>
      <c r="Q6">
        <v>1</v>
      </c>
      <c r="R6">
        <v>0.5</v>
      </c>
      <c r="S6">
        <v>1</v>
      </c>
    </row>
    <row r="7" spans="1:20" x14ac:dyDescent="0.25">
      <c r="A7" t="s">
        <v>123</v>
      </c>
      <c r="B7">
        <v>1</v>
      </c>
      <c r="C7">
        <v>0.5</v>
      </c>
      <c r="D7">
        <v>0.5</v>
      </c>
      <c r="E7">
        <v>1</v>
      </c>
      <c r="F7">
        <v>2</v>
      </c>
      <c r="G7">
        <v>0.5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1</v>
      </c>
      <c r="O7">
        <v>1</v>
      </c>
      <c r="P7">
        <v>2</v>
      </c>
      <c r="Q7">
        <v>1</v>
      </c>
      <c r="R7">
        <v>0.5</v>
      </c>
      <c r="S7">
        <v>1</v>
      </c>
    </row>
    <row r="8" spans="1:20" x14ac:dyDescent="0.25">
      <c r="A8" t="s">
        <v>86</v>
      </c>
      <c r="B8">
        <v>2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0.5</v>
      </c>
      <c r="J8">
        <v>1</v>
      </c>
      <c r="K8">
        <v>0.5</v>
      </c>
      <c r="L8">
        <v>0.5</v>
      </c>
      <c r="M8">
        <v>0.5</v>
      </c>
      <c r="N8">
        <v>2</v>
      </c>
      <c r="O8">
        <v>0</v>
      </c>
      <c r="P8">
        <v>1</v>
      </c>
      <c r="Q8">
        <v>2</v>
      </c>
      <c r="R8">
        <v>2</v>
      </c>
      <c r="S8">
        <v>0.5</v>
      </c>
    </row>
    <row r="9" spans="1:20" x14ac:dyDescent="0.25">
      <c r="A9" t="s">
        <v>15</v>
      </c>
      <c r="B9">
        <v>1</v>
      </c>
      <c r="C9">
        <v>1</v>
      </c>
      <c r="D9">
        <v>1</v>
      </c>
      <c r="E9">
        <v>1</v>
      </c>
      <c r="F9">
        <v>2</v>
      </c>
      <c r="G9">
        <v>1</v>
      </c>
      <c r="H9">
        <v>1</v>
      </c>
      <c r="I9">
        <v>0.5</v>
      </c>
      <c r="J9">
        <v>0.5</v>
      </c>
      <c r="K9">
        <v>1</v>
      </c>
      <c r="L9">
        <v>1</v>
      </c>
      <c r="M9">
        <v>1</v>
      </c>
      <c r="N9">
        <v>0.5</v>
      </c>
      <c r="O9">
        <v>0.5</v>
      </c>
      <c r="P9">
        <v>1</v>
      </c>
      <c r="Q9">
        <v>1</v>
      </c>
      <c r="R9">
        <v>0</v>
      </c>
      <c r="S9">
        <v>2</v>
      </c>
    </row>
    <row r="10" spans="1:20" x14ac:dyDescent="0.25">
      <c r="A10" t="s">
        <v>55</v>
      </c>
      <c r="B10">
        <v>1</v>
      </c>
      <c r="C10">
        <v>2</v>
      </c>
      <c r="D10">
        <v>1</v>
      </c>
      <c r="E10">
        <v>2</v>
      </c>
      <c r="F10">
        <v>0.5</v>
      </c>
      <c r="G10">
        <v>1</v>
      </c>
      <c r="H10">
        <v>1</v>
      </c>
      <c r="I10">
        <v>2</v>
      </c>
      <c r="J10">
        <v>1</v>
      </c>
      <c r="K10">
        <v>0</v>
      </c>
      <c r="L10">
        <v>1</v>
      </c>
      <c r="M10">
        <v>0.5</v>
      </c>
      <c r="N10">
        <v>2</v>
      </c>
      <c r="O10">
        <v>1</v>
      </c>
      <c r="P10">
        <v>1</v>
      </c>
      <c r="Q10">
        <v>1</v>
      </c>
      <c r="R10">
        <v>2</v>
      </c>
      <c r="S10">
        <v>1</v>
      </c>
    </row>
    <row r="11" spans="1:20" x14ac:dyDescent="0.25">
      <c r="A11" t="s">
        <v>23</v>
      </c>
      <c r="B11">
        <v>1</v>
      </c>
      <c r="C11">
        <v>1</v>
      </c>
      <c r="D11">
        <v>1</v>
      </c>
      <c r="E11">
        <v>0.5</v>
      </c>
      <c r="F11">
        <v>2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2</v>
      </c>
      <c r="N11">
        <v>0.5</v>
      </c>
      <c r="O11">
        <v>1</v>
      </c>
      <c r="P11">
        <v>1</v>
      </c>
      <c r="Q11">
        <v>1</v>
      </c>
      <c r="R11">
        <v>0.5</v>
      </c>
      <c r="S11">
        <v>1</v>
      </c>
    </row>
    <row r="12" spans="1:20" x14ac:dyDescent="0.25">
      <c r="A12" t="s">
        <v>94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2</v>
      </c>
      <c r="I12">
        <v>2</v>
      </c>
      <c r="J12">
        <v>1</v>
      </c>
      <c r="K12">
        <v>1</v>
      </c>
      <c r="L12">
        <v>0.5</v>
      </c>
      <c r="M12">
        <v>1</v>
      </c>
      <c r="N12">
        <v>1</v>
      </c>
      <c r="O12">
        <v>1</v>
      </c>
      <c r="P12">
        <v>1</v>
      </c>
      <c r="Q12">
        <v>0</v>
      </c>
      <c r="R12">
        <v>0.5</v>
      </c>
      <c r="S12">
        <v>1</v>
      </c>
    </row>
    <row r="13" spans="1:20" x14ac:dyDescent="0.25">
      <c r="A13" t="s">
        <v>33</v>
      </c>
      <c r="B13">
        <v>1</v>
      </c>
      <c r="C13">
        <v>0.5</v>
      </c>
      <c r="D13">
        <v>1</v>
      </c>
      <c r="E13">
        <v>1</v>
      </c>
      <c r="F13">
        <v>2</v>
      </c>
      <c r="G13">
        <v>1</v>
      </c>
      <c r="H13">
        <v>0.5</v>
      </c>
      <c r="I13">
        <v>0.5</v>
      </c>
      <c r="J13">
        <v>1</v>
      </c>
      <c r="K13">
        <v>0.5</v>
      </c>
      <c r="L13">
        <v>2</v>
      </c>
      <c r="M13">
        <v>1</v>
      </c>
      <c r="N13">
        <v>1</v>
      </c>
      <c r="O13">
        <v>0.5</v>
      </c>
      <c r="P13">
        <v>1</v>
      </c>
      <c r="Q13">
        <v>2</v>
      </c>
      <c r="R13">
        <v>0.5</v>
      </c>
      <c r="S13">
        <v>0.5</v>
      </c>
    </row>
    <row r="14" spans="1:20" x14ac:dyDescent="0.25">
      <c r="A14" t="s">
        <v>107</v>
      </c>
      <c r="B14">
        <v>1</v>
      </c>
      <c r="C14">
        <v>2</v>
      </c>
      <c r="D14">
        <v>1</v>
      </c>
      <c r="E14">
        <v>1</v>
      </c>
      <c r="F14">
        <v>1</v>
      </c>
      <c r="G14">
        <v>2</v>
      </c>
      <c r="H14">
        <v>0.5</v>
      </c>
      <c r="I14">
        <v>1</v>
      </c>
      <c r="J14">
        <v>0.5</v>
      </c>
      <c r="K14">
        <v>2</v>
      </c>
      <c r="L14">
        <v>1</v>
      </c>
      <c r="M14">
        <v>2</v>
      </c>
      <c r="N14">
        <v>1</v>
      </c>
      <c r="O14">
        <v>1</v>
      </c>
      <c r="P14">
        <v>1</v>
      </c>
      <c r="Q14">
        <v>1</v>
      </c>
      <c r="R14">
        <v>0.5</v>
      </c>
      <c r="S14">
        <v>1</v>
      </c>
    </row>
    <row r="15" spans="1:20" x14ac:dyDescent="0.25">
      <c r="A15" t="s">
        <v>129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2</v>
      </c>
      <c r="M15">
        <v>1</v>
      </c>
      <c r="N15">
        <v>1</v>
      </c>
      <c r="O15">
        <v>2</v>
      </c>
      <c r="P15">
        <v>1</v>
      </c>
      <c r="Q15">
        <v>0.5</v>
      </c>
      <c r="R15">
        <v>1</v>
      </c>
      <c r="S15">
        <v>1</v>
      </c>
    </row>
    <row r="16" spans="1:20" x14ac:dyDescent="0.25">
      <c r="A16" t="s">
        <v>25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2</v>
      </c>
      <c r="Q16">
        <v>1</v>
      </c>
      <c r="R16">
        <v>0.5</v>
      </c>
      <c r="S16">
        <v>0</v>
      </c>
    </row>
    <row r="17" spans="1:19" x14ac:dyDescent="0.25">
      <c r="A17" t="s">
        <v>172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0.5</v>
      </c>
      <c r="I17">
        <v>1</v>
      </c>
      <c r="J17">
        <v>1</v>
      </c>
      <c r="K17">
        <v>1</v>
      </c>
      <c r="L17">
        <v>2</v>
      </c>
      <c r="M17">
        <v>1</v>
      </c>
      <c r="N17">
        <v>1</v>
      </c>
      <c r="O17">
        <v>2</v>
      </c>
      <c r="P17">
        <v>1</v>
      </c>
      <c r="Q17">
        <v>0.5</v>
      </c>
      <c r="R17">
        <v>1</v>
      </c>
      <c r="S17">
        <v>0.5</v>
      </c>
    </row>
    <row r="18" spans="1:19" x14ac:dyDescent="0.25">
      <c r="A18" t="s">
        <v>116</v>
      </c>
      <c r="B18">
        <v>1</v>
      </c>
      <c r="C18">
        <v>0.5</v>
      </c>
      <c r="D18">
        <v>0.5</v>
      </c>
      <c r="E18">
        <v>0.5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2</v>
      </c>
      <c r="O18">
        <v>1</v>
      </c>
      <c r="P18">
        <v>1</v>
      </c>
      <c r="Q18">
        <v>1</v>
      </c>
      <c r="R18">
        <v>0.5</v>
      </c>
      <c r="S18">
        <v>2</v>
      </c>
    </row>
    <row r="19" spans="1:19" x14ac:dyDescent="0.25">
      <c r="A19" t="s">
        <v>64</v>
      </c>
      <c r="B19">
        <v>1</v>
      </c>
      <c r="C19">
        <v>0.5</v>
      </c>
      <c r="D19">
        <v>1</v>
      </c>
      <c r="E19">
        <v>1</v>
      </c>
      <c r="F19">
        <v>1</v>
      </c>
      <c r="G19">
        <v>1</v>
      </c>
      <c r="H19">
        <v>2</v>
      </c>
      <c r="I19">
        <v>0.5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2</v>
      </c>
      <c r="Q19">
        <v>2</v>
      </c>
      <c r="R19">
        <v>0.5</v>
      </c>
      <c r="S19">
        <v>1</v>
      </c>
    </row>
  </sheetData>
  <conditionalFormatting sqref="B22:S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Builder</vt:lpstr>
      <vt:lpstr>Pokemon</vt:lpstr>
      <vt:lpstr>Attack 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Geddy Keeble</cp:lastModifiedBy>
  <dcterms:created xsi:type="dcterms:W3CDTF">2019-04-09T19:53:33Z</dcterms:created>
  <dcterms:modified xsi:type="dcterms:W3CDTF">2019-06-11T22:21:36Z</dcterms:modified>
</cp:coreProperties>
</file>