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reth\Code\VS\vs_lib\vs_07\project\surface excel\"/>
    </mc:Choice>
  </mc:AlternateContent>
  <xr:revisionPtr revIDLastSave="0" documentId="13_ncr:1_{3EB566FB-BBD2-4FB3-9748-37C3541C4A52}" xr6:coauthVersionLast="41" xr6:coauthVersionMax="41" xr10:uidLastSave="{00000000-0000-0000-0000-000000000000}"/>
  <bookViews>
    <workbookView xWindow="1290" yWindow="360" windowWidth="27225" windowHeight="1741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26" i="1" l="1"/>
  <c r="P27" i="1" l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M16" i="1"/>
  <c r="I16" i="1"/>
  <c r="Q7" i="1" s="1"/>
  <c r="H16" i="1"/>
  <c r="P7" i="1" s="1"/>
  <c r="M14" i="1"/>
  <c r="I14" i="1"/>
  <c r="N7" i="1"/>
  <c r="J7" i="1"/>
  <c r="D27" i="1" l="1"/>
  <c r="D30" i="1" s="1"/>
  <c r="E21" i="1" s="1"/>
  <c r="D26" i="1"/>
  <c r="D31" i="1" s="1"/>
  <c r="F21" i="1" s="1"/>
  <c r="F12" i="1"/>
  <c r="E12" i="1"/>
  <c r="E11" i="1"/>
  <c r="M7" i="1" s="1"/>
  <c r="D11" i="1"/>
  <c r="L7" i="1" s="1"/>
  <c r="L10" i="1" s="1"/>
  <c r="F10" i="1"/>
  <c r="E10" i="1"/>
  <c r="E9" i="1"/>
  <c r="I7" i="1" s="1"/>
  <c r="D9" i="1"/>
  <c r="H7" i="1" s="1"/>
  <c r="H10" i="1" s="1"/>
  <c r="L13" i="1" l="1"/>
  <c r="L25" i="1" s="1"/>
  <c r="L19" i="1"/>
  <c r="H19" i="1"/>
  <c r="H13" i="1"/>
  <c r="H25" i="1" s="1"/>
  <c r="I13" i="1"/>
  <c r="I25" i="1" s="1"/>
  <c r="I10" i="1"/>
  <c r="M13" i="1"/>
  <c r="M25" i="1" s="1"/>
  <c r="M10" i="1"/>
  <c r="Q8" i="1"/>
  <c r="P10" i="1"/>
  <c r="P11" i="1"/>
  <c r="D29" i="1"/>
  <c r="D21" i="1" s="1"/>
  <c r="D39" i="1"/>
  <c r="H37" i="1"/>
  <c r="D37" i="1"/>
  <c r="D38" i="1"/>
  <c r="D40" i="1"/>
  <c r="N25" i="1" l="1"/>
  <c r="M26" i="1" s="1"/>
  <c r="J25" i="1"/>
  <c r="H26" i="1" s="1"/>
  <c r="I26" i="1"/>
  <c r="I37" i="1"/>
  <c r="J37" i="1" s="1"/>
  <c r="Q10" i="1"/>
  <c r="P8" i="1"/>
  <c r="Q11" i="1"/>
  <c r="E37" i="1"/>
  <c r="E38" i="1"/>
  <c r="E40" i="1"/>
  <c r="E39" i="1"/>
  <c r="H39" i="1"/>
  <c r="I39" i="1" l="1"/>
  <c r="J39" i="1" s="1"/>
  <c r="L26" i="1"/>
  <c r="I28" i="1"/>
  <c r="H28" i="1"/>
  <c r="R26" i="1"/>
  <c r="R27" i="1"/>
  <c r="R37" i="1"/>
  <c r="R33" i="1"/>
  <c r="R38" i="1"/>
  <c r="R36" i="1"/>
  <c r="R31" i="1"/>
  <c r="R35" i="1"/>
  <c r="R40" i="1"/>
  <c r="R34" i="1"/>
  <c r="R41" i="1"/>
  <c r="R29" i="1"/>
  <c r="R32" i="1"/>
  <c r="R28" i="1"/>
  <c r="R39" i="1"/>
  <c r="R42" i="1"/>
  <c r="R30" i="1"/>
  <c r="Z38" i="1" l="1"/>
  <c r="Z30" i="1"/>
  <c r="Z35" i="1"/>
  <c r="Z34" i="1"/>
  <c r="Z39" i="1"/>
  <c r="Z37" i="1"/>
  <c r="Z42" i="1"/>
  <c r="Z29" i="1"/>
  <c r="Z27" i="1"/>
  <c r="Z40" i="1"/>
  <c r="Z41" i="1"/>
  <c r="Z26" i="1"/>
  <c r="M28" i="1"/>
  <c r="Z28" i="1"/>
  <c r="Z33" i="1"/>
  <c r="Z36" i="1"/>
  <c r="Z31" i="1"/>
  <c r="Z32" i="1"/>
  <c r="L28" i="1"/>
  <c r="S27" i="1"/>
  <c r="S31" i="1"/>
  <c r="S35" i="1"/>
  <c r="S39" i="1"/>
  <c r="S28" i="1"/>
  <c r="S32" i="1"/>
  <c r="S36" i="1"/>
  <c r="S40" i="1"/>
  <c r="S29" i="1"/>
  <c r="S33" i="1"/>
  <c r="S37" i="1"/>
  <c r="S41" i="1"/>
  <c r="S30" i="1"/>
  <c r="S34" i="1"/>
  <c r="S38" i="1"/>
  <c r="S26" i="1"/>
  <c r="U32" i="1"/>
  <c r="U37" i="1"/>
  <c r="U42" i="1"/>
  <c r="U30" i="1"/>
  <c r="U40" i="1"/>
  <c r="U33" i="1"/>
  <c r="U27" i="1"/>
  <c r="U41" i="1"/>
  <c r="U38" i="1"/>
  <c r="U34" i="1"/>
  <c r="U35" i="1"/>
  <c r="U26" i="1"/>
  <c r="U39" i="1"/>
  <c r="U31" i="1"/>
  <c r="U28" i="1"/>
  <c r="U36" i="1"/>
  <c r="U29" i="1"/>
  <c r="AA26" i="1" l="1"/>
  <c r="AB26" i="1"/>
  <c r="AA34" i="1"/>
  <c r="AB34" i="1"/>
  <c r="AA41" i="1"/>
  <c r="AB41" i="1"/>
  <c r="AA35" i="1"/>
  <c r="AB35" i="1"/>
  <c r="AA32" i="1"/>
  <c r="AB32" i="1"/>
  <c r="AA28" i="1"/>
  <c r="AB28" i="1"/>
  <c r="AA40" i="1"/>
  <c r="AB40" i="1"/>
  <c r="AA37" i="1"/>
  <c r="AB37" i="1"/>
  <c r="AA30" i="1"/>
  <c r="AB30" i="1"/>
  <c r="AA36" i="1"/>
  <c r="AB36" i="1"/>
  <c r="AA29" i="1"/>
  <c r="AB29" i="1"/>
  <c r="AA33" i="1"/>
  <c r="AB33" i="1"/>
  <c r="AA42" i="1"/>
  <c r="AB42" i="1"/>
  <c r="AA31" i="1"/>
  <c r="AB31" i="1"/>
  <c r="AA27" i="1"/>
  <c r="AB27" i="1"/>
  <c r="AA39" i="1"/>
  <c r="AB39" i="1"/>
  <c r="AA38" i="1"/>
  <c r="AB38" i="1"/>
  <c r="V26" i="1"/>
  <c r="V39" i="1"/>
  <c r="V38" i="1"/>
  <c r="V34" i="1"/>
  <c r="V30" i="1"/>
  <c r="V41" i="1"/>
  <c r="V37" i="1"/>
  <c r="V33" i="1"/>
  <c r="V29" i="1"/>
  <c r="V40" i="1"/>
  <c r="V36" i="1"/>
  <c r="V32" i="1"/>
  <c r="V28" i="1"/>
  <c r="V35" i="1"/>
  <c r="V31" i="1"/>
  <c r="V27" i="1"/>
</calcChain>
</file>

<file path=xl/sharedStrings.xml><?xml version="1.0" encoding="utf-8"?>
<sst xmlns="http://schemas.openxmlformats.org/spreadsheetml/2006/main" count="99" uniqueCount="57">
  <si>
    <t>Surface Shader &amp; Normals</t>
  </si>
  <si>
    <t>Scene</t>
  </si>
  <si>
    <t>Light</t>
  </si>
  <si>
    <t>Radius</t>
  </si>
  <si>
    <t>A</t>
  </si>
  <si>
    <t>B</t>
  </si>
  <si>
    <t>X</t>
  </si>
  <si>
    <t>Y</t>
  </si>
  <si>
    <t>Z</t>
  </si>
  <si>
    <t>C</t>
  </si>
  <si>
    <t>D</t>
  </si>
  <si>
    <t>Buffers</t>
  </si>
  <si>
    <t>Value</t>
  </si>
  <si>
    <t>Byte</t>
  </si>
  <si>
    <t>Intensity</t>
  </si>
  <si>
    <t>Location</t>
  </si>
  <si>
    <t>Vertex</t>
  </si>
  <si>
    <t>Normal</t>
  </si>
  <si>
    <t>Rotation</t>
  </si>
  <si>
    <t>RZ</t>
  </si>
  <si>
    <t>RY</t>
  </si>
  <si>
    <t>x'</t>
  </si>
  <si>
    <t>x' = x*cos q - y*sin q</t>
  </si>
  <si>
    <t>y'</t>
  </si>
  <si>
    <t>y' = x*sin q + y*cos q</t>
  </si>
  <si>
    <t>z'</t>
  </si>
  <si>
    <t>z' = z</t>
  </si>
  <si>
    <t>x''</t>
  </si>
  <si>
    <t>x' = z*sin q + x*cos q</t>
  </si>
  <si>
    <t>y''</t>
  </si>
  <si>
    <t>y' = y</t>
  </si>
  <si>
    <t>z''</t>
  </si>
  <si>
    <t>z' = z*cos q - x*sin q</t>
  </si>
  <si>
    <t>Scalar</t>
  </si>
  <si>
    <t>XD</t>
  </si>
  <si>
    <t>X 2D</t>
  </si>
  <si>
    <t>Y 2D</t>
  </si>
  <si>
    <t>SURF</t>
  </si>
  <si>
    <t>2D</t>
  </si>
  <si>
    <t>Radians</t>
  </si>
  <si>
    <t>Degrees</t>
  </si>
  <si>
    <t>C X Scalar</t>
  </si>
  <si>
    <t>A X Scalar</t>
  </si>
  <si>
    <t>YD</t>
  </si>
  <si>
    <t>LEN</t>
  </si>
  <si>
    <t>XN</t>
  </si>
  <si>
    <t>YN</t>
  </si>
  <si>
    <t>Diff</t>
  </si>
  <si>
    <t>A Vector to Light</t>
  </si>
  <si>
    <t>C Vector to Light</t>
  </si>
  <si>
    <t>Shader</t>
  </si>
  <si>
    <t>Steps</t>
  </si>
  <si>
    <t>Bits</t>
  </si>
  <si>
    <t>Quantisation</t>
  </si>
  <si>
    <t>Dpeth</t>
  </si>
  <si>
    <t># of</t>
  </si>
  <si>
    <t>A X SCALAR &amp; C X SCALAR USED IN 2D  SHADER VALUE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</si>
</sst>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4" xfId="0" applyBorder="1"/>
    <xf numFmtId="1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6" xfId="0" applyBorder="1"/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left"/>
    </xf>
    <xf numFmtId="164" fontId="0" fillId="0" borderId="3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64" fontId="0" fillId="0" borderId="0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4" xfId="0" applyFont="1" applyBorder="1" applyAlignment="1">
      <alignment horizontal="left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 vertical="center"/>
    </xf>
    <xf numFmtId="166" fontId="1" fillId="0" borderId="7" xfId="0" applyNumberFormat="1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5" xfId="0" applyBorder="1"/>
    <xf numFmtId="0" fontId="0" fillId="0" borderId="8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/>
    <xf numFmtId="164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left"/>
    </xf>
    <xf numFmtId="165" fontId="2" fillId="0" borderId="2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4" fontId="2" fillId="0" borderId="1" xfId="0" applyNumberFormat="1" applyFont="1" applyBorder="1" applyAlignment="1">
      <alignment horizontal="left"/>
    </xf>
    <xf numFmtId="164" fontId="2" fillId="0" borderId="4" xfId="0" applyNumberFormat="1" applyFont="1" applyBorder="1" applyAlignment="1">
      <alignment horizontal="center"/>
    </xf>
    <xf numFmtId="0" fontId="2" fillId="0" borderId="0" xfId="0" applyFont="1" applyBorder="1"/>
    <xf numFmtId="164" fontId="2" fillId="0" borderId="5" xfId="0" applyNumberFormat="1" applyFon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0" fillId="0" borderId="7" xfId="0" applyBorder="1"/>
    <xf numFmtId="165" fontId="0" fillId="0" borderId="8" xfId="0" applyNumberForma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165" fontId="6" fillId="0" borderId="4" xfId="0" applyNumberFormat="1" applyFont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165" fontId="0" fillId="0" borderId="0" xfId="0" applyNumberFormat="1" applyBorder="1"/>
    <xf numFmtId="165" fontId="0" fillId="0" borderId="7" xfId="0" applyNumberFormat="1" applyBorder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Sheet1!$H$13:$H$17</c:f>
              <c:numCache>
                <c:formatCode>0.000</c:formatCode>
                <c:ptCount val="5"/>
                <c:pt idx="0">
                  <c:v>-158.11388300841898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Sheet1!$I$13:$I$17</c:f>
              <c:numCache>
                <c:formatCode>0.000</c:formatCode>
                <c:ptCount val="5"/>
                <c:pt idx="0">
                  <c:v>200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64-4DBB-80D1-79C7B0E777B3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Sheet1!$L$13:$L$17</c:f>
              <c:numCache>
                <c:formatCode>0.000</c:formatCode>
                <c:ptCount val="5"/>
                <c:pt idx="0">
                  <c:v>254.95097567963924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Sheet1!$M$13:$M$18</c:f>
              <c:numCache>
                <c:formatCode>0.000</c:formatCode>
                <c:ptCount val="6"/>
                <c:pt idx="0">
                  <c:v>200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64-4DBB-80D1-79C7B0E777B3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Sheet1!$P$7:$P$11</c:f>
              <c:numCache>
                <c:formatCode>0.000</c:formatCode>
                <c:ptCount val="5"/>
                <c:pt idx="0">
                  <c:v>0</c:v>
                </c:pt>
                <c:pt idx="1">
                  <c:v>-14.999999999999998</c:v>
                </c:pt>
                <c:pt idx="3">
                  <c:v>-25.98076211353316</c:v>
                </c:pt>
                <c:pt idx="4">
                  <c:v>25.98076211353316</c:v>
                </c:pt>
              </c:numCache>
            </c:numRef>
          </c:xVal>
          <c:yVal>
            <c:numRef>
              <c:f>Sheet1!$Q$7:$Q$11</c:f>
              <c:numCache>
                <c:formatCode>0.000</c:formatCode>
                <c:ptCount val="5"/>
                <c:pt idx="0">
                  <c:v>0</c:v>
                </c:pt>
                <c:pt idx="1">
                  <c:v>25.98076211353316</c:v>
                </c:pt>
                <c:pt idx="3">
                  <c:v>-14.999999999999998</c:v>
                </c:pt>
                <c:pt idx="4">
                  <c:v>14.999999999999998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64-4DBB-80D1-79C7B0E77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810056"/>
        <c:axId val="618810384"/>
      </c:scatterChart>
      <c:valAx>
        <c:axId val="618810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10384"/>
        <c:crosses val="autoZero"/>
        <c:crossBetween val="midCat"/>
      </c:valAx>
      <c:valAx>
        <c:axId val="61881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10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304800</xdr:colOff>
      <xdr:row>3</xdr:row>
      <xdr:rowOff>9526</xdr:rowOff>
    </xdr:from>
    <xdr:to>
      <xdr:col>27</xdr:col>
      <xdr:colOff>600075</xdr:colOff>
      <xdr:row>19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83288D-8B46-48D6-B338-6C3146443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0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rface 06 01"/>
      <sheetName val="Surface Shader Good"/>
      <sheetName val="Surface Shader"/>
      <sheetName val="Shade &amp; Bitdepth"/>
      <sheetName val="Four Pass"/>
      <sheetName val="Two Pass"/>
      <sheetName val=" Single Pass"/>
      <sheetName val="Spider with Data"/>
      <sheetName val="Surf"/>
      <sheetName val="Four"/>
      <sheetName val="Shade - 1"/>
      <sheetName val="Spider - Original"/>
      <sheetName val="Value"/>
      <sheetName val="Vertex"/>
      <sheetName val="Normal"/>
    </sheetNames>
    <definedNames>
      <definedName name="shade_noat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B42"/>
  <sheetViews>
    <sheetView tabSelected="1" workbookViewId="0">
      <selection activeCell="H33" sqref="H33"/>
    </sheetView>
  </sheetViews>
  <sheetFormatPr defaultRowHeight="15" x14ac:dyDescent="0.25"/>
  <cols>
    <col min="1" max="1" width="4.7109375" customWidth="1"/>
    <col min="2" max="2" width="9.140625" style="1"/>
    <col min="3" max="6" width="9.140625" style="2"/>
    <col min="7" max="7" width="4.7109375" customWidth="1"/>
    <col min="8" max="9" width="9.140625" style="2"/>
    <col min="10" max="10" width="9.5703125" style="2" customWidth="1"/>
    <col min="11" max="11" width="4.7109375" style="2" customWidth="1"/>
    <col min="12" max="12" width="9.140625" style="2"/>
    <col min="15" max="15" width="4.7109375" customWidth="1"/>
    <col min="23" max="23" width="4.7109375" customWidth="1"/>
  </cols>
  <sheetData>
    <row r="2" spans="2:17" x14ac:dyDescent="0.25">
      <c r="B2" s="1" t="s">
        <v>0</v>
      </c>
      <c r="H2" s="12"/>
      <c r="I2" s="12"/>
      <c r="J2" s="12"/>
      <c r="K2" s="12"/>
      <c r="L2" s="12"/>
      <c r="M2" s="12"/>
      <c r="N2" s="12"/>
    </row>
    <row r="3" spans="2:17" x14ac:dyDescent="0.25">
      <c r="H3" s="12"/>
      <c r="I3" s="12"/>
      <c r="J3" s="12"/>
      <c r="K3" s="12"/>
      <c r="L3" s="12"/>
      <c r="M3" s="12"/>
      <c r="N3" s="12"/>
    </row>
    <row r="4" spans="2:17" x14ac:dyDescent="0.25">
      <c r="B4" s="45" t="s">
        <v>1</v>
      </c>
      <c r="C4" s="46"/>
      <c r="D4" s="46"/>
      <c r="E4" s="46"/>
      <c r="F4" s="47"/>
      <c r="G4" s="48"/>
      <c r="H4" s="49" t="s">
        <v>4</v>
      </c>
      <c r="I4" s="50"/>
      <c r="J4" s="51"/>
      <c r="K4" s="44"/>
      <c r="L4" s="49" t="s">
        <v>9</v>
      </c>
      <c r="M4" s="50"/>
      <c r="N4" s="51"/>
      <c r="O4" s="48"/>
      <c r="P4" s="52" t="s">
        <v>37</v>
      </c>
      <c r="Q4" s="53"/>
    </row>
    <row r="5" spans="2:17" x14ac:dyDescent="0.25">
      <c r="B5" s="7"/>
      <c r="C5" s="5"/>
      <c r="D5" s="5"/>
      <c r="E5" s="5"/>
      <c r="F5" s="8"/>
      <c r="H5" s="37"/>
      <c r="I5" s="12"/>
      <c r="J5" s="11"/>
      <c r="K5" s="12"/>
      <c r="L5" s="37"/>
      <c r="M5" s="12"/>
      <c r="N5" s="11"/>
      <c r="P5" s="9"/>
      <c r="Q5" s="39"/>
    </row>
    <row r="6" spans="2:17" x14ac:dyDescent="0.25">
      <c r="B6" s="7" t="s">
        <v>2</v>
      </c>
      <c r="C6" s="5" t="s">
        <v>3</v>
      </c>
      <c r="D6" s="5">
        <v>200</v>
      </c>
      <c r="E6" s="5"/>
      <c r="F6" s="8"/>
      <c r="H6" s="37" t="s">
        <v>6</v>
      </c>
      <c r="I6" s="12" t="s">
        <v>7</v>
      </c>
      <c r="J6" s="11" t="s">
        <v>8</v>
      </c>
      <c r="K6" s="12"/>
      <c r="L6" s="37" t="s">
        <v>6</v>
      </c>
      <c r="M6" s="12" t="s">
        <v>7</v>
      </c>
      <c r="N6" s="11" t="s">
        <v>8</v>
      </c>
      <c r="P6" s="69" t="s">
        <v>6</v>
      </c>
      <c r="Q6" s="70" t="s">
        <v>7</v>
      </c>
    </row>
    <row r="7" spans="2:17" x14ac:dyDescent="0.25">
      <c r="B7" s="7"/>
      <c r="C7" s="5"/>
      <c r="D7" s="5"/>
      <c r="E7" s="5"/>
      <c r="F7" s="8"/>
      <c r="H7" s="37">
        <f>D9-D19</f>
        <v>-150</v>
      </c>
      <c r="I7" s="12">
        <f>E9</f>
        <v>200</v>
      </c>
      <c r="J7" s="11">
        <f>F9-F19</f>
        <v>-50</v>
      </c>
      <c r="K7" s="12"/>
      <c r="L7" s="37">
        <f>D11-D19</f>
        <v>250</v>
      </c>
      <c r="M7" s="12">
        <f>E11</f>
        <v>200</v>
      </c>
      <c r="N7" s="11">
        <f>F11-F19</f>
        <v>-50</v>
      </c>
      <c r="P7" s="71">
        <f>H16</f>
        <v>0</v>
      </c>
      <c r="Q7" s="72">
        <f>I16</f>
        <v>0</v>
      </c>
    </row>
    <row r="8" spans="2:17" x14ac:dyDescent="0.25">
      <c r="B8" s="7"/>
      <c r="C8" s="5"/>
      <c r="D8" s="5" t="s">
        <v>6</v>
      </c>
      <c r="E8" s="5" t="s">
        <v>7</v>
      </c>
      <c r="F8" s="8" t="s">
        <v>8</v>
      </c>
      <c r="H8" s="37"/>
      <c r="I8" s="12"/>
      <c r="J8" s="11"/>
      <c r="K8" s="12"/>
      <c r="L8" s="37"/>
      <c r="M8" s="12"/>
      <c r="N8" s="11"/>
      <c r="P8" s="71">
        <f>H16+D21*D33</f>
        <v>-14.999999999999998</v>
      </c>
      <c r="Q8" s="72">
        <f>I16+E21*D33</f>
        <v>25.98076211353316</v>
      </c>
    </row>
    <row r="9" spans="2:17" x14ac:dyDescent="0.25">
      <c r="B9" s="7"/>
      <c r="C9" s="5" t="s">
        <v>4</v>
      </c>
      <c r="D9" s="12">
        <f>-D6</f>
        <v>-200</v>
      </c>
      <c r="E9" s="12">
        <f>D6</f>
        <v>200</v>
      </c>
      <c r="F9" s="11">
        <v>0</v>
      </c>
      <c r="H9" s="37" t="s">
        <v>34</v>
      </c>
      <c r="I9" s="12" t="s">
        <v>43</v>
      </c>
      <c r="J9" s="11"/>
      <c r="K9" s="12"/>
      <c r="L9" s="37" t="s">
        <v>34</v>
      </c>
      <c r="M9" s="12" t="s">
        <v>43</v>
      </c>
      <c r="N9" s="11"/>
      <c r="P9" s="71"/>
      <c r="Q9" s="72"/>
    </row>
    <row r="10" spans="2:17" x14ac:dyDescent="0.25">
      <c r="B10" s="7"/>
      <c r="C10" s="5" t="s">
        <v>5</v>
      </c>
      <c r="D10" s="12">
        <v>0</v>
      </c>
      <c r="E10" s="12">
        <f>D6</f>
        <v>200</v>
      </c>
      <c r="F10" s="11">
        <f>D6</f>
        <v>200</v>
      </c>
      <c r="H10" s="37">
        <f>SQRT(H7*H7+J7*J7)</f>
        <v>158.11388300841898</v>
      </c>
      <c r="I10" s="12">
        <f>I7-E19</f>
        <v>200</v>
      </c>
      <c r="J10" s="11"/>
      <c r="K10" s="12"/>
      <c r="L10" s="37">
        <f>SQRT(L7*L7+N7*N7)</f>
        <v>254.95097567963924</v>
      </c>
      <c r="M10" s="12">
        <f>M7-I19</f>
        <v>200</v>
      </c>
      <c r="N10" s="11"/>
      <c r="P10" s="71">
        <f>H16-E21*D33</f>
        <v>-25.98076211353316</v>
      </c>
      <c r="Q10" s="72">
        <f>I16+D21*D33</f>
        <v>-14.999999999999998</v>
      </c>
    </row>
    <row r="11" spans="2:17" x14ac:dyDescent="0.25">
      <c r="B11" s="7"/>
      <c r="C11" s="5" t="s">
        <v>9</v>
      </c>
      <c r="D11" s="12">
        <f>D6</f>
        <v>200</v>
      </c>
      <c r="E11" s="12">
        <f>D6</f>
        <v>200</v>
      </c>
      <c r="F11" s="11">
        <v>0</v>
      </c>
      <c r="H11" s="37"/>
      <c r="I11" s="12"/>
      <c r="J11" s="11"/>
      <c r="K11" s="12"/>
      <c r="L11" s="37"/>
      <c r="M11" s="12"/>
      <c r="N11" s="11"/>
      <c r="P11" s="71">
        <f>H16+E21*D33</f>
        <v>25.98076211353316</v>
      </c>
      <c r="Q11" s="72">
        <f>I16-D21*D33</f>
        <v>14.999999999999998</v>
      </c>
    </row>
    <row r="12" spans="2:17" x14ac:dyDescent="0.25">
      <c r="B12" s="7"/>
      <c r="C12" s="5" t="s">
        <v>10</v>
      </c>
      <c r="D12" s="12">
        <v>0</v>
      </c>
      <c r="E12" s="12">
        <f>D6</f>
        <v>200</v>
      </c>
      <c r="F12" s="11">
        <f>-D6</f>
        <v>-200</v>
      </c>
      <c r="H12" s="61" t="s">
        <v>35</v>
      </c>
      <c r="I12" s="62" t="s">
        <v>36</v>
      </c>
      <c r="J12" s="11"/>
      <c r="K12" s="12"/>
      <c r="L12" s="65" t="s">
        <v>35</v>
      </c>
      <c r="M12" s="66" t="s">
        <v>36</v>
      </c>
      <c r="N12" s="11"/>
      <c r="P12" s="13"/>
      <c r="Q12" s="40"/>
    </row>
    <row r="13" spans="2:17" x14ac:dyDescent="0.25">
      <c r="B13" s="7"/>
      <c r="C13" s="5"/>
      <c r="D13" s="12"/>
      <c r="E13" s="12"/>
      <c r="F13" s="11"/>
      <c r="H13" s="61">
        <f>-H10</f>
        <v>-158.11388300841898</v>
      </c>
      <c r="I13" s="62">
        <f>I7</f>
        <v>200</v>
      </c>
      <c r="J13" s="11"/>
      <c r="K13" s="12"/>
      <c r="L13" s="65">
        <f>L10</f>
        <v>254.95097567963924</v>
      </c>
      <c r="M13" s="66">
        <f>M7</f>
        <v>200</v>
      </c>
      <c r="N13" s="11"/>
    </row>
    <row r="14" spans="2:17" x14ac:dyDescent="0.25">
      <c r="B14" s="7"/>
      <c r="C14" s="5" t="s">
        <v>14</v>
      </c>
      <c r="D14" s="12">
        <v>1</v>
      </c>
      <c r="E14" s="12"/>
      <c r="F14" s="11"/>
      <c r="H14" s="61">
        <v>0</v>
      </c>
      <c r="I14" s="62">
        <f>E19</f>
        <v>0</v>
      </c>
      <c r="J14" s="11"/>
      <c r="K14" s="12"/>
      <c r="L14" s="65">
        <v>0</v>
      </c>
      <c r="M14" s="66">
        <f>E19</f>
        <v>0</v>
      </c>
      <c r="N14" s="11"/>
    </row>
    <row r="15" spans="2:17" x14ac:dyDescent="0.25">
      <c r="B15" s="21"/>
      <c r="C15" s="22"/>
      <c r="D15" s="14"/>
      <c r="E15" s="14"/>
      <c r="F15" s="15"/>
      <c r="H15" s="61"/>
      <c r="I15" s="62"/>
      <c r="J15" s="11"/>
      <c r="K15" s="12"/>
      <c r="L15" s="65"/>
      <c r="M15" s="66"/>
      <c r="N15" s="11"/>
    </row>
    <row r="16" spans="2:17" x14ac:dyDescent="0.25">
      <c r="B16" s="4"/>
      <c r="C16" s="5"/>
      <c r="D16" s="12"/>
      <c r="E16" s="12"/>
      <c r="F16" s="12"/>
      <c r="H16" s="61">
        <f>0</f>
        <v>0</v>
      </c>
      <c r="I16" s="62">
        <f>E19</f>
        <v>0</v>
      </c>
      <c r="J16" s="11"/>
      <c r="K16" s="12"/>
      <c r="L16" s="65">
        <v>0</v>
      </c>
      <c r="M16" s="66">
        <f>E19</f>
        <v>0</v>
      </c>
      <c r="N16" s="11"/>
    </row>
    <row r="17" spans="2:28" x14ac:dyDescent="0.25">
      <c r="B17" s="45" t="s">
        <v>15</v>
      </c>
      <c r="C17" s="6"/>
      <c r="D17" s="23"/>
      <c r="E17" s="23"/>
      <c r="F17" s="18"/>
      <c r="H17" s="63">
        <v>0</v>
      </c>
      <c r="I17" s="64">
        <v>0</v>
      </c>
      <c r="J17" s="15"/>
      <c r="K17" s="12"/>
      <c r="L17" s="67">
        <v>0</v>
      </c>
      <c r="M17" s="68">
        <v>0</v>
      </c>
      <c r="N17" s="15"/>
    </row>
    <row r="18" spans="2:28" ht="15.75" thickBot="1" x14ac:dyDescent="0.3">
      <c r="B18" s="7"/>
      <c r="C18" s="5"/>
      <c r="D18" s="12" t="s">
        <v>6</v>
      </c>
      <c r="E18" s="12" t="s">
        <v>7</v>
      </c>
      <c r="F18" s="11" t="s">
        <v>8</v>
      </c>
      <c r="H18" s="12"/>
      <c r="I18" s="12"/>
      <c r="J18" s="12"/>
      <c r="K18" s="12"/>
      <c r="L18" s="12"/>
      <c r="M18" s="12"/>
      <c r="N18" s="12"/>
    </row>
    <row r="19" spans="2:28" ht="15.75" thickBot="1" x14ac:dyDescent="0.3">
      <c r="B19" s="7" t="s">
        <v>16</v>
      </c>
      <c r="C19" s="5"/>
      <c r="D19" s="12">
        <v>-50</v>
      </c>
      <c r="E19" s="12">
        <v>0</v>
      </c>
      <c r="F19" s="11">
        <v>50</v>
      </c>
      <c r="H19" s="43">
        <f>ABS(H10/H7)</f>
        <v>1.0540925533894598</v>
      </c>
      <c r="I19" s="12"/>
      <c r="J19" s="12"/>
      <c r="K19" s="12"/>
      <c r="L19" s="43">
        <f>L10/L7</f>
        <v>1.019803902718557</v>
      </c>
      <c r="M19" s="12"/>
      <c r="N19" s="12"/>
    </row>
    <row r="20" spans="2:28" x14ac:dyDescent="0.25">
      <c r="B20" s="7"/>
      <c r="C20" s="5"/>
      <c r="D20" s="12"/>
      <c r="E20" s="12"/>
      <c r="F20" s="11"/>
      <c r="H20" s="44" t="s">
        <v>42</v>
      </c>
      <c r="I20" s="12"/>
      <c r="J20" s="12"/>
      <c r="K20" s="12"/>
      <c r="L20" s="44" t="s">
        <v>41</v>
      </c>
      <c r="M20" s="12"/>
      <c r="N20" s="12"/>
    </row>
    <row r="21" spans="2:28" x14ac:dyDescent="0.25">
      <c r="B21" s="7" t="s">
        <v>17</v>
      </c>
      <c r="C21" s="5"/>
      <c r="D21" s="12">
        <f>D29</f>
        <v>-0.49999999999999994</v>
      </c>
      <c r="E21" s="12">
        <f>D30</f>
        <v>0.86602540378443871</v>
      </c>
      <c r="F21" s="11">
        <f>D31</f>
        <v>0</v>
      </c>
      <c r="H21" s="12"/>
      <c r="I21" s="12"/>
      <c r="J21" s="12"/>
      <c r="K21" s="12"/>
      <c r="L21" s="12"/>
      <c r="M21" s="12"/>
      <c r="N21" s="12"/>
    </row>
    <row r="22" spans="2:28" x14ac:dyDescent="0.25">
      <c r="B22" s="7"/>
      <c r="C22" s="5"/>
      <c r="D22" s="29"/>
      <c r="E22" s="5"/>
      <c r="F22" s="30"/>
      <c r="H22" s="75" t="s">
        <v>48</v>
      </c>
      <c r="I22" s="23"/>
      <c r="J22" s="18"/>
      <c r="K22" s="12"/>
      <c r="L22" s="75" t="s">
        <v>49</v>
      </c>
      <c r="M22" s="23"/>
      <c r="N22" s="18"/>
      <c r="P22" s="52" t="s">
        <v>50</v>
      </c>
      <c r="Q22" s="27"/>
      <c r="R22" s="27"/>
      <c r="S22" s="27"/>
      <c r="T22" s="27"/>
      <c r="U22" s="27"/>
      <c r="V22" s="28"/>
      <c r="X22" s="52" t="s">
        <v>53</v>
      </c>
      <c r="Y22" s="27"/>
      <c r="Z22" s="27"/>
      <c r="AA22" s="27"/>
      <c r="AB22" s="28"/>
    </row>
    <row r="23" spans="2:28" x14ac:dyDescent="0.25">
      <c r="B23" s="7"/>
      <c r="C23" s="5"/>
      <c r="D23" s="29"/>
      <c r="E23" s="5"/>
      <c r="F23" s="30"/>
      <c r="H23" s="37"/>
      <c r="I23" s="12"/>
      <c r="J23" s="11"/>
      <c r="K23" s="12"/>
      <c r="L23" s="37"/>
      <c r="M23" s="12"/>
      <c r="N23" s="11"/>
      <c r="O23" s="12"/>
      <c r="P23" s="9"/>
      <c r="Q23" s="3"/>
      <c r="R23" s="3"/>
      <c r="S23" s="3"/>
      <c r="T23" s="3"/>
      <c r="U23" s="3"/>
      <c r="V23" s="39"/>
      <c r="X23" s="9"/>
      <c r="Y23" s="3"/>
      <c r="Z23" s="3"/>
      <c r="AA23" s="3"/>
      <c r="AB23" s="39"/>
    </row>
    <row r="24" spans="2:28" x14ac:dyDescent="0.25">
      <c r="B24" s="31" t="s">
        <v>18</v>
      </c>
      <c r="C24" s="5" t="s">
        <v>19</v>
      </c>
      <c r="D24" s="12">
        <v>30</v>
      </c>
      <c r="E24" s="5"/>
      <c r="F24" s="30"/>
      <c r="G24" s="32"/>
      <c r="H24" s="37" t="s">
        <v>45</v>
      </c>
      <c r="I24" s="12" t="s">
        <v>46</v>
      </c>
      <c r="J24" s="11" t="s">
        <v>44</v>
      </c>
      <c r="K24" s="12"/>
      <c r="L24" s="37" t="s">
        <v>45</v>
      </c>
      <c r="M24" s="12" t="s">
        <v>46</v>
      </c>
      <c r="N24" s="11" t="s">
        <v>44</v>
      </c>
      <c r="O24" s="12"/>
      <c r="P24" s="76" t="s">
        <v>7</v>
      </c>
      <c r="Q24" s="44"/>
      <c r="R24" s="44" t="s">
        <v>38</v>
      </c>
      <c r="S24" s="44" t="s">
        <v>47</v>
      </c>
      <c r="T24" s="77"/>
      <c r="U24" s="44" t="s">
        <v>38</v>
      </c>
      <c r="V24" s="78" t="s">
        <v>47</v>
      </c>
      <c r="X24" s="59" t="s">
        <v>52</v>
      </c>
      <c r="Y24" s="73" t="s">
        <v>55</v>
      </c>
      <c r="Z24" s="73" t="s">
        <v>38</v>
      </c>
      <c r="AA24" s="84" t="s">
        <v>47</v>
      </c>
      <c r="AB24" s="60" t="s">
        <v>13</v>
      </c>
    </row>
    <row r="25" spans="2:28" x14ac:dyDescent="0.25">
      <c r="B25" s="7"/>
      <c r="C25" s="5" t="s">
        <v>20</v>
      </c>
      <c r="D25" s="12">
        <v>0</v>
      </c>
      <c r="E25" s="12"/>
      <c r="F25" s="30"/>
      <c r="G25" s="32"/>
      <c r="H25" s="37">
        <f>H13</f>
        <v>-158.11388300841898</v>
      </c>
      <c r="I25" s="12">
        <f>I13</f>
        <v>200</v>
      </c>
      <c r="J25" s="11">
        <f>SQRT(H25*H25+I25*I25)</f>
        <v>254.95097567963924</v>
      </c>
      <c r="K25" s="12"/>
      <c r="L25" s="37">
        <f>L13</f>
        <v>254.95097567963924</v>
      </c>
      <c r="M25" s="12">
        <f>M13</f>
        <v>200</v>
      </c>
      <c r="N25" s="11">
        <f>SQRT(L25*L25+M25*M25)</f>
        <v>324.03703492039301</v>
      </c>
      <c r="O25" s="12"/>
      <c r="P25" s="76" t="s">
        <v>12</v>
      </c>
      <c r="Q25" s="44"/>
      <c r="R25" s="44" t="s">
        <v>12</v>
      </c>
      <c r="S25" s="44" t="s">
        <v>12</v>
      </c>
      <c r="T25" s="77"/>
      <c r="U25" s="44" t="s">
        <v>12</v>
      </c>
      <c r="V25" s="78" t="s">
        <v>12</v>
      </c>
      <c r="X25" s="85" t="s">
        <v>54</v>
      </c>
      <c r="Y25" s="84" t="s">
        <v>51</v>
      </c>
      <c r="Z25" s="84" t="s">
        <v>12</v>
      </c>
      <c r="AA25" s="84" t="s">
        <v>12</v>
      </c>
      <c r="AB25" s="86" t="s">
        <v>12</v>
      </c>
    </row>
    <row r="26" spans="2:28" x14ac:dyDescent="0.25">
      <c r="B26" s="7"/>
      <c r="C26" s="5" t="s">
        <v>21</v>
      </c>
      <c r="D26" s="29">
        <f>-SIN(RADIANS(D24))</f>
        <v>-0.49999999999999994</v>
      </c>
      <c r="E26" s="17" t="s">
        <v>22</v>
      </c>
      <c r="F26" s="30"/>
      <c r="G26" s="32"/>
      <c r="H26" s="37">
        <f>H25/J25</f>
        <v>-0.62017367294604231</v>
      </c>
      <c r="I26" s="12">
        <f>I25/J25</f>
        <v>0.78446454055273618</v>
      </c>
      <c r="J26" s="11"/>
      <c r="K26" s="12"/>
      <c r="L26" s="37">
        <f>L25/N25</f>
        <v>0.7867957924694432</v>
      </c>
      <c r="M26" s="12">
        <f>M25/N25</f>
        <v>0.61721339984836765</v>
      </c>
      <c r="N26" s="11"/>
      <c r="O26" s="12"/>
      <c r="P26" s="37">
        <v>0</v>
      </c>
      <c r="Q26" s="12"/>
      <c r="R26" s="82">
        <f>[1]!shade_noatt($H$13,$I$13,0,$D$14,$H$16,P26,0,$H$28,$I$28,$J$28)</f>
        <v>0.97354042319403356</v>
      </c>
      <c r="S26" s="16">
        <f>R26-R27</f>
        <v>-1.1069408570378858E-3</v>
      </c>
      <c r="T26" s="3"/>
      <c r="U26" s="82">
        <f>[1]!shade_noatt($L$13,$M$13,0,$D$14,$L$16,P26,0,$L$28,$M$28,$N$28)</f>
        <v>0.14876410891961914</v>
      </c>
      <c r="V26" s="19">
        <f>U26-U27</f>
        <v>4.8222468404053864E-3</v>
      </c>
      <c r="X26" s="9">
        <v>10</v>
      </c>
      <c r="Y26" s="3">
        <f>POWER(2,X26)</f>
        <v>1024</v>
      </c>
      <c r="Z26" s="3">
        <f t="shared" ref="Z26:Z42" si="0">INT(R26*$Y$26+0.5)/$Y$26</f>
        <v>0.9736328125</v>
      </c>
      <c r="AA26" s="87">
        <f t="shared" ref="AA26:AA42" si="1">R26-Z26</f>
        <v>-9.2389305966444901E-5</v>
      </c>
      <c r="AB26" s="39">
        <f>INT(Z26*$Y$26+0.5)</f>
        <v>997</v>
      </c>
    </row>
    <row r="27" spans="2:28" x14ac:dyDescent="0.25">
      <c r="B27" s="7"/>
      <c r="C27" s="5" t="s">
        <v>23</v>
      </c>
      <c r="D27" s="29">
        <f>COS(RADIANS(D24))</f>
        <v>0.86602540378443871</v>
      </c>
      <c r="E27" s="17" t="s">
        <v>24</v>
      </c>
      <c r="F27" s="30"/>
      <c r="G27" s="32"/>
      <c r="H27" s="37"/>
      <c r="I27" s="12"/>
      <c r="J27" s="11"/>
      <c r="K27" s="12"/>
      <c r="L27" s="37"/>
      <c r="M27" s="12"/>
      <c r="N27" s="11"/>
      <c r="O27" s="12"/>
      <c r="P27" s="37">
        <f>P26+2</f>
        <v>2</v>
      </c>
      <c r="Q27" s="12"/>
      <c r="R27" s="16">
        <f>[1]!shade_noatt($H$13,$I$13,0,$D$14,$H$16,P27,0,$H$28,$I$28,$J$28)</f>
        <v>0.97464736405107144</v>
      </c>
      <c r="S27" s="16">
        <f t="shared" ref="S27:S41" si="2">R27-R28</f>
        <v>-1.096888796616291E-3</v>
      </c>
      <c r="T27" s="3"/>
      <c r="U27" s="16">
        <f>[1]!shade_noatt($L$13,$M$13,0,$D$14,$H$16,P27,0,$L$28,$M$28,$N$28)</f>
        <v>0.14394186207921375</v>
      </c>
      <c r="V27" s="19">
        <f t="shared" ref="V27:V41" si="3">U27-U28</f>
        <v>4.8624968844583061E-3</v>
      </c>
      <c r="X27" s="9"/>
      <c r="Y27" s="3"/>
      <c r="Z27" s="3">
        <f t="shared" si="0"/>
        <v>0.974609375</v>
      </c>
      <c r="AA27" s="87">
        <f t="shared" si="1"/>
        <v>3.7989051071440905E-5</v>
      </c>
      <c r="AB27" s="39">
        <f t="shared" ref="AB27:AB42" si="4">INT(Z27*$Y$26+0.5)</f>
        <v>998</v>
      </c>
    </row>
    <row r="28" spans="2:28" x14ac:dyDescent="0.25">
      <c r="B28" s="7"/>
      <c r="C28" s="5" t="s">
        <v>25</v>
      </c>
      <c r="D28" s="29">
        <v>0</v>
      </c>
      <c r="E28" s="17" t="s">
        <v>26</v>
      </c>
      <c r="F28" s="30"/>
      <c r="G28" s="32"/>
      <c r="H28" s="38">
        <f>H26*COS(I37)-I26*SIN(I37)</f>
        <v>-0.78302595010793552</v>
      </c>
      <c r="I28" s="14">
        <f>H26*SIN(I37)+I26*COS(I37)</f>
        <v>0.62198903644482761</v>
      </c>
      <c r="J28" s="15">
        <v>0</v>
      </c>
      <c r="K28" s="12"/>
      <c r="L28" s="38">
        <f>L26*COS(I39)-M26*SIN(I39)</f>
        <v>-0.49329851342236697</v>
      </c>
      <c r="M28" s="14">
        <f>L26*SIN(I39)+M26*COS(I39)</f>
        <v>0.86986009027617928</v>
      </c>
      <c r="N28" s="15">
        <v>0</v>
      </c>
      <c r="O28" s="12"/>
      <c r="P28" s="37">
        <f t="shared" ref="P28:P42" si="5">P27+2</f>
        <v>4</v>
      </c>
      <c r="Q28" s="12"/>
      <c r="R28" s="16">
        <f>[1]!shade_noatt($H$13,$I$13,0,$D$14,$H$16,P28,0,$H$28,$I$28,$J$28)</f>
        <v>0.97574425284768773</v>
      </c>
      <c r="S28" s="16">
        <f t="shared" si="2"/>
        <v>-1.0861193905559174E-3</v>
      </c>
      <c r="T28" s="3"/>
      <c r="U28" s="16">
        <f>[1]!shade_noatt($L$13,$M$13,0,$D$14,$H$16,P28,0,$L$28,$M$28,$N$28)</f>
        <v>0.13907936519475544</v>
      </c>
      <c r="V28" s="19">
        <f t="shared" si="3"/>
        <v>4.9028929576409586E-3</v>
      </c>
      <c r="X28" s="9"/>
      <c r="Y28" s="3"/>
      <c r="Z28" s="3">
        <f t="shared" si="0"/>
        <v>0.9755859375</v>
      </c>
      <c r="AA28" s="87">
        <f t="shared" si="1"/>
        <v>1.5831534768773192E-4</v>
      </c>
      <c r="AB28" s="39">
        <f t="shared" si="4"/>
        <v>999</v>
      </c>
    </row>
    <row r="29" spans="2:28" x14ac:dyDescent="0.25">
      <c r="B29" s="7"/>
      <c r="C29" s="5" t="s">
        <v>27</v>
      </c>
      <c r="D29" s="12">
        <f>D26* COS(D25)</f>
        <v>-0.49999999999999994</v>
      </c>
      <c r="E29" s="17" t="s">
        <v>28</v>
      </c>
      <c r="F29" s="30"/>
      <c r="G29" s="2"/>
      <c r="H29" s="12"/>
      <c r="I29" s="12"/>
      <c r="J29" s="12"/>
      <c r="K29" s="12"/>
      <c r="L29" s="12"/>
      <c r="M29" s="12"/>
      <c r="N29" s="12"/>
      <c r="O29" s="12"/>
      <c r="P29" s="37">
        <f t="shared" si="5"/>
        <v>6</v>
      </c>
      <c r="Q29" s="12"/>
      <c r="R29" s="16">
        <f>[1]!shade_noatt($H$13,$I$13,0,$D$14,$H$16,P29,0,$H$28,$I$28,$J$28)</f>
        <v>0.97683037223824365</v>
      </c>
      <c r="S29" s="16">
        <f t="shared" si="2"/>
        <v>-1.0746048391162555E-3</v>
      </c>
      <c r="T29" s="3"/>
      <c r="U29" s="16">
        <f>[1]!shade_noatt($L$13,$M$13,0,$D$14,$H$16,P29,0,$L$28,$M$28,$N$28)</f>
        <v>0.13417647223711449</v>
      </c>
      <c r="V29" s="19">
        <f t="shared" si="3"/>
        <v>4.9434262521446393E-3</v>
      </c>
      <c r="X29" s="9"/>
      <c r="Y29" s="3"/>
      <c r="Z29" s="3">
        <f t="shared" si="0"/>
        <v>0.9765625</v>
      </c>
      <c r="AA29" s="87">
        <f t="shared" si="1"/>
        <v>2.6787223824364936E-4</v>
      </c>
      <c r="AB29" s="39">
        <f t="shared" si="4"/>
        <v>1000</v>
      </c>
    </row>
    <row r="30" spans="2:28" x14ac:dyDescent="0.25">
      <c r="B30" s="7"/>
      <c r="C30" s="5" t="s">
        <v>29</v>
      </c>
      <c r="D30" s="12">
        <f>D27</f>
        <v>0.86602540378443871</v>
      </c>
      <c r="E30" s="17" t="s">
        <v>30</v>
      </c>
      <c r="F30" s="30"/>
      <c r="G30" s="2"/>
      <c r="H30" s="12"/>
      <c r="J30" s="12"/>
      <c r="K30" s="12"/>
      <c r="L30" s="12"/>
      <c r="M30" s="12"/>
      <c r="N30" s="12"/>
      <c r="O30" s="12"/>
      <c r="P30" s="37">
        <f t="shared" si="5"/>
        <v>8</v>
      </c>
      <c r="Q30" s="12"/>
      <c r="R30" s="16">
        <f>[1]!shade_noatt($H$13,$I$13,0,$D$14,$H$16,P30,0,$H$28,$I$28,$J$28)</f>
        <v>0.9779049770773599</v>
      </c>
      <c r="S30" s="16">
        <f t="shared" si="2"/>
        <v>-1.0623164793591711E-3</v>
      </c>
      <c r="T30" s="3"/>
      <c r="U30" s="16">
        <f>[1]!shade_noatt($L$13,$M$13,0,$D$14,$H$16,P30,0,$L$28,$M$28,$N$28)</f>
        <v>0.12923304598496985</v>
      </c>
      <c r="V30" s="19">
        <f t="shared" si="3"/>
        <v>4.9840875815412161E-3</v>
      </c>
      <c r="X30" s="9"/>
      <c r="Y30" s="3"/>
      <c r="Z30" s="3">
        <f t="shared" si="0"/>
        <v>0.9775390625</v>
      </c>
      <c r="AA30" s="87">
        <f t="shared" si="1"/>
        <v>3.6591457735990485E-4</v>
      </c>
      <c r="AB30" s="39">
        <f t="shared" si="4"/>
        <v>1001</v>
      </c>
    </row>
    <row r="31" spans="2:28" x14ac:dyDescent="0.25">
      <c r="B31" s="7"/>
      <c r="C31" s="5" t="s">
        <v>31</v>
      </c>
      <c r="D31" s="12">
        <f>-D26*SIN(D25)</f>
        <v>0</v>
      </c>
      <c r="E31" s="17" t="s">
        <v>32</v>
      </c>
      <c r="F31" s="30"/>
      <c r="G31" s="5"/>
      <c r="I31" s="12"/>
      <c r="M31" s="2"/>
      <c r="N31" s="2"/>
      <c r="O31" s="2"/>
      <c r="P31" s="37">
        <f t="shared" si="5"/>
        <v>10</v>
      </c>
      <c r="Q31" s="12"/>
      <c r="R31" s="16">
        <f>[1]!shade_noatt($H$13,$I$13,0,$D$14,$H$16,P31,0,$H$28,$I$28,$J$28)</f>
        <v>0.97896729355671908</v>
      </c>
      <c r="S31" s="16">
        <f t="shared" si="2"/>
        <v>-1.0492247706985758E-3</v>
      </c>
      <c r="T31" s="3"/>
      <c r="U31" s="16">
        <f>[1]!shade_noatt($L$13,$M$13,0,$D$14,$H$16,P31,0,$L$28,$M$28,$N$28)</f>
        <v>0.12424895840342863</v>
      </c>
      <c r="V31" s="19">
        <f t="shared" si="3"/>
        <v>5.0248673737165739E-3</v>
      </c>
      <c r="X31" s="9"/>
      <c r="Y31" s="3"/>
      <c r="Z31" s="3">
        <f t="shared" si="0"/>
        <v>0.978515625</v>
      </c>
      <c r="AA31" s="87">
        <f t="shared" si="1"/>
        <v>4.5166855671907591E-4</v>
      </c>
      <c r="AB31" s="39">
        <f t="shared" si="4"/>
        <v>1002</v>
      </c>
    </row>
    <row r="32" spans="2:28" x14ac:dyDescent="0.25">
      <c r="B32" s="7"/>
      <c r="C32" s="5"/>
      <c r="D32" s="33"/>
      <c r="E32" s="33"/>
      <c r="F32" s="30"/>
      <c r="G32" s="2"/>
      <c r="M32" s="2"/>
      <c r="N32" s="2"/>
      <c r="O32" s="2"/>
      <c r="P32" s="37">
        <f t="shared" si="5"/>
        <v>12</v>
      </c>
      <c r="Q32" s="12"/>
      <c r="R32" s="16">
        <f>[1]!shade_noatt($H$13,$I$13,0,$D$14,$H$16,P32,0,$H$28,$I$28,$J$28)</f>
        <v>0.98001651832741765</v>
      </c>
      <c r="S32" s="16">
        <f t="shared" si="2"/>
        <v>-1.0352992813528195E-3</v>
      </c>
      <c r="T32" s="3"/>
      <c r="U32" s="16">
        <f>[1]!shade_noatt($L$13,$M$13,0,$D$14,$H$16,P32,0,$L$28,$M$28,$N$28)</f>
        <v>0.11922409102971206</v>
      </c>
      <c r="V32" s="19">
        <f t="shared" si="3"/>
        <v>5.0657556639912837E-3</v>
      </c>
      <c r="X32" s="9"/>
      <c r="Y32" s="3"/>
      <c r="Z32" s="3">
        <f t="shared" si="0"/>
        <v>0.98046875</v>
      </c>
      <c r="AA32" s="87">
        <f t="shared" si="1"/>
        <v>-4.5223167258234831E-4</v>
      </c>
      <c r="AB32" s="39">
        <f t="shared" si="4"/>
        <v>1004</v>
      </c>
    </row>
    <row r="33" spans="2:28" x14ac:dyDescent="0.25">
      <c r="B33" s="21"/>
      <c r="C33" s="22" t="s">
        <v>33</v>
      </c>
      <c r="D33" s="34">
        <v>30</v>
      </c>
      <c r="E33" s="34"/>
      <c r="F33" s="35"/>
      <c r="G33" s="2"/>
      <c r="H33" s="89" t="s">
        <v>56</v>
      </c>
      <c r="M33" s="2"/>
      <c r="N33" s="2"/>
      <c r="O33" s="2"/>
      <c r="P33" s="37">
        <f t="shared" si="5"/>
        <v>14</v>
      </c>
      <c r="Q33" s="12"/>
      <c r="R33" s="16">
        <f>[1]!shade_noatt($H$13,$I$13,0,$D$14,$H$16,P33,0,$H$28,$I$28,$J$28)</f>
        <v>0.98105181760877047</v>
      </c>
      <c r="S33" s="16">
        <f t="shared" si="2"/>
        <v>-1.020508675824261E-3</v>
      </c>
      <c r="T33" s="3"/>
      <c r="U33" s="16">
        <f>[1]!shade_noatt($L$13,$M$13,0,$D$14,$H$16,P33,0,$L$28,$M$28,$N$28)</f>
        <v>0.11415833536572077</v>
      </c>
      <c r="V33" s="19">
        <f t="shared" si="3"/>
        <v>5.1067420884566977E-3</v>
      </c>
      <c r="X33" s="9"/>
      <c r="Y33" s="3"/>
      <c r="Z33" s="3">
        <f t="shared" si="0"/>
        <v>0.9814453125</v>
      </c>
      <c r="AA33" s="87">
        <f t="shared" si="1"/>
        <v>-3.9349489122952885E-4</v>
      </c>
      <c r="AB33" s="39">
        <f t="shared" si="4"/>
        <v>1005</v>
      </c>
    </row>
    <row r="34" spans="2:28" x14ac:dyDescent="0.25">
      <c r="G34" s="2"/>
      <c r="M34" s="2"/>
      <c r="N34" s="2"/>
      <c r="O34" s="2"/>
      <c r="P34" s="37">
        <f t="shared" si="5"/>
        <v>16</v>
      </c>
      <c r="Q34" s="12"/>
      <c r="R34" s="16">
        <f>[1]!shade_noatt($H$13,$I$13,0,$D$14,$H$16,P34,0,$H$28,$I$28,$J$28)</f>
        <v>0.98207232628459473</v>
      </c>
      <c r="S34" s="16">
        <f t="shared" si="2"/>
        <v>-1.0048207035585621E-3</v>
      </c>
      <c r="T34" s="3"/>
      <c r="U34" s="16">
        <f>[1]!shade_noatt($L$13,$M$13,0,$D$14,$H$16,P34,0,$L$28,$M$28,$N$28)</f>
        <v>0.10905159327726408</v>
      </c>
      <c r="V34" s="19">
        <f t="shared" si="3"/>
        <v>5.1478158775462163E-3</v>
      </c>
      <c r="X34" s="9"/>
      <c r="Y34" s="3"/>
      <c r="Z34" s="3">
        <f t="shared" si="0"/>
        <v>0.982421875</v>
      </c>
      <c r="AA34" s="87">
        <f t="shared" si="1"/>
        <v>-3.4954871540526788E-4</v>
      </c>
      <c r="AB34" s="39">
        <f t="shared" si="4"/>
        <v>1006</v>
      </c>
    </row>
    <row r="35" spans="2:28" x14ac:dyDescent="0.25">
      <c r="B35" s="45" t="s">
        <v>11</v>
      </c>
      <c r="C35" s="54"/>
      <c r="D35" s="55"/>
      <c r="E35" s="56"/>
      <c r="F35" s="51"/>
      <c r="G35" s="57"/>
      <c r="H35" s="58" t="s">
        <v>38</v>
      </c>
      <c r="I35" s="46" t="s">
        <v>39</v>
      </c>
      <c r="J35" s="47" t="s">
        <v>40</v>
      </c>
      <c r="M35" s="2"/>
      <c r="N35" s="2"/>
      <c r="O35" s="2"/>
      <c r="P35" s="37">
        <f t="shared" si="5"/>
        <v>18</v>
      </c>
      <c r="Q35" s="12"/>
      <c r="R35" s="16">
        <f>[1]!shade_noatt($H$13,$I$13,0,$D$14,$H$16,P35,0,$H$28,$I$28,$J$28)</f>
        <v>0.98307714698815329</v>
      </c>
      <c r="S35" s="16">
        <f t="shared" si="2"/>
        <v>-9.8820218893391765E-4</v>
      </c>
      <c r="T35" s="3"/>
      <c r="U35" s="16">
        <f>[1]!shade_noatt($L$13,$M$13,0,$D$14,$H$16,P35,0,$L$28,$M$28,$N$28)</f>
        <v>0.10390377739971786</v>
      </c>
      <c r="V35" s="19">
        <f t="shared" si="3"/>
        <v>5.1889658498726482E-3</v>
      </c>
      <c r="X35" s="9"/>
      <c r="Y35" s="3"/>
      <c r="Z35" s="3">
        <f t="shared" si="0"/>
        <v>0.9833984375</v>
      </c>
      <c r="AA35" s="87">
        <f t="shared" si="1"/>
        <v>-3.2129051184670576E-4</v>
      </c>
      <c r="AB35" s="39">
        <f t="shared" si="4"/>
        <v>1007</v>
      </c>
    </row>
    <row r="36" spans="2:28" x14ac:dyDescent="0.25">
      <c r="B36" s="9"/>
      <c r="C36" s="4"/>
      <c r="D36" s="16" t="s">
        <v>12</v>
      </c>
      <c r="E36" s="5" t="s">
        <v>13</v>
      </c>
      <c r="F36" s="19"/>
      <c r="G36" s="2"/>
      <c r="H36" s="59" t="s">
        <v>12</v>
      </c>
      <c r="I36" s="73" t="s">
        <v>12</v>
      </c>
      <c r="J36" s="60" t="s">
        <v>12</v>
      </c>
      <c r="M36" s="2"/>
      <c r="N36" s="2"/>
      <c r="O36" s="2"/>
      <c r="P36" s="37">
        <f t="shared" si="5"/>
        <v>20</v>
      </c>
      <c r="Q36" s="12"/>
      <c r="R36" s="16">
        <f>[1]!shade_noatt($H$13,$I$13,0,$D$14,$H$16,P36,0,$H$28,$I$28,$J$28)</f>
        <v>0.98406534917708721</v>
      </c>
      <c r="S36" s="16">
        <f t="shared" si="2"/>
        <v>-9.7061902274730993E-4</v>
      </c>
      <c r="T36" s="3"/>
      <c r="U36" s="16">
        <f>[1]!shade_noatt($L$13,$M$13,0,$D$14,$H$16,P36,0,$L$28,$M$28,$N$28)</f>
        <v>9.8714811549845211E-2</v>
      </c>
      <c r="V36" s="19">
        <f t="shared" si="3"/>
        <v>5.2301804063573792E-3</v>
      </c>
      <c r="X36" s="9"/>
      <c r="Y36" s="3"/>
      <c r="Z36" s="3">
        <f t="shared" si="0"/>
        <v>0.984375</v>
      </c>
      <c r="AA36" s="87">
        <f t="shared" si="1"/>
        <v>-3.0965082291278812E-4</v>
      </c>
      <c r="AB36" s="39">
        <f t="shared" si="4"/>
        <v>1008</v>
      </c>
    </row>
    <row r="37" spans="2:28" x14ac:dyDescent="0.25">
      <c r="B37" s="9"/>
      <c r="C37" s="5" t="s">
        <v>4</v>
      </c>
      <c r="D37" s="82">
        <f>[1]!shade_noatt(D9,E9,F9,$D$14,$D$19,$E$19,$F$19,$D$21,$E$21,$F$21)</f>
        <v>0.97354042319403344</v>
      </c>
      <c r="E37" s="10">
        <f>INT(D37*255+0.5)</f>
        <v>248</v>
      </c>
      <c r="F37" s="20"/>
      <c r="G37" s="2"/>
      <c r="H37" s="83">
        <f>[1]!shade_noatt(H13,I13,0,$D$14,$H$16,$I$16,0,$D$21/H19,$E$21,0)</f>
        <v>0.97354042319403344</v>
      </c>
      <c r="I37" s="16">
        <f>ACOS(H37)</f>
        <v>0.23055191197389235</v>
      </c>
      <c r="J37" s="19">
        <f>DEGREES(I37)</f>
        <v>13.2096515147757</v>
      </c>
      <c r="M37" s="2"/>
      <c r="N37" s="2"/>
      <c r="O37" s="2"/>
      <c r="P37" s="37">
        <f t="shared" si="5"/>
        <v>22</v>
      </c>
      <c r="Q37" s="12"/>
      <c r="R37" s="16">
        <f>[1]!shade_noatt($H$13,$I$13,0,$D$14,$H$16,P37,0,$H$28,$I$28,$J$28)</f>
        <v>0.98503596819983452</v>
      </c>
      <c r="S37" s="16">
        <f t="shared" si="2"/>
        <v>-9.520361553809753E-4</v>
      </c>
      <c r="T37" s="3"/>
      <c r="U37" s="16">
        <f>[1]!shade_noatt($L$13,$M$13,0,$D$14,$H$16,P37,0,$L$28,$M$28,$N$28)</f>
        <v>9.3484631143487831E-2</v>
      </c>
      <c r="V37" s="19">
        <f t="shared" si="3"/>
        <v>5.2714475246779802E-3</v>
      </c>
      <c r="X37" s="9"/>
      <c r="Y37" s="3"/>
      <c r="Z37" s="3">
        <f t="shared" si="0"/>
        <v>0.9853515625</v>
      </c>
      <c r="AA37" s="87">
        <f t="shared" si="1"/>
        <v>-3.1559430016547818E-4</v>
      </c>
      <c r="AB37" s="39">
        <f t="shared" si="4"/>
        <v>1009</v>
      </c>
    </row>
    <row r="38" spans="2:28" x14ac:dyDescent="0.25">
      <c r="B38" s="9"/>
      <c r="C38" s="5" t="s">
        <v>5</v>
      </c>
      <c r="D38" s="16">
        <f>[1]!shade_noatt(D10,E10,F10,$D$14,$D$19,$E$19,$F$19,$D$21,$E$21,$F$21)</f>
        <v>0.58130815291766547</v>
      </c>
      <c r="E38" s="10">
        <f>INT(D38*255+0.5)</f>
        <v>148</v>
      </c>
      <c r="F38" s="20"/>
      <c r="G38" s="2"/>
      <c r="H38" s="74"/>
      <c r="I38" s="16"/>
      <c r="J38" s="19"/>
      <c r="M38" s="2"/>
      <c r="N38" s="2"/>
      <c r="O38" s="2"/>
      <c r="P38" s="37">
        <f t="shared" si="5"/>
        <v>24</v>
      </c>
      <c r="Q38" s="12"/>
      <c r="R38" s="16">
        <f>[1]!shade_noatt($H$13,$I$13,0,$D$14,$H$16,P38,0,$H$28,$I$28,$J$28)</f>
        <v>0.9859880043552155</v>
      </c>
      <c r="S38" s="16">
        <f t="shared" si="2"/>
        <v>-9.3241759183615436E-4</v>
      </c>
      <c r="T38" s="3"/>
      <c r="U38" s="16">
        <f>[1]!shade_noatt($L$13,$M$13,0,$D$14,$H$16,P38,0,$L$28,$M$28,$N$28)</f>
        <v>8.8213183618809851E-2</v>
      </c>
      <c r="V38" s="19">
        <f t="shared" si="3"/>
        <v>5.3127547540668119E-3</v>
      </c>
      <c r="X38" s="9"/>
      <c r="Y38" s="3"/>
      <c r="Z38" s="3">
        <f t="shared" si="0"/>
        <v>0.986328125</v>
      </c>
      <c r="AA38" s="87">
        <f t="shared" si="1"/>
        <v>-3.4012064478450288E-4</v>
      </c>
      <c r="AB38" s="39">
        <f t="shared" si="4"/>
        <v>1010</v>
      </c>
    </row>
    <row r="39" spans="2:28" x14ac:dyDescent="0.25">
      <c r="B39" s="9"/>
      <c r="C39" s="5" t="s">
        <v>9</v>
      </c>
      <c r="D39" s="82">
        <f>[1]!shade_noatt(D11,E11,F11,$D$14,$D$19,$E$19,$F$19,$D$21,$E$21,$F$21)</f>
        <v>0.14876410891961905</v>
      </c>
      <c r="E39" s="10">
        <f>INT(D39*255+0.5)</f>
        <v>38</v>
      </c>
      <c r="F39" s="20"/>
      <c r="G39" s="2"/>
      <c r="H39" s="83">
        <f>[1]!shade_noatt(L13,M13,0,$D$14,$L$16,$M$16,0,$D$21/L19,$E$21,0)</f>
        <v>0.14876410891961908</v>
      </c>
      <c r="I39" s="16">
        <f>ACOS(H39)</f>
        <v>1.4214779697999944</v>
      </c>
      <c r="J39" s="19">
        <f t="shared" ref="J39" si="6">DEGREES(I39)</f>
        <v>81.44468834036438</v>
      </c>
      <c r="M39" s="2"/>
      <c r="N39" s="2"/>
      <c r="O39" s="2"/>
      <c r="P39" s="37">
        <f t="shared" si="5"/>
        <v>26</v>
      </c>
      <c r="Q39" s="12"/>
      <c r="R39" s="16">
        <f>[1]!shade_noatt($H$13,$I$13,0,$D$14,$H$16,P39,0,$H$28,$I$28,$J$28)</f>
        <v>0.98692042194705165</v>
      </c>
      <c r="S39" s="16">
        <f t="shared" si="2"/>
        <v>-9.1172638883707524E-4</v>
      </c>
      <c r="T39" s="3"/>
      <c r="U39" s="16">
        <f>[1]!shade_noatt($L$13,$M$13,0,$D$14,$H$16,P39,0,$L$28,$M$28,$N$28)</f>
        <v>8.2900428864743039E-2</v>
      </c>
      <c r="V39" s="19">
        <f t="shared" si="3"/>
        <v>5.3540892104884663E-3</v>
      </c>
      <c r="X39" s="9"/>
      <c r="Y39" s="3"/>
      <c r="Z39" s="3">
        <f t="shared" si="0"/>
        <v>0.9873046875</v>
      </c>
      <c r="AA39" s="87">
        <f t="shared" si="1"/>
        <v>-3.8426555294834852E-4</v>
      </c>
      <c r="AB39" s="39">
        <f t="shared" si="4"/>
        <v>1011</v>
      </c>
    </row>
    <row r="40" spans="2:28" x14ac:dyDescent="0.25">
      <c r="B40" s="9"/>
      <c r="C40" s="5" t="s">
        <v>10</v>
      </c>
      <c r="D40" s="16">
        <f>[1]!shade_noatt(D12,E12,F12,$D$14,$D$19,$E$19,$F$19,$D$21,$E$21,$F$21)</f>
        <v>0.45737080884380288</v>
      </c>
      <c r="E40" s="10">
        <f>INT(D40*255+0.5)</f>
        <v>117</v>
      </c>
      <c r="F40" s="8"/>
      <c r="G40" s="2"/>
      <c r="H40" s="41"/>
      <c r="I40" s="5"/>
      <c r="J40" s="8"/>
      <c r="M40" s="2"/>
      <c r="N40" s="2"/>
      <c r="O40" s="2"/>
      <c r="P40" s="37">
        <f t="shared" si="5"/>
        <v>28</v>
      </c>
      <c r="Q40" s="12"/>
      <c r="R40" s="16">
        <f>[1]!shade_noatt($H$13,$I$13,0,$D$14,$H$16,P40,0,$H$28,$I$28,$J$28)</f>
        <v>0.98783214833588873</v>
      </c>
      <c r="S40" s="16">
        <f t="shared" si="2"/>
        <v>-8.8992465423110012E-4</v>
      </c>
      <c r="T40" s="3"/>
      <c r="U40" s="16">
        <f>[1]!shade_noatt($L$13,$M$13,0,$D$14,$H$16,P40,0,$L$28,$M$28,$N$28)</f>
        <v>7.7546339654254573E-2</v>
      </c>
      <c r="V40" s="19">
        <f t="shared" si="3"/>
        <v>5.3954375722265191E-3</v>
      </c>
      <c r="X40" s="9"/>
      <c r="Y40" s="3"/>
      <c r="Z40" s="3">
        <f t="shared" si="0"/>
        <v>0.98828125</v>
      </c>
      <c r="AA40" s="87">
        <f t="shared" si="1"/>
        <v>-4.4910166411127328E-4</v>
      </c>
      <c r="AB40" s="39">
        <f t="shared" si="4"/>
        <v>1012</v>
      </c>
    </row>
    <row r="41" spans="2:28" x14ac:dyDescent="0.25">
      <c r="B41" s="13"/>
      <c r="C41" s="24"/>
      <c r="D41" s="36"/>
      <c r="E41" s="25"/>
      <c r="F41" s="26"/>
      <c r="G41" s="2"/>
      <c r="H41" s="42"/>
      <c r="I41" s="22"/>
      <c r="J41" s="26"/>
      <c r="M41" s="2"/>
      <c r="N41" s="2"/>
      <c r="O41" s="2"/>
      <c r="P41" s="37">
        <f t="shared" si="5"/>
        <v>30</v>
      </c>
      <c r="Q41" s="12"/>
      <c r="R41" s="16">
        <f>[1]!shade_noatt($H$13,$I$13,0,$D$14,$H$16,P41,0,$H$28,$I$28,$J$28)</f>
        <v>0.98872207299011983</v>
      </c>
      <c r="S41" s="16">
        <f t="shared" si="2"/>
        <v>-8.669735489063024E-4</v>
      </c>
      <c r="T41" s="3"/>
      <c r="U41" s="16">
        <f>[1]!shade_noatt($L$13,$M$13,0,$D$14,$H$16,P41,0,$L$28,$M$28,$N$28)</f>
        <v>7.2150902082028054E-2</v>
      </c>
      <c r="V41" s="19">
        <f t="shared" si="3"/>
        <v>5.4367860759161335E-3</v>
      </c>
      <c r="X41" s="9"/>
      <c r="Y41" s="3"/>
      <c r="Z41" s="3">
        <f t="shared" si="0"/>
        <v>0.98828125</v>
      </c>
      <c r="AA41" s="87">
        <f t="shared" si="1"/>
        <v>4.4082299011982684E-4</v>
      </c>
      <c r="AB41" s="39">
        <f t="shared" si="4"/>
        <v>1012</v>
      </c>
    </row>
    <row r="42" spans="2:28" x14ac:dyDescent="0.25">
      <c r="G42" s="2"/>
      <c r="P42" s="38">
        <f t="shared" si="5"/>
        <v>32</v>
      </c>
      <c r="Q42" s="14"/>
      <c r="R42" s="79">
        <f>[1]!shade_noatt($H$13,$I$13,0,$D$14,$H$16,P42,0,$H$28,$I$28,$J$28)</f>
        <v>0.98958904653902613</v>
      </c>
      <c r="S42" s="79"/>
      <c r="T42" s="80"/>
      <c r="U42" s="79">
        <f>[1]!shade_noatt($L$13,$M$13,0,$D$14,$H$16,P42,0,$L$28,$M$28,$N$28)</f>
        <v>6.671411600611192E-2</v>
      </c>
      <c r="V42" s="81"/>
      <c r="X42" s="13"/>
      <c r="Y42" s="80"/>
      <c r="Z42" s="80">
        <f t="shared" si="0"/>
        <v>0.9892578125</v>
      </c>
      <c r="AA42" s="88">
        <f t="shared" si="1"/>
        <v>3.3123403902612925E-4</v>
      </c>
      <c r="AB42" s="40">
        <f t="shared" si="4"/>
        <v>1013</v>
      </c>
    </row>
  </sheetData>
  <pageMargins left="0.7" right="0.7" top="0.75" bottom="0.75" header="0.3" footer="0.3"/>
  <pageSetup paperSize="9" orientation="portrait" r:id="rId1"/>
  <ignoredErrors>
    <ignoredError sqref="I7 M7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 Edwards</dc:creator>
  <cp:lastModifiedBy>Gareth Edwards</cp:lastModifiedBy>
  <dcterms:created xsi:type="dcterms:W3CDTF">2020-01-13T11:20:43Z</dcterms:created>
  <dcterms:modified xsi:type="dcterms:W3CDTF">2020-01-14T06:28:05Z</dcterms:modified>
</cp:coreProperties>
</file>