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reth\Code\VS\vs_lib\vs_07\project\surface excel\"/>
    </mc:Choice>
  </mc:AlternateContent>
  <xr:revisionPtr revIDLastSave="0" documentId="13_ncr:1_{8BD17622-B8EA-4B80-A736-5BF16A664BF0}" xr6:coauthVersionLast="44" xr6:coauthVersionMax="44" xr10:uidLastSave="{00000000-0000-0000-0000-000000000000}"/>
  <bookViews>
    <workbookView xWindow="-120" yWindow="-120" windowWidth="29040" windowHeight="18240" xr2:uid="{00000000-000D-0000-FFFF-FFFF00000000}"/>
  </bookViews>
  <sheets>
    <sheet name="Surf 2" sheetId="2" r:id="rId1"/>
    <sheet name="Surf 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8" i="2" l="1"/>
  <c r="U18" i="2"/>
  <c r="W17" i="2"/>
  <c r="X17" i="2"/>
  <c r="V17" i="2"/>
  <c r="U17" i="2"/>
  <c r="S17" i="2"/>
  <c r="U28" i="1"/>
  <c r="U32" i="1"/>
  <c r="U36" i="1"/>
  <c r="U40" i="1"/>
  <c r="U29" i="1"/>
  <c r="U33" i="1"/>
  <c r="U37" i="1"/>
  <c r="U41" i="1"/>
  <c r="U30" i="1"/>
  <c r="U34" i="1"/>
  <c r="U38" i="1"/>
  <c r="U42" i="1"/>
  <c r="U31" i="1"/>
  <c r="U35" i="1"/>
  <c r="U39" i="1"/>
  <c r="U43" i="1"/>
  <c r="U27" i="1"/>
  <c r="Q27" i="1"/>
  <c r="S20" i="2" l="1"/>
  <c r="S21" i="2"/>
  <c r="L18" i="2"/>
  <c r="S6" i="2"/>
  <c r="O6" i="2"/>
  <c r="D27" i="2"/>
  <c r="D30" i="2" s="1"/>
  <c r="E21" i="2" s="1"/>
  <c r="Z17" i="2" s="1"/>
  <c r="D26" i="2"/>
  <c r="D31" i="2" s="1"/>
  <c r="F21" i="2" s="1"/>
  <c r="AA17" i="2" s="1"/>
  <c r="F12" i="2"/>
  <c r="E12" i="2"/>
  <c r="E11" i="2"/>
  <c r="R6" i="2" s="1"/>
  <c r="D11" i="2"/>
  <c r="Q6" i="2" s="1"/>
  <c r="F10" i="2"/>
  <c r="E10" i="2"/>
  <c r="E9" i="2"/>
  <c r="R17" i="2" s="1"/>
  <c r="D9" i="2"/>
  <c r="I10" i="1"/>
  <c r="M10" i="1"/>
  <c r="S18" i="1"/>
  <c r="S15" i="1"/>
  <c r="Q19" i="1"/>
  <c r="Q16" i="1"/>
  <c r="Q7" i="1"/>
  <c r="N10" i="1"/>
  <c r="J10" i="1"/>
  <c r="R20" i="2" l="1"/>
  <c r="R21" i="2"/>
  <c r="L19" i="2"/>
  <c r="M6" i="2"/>
  <c r="M7" i="2" s="1"/>
  <c r="Q17" i="2"/>
  <c r="N6" i="2"/>
  <c r="N7" i="2" s="1"/>
  <c r="Q7" i="2"/>
  <c r="R7" i="2"/>
  <c r="D29" i="2"/>
  <c r="D21" i="2" s="1"/>
  <c r="P28" i="1"/>
  <c r="T28" i="1"/>
  <c r="Q28" i="1"/>
  <c r="D37" i="2"/>
  <c r="D39" i="2"/>
  <c r="D40" i="2"/>
  <c r="D38" i="2"/>
  <c r="Q18" i="2" l="1"/>
  <c r="R18" i="2"/>
  <c r="L20" i="2"/>
  <c r="Q20" i="2"/>
  <c r="T21" i="2"/>
  <c r="S24" i="2" s="1"/>
  <c r="T20" i="2"/>
  <c r="S23" i="2" s="1"/>
  <c r="Q21" i="2"/>
  <c r="Q24" i="2" s="1"/>
  <c r="Y17" i="2"/>
  <c r="Q8" i="2"/>
  <c r="R11" i="2" s="1"/>
  <c r="M8" i="2"/>
  <c r="M11" i="2" s="1"/>
  <c r="F40" i="2"/>
  <c r="E40" i="2"/>
  <c r="E39" i="2"/>
  <c r="F39" i="2"/>
  <c r="E38" i="2"/>
  <c r="F38" i="2"/>
  <c r="F37" i="2"/>
  <c r="E37" i="2"/>
  <c r="T29" i="1"/>
  <c r="P29" i="1"/>
  <c r="Y27" i="1"/>
  <c r="Q29" i="1"/>
  <c r="R24" i="2" l="1"/>
  <c r="R23" i="2"/>
  <c r="Q23" i="2"/>
  <c r="Q26" i="2" s="1"/>
  <c r="L21" i="2"/>
  <c r="N11" i="2"/>
  <c r="Q11" i="2"/>
  <c r="T30" i="1"/>
  <c r="P30" i="1"/>
  <c r="Q30" i="1"/>
  <c r="L22" i="2" l="1"/>
  <c r="Q12" i="2"/>
  <c r="R12" i="2"/>
  <c r="T31" i="1"/>
  <c r="P31" i="1"/>
  <c r="R15" i="1"/>
  <c r="R18" i="1"/>
  <c r="D27" i="1"/>
  <c r="D30" i="1" s="1"/>
  <c r="E21" i="1" s="1"/>
  <c r="Q8" i="1" s="1"/>
  <c r="D26" i="1"/>
  <c r="D31" i="1" s="1"/>
  <c r="F21" i="1" s="1"/>
  <c r="F12" i="1"/>
  <c r="E12" i="1"/>
  <c r="E11" i="1"/>
  <c r="M13" i="1" s="1"/>
  <c r="D11" i="1"/>
  <c r="F10" i="1"/>
  <c r="E10" i="1"/>
  <c r="E9" i="1"/>
  <c r="D9" i="1"/>
  <c r="Q31" i="1"/>
  <c r="L23" i="2" l="1"/>
  <c r="N12" i="2"/>
  <c r="M12" i="2"/>
  <c r="L10" i="1"/>
  <c r="L13" i="1" s="1"/>
  <c r="L16" i="1" s="1"/>
  <c r="L22" i="1" s="1"/>
  <c r="P10" i="1"/>
  <c r="P11" i="1"/>
  <c r="H10" i="1"/>
  <c r="H13" i="1" s="1"/>
  <c r="H16" i="1" s="1"/>
  <c r="H22" i="1" s="1"/>
  <c r="I13" i="1"/>
  <c r="T32" i="1"/>
  <c r="P32" i="1"/>
  <c r="M16" i="1"/>
  <c r="M22" i="1" s="1"/>
  <c r="D29" i="1"/>
  <c r="D21" i="1" s="1"/>
  <c r="Q32" i="1"/>
  <c r="D37" i="1"/>
  <c r="D38" i="1"/>
  <c r="D39" i="1"/>
  <c r="D40" i="1"/>
  <c r="L24" i="2" l="1"/>
  <c r="I12" i="2"/>
  <c r="H12" i="2"/>
  <c r="Y18" i="2" s="1"/>
  <c r="Q11" i="1"/>
  <c r="P8" i="1"/>
  <c r="Q10" i="1"/>
  <c r="I16" i="1"/>
  <c r="T33" i="1"/>
  <c r="P33" i="1"/>
  <c r="F39" i="1"/>
  <c r="F37" i="1"/>
  <c r="F38" i="1"/>
  <c r="F40" i="1"/>
  <c r="N22" i="1"/>
  <c r="M23" i="1" s="1"/>
  <c r="S19" i="1" s="1"/>
  <c r="E37" i="1"/>
  <c r="E38" i="1"/>
  <c r="E40" i="1"/>
  <c r="E39" i="1"/>
  <c r="M24" i="2"/>
  <c r="M23" i="2"/>
  <c r="M22" i="2"/>
  <c r="M21" i="2"/>
  <c r="M20" i="2"/>
  <c r="M19" i="2"/>
  <c r="M18" i="2"/>
  <c r="M17" i="2"/>
  <c r="Q33" i="1"/>
  <c r="Z18" i="2" l="1"/>
  <c r="Q27" i="2" s="1"/>
  <c r="L25" i="2"/>
  <c r="I22" i="1"/>
  <c r="J22" i="1" s="1"/>
  <c r="H23" i="1" s="1"/>
  <c r="R16" i="1" s="1"/>
  <c r="T34" i="1"/>
  <c r="P34" i="1"/>
  <c r="L23" i="1"/>
  <c r="R19" i="1" s="1"/>
  <c r="M25" i="2"/>
  <c r="Q34" i="1"/>
  <c r="L26" i="2" l="1"/>
  <c r="I23" i="1"/>
  <c r="S16" i="1" s="1"/>
  <c r="T35" i="1"/>
  <c r="P35" i="1"/>
  <c r="L26" i="1"/>
  <c r="P20" i="1" s="1"/>
  <c r="M26" i="1"/>
  <c r="M26" i="2"/>
  <c r="Q35" i="1"/>
  <c r="L27" i="2" l="1"/>
  <c r="H26" i="1"/>
  <c r="P17" i="1" s="1"/>
  <c r="I26" i="1"/>
  <c r="Q17" i="1" s="1"/>
  <c r="Q20" i="1"/>
  <c r="T36" i="1"/>
  <c r="P36" i="1"/>
  <c r="V27" i="1"/>
  <c r="V28" i="1"/>
  <c r="V29" i="1"/>
  <c r="V30" i="1"/>
  <c r="V31" i="1"/>
  <c r="V33" i="1"/>
  <c r="V34" i="1"/>
  <c r="V32" i="1"/>
  <c r="M27" i="2"/>
  <c r="Q36" i="1"/>
  <c r="L28" i="2" l="1"/>
  <c r="H31" i="1"/>
  <c r="R28" i="1"/>
  <c r="Z28" i="1"/>
  <c r="AA28" i="1" s="1"/>
  <c r="Z29" i="1"/>
  <c r="AA29" i="1" s="1"/>
  <c r="R29" i="1"/>
  <c r="Z33" i="1"/>
  <c r="AA33" i="1" s="1"/>
  <c r="R33" i="1"/>
  <c r="Z31" i="1"/>
  <c r="AB31" i="1" s="1"/>
  <c r="R31" i="1"/>
  <c r="Z35" i="1"/>
  <c r="AA35" i="1" s="1"/>
  <c r="R32" i="1"/>
  <c r="Z32" i="1"/>
  <c r="AA32" i="1" s="1"/>
  <c r="Z30" i="1"/>
  <c r="AA30" i="1" s="1"/>
  <c r="R30" i="1"/>
  <c r="Z34" i="1"/>
  <c r="AA34" i="1" s="1"/>
  <c r="R34" i="1"/>
  <c r="R27" i="1"/>
  <c r="Z27" i="1"/>
  <c r="AB27" i="1" s="1"/>
  <c r="I31" i="1"/>
  <c r="V35" i="1"/>
  <c r="T37" i="1"/>
  <c r="R35" i="1"/>
  <c r="Z36" i="1"/>
  <c r="AA36" i="1" s="1"/>
  <c r="AA31" i="1"/>
  <c r="P37" i="1"/>
  <c r="AB35" i="1"/>
  <c r="AB28" i="1"/>
  <c r="M28" i="2"/>
  <c r="Q37" i="1"/>
  <c r="L29" i="2" l="1"/>
  <c r="AB33" i="1"/>
  <c r="AB29" i="1"/>
  <c r="AA27" i="1"/>
  <c r="AB32" i="1"/>
  <c r="AB30" i="1"/>
  <c r="AB34" i="1"/>
  <c r="V36" i="1"/>
  <c r="T38" i="1"/>
  <c r="Z37" i="1"/>
  <c r="R36" i="1"/>
  <c r="AB36" i="1"/>
  <c r="P38" i="1"/>
  <c r="M29" i="2"/>
  <c r="Q38" i="1"/>
  <c r="L30" i="2" l="1"/>
  <c r="V37" i="1"/>
  <c r="T39" i="1"/>
  <c r="Z38" i="1"/>
  <c r="AB38" i="1" s="1"/>
  <c r="R37" i="1"/>
  <c r="AA37" i="1"/>
  <c r="AB37" i="1"/>
  <c r="P39" i="1"/>
  <c r="M30" i="2"/>
  <c r="Q39" i="1"/>
  <c r="L31" i="2" l="1"/>
  <c r="V38" i="1"/>
  <c r="T40" i="1"/>
  <c r="Z39" i="1"/>
  <c r="R38" i="1"/>
  <c r="P40" i="1"/>
  <c r="AA38" i="1"/>
  <c r="M31" i="2"/>
  <c r="Q40" i="1"/>
  <c r="L32" i="2" l="1"/>
  <c r="V39" i="1"/>
  <c r="T41" i="1"/>
  <c r="Z40" i="1"/>
  <c r="R39" i="1"/>
  <c r="P41" i="1"/>
  <c r="AA39" i="1"/>
  <c r="AB39" i="1"/>
  <c r="M32" i="2"/>
  <c r="Q41" i="1"/>
  <c r="L33" i="2" l="1"/>
  <c r="V40" i="1"/>
  <c r="T42" i="1"/>
  <c r="Z41" i="1"/>
  <c r="AB41" i="1" s="1"/>
  <c r="R40" i="1"/>
  <c r="P42" i="1"/>
  <c r="AA40" i="1"/>
  <c r="AB40" i="1"/>
  <c r="M33" i="2"/>
  <c r="Q42" i="1"/>
  <c r="L34" i="2" l="1"/>
  <c r="V41" i="1"/>
  <c r="T43" i="1"/>
  <c r="Z42" i="1"/>
  <c r="R41" i="1"/>
  <c r="AA41" i="1"/>
  <c r="P43" i="1"/>
  <c r="M34" i="2"/>
  <c r="Q43" i="1"/>
  <c r="L35" i="2" l="1"/>
  <c r="V42" i="1"/>
  <c r="Z43" i="1"/>
  <c r="R42" i="1"/>
  <c r="AA42" i="1"/>
  <c r="AB42" i="1"/>
  <c r="M35" i="2"/>
  <c r="L36" i="2" l="1"/>
  <c r="AA43" i="1"/>
  <c r="AB43" i="1"/>
  <c r="M36" i="2"/>
  <c r="L37" i="2" l="1"/>
  <c r="M37" i="2"/>
  <c r="L38" i="2" l="1"/>
  <c r="M38" i="2"/>
  <c r="L39" i="2" l="1"/>
  <c r="M39" i="2"/>
  <c r="L40" i="2" l="1"/>
  <c r="M40" i="2"/>
  <c r="L41" i="2" l="1"/>
  <c r="M41" i="2"/>
  <c r="L42" i="2" l="1"/>
  <c r="M42" i="2"/>
  <c r="L43" i="2" l="1"/>
  <c r="M43" i="2"/>
</calcChain>
</file>

<file path=xl/sharedStrings.xml><?xml version="1.0" encoding="utf-8"?>
<sst xmlns="http://schemas.openxmlformats.org/spreadsheetml/2006/main" count="196" uniqueCount="82">
  <si>
    <t>Surface Shader &amp; Normals</t>
  </si>
  <si>
    <t>Light</t>
  </si>
  <si>
    <t>Radius</t>
  </si>
  <si>
    <t>A</t>
  </si>
  <si>
    <t>B</t>
  </si>
  <si>
    <t>X</t>
  </si>
  <si>
    <t>Y</t>
  </si>
  <si>
    <t>Z</t>
  </si>
  <si>
    <t>C</t>
  </si>
  <si>
    <t>D</t>
  </si>
  <si>
    <t>Buffers</t>
  </si>
  <si>
    <t>Value</t>
  </si>
  <si>
    <t>Byte</t>
  </si>
  <si>
    <t>Intensity</t>
  </si>
  <si>
    <t>Vertex</t>
  </si>
  <si>
    <t>Normal</t>
  </si>
  <si>
    <t>Rotation</t>
  </si>
  <si>
    <t>RZ</t>
  </si>
  <si>
    <t>RY</t>
  </si>
  <si>
    <t>x'</t>
  </si>
  <si>
    <t>x' = x*cos q - y*sin q</t>
  </si>
  <si>
    <t>y'</t>
  </si>
  <si>
    <t>y' = x*sin q + y*cos q</t>
  </si>
  <si>
    <t>z'</t>
  </si>
  <si>
    <t>z' = z</t>
  </si>
  <si>
    <t>x''</t>
  </si>
  <si>
    <t>x' = z*sin q + x*cos q</t>
  </si>
  <si>
    <t>y''</t>
  </si>
  <si>
    <t>y' = y</t>
  </si>
  <si>
    <t>z''</t>
  </si>
  <si>
    <t>z' = z*cos q - x*sin q</t>
  </si>
  <si>
    <t>Scalar</t>
  </si>
  <si>
    <t>XD</t>
  </si>
  <si>
    <t>X 2D</t>
  </si>
  <si>
    <t>Y 2D</t>
  </si>
  <si>
    <t>2D</t>
  </si>
  <si>
    <t>YD</t>
  </si>
  <si>
    <t>LEN</t>
  </si>
  <si>
    <t>XN</t>
  </si>
  <si>
    <t>YN</t>
  </si>
  <si>
    <t>Diff</t>
  </si>
  <si>
    <t>Steps</t>
  </si>
  <si>
    <t>Bits</t>
  </si>
  <si>
    <t>Quantisation</t>
  </si>
  <si>
    <t>Dpeth</t>
  </si>
  <si>
    <t># of</t>
  </si>
  <si>
    <t>A Shader</t>
  </si>
  <si>
    <t>C Shader</t>
  </si>
  <si>
    <t>Radian</t>
  </si>
  <si>
    <t>A to 2D A</t>
  </si>
  <si>
    <t>C to 2D C</t>
  </si>
  <si>
    <t>2D A Vector to Light</t>
  </si>
  <si>
    <t>2D C Vector to Light</t>
  </si>
  <si>
    <t>(neg X)</t>
  </si>
  <si>
    <t>Note: Change Y to update</t>
  </si>
  <si>
    <t>Note: Change X &amp; Z to update 2D</t>
  </si>
  <si>
    <t>YV</t>
  </si>
  <si>
    <t>XV</t>
  </si>
  <si>
    <t>ZV</t>
  </si>
  <si>
    <t>X Tilt</t>
  </si>
  <si>
    <t>Y Tilt</t>
  </si>
  <si>
    <t>3D Plane</t>
  </si>
  <si>
    <t>2D Normals</t>
  </si>
  <si>
    <t>2D Vector 2 Light</t>
  </si>
  <si>
    <t>Average Tilt</t>
  </si>
  <si>
    <t>Display Y</t>
  </si>
  <si>
    <t>Lighting</t>
  </si>
  <si>
    <t>Calculations</t>
  </si>
  <si>
    <t>Geometry</t>
  </si>
  <si>
    <t>Difference</t>
  </si>
  <si>
    <t>3d</t>
  </si>
  <si>
    <t>Length</t>
  </si>
  <si>
    <t>A : 2D Vector to Light</t>
  </si>
  <si>
    <t>A : 3D</t>
  </si>
  <si>
    <t>Tilt</t>
  </si>
  <si>
    <t>A &amp; C : Average Tilt</t>
  </si>
  <si>
    <t>Shader</t>
  </si>
  <si>
    <t>C : 3D</t>
  </si>
  <si>
    <t>C : 2D Vector to Light</t>
  </si>
  <si>
    <t>I</t>
  </si>
  <si>
    <t>BAD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</si>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</sst>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00"/>
    <numFmt numFmtId="167" formatCode="0.00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4" xfId="0" applyBorder="1"/>
    <xf numFmtId="1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6" xfId="0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164" fontId="0" fillId="0" borderId="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64" fontId="0" fillId="0" borderId="0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left"/>
    </xf>
    <xf numFmtId="165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0" fillId="0" borderId="7" xfId="0" applyBorder="1"/>
    <xf numFmtId="165" fontId="6" fillId="0" borderId="0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64" fontId="5" fillId="0" borderId="0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3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9" fillId="0" borderId="0" xfId="0" applyNumberFormat="1" applyFont="1" applyBorder="1" applyAlignment="1">
      <alignment horizontal="center"/>
    </xf>
    <xf numFmtId="164" fontId="9" fillId="0" borderId="5" xfId="0" applyNumberFormat="1" applyFon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3" fillId="0" borderId="4" xfId="0" applyNumberFormat="1" applyFont="1" applyBorder="1"/>
    <xf numFmtId="164" fontId="4" fillId="0" borderId="5" xfId="0" applyNumberFormat="1" applyFont="1" applyBorder="1"/>
    <xf numFmtId="0" fontId="3" fillId="0" borderId="4" xfId="0" applyFont="1" applyBorder="1"/>
    <xf numFmtId="0" fontId="4" fillId="0" borderId="5" xfId="0" applyFont="1" applyBorder="1"/>
    <xf numFmtId="0" fontId="7" fillId="0" borderId="1" xfId="0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164" fontId="12" fillId="0" borderId="4" xfId="0" applyNumberFormat="1" applyFont="1" applyBorder="1" applyAlignment="1">
      <alignment horizontal="center"/>
    </xf>
    <xf numFmtId="164" fontId="12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164" fontId="0" fillId="0" borderId="6" xfId="0" applyNumberFormat="1" applyBorder="1" applyAlignment="1">
      <alignment horizontal="center"/>
    </xf>
    <xf numFmtId="164" fontId="2" fillId="0" borderId="0" xfId="0" applyNumberFormat="1" applyFont="1" applyBorder="1" applyAlignment="1">
      <alignment horizontal="left"/>
    </xf>
    <xf numFmtId="167" fontId="9" fillId="0" borderId="0" xfId="0" applyNumberFormat="1" applyFont="1" applyBorder="1" applyAlignment="1">
      <alignment horizontal="center"/>
    </xf>
    <xf numFmtId="167" fontId="8" fillId="0" borderId="0" xfId="0" applyNumberFormat="1" applyFont="1" applyBorder="1" applyAlignment="1">
      <alignment horizontal="center"/>
    </xf>
    <xf numFmtId="167" fontId="9" fillId="0" borderId="5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167" fontId="2" fillId="0" borderId="5" xfId="0" applyNumberFormat="1" applyFont="1" applyFill="1" applyBorder="1" applyAlignment="1">
      <alignment horizontal="center"/>
    </xf>
    <xf numFmtId="167" fontId="0" fillId="0" borderId="5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7" fontId="0" fillId="0" borderId="4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0" fontId="2" fillId="0" borderId="3" xfId="0" applyFont="1" applyBorder="1"/>
    <xf numFmtId="167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/>
    <xf numFmtId="167" fontId="0" fillId="0" borderId="2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7" fontId="2" fillId="0" borderId="5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/>
    <xf numFmtId="0" fontId="2" fillId="0" borderId="9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537175126513477E-2"/>
          <c:y val="2.17728543960846E-2"/>
          <c:w val="0.87622580673713923"/>
          <c:h val="0.9127899717831548"/>
        </c:manualLayout>
      </c:layout>
      <c:scatterChart>
        <c:scatterStyle val="lineMarker"/>
        <c:varyColors val="0"/>
        <c:ser>
          <c:idx val="0"/>
          <c:order val="0"/>
          <c:tx>
            <c:v>Vector 2 Light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'Surf 1'!$R$15:$R$16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-38.425222131466391</c:v>
                </c:pt>
              </c:numCache>
            </c:numRef>
          </c:xVal>
          <c:yVal>
            <c:numRef>
              <c:f>'Surf 1'!$S$15:$S$16</c:f>
              <c:numCache>
                <c:formatCode>General</c:formatCode>
                <c:ptCount val="2"/>
                <c:pt idx="0" formatCode="0.000">
                  <c:v>12</c:v>
                </c:pt>
                <c:pt idx="1">
                  <c:v>58.081474630782651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4-4DBB-80D1-79C7B0E777B3}"/>
            </c:ext>
          </c:extLst>
        </c:ser>
        <c:ser>
          <c:idx val="1"/>
          <c:order val="1"/>
          <c:tx>
            <c:v>Vector 2 Light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'Surf 1'!$R$18:$R$19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46.128034069929207</c:v>
                </c:pt>
              </c:numCache>
            </c:numRef>
          </c:xVal>
          <c:yVal>
            <c:numRef>
              <c:f>'Surf 1'!$S$18:$S$19</c:f>
              <c:numCache>
                <c:formatCode>General</c:formatCode>
                <c:ptCount val="2"/>
                <c:pt idx="0" formatCode="0.000">
                  <c:v>12</c:v>
                </c:pt>
                <c:pt idx="1">
                  <c:v>50.369316814916715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4-4DBB-80D1-79C7B0E777B3}"/>
            </c:ext>
          </c:extLst>
        </c:ser>
        <c:ser>
          <c:idx val="2"/>
          <c:order val="2"/>
          <c:tx>
            <c:v>Surface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'Surf 1'!$P$7:$P$11</c:f>
              <c:numCache>
                <c:formatCode>0.000</c:formatCode>
                <c:ptCount val="5"/>
                <c:pt idx="0">
                  <c:v>0</c:v>
                </c:pt>
                <c:pt idx="1">
                  <c:v>-14.999999999999998</c:v>
                </c:pt>
                <c:pt idx="3">
                  <c:v>-25.98076211353316</c:v>
                </c:pt>
                <c:pt idx="4">
                  <c:v>25.98076211353316</c:v>
                </c:pt>
              </c:numCache>
            </c:numRef>
          </c:xVal>
          <c:yVal>
            <c:numRef>
              <c:f>'Surf 1'!$Q$7:$Q$11</c:f>
              <c:numCache>
                <c:formatCode>0.000</c:formatCode>
                <c:ptCount val="5"/>
                <c:pt idx="0">
                  <c:v>12</c:v>
                </c:pt>
                <c:pt idx="1">
                  <c:v>37.98076211353316</c:v>
                </c:pt>
                <c:pt idx="3">
                  <c:v>-2.9999999999999982</c:v>
                </c:pt>
                <c:pt idx="4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64-4DBB-80D1-79C7B0E777B3}"/>
            </c:ext>
          </c:extLst>
        </c:ser>
        <c:ser>
          <c:idx val="3"/>
          <c:order val="3"/>
          <c:tx>
            <c:v>Normal to Light 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'Surf 1'!$P$15:$P$17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-11.746848523726264</c:v>
                </c:pt>
              </c:numCache>
            </c:numRef>
          </c:xVal>
          <c:yVal>
            <c:numRef>
              <c:f>'Surf 1'!$Q$15:$Q$17</c:f>
              <c:numCache>
                <c:formatCode>0.000</c:formatCode>
                <c:ptCount val="3"/>
                <c:pt idx="0">
                  <c:v>0</c:v>
                </c:pt>
                <c:pt idx="1">
                  <c:v>12</c:v>
                </c:pt>
                <c:pt idx="2" formatCode="General">
                  <c:v>39.60455668473287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6-4C27-BAE7-6D748B5ECBAA}"/>
            </c:ext>
          </c:extLst>
        </c:ser>
        <c:ser>
          <c:idx val="4"/>
          <c:order val="4"/>
          <c:tx>
            <c:v>Normals to Light 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'Surf 1'!$P$19:$P$20</c:f>
              <c:numCache>
                <c:formatCode>0.000</c:formatCode>
                <c:ptCount val="2"/>
                <c:pt idx="0">
                  <c:v>0</c:v>
                </c:pt>
                <c:pt idx="1">
                  <c:v>-13.397726021088662</c:v>
                </c:pt>
              </c:numCache>
            </c:numRef>
          </c:xVal>
          <c:yVal>
            <c:numRef>
              <c:f>'Surf 1'!$Q$19:$Q$20</c:f>
              <c:numCache>
                <c:formatCode>General</c:formatCode>
                <c:ptCount val="2"/>
                <c:pt idx="0" formatCode="0.000">
                  <c:v>12</c:v>
                </c:pt>
                <c:pt idx="1">
                  <c:v>38.842148525478429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6-4C27-BAE7-6D748B5E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10056"/>
        <c:axId val="618810384"/>
      </c:scatterChart>
      <c:valAx>
        <c:axId val="61881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0384"/>
        <c:crosses val="autoZero"/>
        <c:crossBetween val="midCat"/>
      </c:valAx>
      <c:valAx>
        <c:axId val="6188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197302</xdr:colOff>
      <xdr:row>3</xdr:row>
      <xdr:rowOff>55791</xdr:rowOff>
    </xdr:from>
    <xdr:to>
      <xdr:col>28</xdr:col>
      <xdr:colOff>13608</xdr:colOff>
      <xdr:row>19</xdr:row>
      <xdr:rowOff>189139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3288D-8B46-48D6-B338-6C3146443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face 06 01"/>
      <sheetName val="Surface Shader Good"/>
      <sheetName val="Surface Shader"/>
      <sheetName val="Shade &amp; Bitdepth"/>
      <sheetName val="Four Pass"/>
      <sheetName val="Two Pass"/>
      <sheetName val=" Single Pass"/>
      <sheetName val="Spider with Data"/>
      <sheetName val="Surf"/>
      <sheetName val="Four"/>
      <sheetName val="Shade - 1"/>
      <sheetName val="Spider - Original"/>
      <sheetName val="Value"/>
      <sheetName val="Vertex"/>
      <sheetName val="Normal"/>
    </sheetNames>
    <definedNames>
      <definedName name="shade_noat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9ADBA-4D82-4A19-9016-1B066FFC2C3C}">
  <dimension ref="B1:AA43"/>
  <sheetViews>
    <sheetView tabSelected="1" zoomScale="85" zoomScaleNormal="85" workbookViewId="0">
      <selection activeCell="M17" sqref="M17"/>
    </sheetView>
  </sheetViews>
  <sheetFormatPr defaultRowHeight="15" x14ac:dyDescent="0.25"/>
  <cols>
    <col min="1" max="1" width="4.7109375" customWidth="1"/>
    <col min="2" max="2" width="9.140625" style="1"/>
    <col min="3" max="6" width="9.140625" style="2"/>
    <col min="7" max="7" width="11.5703125" customWidth="1"/>
    <col min="8" max="11" width="9.140625" customWidth="1"/>
    <col min="12" max="12" width="10.5703125" customWidth="1"/>
    <col min="13" max="14" width="9.140625" style="5"/>
    <col min="15" max="15" width="9.5703125" style="5" customWidth="1"/>
    <col min="16" max="16" width="4.7109375" style="5" customWidth="1"/>
    <col min="17" max="17" width="9.140625" style="5"/>
    <col min="18" max="19" width="9.140625" style="3"/>
    <col min="20" max="20" width="9.140625" customWidth="1"/>
  </cols>
  <sheetData>
    <row r="1" spans="2:27" x14ac:dyDescent="0.25">
      <c r="G1" s="1"/>
      <c r="H1" s="1"/>
      <c r="I1" s="1"/>
      <c r="J1" s="1"/>
      <c r="K1" s="1"/>
      <c r="L1" s="1"/>
      <c r="M1" s="4"/>
    </row>
    <row r="2" spans="2:27" x14ac:dyDescent="0.25">
      <c r="B2" s="1" t="s">
        <v>0</v>
      </c>
      <c r="H2" s="103" t="s">
        <v>67</v>
      </c>
      <c r="N2" s="12"/>
      <c r="O2" s="12"/>
      <c r="P2" s="12"/>
      <c r="Q2" s="12"/>
      <c r="R2" s="12"/>
      <c r="S2" s="12"/>
    </row>
    <row r="3" spans="2:27" x14ac:dyDescent="0.25">
      <c r="M3" s="12"/>
      <c r="N3" s="12"/>
      <c r="O3" s="12"/>
      <c r="P3" s="12"/>
      <c r="Q3" s="12"/>
      <c r="R3" s="12"/>
      <c r="S3" s="12"/>
    </row>
    <row r="4" spans="2:27" x14ac:dyDescent="0.25">
      <c r="B4" s="42" t="s">
        <v>66</v>
      </c>
      <c r="C4" s="43"/>
      <c r="D4" s="43"/>
      <c r="E4" s="43"/>
      <c r="F4" s="44"/>
      <c r="G4" s="45"/>
      <c r="H4" s="49" t="s">
        <v>14</v>
      </c>
      <c r="I4" s="27"/>
      <c r="J4" s="28"/>
      <c r="L4" s="61" t="s">
        <v>73</v>
      </c>
      <c r="M4" s="47"/>
      <c r="N4" s="47"/>
      <c r="O4" s="48"/>
      <c r="P4" s="41"/>
      <c r="Q4" s="46" t="s">
        <v>77</v>
      </c>
      <c r="R4" s="47"/>
      <c r="S4" s="47"/>
      <c r="T4" s="117"/>
    </row>
    <row r="5" spans="2:27" x14ac:dyDescent="0.25">
      <c r="B5" s="7"/>
      <c r="C5" s="5"/>
      <c r="D5" s="5"/>
      <c r="E5" s="5"/>
      <c r="F5" s="8"/>
      <c r="H5" s="37" t="s">
        <v>5</v>
      </c>
      <c r="I5" s="12" t="s">
        <v>6</v>
      </c>
      <c r="J5" s="11" t="s">
        <v>7</v>
      </c>
      <c r="K5" s="12"/>
      <c r="L5" s="9"/>
      <c r="M5" s="12" t="s">
        <v>5</v>
      </c>
      <c r="N5" s="12" t="s">
        <v>6</v>
      </c>
      <c r="O5" s="11" t="s">
        <v>7</v>
      </c>
      <c r="P5" s="12"/>
      <c r="Q5" s="37" t="s">
        <v>5</v>
      </c>
      <c r="R5" s="12" t="s">
        <v>6</v>
      </c>
      <c r="S5" s="12" t="s">
        <v>7</v>
      </c>
      <c r="T5" s="38"/>
    </row>
    <row r="6" spans="2:27" x14ac:dyDescent="0.25">
      <c r="B6" s="7" t="s">
        <v>1</v>
      </c>
      <c r="C6" s="5" t="s">
        <v>2</v>
      </c>
      <c r="D6" s="5">
        <v>200</v>
      </c>
      <c r="E6" s="5"/>
      <c r="F6" s="8"/>
      <c r="H6" s="115">
        <v>-25</v>
      </c>
      <c r="I6" s="107">
        <v>0</v>
      </c>
      <c r="J6" s="108">
        <v>25</v>
      </c>
      <c r="K6" s="12"/>
      <c r="L6" s="9" t="s">
        <v>70</v>
      </c>
      <c r="M6" s="107">
        <f>D9-H6</f>
        <v>-175</v>
      </c>
      <c r="N6" s="107">
        <f>E9-I6</f>
        <v>200</v>
      </c>
      <c r="O6" s="108">
        <f>F9-J6</f>
        <v>-25</v>
      </c>
      <c r="P6" s="12"/>
      <c r="Q6" s="115">
        <f>D11-H6</f>
        <v>225</v>
      </c>
      <c r="R6" s="107">
        <f>E11-I6</f>
        <v>200</v>
      </c>
      <c r="S6" s="107">
        <f>F11-J6</f>
        <v>-25</v>
      </c>
      <c r="T6" s="38"/>
    </row>
    <row r="7" spans="2:27" x14ac:dyDescent="0.25">
      <c r="B7" s="7"/>
      <c r="C7" s="5"/>
      <c r="D7" s="5"/>
      <c r="E7" s="5"/>
      <c r="F7" s="8"/>
      <c r="H7" s="115"/>
      <c r="I7" s="3"/>
      <c r="J7" s="38"/>
      <c r="L7" s="9" t="s">
        <v>69</v>
      </c>
      <c r="M7" s="107">
        <f>-SQRT(M6*M6+O6*O6)</f>
        <v>-176.77669529663689</v>
      </c>
      <c r="N7" s="107">
        <f>N6</f>
        <v>200</v>
      </c>
      <c r="O7" s="108"/>
      <c r="P7" s="12"/>
      <c r="Q7" s="115">
        <f>SQRT(Q6*Q6+S6*S6)</f>
        <v>226.38462845343543</v>
      </c>
      <c r="R7" s="107">
        <f>R6</f>
        <v>200</v>
      </c>
      <c r="S7" s="107"/>
      <c r="T7" s="38"/>
    </row>
    <row r="8" spans="2:27" x14ac:dyDescent="0.25">
      <c r="B8" s="7"/>
      <c r="C8" s="5"/>
      <c r="D8" s="5" t="s">
        <v>5</v>
      </c>
      <c r="E8" s="5" t="s">
        <v>6</v>
      </c>
      <c r="F8" s="8" t="s">
        <v>7</v>
      </c>
      <c r="H8" s="13"/>
      <c r="I8" s="64"/>
      <c r="J8" s="39"/>
      <c r="L8" s="13" t="s">
        <v>71</v>
      </c>
      <c r="M8" s="110">
        <f>SQRT(M7*M7+N7*N7)</f>
        <v>266.92695630078276</v>
      </c>
      <c r="N8" s="110"/>
      <c r="O8" s="116"/>
      <c r="P8" s="12"/>
      <c r="Q8" s="118">
        <f>SQRT(Q7*Q7+R7*R7)</f>
        <v>302.07614933986429</v>
      </c>
      <c r="R8" s="110"/>
      <c r="S8" s="110"/>
      <c r="T8" s="39"/>
    </row>
    <row r="9" spans="2:27" x14ac:dyDescent="0.25">
      <c r="B9" s="7"/>
      <c r="C9" s="5" t="s">
        <v>3</v>
      </c>
      <c r="D9" s="107">
        <f>-D6</f>
        <v>-200</v>
      </c>
      <c r="E9" s="107">
        <f>D6</f>
        <v>200</v>
      </c>
      <c r="F9" s="108">
        <v>0</v>
      </c>
      <c r="M9" s="107"/>
      <c r="N9" s="107"/>
      <c r="O9" s="107"/>
      <c r="P9" s="12"/>
      <c r="Q9" s="107"/>
      <c r="R9" s="107"/>
      <c r="S9" s="107"/>
    </row>
    <row r="10" spans="2:27" x14ac:dyDescent="0.25">
      <c r="B10" s="7"/>
      <c r="C10" s="5" t="s">
        <v>4</v>
      </c>
      <c r="D10" s="107">
        <v>0</v>
      </c>
      <c r="E10" s="107">
        <f>D6</f>
        <v>200</v>
      </c>
      <c r="F10" s="108">
        <f>D6</f>
        <v>200</v>
      </c>
      <c r="H10" s="42" t="s">
        <v>75</v>
      </c>
      <c r="I10" s="6"/>
      <c r="J10" s="96"/>
      <c r="L10" s="61" t="s">
        <v>72</v>
      </c>
      <c r="M10" s="121"/>
      <c r="N10" s="121"/>
      <c r="O10" s="122"/>
      <c r="P10" s="12"/>
      <c r="Q10" s="61" t="s">
        <v>78</v>
      </c>
      <c r="R10" s="121"/>
      <c r="S10" s="121"/>
      <c r="T10" s="28"/>
    </row>
    <row r="11" spans="2:27" x14ac:dyDescent="0.25">
      <c r="B11" s="7"/>
      <c r="C11" s="5" t="s">
        <v>8</v>
      </c>
      <c r="D11" s="107">
        <f>D6</f>
        <v>200</v>
      </c>
      <c r="E11" s="107">
        <f>D6</f>
        <v>200</v>
      </c>
      <c r="F11" s="108">
        <v>0</v>
      </c>
      <c r="H11" s="37" t="s">
        <v>5</v>
      </c>
      <c r="I11" s="12" t="s">
        <v>6</v>
      </c>
      <c r="J11" s="8"/>
      <c r="L11" s="9" t="s">
        <v>15</v>
      </c>
      <c r="M11" s="107">
        <f>M7/M8</f>
        <v>-0.66226617853252201</v>
      </c>
      <c r="N11" s="107">
        <f>N7/M8</f>
        <v>0.74926864926535519</v>
      </c>
      <c r="O11" s="108"/>
      <c r="P11" s="12"/>
      <c r="Q11" s="115">
        <f>Q7/Q8</f>
        <v>0.74942900638848942</v>
      </c>
      <c r="R11" s="107">
        <f>R7/Q8</f>
        <v>0.66208471088189436</v>
      </c>
      <c r="S11" s="107"/>
      <c r="T11" s="38"/>
    </row>
    <row r="12" spans="2:27" x14ac:dyDescent="0.25">
      <c r="B12" s="7"/>
      <c r="C12" s="5" t="s">
        <v>9</v>
      </c>
      <c r="D12" s="107">
        <v>0</v>
      </c>
      <c r="E12" s="107">
        <f>D6</f>
        <v>200</v>
      </c>
      <c r="F12" s="108">
        <f>-D6</f>
        <v>-200</v>
      </c>
      <c r="H12" s="115">
        <f>(M12+Q12)/2</f>
        <v>-0.49221926437993324</v>
      </c>
      <c r="I12" s="107">
        <f>(N12+R12)/2</f>
        <v>0.86989555144912256</v>
      </c>
      <c r="J12" s="55"/>
      <c r="L12" s="9" t="s">
        <v>74</v>
      </c>
      <c r="M12" s="107">
        <f>M11*COS(-F37)-N11*SIN(-F37)</f>
        <v>-0.46467047840034142</v>
      </c>
      <c r="N12" s="107">
        <f>M11*SIN(-F37)+N11*COS(-F37)</f>
        <v>0.88548367941097472</v>
      </c>
      <c r="O12" s="108"/>
      <c r="P12" s="12"/>
      <c r="Q12" s="115">
        <f>Q11*COS(F39)-R11*SIN(F39)</f>
        <v>-0.51976805035952511</v>
      </c>
      <c r="R12" s="107">
        <f>Q11*SIN(F39)+R11*COS(F39)</f>
        <v>0.8543074234872704</v>
      </c>
      <c r="S12" s="107"/>
      <c r="T12" s="38"/>
    </row>
    <row r="13" spans="2:27" x14ac:dyDescent="0.25">
      <c r="B13" s="7"/>
      <c r="C13" s="5"/>
      <c r="D13" s="12"/>
      <c r="E13" s="12"/>
      <c r="F13" s="11"/>
      <c r="H13" s="119"/>
      <c r="I13" s="120"/>
      <c r="J13" s="39"/>
      <c r="L13" s="13"/>
      <c r="M13" s="110"/>
      <c r="N13" s="110"/>
      <c r="O13" s="116"/>
      <c r="P13" s="12"/>
      <c r="Q13" s="118"/>
      <c r="R13" s="110"/>
      <c r="S13" s="110"/>
      <c r="T13" s="39"/>
    </row>
    <row r="14" spans="2:27" x14ac:dyDescent="0.25">
      <c r="B14" s="7"/>
      <c r="C14" s="5" t="s">
        <v>13</v>
      </c>
      <c r="D14" s="12">
        <v>1</v>
      </c>
      <c r="E14" s="12"/>
      <c r="F14" s="11"/>
      <c r="O14" s="12"/>
      <c r="P14" s="12"/>
      <c r="R14" s="5"/>
      <c r="S14" s="12"/>
    </row>
    <row r="15" spans="2:27" x14ac:dyDescent="0.25">
      <c r="B15" s="21"/>
      <c r="C15" s="22"/>
      <c r="D15" s="14"/>
      <c r="E15" s="14"/>
      <c r="F15" s="15"/>
      <c r="L15" s="49" t="s">
        <v>76</v>
      </c>
      <c r="M15" s="96"/>
      <c r="O15" s="12"/>
      <c r="P15" s="132" t="s">
        <v>81</v>
      </c>
      <c r="Q15" s="133"/>
      <c r="R15" s="133"/>
      <c r="S15" s="134"/>
      <c r="T15" s="135"/>
      <c r="U15" s="135"/>
      <c r="V15" s="135"/>
      <c r="W15" s="135"/>
      <c r="X15" s="135"/>
      <c r="Y15" s="135"/>
      <c r="Z15" s="135"/>
      <c r="AA15" s="136"/>
    </row>
    <row r="16" spans="2:27" x14ac:dyDescent="0.25">
      <c r="B16" s="4"/>
      <c r="C16" s="5"/>
      <c r="D16" s="12"/>
      <c r="E16" s="12"/>
      <c r="F16" s="12"/>
      <c r="L16" s="123" t="s">
        <v>6</v>
      </c>
      <c r="M16" s="124" t="s">
        <v>11</v>
      </c>
      <c r="O16" s="12"/>
      <c r="P16" s="126"/>
      <c r="Q16" s="98" t="s">
        <v>5</v>
      </c>
      <c r="R16" s="98" t="s">
        <v>6</v>
      </c>
      <c r="S16" s="98" t="s">
        <v>7</v>
      </c>
      <c r="T16" s="98"/>
      <c r="U16" s="98" t="s">
        <v>79</v>
      </c>
      <c r="V16" s="98" t="s">
        <v>5</v>
      </c>
      <c r="W16" s="98" t="s">
        <v>6</v>
      </c>
      <c r="X16" s="98" t="s">
        <v>7</v>
      </c>
      <c r="Y16" s="98" t="s">
        <v>5</v>
      </c>
      <c r="Z16" s="98" t="s">
        <v>6</v>
      </c>
      <c r="AA16" s="99" t="s">
        <v>7</v>
      </c>
    </row>
    <row r="17" spans="2:27" x14ac:dyDescent="0.25">
      <c r="B17" s="42" t="s">
        <v>61</v>
      </c>
      <c r="C17" s="6"/>
      <c r="D17" s="23"/>
      <c r="E17" s="23"/>
      <c r="F17" s="18"/>
      <c r="L17" s="37">
        <v>0</v>
      </c>
      <c r="M17" s="108">
        <f>[1]!shade_noatt(D$9,E$9,F$9,D$14,H$6,I$6+L17,J$6,H$12,I$12,0)</f>
        <v>0.97448937028002236</v>
      </c>
      <c r="N17" s="12"/>
      <c r="O17" s="12"/>
      <c r="P17" s="127"/>
      <c r="Q17" s="107">
        <f>D9</f>
        <v>-200</v>
      </c>
      <c r="R17" s="107">
        <f t="shared" ref="R17:S17" si="0">E9</f>
        <v>200</v>
      </c>
      <c r="S17" s="107">
        <f t="shared" si="0"/>
        <v>0</v>
      </c>
      <c r="T17" s="107"/>
      <c r="U17" s="12">
        <f>D14</f>
        <v>1</v>
      </c>
      <c r="V17" s="107">
        <f>D19</f>
        <v>-25</v>
      </c>
      <c r="W17" s="107">
        <f t="shared" ref="W17:X17" si="1">E19</f>
        <v>10</v>
      </c>
      <c r="X17" s="107">
        <f t="shared" si="1"/>
        <v>25</v>
      </c>
      <c r="Y17" s="107">
        <f>D21</f>
        <v>-0.49999999999999994</v>
      </c>
      <c r="Z17" s="107">
        <f t="shared" ref="Z17:AA17" si="2">E21</f>
        <v>0.86602540378443871</v>
      </c>
      <c r="AA17" s="108">
        <f t="shared" si="2"/>
        <v>0</v>
      </c>
    </row>
    <row r="18" spans="2:27" x14ac:dyDescent="0.25">
      <c r="B18" s="7"/>
      <c r="C18" s="5"/>
      <c r="D18" s="78" t="s">
        <v>5</v>
      </c>
      <c r="E18" s="75" t="s">
        <v>6</v>
      </c>
      <c r="F18" s="79" t="s">
        <v>7</v>
      </c>
      <c r="L18" s="37">
        <f>L17+1</f>
        <v>1</v>
      </c>
      <c r="M18" s="108">
        <f>[1]!shade_noatt(D$9,E$9,F$9,D$14,H$6,I$6+L18,J$6,H$12,I$12,0)</f>
        <v>0.97396136342975204</v>
      </c>
      <c r="N18" s="12"/>
      <c r="O18" s="12"/>
      <c r="P18" s="128" t="s">
        <v>8</v>
      </c>
      <c r="Q18" s="107">
        <f>M7</f>
        <v>-176.77669529663689</v>
      </c>
      <c r="R18" s="107">
        <f>N7</f>
        <v>200</v>
      </c>
      <c r="S18" s="107">
        <f>O7</f>
        <v>0</v>
      </c>
      <c r="T18" s="3"/>
      <c r="U18" s="129">
        <f>D14</f>
        <v>1</v>
      </c>
      <c r="V18" s="3">
        <v>0</v>
      </c>
      <c r="W18" s="3">
        <v>0</v>
      </c>
      <c r="X18" s="3">
        <v>0</v>
      </c>
      <c r="Y18" s="130">
        <f>H12</f>
        <v>-0.49221926437993324</v>
      </c>
      <c r="Z18" s="130">
        <f>I12</f>
        <v>0.86989555144912256</v>
      </c>
      <c r="AA18" s="38">
        <v>0</v>
      </c>
    </row>
    <row r="19" spans="2:27" x14ac:dyDescent="0.25">
      <c r="B19" s="7" t="s">
        <v>14</v>
      </c>
      <c r="C19" s="5"/>
      <c r="D19" s="104">
        <v>-25</v>
      </c>
      <c r="E19" s="105">
        <v>10</v>
      </c>
      <c r="F19" s="106">
        <v>25</v>
      </c>
      <c r="L19" s="37">
        <f t="shared" ref="L19:L43" si="3">L18+1</f>
        <v>2</v>
      </c>
      <c r="M19" s="108">
        <f>[1]!shade_noatt(D$9,E$9,F$9,D$14,H$6,I$6+L19,J$6,H$12,I$12,0)</f>
        <v>0.97342430193864715</v>
      </c>
      <c r="N19" s="12"/>
      <c r="O19" s="12"/>
      <c r="P19" s="128"/>
      <c r="Q19" s="107"/>
      <c r="R19" s="107"/>
      <c r="S19" s="107"/>
      <c r="T19" s="107"/>
      <c r="U19" s="3"/>
      <c r="V19" s="3"/>
      <c r="W19" s="3"/>
      <c r="X19" s="3"/>
      <c r="Y19" s="3"/>
      <c r="Z19" s="3"/>
      <c r="AA19" s="38"/>
    </row>
    <row r="20" spans="2:27" x14ac:dyDescent="0.25">
      <c r="B20" s="7"/>
      <c r="C20" s="5"/>
      <c r="D20" s="107"/>
      <c r="E20" s="107"/>
      <c r="F20" s="108"/>
      <c r="J20" s="32"/>
      <c r="K20" s="32"/>
      <c r="L20" s="37">
        <f t="shared" si="3"/>
        <v>3</v>
      </c>
      <c r="M20" s="108">
        <f>[1]!shade_noatt(D$9,E$9,F$9,D$14,H$6,I$6+L20,J$6,H$12,I$12,0)</f>
        <v>0.97287806770082619</v>
      </c>
      <c r="N20" s="12"/>
      <c r="O20" s="12"/>
      <c r="P20" s="128"/>
      <c r="Q20" s="107">
        <f>Q17-V17</f>
        <v>-175</v>
      </c>
      <c r="R20" s="107">
        <f>R17-W17</f>
        <v>190</v>
      </c>
      <c r="S20" s="107">
        <f>S17-X17</f>
        <v>-25</v>
      </c>
      <c r="T20" s="107">
        <f>SQRT(Q17*+Q17+R17*R17+S17*S17)</f>
        <v>282.84271247461902</v>
      </c>
      <c r="U20" s="3"/>
      <c r="V20" s="3"/>
      <c r="W20" s="3"/>
      <c r="X20" s="130"/>
      <c r="Y20" s="3"/>
      <c r="Z20" s="3"/>
      <c r="AA20" s="38"/>
    </row>
    <row r="21" spans="2:27" x14ac:dyDescent="0.25">
      <c r="B21" s="7" t="s">
        <v>15</v>
      </c>
      <c r="C21" s="5"/>
      <c r="D21" s="107">
        <f>D29</f>
        <v>-0.49999999999999994</v>
      </c>
      <c r="E21" s="107">
        <f>D30</f>
        <v>0.86602540378443871</v>
      </c>
      <c r="F21" s="108">
        <f>D31</f>
        <v>0</v>
      </c>
      <c r="H21" s="32"/>
      <c r="I21" s="32"/>
      <c r="J21" s="32"/>
      <c r="L21" s="37">
        <f t="shared" si="3"/>
        <v>4</v>
      </c>
      <c r="M21" s="108">
        <f>[1]!shade_noatt(D$9,E$9,F$9,D$14,H$6,I$6+L21,J$6,H$12,I$12,0)</f>
        <v>0.97232254127167261</v>
      </c>
      <c r="N21" s="12"/>
      <c r="O21" s="12"/>
      <c r="P21" s="128" t="s">
        <v>8</v>
      </c>
      <c r="Q21" s="107">
        <f>Q17-V17</f>
        <v>-175</v>
      </c>
      <c r="R21" s="107">
        <f t="shared" ref="R21:S21" si="4">R17-W17</f>
        <v>190</v>
      </c>
      <c r="S21" s="107">
        <f t="shared" si="4"/>
        <v>-25</v>
      </c>
      <c r="T21" s="107">
        <f>SQRT(Q17*+Q17+R17*R17+S17*S17)</f>
        <v>282.84271247461902</v>
      </c>
      <c r="U21" s="12"/>
      <c r="V21" s="3"/>
      <c r="W21" s="3"/>
      <c r="X21" s="3"/>
      <c r="Y21" s="3"/>
      <c r="Z21" s="3"/>
      <c r="AA21" s="38"/>
    </row>
    <row r="22" spans="2:27" x14ac:dyDescent="0.25">
      <c r="B22" s="7"/>
      <c r="C22" s="5"/>
      <c r="D22" s="29"/>
      <c r="E22" s="5"/>
      <c r="F22" s="30"/>
      <c r="H22" s="32"/>
      <c r="I22" s="32"/>
      <c r="J22" s="32"/>
      <c r="K22" s="32"/>
      <c r="L22" s="37">
        <f t="shared" si="3"/>
        <v>5</v>
      </c>
      <c r="M22" s="108">
        <f>[1]!shade_noatt(D$9,E$9,F$9,D$14,H$6,I$6+L22,J$6,H$12,I$12,0)</f>
        <v>0.97175760185948734</v>
      </c>
      <c r="N22" s="12"/>
      <c r="O22" s="12"/>
      <c r="P22" s="128"/>
      <c r="R22" s="5"/>
      <c r="S22" s="5"/>
      <c r="T22" s="12"/>
      <c r="U22" s="3"/>
      <c r="V22" s="3"/>
      <c r="W22" s="3"/>
      <c r="X22" s="3"/>
      <c r="Y22" s="3"/>
      <c r="Z22" s="3"/>
      <c r="AA22" s="38"/>
    </row>
    <row r="23" spans="2:27" x14ac:dyDescent="0.25">
      <c r="B23" s="7"/>
      <c r="C23" s="5"/>
      <c r="D23" s="29"/>
      <c r="E23" s="5"/>
      <c r="F23" s="30"/>
      <c r="H23" s="32"/>
      <c r="I23" s="32"/>
      <c r="J23" s="32"/>
      <c r="K23" s="114" t="s">
        <v>80</v>
      </c>
      <c r="L23" s="62">
        <f t="shared" si="3"/>
        <v>6</v>
      </c>
      <c r="M23" s="125">
        <f>[1]!shade_noatt(D$9,E$9,F$9,D$14,H$6,I$6+L23,J$6,H$12,I$12,0)</f>
        <v>0.97118312731735268</v>
      </c>
      <c r="N23" s="12"/>
      <c r="O23" s="12"/>
      <c r="P23" s="128"/>
      <c r="Q23" s="5">
        <f>Q20/$T20</f>
        <v>-0.61871843353822908</v>
      </c>
      <c r="R23" s="5">
        <f>R20/$T20</f>
        <v>0.67175144212722016</v>
      </c>
      <c r="S23" s="5">
        <f>S20/$T20</f>
        <v>-8.8388347648318433E-2</v>
      </c>
      <c r="T23" s="12"/>
      <c r="U23" s="3"/>
      <c r="V23" s="3"/>
      <c r="W23" s="3"/>
      <c r="X23" s="3"/>
      <c r="Y23" s="3"/>
      <c r="Z23" s="3"/>
      <c r="AA23" s="38"/>
    </row>
    <row r="24" spans="2:27" x14ac:dyDescent="0.25">
      <c r="B24" s="31" t="s">
        <v>16</v>
      </c>
      <c r="C24" s="5" t="s">
        <v>17</v>
      </c>
      <c r="D24" s="107">
        <v>30</v>
      </c>
      <c r="E24" s="5"/>
      <c r="F24" s="30"/>
      <c r="G24" s="32"/>
      <c r="H24" s="32"/>
      <c r="I24" s="32"/>
      <c r="J24" s="32"/>
      <c r="K24" s="32"/>
      <c r="L24" s="37">
        <f t="shared" si="3"/>
        <v>7</v>
      </c>
      <c r="M24" s="108">
        <f>[1]!shade_noatt(D$9,E$9,F$9,D$14,H$6,I$6+L24,J$6,H$12,I$12,0)</f>
        <v>0.97059899413522666</v>
      </c>
      <c r="N24" s="12"/>
      <c r="O24" s="12"/>
      <c r="P24" s="128" t="s">
        <v>8</v>
      </c>
      <c r="Q24" s="5">
        <f>Q21/$T21</f>
        <v>-0.61871843353822908</v>
      </c>
      <c r="R24" s="5">
        <f>R21/$T21</f>
        <v>0.67175144212722016</v>
      </c>
      <c r="S24" s="5">
        <f>S21/$T21</f>
        <v>-8.8388347648318433E-2</v>
      </c>
      <c r="T24" s="12"/>
      <c r="U24" s="3"/>
      <c r="V24" s="3"/>
      <c r="W24" s="3"/>
      <c r="X24" s="3"/>
      <c r="Y24" s="3"/>
      <c r="Z24" s="3"/>
      <c r="AA24" s="38"/>
    </row>
    <row r="25" spans="2:27" x14ac:dyDescent="0.25">
      <c r="B25" s="7"/>
      <c r="C25" s="5" t="s">
        <v>18</v>
      </c>
      <c r="D25" s="107">
        <v>0</v>
      </c>
      <c r="E25" s="12"/>
      <c r="F25" s="30"/>
      <c r="G25" s="32"/>
      <c r="H25" s="32"/>
      <c r="I25" s="32"/>
      <c r="J25" s="2"/>
      <c r="K25" s="2"/>
      <c r="L25" s="37">
        <f t="shared" si="3"/>
        <v>8</v>
      </c>
      <c r="M25" s="108">
        <f>[1]!shade_noatt(D$9,E$9,F$9,D$14,H$6,I$6+L25,J$6,H$12,I$12,0)</f>
        <v>0.97000507743227438</v>
      </c>
      <c r="N25" s="12"/>
      <c r="O25" s="12"/>
      <c r="P25" s="128"/>
      <c r="S25" s="5"/>
      <c r="T25" s="12"/>
      <c r="U25" s="3"/>
      <c r="V25" s="3"/>
      <c r="W25" s="3"/>
      <c r="X25" s="3"/>
      <c r="Y25" s="3"/>
      <c r="Z25" s="3"/>
      <c r="AA25" s="38"/>
    </row>
    <row r="26" spans="2:27" x14ac:dyDescent="0.25">
      <c r="B26" s="7"/>
      <c r="C26" s="5" t="s">
        <v>19</v>
      </c>
      <c r="D26" s="109">
        <f>-SIN(RADIANS(D24))</f>
        <v>-0.49999999999999994</v>
      </c>
      <c r="E26" s="17" t="s">
        <v>20</v>
      </c>
      <c r="F26" s="30"/>
      <c r="G26" s="32"/>
      <c r="H26" s="2"/>
      <c r="I26" s="2"/>
      <c r="J26" s="2"/>
      <c r="K26" s="2"/>
      <c r="L26" s="37">
        <f t="shared" si="3"/>
        <v>9</v>
      </c>
      <c r="M26" s="108">
        <f>[1]!shade_noatt(D$9,E$9,F$9,D$14,H$6,I$6+L26,J$6,H$12,I$12,0)</f>
        <v>0.96940125094945462</v>
      </c>
      <c r="N26" s="12"/>
      <c r="O26" s="12"/>
      <c r="P26" s="128"/>
      <c r="Q26" s="5">
        <f>Q23*Y17+R23*Z17+S23*AA17</f>
        <v>0.89111303068011938</v>
      </c>
      <c r="S26" s="5"/>
      <c r="T26" s="12"/>
      <c r="U26" s="3"/>
      <c r="V26" s="3"/>
      <c r="W26" s="3"/>
      <c r="X26" s="3"/>
      <c r="Y26" s="3"/>
      <c r="Z26" s="3"/>
      <c r="AA26" s="38"/>
    </row>
    <row r="27" spans="2:27" x14ac:dyDescent="0.25">
      <c r="B27" s="7"/>
      <c r="C27" s="5" t="s">
        <v>21</v>
      </c>
      <c r="D27" s="109">
        <f>COS(RADIANS(D24))</f>
        <v>0.86602540378443871</v>
      </c>
      <c r="E27" s="17" t="s">
        <v>22</v>
      </c>
      <c r="F27" s="30"/>
      <c r="G27" s="32"/>
      <c r="H27" s="2"/>
      <c r="I27" s="2"/>
      <c r="J27" s="5"/>
      <c r="K27" s="5"/>
      <c r="L27" s="37">
        <f t="shared" si="3"/>
        <v>10</v>
      </c>
      <c r="M27" s="108">
        <f>[1]!shade_noatt(D$9,E$9,F$9,D$14,H$6,I$6+L27,J$6,H$12,I$12,0)</f>
        <v>0.968787387042371</v>
      </c>
      <c r="N27" s="12"/>
      <c r="O27" s="12"/>
      <c r="P27" s="131" t="s">
        <v>8</v>
      </c>
      <c r="Q27" s="22">
        <f>Q24*Y18+R24*Z18+S24*AA18</f>
        <v>0.88889872340049325</v>
      </c>
      <c r="R27" s="64"/>
      <c r="S27" s="64"/>
      <c r="T27" s="14"/>
      <c r="U27" s="64"/>
      <c r="V27" s="64"/>
      <c r="W27" s="64"/>
      <c r="X27" s="64"/>
      <c r="Y27" s="64"/>
      <c r="Z27" s="64"/>
      <c r="AA27" s="39"/>
    </row>
    <row r="28" spans="2:27" x14ac:dyDescent="0.25">
      <c r="B28" s="7"/>
      <c r="C28" s="5" t="s">
        <v>23</v>
      </c>
      <c r="D28" s="109">
        <v>0</v>
      </c>
      <c r="E28" s="17" t="s">
        <v>24</v>
      </c>
      <c r="F28" s="30"/>
      <c r="G28" s="32"/>
      <c r="H28" s="5"/>
      <c r="I28" s="5"/>
      <c r="J28" s="2"/>
      <c r="K28" s="2"/>
      <c r="L28" s="37">
        <f t="shared" si="3"/>
        <v>11</v>
      </c>
      <c r="M28" s="108">
        <f>[1]!shade_noatt(D$9,E$9,F$9,D$14,H$6,I$6+L28,J$6,H$12,I$12,0)</f>
        <v>0.96816335667440345</v>
      </c>
      <c r="N28" s="12"/>
      <c r="O28" s="12"/>
      <c r="T28" s="12"/>
    </row>
    <row r="29" spans="2:27" x14ac:dyDescent="0.25">
      <c r="B29" s="7"/>
      <c r="C29" s="5" t="s">
        <v>25</v>
      </c>
      <c r="D29" s="107">
        <f>D26* COS(D25)</f>
        <v>-0.49999999999999994</v>
      </c>
      <c r="E29" s="17" t="s">
        <v>26</v>
      </c>
      <c r="F29" s="30"/>
      <c r="G29" s="2"/>
      <c r="H29" s="2"/>
      <c r="I29" s="2"/>
      <c r="J29" s="2"/>
      <c r="K29" s="2"/>
      <c r="L29" s="37">
        <f t="shared" si="3"/>
        <v>12</v>
      </c>
      <c r="M29" s="108">
        <f>[1]!shade_noatt(D$9,E$9,F$9,D$14,H$6,I$6+L29,J$6,H$12,I$12,0)</f>
        <v>0.96752902941013419</v>
      </c>
      <c r="N29" s="12"/>
      <c r="O29" s="12"/>
      <c r="T29" s="2"/>
    </row>
    <row r="30" spans="2:27" x14ac:dyDescent="0.25">
      <c r="B30" s="7"/>
      <c r="C30" s="5" t="s">
        <v>27</v>
      </c>
      <c r="D30" s="107">
        <f>D27</f>
        <v>0.86602540378443871</v>
      </c>
      <c r="E30" s="17" t="s">
        <v>28</v>
      </c>
      <c r="F30" s="30"/>
      <c r="G30" s="2"/>
      <c r="H30" s="2"/>
      <c r="I30" s="2"/>
      <c r="J30" s="53"/>
      <c r="K30" s="53"/>
      <c r="L30" s="37">
        <f t="shared" si="3"/>
        <v>13</v>
      </c>
      <c r="M30" s="108">
        <f>[1]!shade_noatt(D$9,E$9,F$9,D$14,H$6,I$6+L30,J$6,H$12,I$12,0)</f>
        <v>0.96688427340908423</v>
      </c>
      <c r="N30" s="12"/>
      <c r="O30" s="12"/>
      <c r="T30" s="2"/>
    </row>
    <row r="31" spans="2:27" x14ac:dyDescent="0.25">
      <c r="B31" s="7"/>
      <c r="C31" s="5" t="s">
        <v>29</v>
      </c>
      <c r="D31" s="107">
        <f>-D26*SIN(D25)</f>
        <v>0</v>
      </c>
      <c r="E31" s="17" t="s">
        <v>30</v>
      </c>
      <c r="F31" s="30"/>
      <c r="G31" s="5"/>
      <c r="H31" s="53"/>
      <c r="I31" s="53"/>
      <c r="J31" s="53"/>
      <c r="K31" s="53"/>
      <c r="L31" s="37">
        <f t="shared" si="3"/>
        <v>14</v>
      </c>
      <c r="M31" s="108">
        <f>[1]!shade_noatt(D$9,E$9,F$9,D$14,H$6,I$6+L31,J$6,H$12,I$12,0)</f>
        <v>0.96622895541977172</v>
      </c>
      <c r="N31" s="12"/>
      <c r="T31" s="2"/>
    </row>
    <row r="32" spans="2:27" x14ac:dyDescent="0.25">
      <c r="B32" s="7"/>
      <c r="C32" s="5"/>
      <c r="D32" s="107"/>
      <c r="E32" s="33"/>
      <c r="F32" s="30"/>
      <c r="G32" s="2"/>
      <c r="H32" s="53"/>
      <c r="I32" s="53"/>
      <c r="J32" s="53"/>
      <c r="K32" s="53"/>
      <c r="L32" s="37">
        <f t="shared" si="3"/>
        <v>15</v>
      </c>
      <c r="M32" s="108">
        <f>[1]!shade_noatt(D$9,E$9,F$9,D$14,H$6,I$6+L32,J$6,H$12,I$12,0)</f>
        <v>0.96556294077411231</v>
      </c>
      <c r="N32" s="12"/>
      <c r="T32" s="2"/>
    </row>
    <row r="33" spans="2:20" x14ac:dyDescent="0.25">
      <c r="B33" s="21"/>
      <c r="C33" s="22" t="s">
        <v>31</v>
      </c>
      <c r="D33" s="110">
        <v>30</v>
      </c>
      <c r="E33" s="34"/>
      <c r="F33" s="35"/>
      <c r="G33" s="2"/>
      <c r="H33" s="53"/>
      <c r="I33" s="53"/>
      <c r="J33" s="2"/>
      <c r="K33" s="2"/>
      <c r="L33" s="37">
        <f t="shared" si="3"/>
        <v>16</v>
      </c>
      <c r="M33" s="108">
        <f>[1]!shade_noatt(D$9,E$9,F$9,D$14,H$6,I$6+L33,J$6,H$12,I$12,0)</f>
        <v>0.96488609338217179</v>
      </c>
      <c r="N33" s="12"/>
      <c r="T33" s="2"/>
    </row>
    <row r="34" spans="2:20" x14ac:dyDescent="0.25">
      <c r="G34" s="53"/>
      <c r="H34" s="2"/>
      <c r="I34" s="2"/>
      <c r="J34" s="2"/>
      <c r="K34" s="2"/>
      <c r="L34" s="37">
        <f t="shared" si="3"/>
        <v>17</v>
      </c>
      <c r="M34" s="108">
        <f>[1]!shade_noatt(D$9,E$9,F$9,D$14,H$6,I$6+L34,J$6,H$12,I$12,0)</f>
        <v>0.96419827572729455</v>
      </c>
      <c r="N34" s="12"/>
      <c r="T34" s="2"/>
    </row>
    <row r="35" spans="2:20" x14ac:dyDescent="0.25">
      <c r="B35" s="42" t="s">
        <v>10</v>
      </c>
      <c r="C35" s="50"/>
      <c r="D35" s="51"/>
      <c r="E35" s="52"/>
      <c r="F35" s="48"/>
      <c r="G35" s="53"/>
      <c r="H35" s="2"/>
      <c r="I35" s="2"/>
      <c r="J35" s="2"/>
      <c r="K35" s="2"/>
      <c r="L35" s="37">
        <f t="shared" si="3"/>
        <v>18</v>
      </c>
      <c r="M35" s="108">
        <f>[1]!shade_noatt(D$9,E$9,F$9,D$14,H$6,I$6+L35,J$6,H$12,I$12,0)</f>
        <v>0.96349934886161881</v>
      </c>
      <c r="N35" s="12"/>
      <c r="T35" s="2"/>
    </row>
    <row r="36" spans="2:20" x14ac:dyDescent="0.25">
      <c r="B36" s="9"/>
      <c r="C36" s="4"/>
      <c r="D36" s="16" t="s">
        <v>11</v>
      </c>
      <c r="E36" s="5" t="s">
        <v>12</v>
      </c>
      <c r="F36" s="19" t="s">
        <v>48</v>
      </c>
      <c r="G36" s="53"/>
      <c r="H36" s="2"/>
      <c r="I36" s="2"/>
      <c r="J36" s="2"/>
      <c r="K36" s="2"/>
      <c r="L36" s="37">
        <f t="shared" si="3"/>
        <v>19</v>
      </c>
      <c r="M36" s="108">
        <f>[1]!shade_noatt(D$9,E$9,F$9,D$14,H$6,I$6+L36,J$6,H$12,I$12,0)</f>
        <v>0.9627891724019968</v>
      </c>
      <c r="N36" s="12"/>
      <c r="T36" s="2"/>
    </row>
    <row r="37" spans="2:20" x14ac:dyDescent="0.25">
      <c r="B37" s="9"/>
      <c r="C37" s="5" t="s">
        <v>3</v>
      </c>
      <c r="D37" s="111">
        <f>[1]!shade_noatt(D9,E9,F9,$D$14,$D$19,$E$19,$F$19,$D$21,$E$21,$F$21)</f>
        <v>0.97120070242585066</v>
      </c>
      <c r="E37" s="10">
        <f>INT(D37*255+0.5)</f>
        <v>248</v>
      </c>
      <c r="F37" s="112">
        <f>ACOS(D37)</f>
        <v>0.2405768166943576</v>
      </c>
      <c r="G37" s="2"/>
      <c r="H37" s="2"/>
      <c r="I37" s="2"/>
      <c r="J37" s="2"/>
      <c r="K37" s="2"/>
      <c r="L37" s="37">
        <f t="shared" si="3"/>
        <v>20</v>
      </c>
      <c r="M37" s="108">
        <f>[1]!shade_noatt(D$9,E$9,F$9,D$14,H$6,I$6+L37,J$6,H$12,I$12,0)</f>
        <v>0.96206760452634132</v>
      </c>
      <c r="N37" s="12"/>
      <c r="T37" s="2"/>
    </row>
    <row r="38" spans="2:20" x14ac:dyDescent="0.25">
      <c r="B38" s="9"/>
      <c r="C38" s="5" t="s">
        <v>4</v>
      </c>
      <c r="D38" s="107">
        <f>[1]!shade_noatt(D10,E10,F10,$D$14,$D$19,$E$19,$F$19,$D$21,$E$21,$F$21)</f>
        <v>0.58587214199939253</v>
      </c>
      <c r="E38" s="10">
        <f>INT(D38*255+0.5)</f>
        <v>149</v>
      </c>
      <c r="F38" s="113">
        <f t="shared" ref="F38:F40" si="5">ACOS(D38)</f>
        <v>0.94484050472419079</v>
      </c>
      <c r="G38" s="2"/>
      <c r="H38" s="2"/>
      <c r="I38" s="2"/>
      <c r="J38" s="2"/>
      <c r="K38" s="2"/>
      <c r="L38" s="37">
        <f t="shared" si="3"/>
        <v>21</v>
      </c>
      <c r="M38" s="108">
        <f>[1]!shade_noatt(D$9,E$9,F$9,D$14,H$6,I$6+L38,J$6,H$12,I$12,0)</f>
        <v>0.96133450197041048</v>
      </c>
      <c r="N38" s="12"/>
      <c r="T38" s="2"/>
    </row>
    <row r="39" spans="2:20" x14ac:dyDescent="0.25">
      <c r="B39" s="9"/>
      <c r="C39" s="5" t="s">
        <v>8</v>
      </c>
      <c r="D39" s="111">
        <f>[1]!shade_noatt(D11,E11,F11,$D$14,$D$19,$E$19,$F$19,$D$21,$E$21,$F$21)</f>
        <v>0.17609462995040415</v>
      </c>
      <c r="E39" s="10">
        <f>INT(D39*255+0.5)</f>
        <v>45</v>
      </c>
      <c r="F39" s="112">
        <f>ACOS(D39)</f>
        <v>1.3937786619703214</v>
      </c>
      <c r="G39" s="2"/>
      <c r="H39" s="2"/>
      <c r="I39" s="2"/>
      <c r="L39" s="37">
        <f t="shared" si="3"/>
        <v>22</v>
      </c>
      <c r="M39" s="108">
        <f>[1]!shade_noatt(D$9,E$9,F$9,D$14,H$6,I$6+L39,J$6,H$12,I$12,0)</f>
        <v>0.96058972002505583</v>
      </c>
      <c r="N39" s="12"/>
      <c r="T39" s="2"/>
    </row>
    <row r="40" spans="2:20" x14ac:dyDescent="0.25">
      <c r="B40" s="9"/>
      <c r="C40" s="5" t="s">
        <v>9</v>
      </c>
      <c r="D40" s="107">
        <f>[1]!shade_noatt(D12,E12,F12,$D$14,$D$19,$E$19,$F$19,$D$21,$E$21,$F$21)</f>
        <v>0.5144464721056794</v>
      </c>
      <c r="E40" s="10">
        <f>INT(D40*255+0.5)</f>
        <v>131</v>
      </c>
      <c r="F40" s="113">
        <f t="shared" si="5"/>
        <v>1.0304342992691908</v>
      </c>
      <c r="G40" s="2"/>
      <c r="L40" s="37">
        <f t="shared" si="3"/>
        <v>23</v>
      </c>
      <c r="M40" s="108">
        <f>[1]!shade_noatt(D$9,E$9,F$9,D$14,H$6,I$6+L40,J$6,H$12,I$12,0)</f>
        <v>0.95983311253394865</v>
      </c>
    </row>
    <row r="41" spans="2:20" x14ac:dyDescent="0.25">
      <c r="B41" s="13"/>
      <c r="C41" s="24"/>
      <c r="D41" s="36"/>
      <c r="E41" s="25"/>
      <c r="F41" s="26"/>
      <c r="G41" s="2"/>
      <c r="L41" s="37">
        <f t="shared" si="3"/>
        <v>24</v>
      </c>
      <c r="M41" s="108">
        <f>[1]!shade_noatt(D$9,E$9,F$9,D$14,H$6,I$6+L41,J$6,H$12,I$12,0)</f>
        <v>0.95906453189180418</v>
      </c>
    </row>
    <row r="42" spans="2:20" x14ac:dyDescent="0.25">
      <c r="G42" s="2"/>
      <c r="L42" s="37">
        <f t="shared" si="3"/>
        <v>25</v>
      </c>
      <c r="M42" s="108">
        <f>[1]!shade_noatt(D$9,E$9,F$9,D$14,H$6,I$6+L42,J$6,H$12,I$12,0)</f>
        <v>0.9582838290431267</v>
      </c>
    </row>
    <row r="43" spans="2:20" x14ac:dyDescent="0.25">
      <c r="L43" s="102">
        <f t="shared" si="3"/>
        <v>26</v>
      </c>
      <c r="M43" s="116">
        <f>[1]!shade_noatt(D$9,E$9,F$9,D$14,H$6,I$6+L43,J$6,H$12,I$12,0)</f>
        <v>0.95749085348148999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44"/>
  <sheetViews>
    <sheetView zoomScale="85" zoomScaleNormal="85" workbookViewId="0">
      <selection activeCell="M32" sqref="M32"/>
    </sheetView>
  </sheetViews>
  <sheetFormatPr defaultRowHeight="15" x14ac:dyDescent="0.25"/>
  <cols>
    <col min="1" max="1" width="4.7109375" customWidth="1"/>
    <col min="2" max="2" width="9.140625" style="1"/>
    <col min="3" max="6" width="9.140625" style="2"/>
    <col min="7" max="7" width="11.5703125" customWidth="1"/>
    <col min="8" max="9" width="9.140625" style="2"/>
    <col min="10" max="10" width="9.5703125" style="2" customWidth="1"/>
    <col min="11" max="11" width="4.7109375" style="2" customWidth="1"/>
    <col min="12" max="12" width="9.140625" style="2"/>
    <col min="15" max="15" width="4.7109375" customWidth="1"/>
    <col min="23" max="23" width="4.7109375" customWidth="1"/>
  </cols>
  <sheetData>
    <row r="1" spans="2:19" x14ac:dyDescent="0.25">
      <c r="G1" s="1"/>
      <c r="H1" s="1"/>
    </row>
    <row r="2" spans="2:19" x14ac:dyDescent="0.25">
      <c r="B2" s="1" t="s">
        <v>0</v>
      </c>
      <c r="H2" s="103" t="s">
        <v>67</v>
      </c>
      <c r="I2" s="12"/>
      <c r="J2" s="12"/>
      <c r="K2" s="12"/>
      <c r="L2" s="12"/>
      <c r="M2" s="12"/>
      <c r="N2" s="12"/>
      <c r="P2" s="71" t="s">
        <v>68</v>
      </c>
    </row>
    <row r="3" spans="2:19" x14ac:dyDescent="0.25">
      <c r="H3" s="12"/>
      <c r="I3" s="12"/>
      <c r="J3" s="12"/>
      <c r="K3" s="12"/>
      <c r="L3" s="12"/>
      <c r="M3" s="12"/>
      <c r="N3" s="12"/>
    </row>
    <row r="4" spans="2:19" x14ac:dyDescent="0.25">
      <c r="B4" s="42" t="s">
        <v>66</v>
      </c>
      <c r="C4" s="43"/>
      <c r="D4" s="43"/>
      <c r="E4" s="43"/>
      <c r="F4" s="44"/>
      <c r="G4" s="45"/>
      <c r="H4" s="46" t="s">
        <v>49</v>
      </c>
      <c r="I4" s="47"/>
      <c r="J4" s="48"/>
      <c r="K4" s="41"/>
      <c r="L4" s="46" t="s">
        <v>50</v>
      </c>
      <c r="M4" s="47"/>
      <c r="N4" s="48"/>
      <c r="O4" s="45"/>
      <c r="P4" s="88" t="s">
        <v>61</v>
      </c>
      <c r="Q4" s="74"/>
    </row>
    <row r="5" spans="2:19" x14ac:dyDescent="0.25">
      <c r="B5" s="7"/>
      <c r="C5" s="5"/>
      <c r="D5" s="5"/>
      <c r="E5" s="5"/>
      <c r="F5" s="8"/>
      <c r="H5" s="37"/>
      <c r="I5" s="12"/>
      <c r="J5" s="11"/>
      <c r="K5" s="12"/>
      <c r="L5" s="37"/>
      <c r="M5" s="12"/>
      <c r="N5" s="11"/>
      <c r="P5" s="56"/>
      <c r="Q5" s="57"/>
      <c r="S5" s="41" t="s">
        <v>65</v>
      </c>
    </row>
    <row r="6" spans="2:19" x14ac:dyDescent="0.25">
      <c r="B6" s="7" t="s">
        <v>1</v>
      </c>
      <c r="C6" s="5" t="s">
        <v>2</v>
      </c>
      <c r="D6" s="5">
        <v>200</v>
      </c>
      <c r="E6" s="5"/>
      <c r="F6" s="8"/>
      <c r="H6" s="37" t="s">
        <v>57</v>
      </c>
      <c r="I6" s="12" t="s">
        <v>56</v>
      </c>
      <c r="J6" s="11" t="s">
        <v>58</v>
      </c>
      <c r="K6" s="12"/>
      <c r="L6" s="37"/>
      <c r="M6" s="12"/>
      <c r="N6" s="11"/>
      <c r="P6" s="56" t="s">
        <v>5</v>
      </c>
      <c r="Q6" s="57" t="s">
        <v>6</v>
      </c>
      <c r="S6" s="81">
        <v>12</v>
      </c>
    </row>
    <row r="7" spans="2:19" x14ac:dyDescent="0.25">
      <c r="B7" s="7"/>
      <c r="C7" s="5"/>
      <c r="D7" s="5"/>
      <c r="E7" s="5"/>
      <c r="F7" s="8"/>
      <c r="H7" s="37">
        <v>-37.5</v>
      </c>
      <c r="I7" s="12">
        <v>10</v>
      </c>
      <c r="J7" s="11">
        <v>37.5</v>
      </c>
      <c r="K7" s="12"/>
      <c r="L7" s="37"/>
      <c r="M7" s="12"/>
      <c r="N7" s="11"/>
      <c r="P7" s="58">
        <v>0</v>
      </c>
      <c r="Q7" s="59">
        <f>E19</f>
        <v>12</v>
      </c>
    </row>
    <row r="8" spans="2:19" x14ac:dyDescent="0.25">
      <c r="B8" s="7"/>
      <c r="C8" s="5"/>
      <c r="D8" s="5" t="s">
        <v>5</v>
      </c>
      <c r="E8" s="5" t="s">
        <v>6</v>
      </c>
      <c r="F8" s="8" t="s">
        <v>7</v>
      </c>
      <c r="H8" s="37"/>
      <c r="I8" s="12"/>
      <c r="J8" s="11"/>
      <c r="K8" s="12"/>
      <c r="L8" s="37"/>
      <c r="M8" s="12"/>
      <c r="N8" s="11"/>
      <c r="P8" s="58">
        <f>D21*D33</f>
        <v>-14.999999999999998</v>
      </c>
      <c r="Q8" s="59">
        <f>E19+E21*D33</f>
        <v>37.98076211353316</v>
      </c>
    </row>
    <row r="9" spans="2:19" x14ac:dyDescent="0.25">
      <c r="B9" s="7"/>
      <c r="C9" s="5" t="s">
        <v>3</v>
      </c>
      <c r="D9" s="12">
        <f>-D6</f>
        <v>-200</v>
      </c>
      <c r="E9" s="12">
        <f>D6</f>
        <v>200</v>
      </c>
      <c r="F9" s="11">
        <v>0</v>
      </c>
      <c r="H9" s="37" t="s">
        <v>5</v>
      </c>
      <c r="I9" s="12" t="s">
        <v>6</v>
      </c>
      <c r="J9" s="11" t="s">
        <v>7</v>
      </c>
      <c r="K9" s="12"/>
      <c r="L9" s="37" t="s">
        <v>5</v>
      </c>
      <c r="M9" s="12" t="s">
        <v>6</v>
      </c>
      <c r="N9" s="11" t="s">
        <v>7</v>
      </c>
      <c r="P9" s="58"/>
      <c r="Q9" s="59"/>
    </row>
    <row r="10" spans="2:19" x14ac:dyDescent="0.25">
      <c r="B10" s="7"/>
      <c r="C10" s="5" t="s">
        <v>4</v>
      </c>
      <c r="D10" s="12">
        <v>0</v>
      </c>
      <c r="E10" s="12">
        <f>D6</f>
        <v>200</v>
      </c>
      <c r="F10" s="11">
        <f>D6</f>
        <v>200</v>
      </c>
      <c r="H10" s="37">
        <f>D9-H7</f>
        <v>-162.5</v>
      </c>
      <c r="I10" s="12">
        <f>E9</f>
        <v>200</v>
      </c>
      <c r="J10" s="11">
        <f>F9-J7</f>
        <v>-37.5</v>
      </c>
      <c r="K10" s="12"/>
      <c r="L10" s="37">
        <f>D11-H7</f>
        <v>237.5</v>
      </c>
      <c r="M10" s="12">
        <f>E11</f>
        <v>200</v>
      </c>
      <c r="N10" s="11">
        <f>F11-J7</f>
        <v>-37.5</v>
      </c>
      <c r="P10" s="58">
        <f>-E21*D33</f>
        <v>-25.98076211353316</v>
      </c>
      <c r="Q10" s="59">
        <f>E19+D21*D33</f>
        <v>-2.9999999999999982</v>
      </c>
    </row>
    <row r="11" spans="2:19" x14ac:dyDescent="0.25">
      <c r="B11" s="7"/>
      <c r="C11" s="5" t="s">
        <v>8</v>
      </c>
      <c r="D11" s="12">
        <f>D6</f>
        <v>200</v>
      </c>
      <c r="E11" s="12">
        <f>D6</f>
        <v>200</v>
      </c>
      <c r="F11" s="11">
        <v>0</v>
      </c>
      <c r="H11" s="37"/>
      <c r="I11" s="12"/>
      <c r="J11" s="11"/>
      <c r="K11" s="12"/>
      <c r="L11" s="37"/>
      <c r="M11" s="12"/>
      <c r="N11" s="11"/>
      <c r="P11" s="69">
        <f>E21*D33</f>
        <v>25.98076211353316</v>
      </c>
      <c r="Q11" s="70">
        <f>E19-D21*D33</f>
        <v>27</v>
      </c>
    </row>
    <row r="12" spans="2:19" x14ac:dyDescent="0.25">
      <c r="B12" s="7"/>
      <c r="C12" s="5" t="s">
        <v>9</v>
      </c>
      <c r="D12" s="12">
        <v>0</v>
      </c>
      <c r="E12" s="12">
        <f>D6</f>
        <v>200</v>
      </c>
      <c r="F12" s="11">
        <f>-D6</f>
        <v>-200</v>
      </c>
      <c r="H12" s="37" t="s">
        <v>32</v>
      </c>
      <c r="I12" s="12" t="s">
        <v>36</v>
      </c>
      <c r="J12" s="11"/>
      <c r="K12" s="12"/>
      <c r="L12" s="37" t="s">
        <v>32</v>
      </c>
      <c r="M12" s="12" t="s">
        <v>36</v>
      </c>
      <c r="N12" s="11"/>
      <c r="P12" s="72"/>
      <c r="Q12" s="72"/>
    </row>
    <row r="13" spans="2:19" x14ac:dyDescent="0.25">
      <c r="B13" s="7"/>
      <c r="C13" s="5"/>
      <c r="D13" s="12"/>
      <c r="E13" s="12"/>
      <c r="F13" s="11"/>
      <c r="H13" s="37">
        <f>SQRT(H10*H10+J10*J10)</f>
        <v>166.77080080157918</v>
      </c>
      <c r="I13" s="12">
        <f>I10</f>
        <v>200</v>
      </c>
      <c r="J13" s="11"/>
      <c r="K13" s="12"/>
      <c r="L13" s="37">
        <f>SQRT(L10*L10+N10*N10)</f>
        <v>240.44230077089182</v>
      </c>
      <c r="M13" s="12">
        <f>M10</f>
        <v>200</v>
      </c>
      <c r="N13" s="11"/>
      <c r="P13" s="89" t="s">
        <v>62</v>
      </c>
      <c r="Q13" s="83"/>
      <c r="R13" s="73" t="s">
        <v>63</v>
      </c>
      <c r="S13" s="28"/>
    </row>
    <row r="14" spans="2:19" x14ac:dyDescent="0.25">
      <c r="B14" s="7"/>
      <c r="C14" s="5" t="s">
        <v>13</v>
      </c>
      <c r="D14" s="12">
        <v>1</v>
      </c>
      <c r="E14" s="12"/>
      <c r="F14" s="11"/>
      <c r="H14" s="37"/>
      <c r="I14" s="12"/>
      <c r="J14" s="11"/>
      <c r="K14" s="12"/>
      <c r="L14" s="37"/>
      <c r="M14" s="12"/>
      <c r="N14" s="11"/>
      <c r="P14" s="58"/>
      <c r="Q14" s="59"/>
      <c r="R14" s="9"/>
      <c r="S14" s="38"/>
    </row>
    <row r="15" spans="2:19" x14ac:dyDescent="0.25">
      <c r="B15" s="21"/>
      <c r="C15" s="22"/>
      <c r="D15" s="14"/>
      <c r="E15" s="14"/>
      <c r="F15" s="15"/>
      <c r="H15" s="37" t="s">
        <v>33</v>
      </c>
      <c r="I15" s="12" t="s">
        <v>34</v>
      </c>
      <c r="J15" s="11" t="s">
        <v>53</v>
      </c>
      <c r="K15" s="12"/>
      <c r="L15" s="37" t="s">
        <v>33</v>
      </c>
      <c r="M15" s="12" t="s">
        <v>34</v>
      </c>
      <c r="N15" s="11"/>
      <c r="P15" s="90">
        <v>0</v>
      </c>
      <c r="Q15" s="91">
        <v>0</v>
      </c>
      <c r="R15" s="84">
        <f>P7</f>
        <v>0</v>
      </c>
      <c r="S15" s="85">
        <f>E19</f>
        <v>12</v>
      </c>
    </row>
    <row r="16" spans="2:19" x14ac:dyDescent="0.25">
      <c r="B16" s="4"/>
      <c r="C16" s="5"/>
      <c r="D16" s="12"/>
      <c r="E16" s="12"/>
      <c r="F16" s="12"/>
      <c r="H16" s="37">
        <f>-H13</f>
        <v>-166.77080080157918</v>
      </c>
      <c r="I16" s="12">
        <f>I10</f>
        <v>200</v>
      </c>
      <c r="J16" s="11"/>
      <c r="K16" s="12"/>
      <c r="L16" s="37">
        <f>L13</f>
        <v>240.44230077089182</v>
      </c>
      <c r="M16" s="12">
        <f>M10</f>
        <v>200</v>
      </c>
      <c r="N16" s="11"/>
      <c r="P16" s="90">
        <v>0</v>
      </c>
      <c r="Q16" s="91">
        <f>S6</f>
        <v>12</v>
      </c>
      <c r="R16" s="86">
        <f>R15+H23*D33*2</f>
        <v>-38.425222131466391</v>
      </c>
      <c r="S16" s="87">
        <f>S15+I23*D33*2</f>
        <v>58.081474630782651</v>
      </c>
    </row>
    <row r="17" spans="2:28" x14ac:dyDescent="0.25">
      <c r="B17" s="42" t="s">
        <v>61</v>
      </c>
      <c r="C17" s="6"/>
      <c r="D17" s="23"/>
      <c r="E17" s="23"/>
      <c r="F17" s="18"/>
      <c r="H17" s="102"/>
      <c r="I17" s="14"/>
      <c r="J17" s="15"/>
      <c r="K17" s="12"/>
      <c r="L17" s="102"/>
      <c r="M17" s="14"/>
      <c r="N17" s="15"/>
      <c r="P17" s="90">
        <f>H26*D33</f>
        <v>-11.746848523726264</v>
      </c>
      <c r="Q17" s="92">
        <f>S6+I26*D33</f>
        <v>39.60455668473287</v>
      </c>
      <c r="R17" s="86"/>
      <c r="S17" s="87"/>
    </row>
    <row r="18" spans="2:28" x14ac:dyDescent="0.25">
      <c r="B18" s="7"/>
      <c r="C18" s="5"/>
      <c r="D18" s="78" t="s">
        <v>5</v>
      </c>
      <c r="E18" s="75" t="s">
        <v>6</v>
      </c>
      <c r="F18" s="79" t="s">
        <v>7</v>
      </c>
      <c r="H18" s="12"/>
      <c r="I18" s="12"/>
      <c r="J18" s="12"/>
      <c r="K18" s="12"/>
      <c r="L18" s="12"/>
      <c r="M18" s="12"/>
      <c r="N18" s="12"/>
      <c r="P18" s="56"/>
      <c r="Q18" s="57"/>
      <c r="R18" s="84">
        <f>P7</f>
        <v>0</v>
      </c>
      <c r="S18" s="85">
        <f>E19</f>
        <v>12</v>
      </c>
    </row>
    <row r="19" spans="2:28" x14ac:dyDescent="0.25">
      <c r="B19" s="7" t="s">
        <v>14</v>
      </c>
      <c r="C19" s="5"/>
      <c r="D19" s="78">
        <v>0</v>
      </c>
      <c r="E19" s="75">
        <v>12</v>
      </c>
      <c r="F19" s="79">
        <v>0</v>
      </c>
      <c r="H19" s="61" t="s">
        <v>51</v>
      </c>
      <c r="I19" s="23"/>
      <c r="J19" s="18"/>
      <c r="K19" s="12"/>
      <c r="L19" s="61" t="s">
        <v>52</v>
      </c>
      <c r="M19" s="23"/>
      <c r="N19" s="18"/>
      <c r="P19" s="80">
        <v>0</v>
      </c>
      <c r="Q19" s="93">
        <f>S6</f>
        <v>12</v>
      </c>
      <c r="R19" s="86">
        <f>R18+L23*D33*2</f>
        <v>46.128034069929207</v>
      </c>
      <c r="S19" s="87">
        <f>S18+M23*D33*2</f>
        <v>50.369316814916715</v>
      </c>
    </row>
    <row r="20" spans="2:28" x14ac:dyDescent="0.25">
      <c r="B20" s="7"/>
      <c r="C20" s="5"/>
      <c r="D20" s="12"/>
      <c r="E20" s="12"/>
      <c r="F20" s="11"/>
      <c r="H20" s="37"/>
      <c r="I20" s="12"/>
      <c r="J20" s="11"/>
      <c r="K20" s="12"/>
      <c r="L20" s="37"/>
      <c r="M20" s="12"/>
      <c r="N20" s="11"/>
      <c r="P20" s="94">
        <f>L26*D33</f>
        <v>-13.397726021088662</v>
      </c>
      <c r="Q20" s="95">
        <f>S6+M26*D33</f>
        <v>38.842148525478429</v>
      </c>
      <c r="R20" s="13"/>
      <c r="S20" s="39"/>
    </row>
    <row r="21" spans="2:28" x14ac:dyDescent="0.25">
      <c r="B21" s="7" t="s">
        <v>15</v>
      </c>
      <c r="C21" s="5"/>
      <c r="D21" s="12">
        <f>D29</f>
        <v>-0.49999999999999994</v>
      </c>
      <c r="E21" s="12">
        <f>D30</f>
        <v>0.86602540378443871</v>
      </c>
      <c r="F21" s="11">
        <f>D31</f>
        <v>0</v>
      </c>
      <c r="H21" s="37" t="s">
        <v>38</v>
      </c>
      <c r="I21" s="12" t="s">
        <v>39</v>
      </c>
      <c r="J21" s="11" t="s">
        <v>37</v>
      </c>
      <c r="K21" s="12"/>
      <c r="L21" s="37" t="s">
        <v>38</v>
      </c>
      <c r="M21" s="12" t="s">
        <v>39</v>
      </c>
      <c r="N21" s="11" t="s">
        <v>37</v>
      </c>
    </row>
    <row r="22" spans="2:28" x14ac:dyDescent="0.25">
      <c r="B22" s="7"/>
      <c r="C22" s="5"/>
      <c r="D22" s="29"/>
      <c r="E22" s="5"/>
      <c r="F22" s="30"/>
      <c r="H22" s="37">
        <f>H16</f>
        <v>-166.77080080157918</v>
      </c>
      <c r="I22" s="12">
        <f>I16</f>
        <v>200</v>
      </c>
      <c r="J22" s="11">
        <f>SQRT(H22*H22+I22*I22)</f>
        <v>260.40833319999575</v>
      </c>
      <c r="K22" s="12"/>
      <c r="L22" s="37">
        <f>L16</f>
        <v>240.44230077089182</v>
      </c>
      <c r="M22" s="12">
        <f>M16</f>
        <v>200</v>
      </c>
      <c r="N22" s="11">
        <f>SQRT(L22*L22+M22*M22)</f>
        <v>312.74990007992011</v>
      </c>
      <c r="S22" s="3"/>
    </row>
    <row r="23" spans="2:28" x14ac:dyDescent="0.25">
      <c r="B23" s="7"/>
      <c r="C23" s="5"/>
      <c r="D23" s="29"/>
      <c r="E23" s="5"/>
      <c r="F23" s="30"/>
      <c r="H23" s="37">
        <f>H22/J22</f>
        <v>-0.6404203688577732</v>
      </c>
      <c r="I23" s="12">
        <f>I22/J22</f>
        <v>0.76802457717971084</v>
      </c>
      <c r="J23" s="11"/>
      <c r="K23" s="12"/>
      <c r="L23" s="37">
        <f>L22/N22</f>
        <v>0.76880056783215345</v>
      </c>
      <c r="M23" s="12">
        <f>M22/N22</f>
        <v>0.6394886135819452</v>
      </c>
      <c r="N23" s="11"/>
      <c r="O23" s="12"/>
      <c r="P23" s="49" t="s">
        <v>46</v>
      </c>
      <c r="Q23" s="27"/>
      <c r="R23" s="28"/>
      <c r="S23" s="3"/>
      <c r="T23" s="49" t="s">
        <v>47</v>
      </c>
      <c r="U23" s="27"/>
      <c r="V23" s="28"/>
      <c r="X23" s="49" t="s">
        <v>43</v>
      </c>
      <c r="Y23" s="27"/>
      <c r="Z23" s="27"/>
      <c r="AA23" s="27"/>
      <c r="AB23" s="28"/>
    </row>
    <row r="24" spans="2:28" x14ac:dyDescent="0.25">
      <c r="B24" s="31" t="s">
        <v>16</v>
      </c>
      <c r="C24" s="5" t="s">
        <v>17</v>
      </c>
      <c r="D24" s="12">
        <v>30</v>
      </c>
      <c r="E24" s="5"/>
      <c r="F24" s="30"/>
      <c r="G24" s="32"/>
      <c r="H24" s="37"/>
      <c r="I24" s="12"/>
      <c r="J24" s="11"/>
      <c r="K24" s="12"/>
      <c r="L24" s="37"/>
      <c r="M24" s="12"/>
      <c r="N24" s="11"/>
      <c r="O24" s="12"/>
      <c r="P24" s="9"/>
      <c r="Q24" s="3"/>
      <c r="R24" s="38"/>
      <c r="S24" s="41"/>
      <c r="T24" s="9"/>
      <c r="U24" s="3"/>
      <c r="V24" s="38"/>
      <c r="X24" s="9"/>
      <c r="Y24" s="3"/>
      <c r="Z24" s="3"/>
      <c r="AA24" s="3"/>
      <c r="AB24" s="38"/>
    </row>
    <row r="25" spans="2:28" x14ac:dyDescent="0.25">
      <c r="B25" s="7"/>
      <c r="C25" s="5" t="s">
        <v>18</v>
      </c>
      <c r="D25" s="12">
        <v>0</v>
      </c>
      <c r="E25" s="12"/>
      <c r="F25" s="30"/>
      <c r="G25" s="32"/>
      <c r="H25" s="37" t="s">
        <v>59</v>
      </c>
      <c r="I25" s="12" t="s">
        <v>60</v>
      </c>
      <c r="J25" s="11"/>
      <c r="K25" s="12"/>
      <c r="L25" s="37" t="s">
        <v>59</v>
      </c>
      <c r="M25" s="12" t="s">
        <v>60</v>
      </c>
      <c r="N25" s="11"/>
      <c r="O25" s="12"/>
      <c r="P25" s="62" t="s">
        <v>6</v>
      </c>
      <c r="Q25" s="41" t="s">
        <v>35</v>
      </c>
      <c r="R25" s="63" t="s">
        <v>40</v>
      </c>
      <c r="S25" s="41"/>
      <c r="T25" s="62" t="s">
        <v>6</v>
      </c>
      <c r="U25" s="41" t="s">
        <v>35</v>
      </c>
      <c r="V25" s="63" t="s">
        <v>40</v>
      </c>
      <c r="X25" s="54" t="s">
        <v>42</v>
      </c>
      <c r="Y25" s="60" t="s">
        <v>45</v>
      </c>
      <c r="Z25" s="60" t="s">
        <v>35</v>
      </c>
      <c r="AA25" s="66" t="s">
        <v>40</v>
      </c>
      <c r="AB25" s="55" t="s">
        <v>12</v>
      </c>
    </row>
    <row r="26" spans="2:28" x14ac:dyDescent="0.25">
      <c r="B26" s="7"/>
      <c r="C26" s="5" t="s">
        <v>19</v>
      </c>
      <c r="D26" s="29">
        <f>-SIN(RADIANS(D24))</f>
        <v>-0.49999999999999994</v>
      </c>
      <c r="E26" s="17" t="s">
        <v>20</v>
      </c>
      <c r="F26" s="30"/>
      <c r="G26" s="32"/>
      <c r="H26" s="37">
        <f>H23*COS(-F37)-I23*SIN(-F37)</f>
        <v>-0.39156161745754214</v>
      </c>
      <c r="I26" s="12">
        <f>H23*SIN(-F37)+I23*COS(-F37)</f>
        <v>0.92015188949109561</v>
      </c>
      <c r="J26" s="11"/>
      <c r="K26" s="12"/>
      <c r="L26" s="37">
        <f>L23*COS(F39)-M23*SIN(F39)</f>
        <v>-0.44659086736962206</v>
      </c>
      <c r="M26" s="12">
        <f>L23*SIN(F39)+M23*COS(F39)</f>
        <v>0.89473828418261425</v>
      </c>
      <c r="N26" s="11"/>
      <c r="O26" s="12"/>
      <c r="P26" s="62" t="s">
        <v>11</v>
      </c>
      <c r="Q26" s="41" t="s">
        <v>11</v>
      </c>
      <c r="R26" s="63" t="s">
        <v>11</v>
      </c>
      <c r="S26" s="16"/>
      <c r="T26" s="62" t="s">
        <v>11</v>
      </c>
      <c r="U26" s="41" t="s">
        <v>11</v>
      </c>
      <c r="V26" s="63" t="s">
        <v>11</v>
      </c>
      <c r="X26" s="67" t="s">
        <v>44</v>
      </c>
      <c r="Y26" s="66" t="s">
        <v>41</v>
      </c>
      <c r="Z26" s="66" t="s">
        <v>11</v>
      </c>
      <c r="AA26" s="66" t="s">
        <v>11</v>
      </c>
      <c r="AB26" s="68" t="s">
        <v>11</v>
      </c>
    </row>
    <row r="27" spans="2:28" x14ac:dyDescent="0.25">
      <c r="B27" s="7"/>
      <c r="C27" s="5" t="s">
        <v>21</v>
      </c>
      <c r="D27" s="29">
        <f>COS(RADIANS(D24))</f>
        <v>0.86602540378443871</v>
      </c>
      <c r="E27" s="17" t="s">
        <v>22</v>
      </c>
      <c r="F27" s="30"/>
      <c r="G27" s="32"/>
      <c r="H27" s="40"/>
      <c r="I27" s="22"/>
      <c r="J27" s="26"/>
      <c r="L27" s="40"/>
      <c r="M27" s="22"/>
      <c r="N27" s="26"/>
      <c r="O27" s="12"/>
      <c r="P27" s="37">
        <v>0</v>
      </c>
      <c r="Q27" s="16">
        <f>[1]!shade_noatt($H$16,$I$16,0,$D$14,0,P27,0,$H$26,$I$26,0)</f>
        <v>0.95746330135021618</v>
      </c>
      <c r="R27" s="19">
        <f t="shared" ref="R27:R42" si="0">Q27-Q28</f>
        <v>1.4394062139393426E-3</v>
      </c>
      <c r="S27" s="16"/>
      <c r="T27" s="37">
        <v>0</v>
      </c>
      <c r="U27" s="16">
        <f>[1]!shade_noatt($L$16,$M$16,0,$D$14,0,T27,0,$L$26,$M$26,0)</f>
        <v>0.22883563244820912</v>
      </c>
      <c r="V27" s="19">
        <f>U27-U28</f>
        <v>4.808317981871757E-3</v>
      </c>
      <c r="X27" s="9">
        <v>8</v>
      </c>
      <c r="Y27" s="3">
        <f>POWER(2,X27)</f>
        <v>256</v>
      </c>
      <c r="Z27" s="16">
        <f t="shared" ref="Z27:Z43" si="1">INT(Q27*$Y$27+0.5)/$Y$27</f>
        <v>0.95703125</v>
      </c>
      <c r="AA27" s="16">
        <f t="shared" ref="AA27:AA43" si="2">ABS(Q27-Z27)</f>
        <v>4.3205135021617824E-4</v>
      </c>
      <c r="AB27" s="8">
        <f>INT(Z27*$Y$27+0.5)</f>
        <v>245</v>
      </c>
    </row>
    <row r="28" spans="2:28" x14ac:dyDescent="0.25">
      <c r="B28" s="7"/>
      <c r="C28" s="5" t="s">
        <v>23</v>
      </c>
      <c r="D28" s="29">
        <v>0</v>
      </c>
      <c r="E28" s="17" t="s">
        <v>24</v>
      </c>
      <c r="F28" s="30"/>
      <c r="G28" s="32"/>
      <c r="M28" s="2"/>
      <c r="N28" s="2"/>
      <c r="O28" s="12"/>
      <c r="P28" s="37">
        <f>P27+2</f>
        <v>2</v>
      </c>
      <c r="Q28" s="16">
        <f>[1]!shade_noatt($H$16,$I$16,0,$D$14,0,P28,0,$H$26,$I$26,0)</f>
        <v>0.95602389513627684</v>
      </c>
      <c r="R28" s="19">
        <f t="shared" si="0"/>
        <v>1.4803402193626081E-3</v>
      </c>
      <c r="S28" s="16"/>
      <c r="T28" s="37">
        <f>T27+2</f>
        <v>2</v>
      </c>
      <c r="U28" s="16">
        <f>[1]!shade_noatt($L$16,$M$16,0,$D$14,0,T28,0,$L$26,$M$26,0)</f>
        <v>0.22402731446633736</v>
      </c>
      <c r="V28" s="19">
        <f t="shared" ref="V28:V42" si="3">U28-U29</f>
        <v>4.8532575940714862E-3</v>
      </c>
      <c r="X28" s="9"/>
      <c r="Y28" s="3"/>
      <c r="Z28" s="16">
        <f t="shared" si="1"/>
        <v>0.95703125</v>
      </c>
      <c r="AA28" s="16">
        <f t="shared" si="2"/>
        <v>1.0073548637231644E-3</v>
      </c>
      <c r="AB28" s="8">
        <f t="shared" ref="AB28:AB43" si="4">INT(Z28*$Y$27+0.5)</f>
        <v>245</v>
      </c>
    </row>
    <row r="29" spans="2:28" x14ac:dyDescent="0.25">
      <c r="B29" s="7"/>
      <c r="C29" s="5" t="s">
        <v>25</v>
      </c>
      <c r="D29" s="12">
        <f>D26* COS(D25)</f>
        <v>-0.49999999999999994</v>
      </c>
      <c r="E29" s="17" t="s">
        <v>26</v>
      </c>
      <c r="F29" s="30"/>
      <c r="G29" s="2"/>
      <c r="H29" s="42" t="s">
        <v>64</v>
      </c>
      <c r="I29" s="6"/>
      <c r="J29" s="96"/>
      <c r="M29" s="2"/>
      <c r="N29" s="2"/>
      <c r="O29" s="12"/>
      <c r="P29" s="37">
        <f t="shared" ref="P29:P43" si="5">P28+2</f>
        <v>4</v>
      </c>
      <c r="Q29" s="16">
        <f>[1]!shade_noatt($H$16,$I$16,0,$D$14,0,P29,0,$H$26,$I$26,0)</f>
        <v>0.95454355491691423</v>
      </c>
      <c r="R29" s="19">
        <f t="shared" si="0"/>
        <v>1.5223232480825466E-3</v>
      </c>
      <c r="S29" s="16"/>
      <c r="T29" s="37">
        <f t="shared" ref="T29:T43" si="6">T28+2</f>
        <v>4</v>
      </c>
      <c r="U29" s="16">
        <f>[1]!shade_noatt($L$16,$M$16,0,$D$14,0,T29,0,$L$26,$M$26,0)</f>
        <v>0.21917405687226588</v>
      </c>
      <c r="V29" s="19">
        <f t="shared" si="3"/>
        <v>4.8984550088200518E-3</v>
      </c>
      <c r="X29" s="9"/>
      <c r="Y29" s="3"/>
      <c r="Z29" s="16">
        <f t="shared" si="1"/>
        <v>0.953125</v>
      </c>
      <c r="AA29" s="16">
        <f t="shared" si="2"/>
        <v>1.4185549169142275E-3</v>
      </c>
      <c r="AB29" s="8">
        <f t="shared" si="4"/>
        <v>244</v>
      </c>
    </row>
    <row r="30" spans="2:28" x14ac:dyDescent="0.25">
      <c r="B30" s="7"/>
      <c r="C30" s="5" t="s">
        <v>27</v>
      </c>
      <c r="D30" s="12">
        <f>D27</f>
        <v>0.86602540378443871</v>
      </c>
      <c r="E30" s="17" t="s">
        <v>28</v>
      </c>
      <c r="F30" s="30"/>
      <c r="G30" s="2"/>
      <c r="H30" s="100" t="s">
        <v>59</v>
      </c>
      <c r="I30" s="29" t="s">
        <v>60</v>
      </c>
      <c r="J30" s="55"/>
      <c r="K30" s="53"/>
      <c r="M30" s="2"/>
      <c r="N30" s="2"/>
      <c r="O30" s="12"/>
      <c r="P30" s="37">
        <f t="shared" si="5"/>
        <v>6</v>
      </c>
      <c r="Q30" s="16">
        <f>[1]!shade_noatt($H$16,$I$16,0,$D$14,0,P30,0,$H$26,$I$26,0)</f>
        <v>0.95302123166883168</v>
      </c>
      <c r="R30" s="19">
        <f t="shared" si="0"/>
        <v>1.5653796633802175E-3</v>
      </c>
      <c r="S30" s="16"/>
      <c r="T30" s="37">
        <f t="shared" si="6"/>
        <v>6</v>
      </c>
      <c r="U30" s="16">
        <f>[1]!shade_noatt($L$16,$M$16,0,$D$14,0,T30,0,$L$26,$M$26,0)</f>
        <v>0.21427560186344582</v>
      </c>
      <c r="V30" s="19">
        <f t="shared" si="3"/>
        <v>4.9439023174581709E-3</v>
      </c>
      <c r="X30" s="9"/>
      <c r="Y30" s="3"/>
      <c r="Z30" s="16">
        <f t="shared" si="1"/>
        <v>0.953125</v>
      </c>
      <c r="AA30" s="16">
        <f t="shared" si="2"/>
        <v>1.0376833116831907E-4</v>
      </c>
      <c r="AB30" s="8">
        <f t="shared" si="4"/>
        <v>244</v>
      </c>
    </row>
    <row r="31" spans="2:28" x14ac:dyDescent="0.25">
      <c r="B31" s="7"/>
      <c r="C31" s="5" t="s">
        <v>29</v>
      </c>
      <c r="D31" s="12">
        <f>-D26*SIN(D25)</f>
        <v>0</v>
      </c>
      <c r="E31" s="17" t="s">
        <v>30</v>
      </c>
      <c r="F31" s="30"/>
      <c r="G31" s="5"/>
      <c r="H31" s="31">
        <f>(H26+L26)/2</f>
        <v>-0.4190762424135821</v>
      </c>
      <c r="I31" s="101">
        <f>(I26+M26)/2</f>
        <v>0.90744508683685488</v>
      </c>
      <c r="J31" s="55"/>
      <c r="K31" s="53"/>
      <c r="M31" s="2"/>
      <c r="N31" s="2"/>
      <c r="O31" s="2"/>
      <c r="P31" s="37">
        <f t="shared" si="5"/>
        <v>8</v>
      </c>
      <c r="Q31" s="16">
        <f>[1]!shade_noatt($H$16,$I$16,0,$D$14,0,P31,0,$H$26,$I$26,0)</f>
        <v>0.95145585200545146</v>
      </c>
      <c r="R31" s="19">
        <f t="shared" si="0"/>
        <v>1.6095341559392295E-3</v>
      </c>
      <c r="S31" s="16"/>
      <c r="T31" s="37">
        <f t="shared" si="6"/>
        <v>8</v>
      </c>
      <c r="U31" s="16">
        <f>[1]!shade_noatt($L$16,$M$16,0,$D$14,0,T31,0,$L$26,$M$26,0)</f>
        <v>0.20933169954598765</v>
      </c>
      <c r="V31" s="19">
        <f t="shared" si="3"/>
        <v>4.9895911646417879E-3</v>
      </c>
      <c r="X31" s="9"/>
      <c r="Y31" s="3"/>
      <c r="Z31" s="16">
        <f t="shared" si="1"/>
        <v>0.953125</v>
      </c>
      <c r="AA31" s="16">
        <f t="shared" si="2"/>
        <v>1.6691479945485366E-3</v>
      </c>
      <c r="AB31" s="8">
        <f t="shared" si="4"/>
        <v>244</v>
      </c>
    </row>
    <row r="32" spans="2:28" x14ac:dyDescent="0.25">
      <c r="B32" s="7"/>
      <c r="C32" s="5"/>
      <c r="D32" s="33"/>
      <c r="E32" s="33"/>
      <c r="F32" s="30"/>
      <c r="G32" s="2"/>
      <c r="H32" s="97"/>
      <c r="I32" s="98"/>
      <c r="J32" s="99"/>
      <c r="K32" s="53"/>
      <c r="M32" s="2"/>
      <c r="N32" s="2"/>
      <c r="O32" s="2"/>
      <c r="P32" s="37">
        <f t="shared" si="5"/>
        <v>10</v>
      </c>
      <c r="Q32" s="16">
        <f>[1]!shade_noatt($H$16,$I$16,0,$D$14,0,P32,0,$H$26,$I$26,0)</f>
        <v>0.94984631784951223</v>
      </c>
      <c r="R32" s="19">
        <f t="shared" si="0"/>
        <v>1.6548117279994168E-3</v>
      </c>
      <c r="S32" s="16"/>
      <c r="T32" s="37">
        <f t="shared" si="6"/>
        <v>10</v>
      </c>
      <c r="U32" s="16">
        <f>[1]!shade_noatt($L$16,$M$16,0,$D$14,0,T32,0,$L$26,$M$26,0)</f>
        <v>0.20434210838134587</v>
      </c>
      <c r="V32" s="19">
        <f t="shared" si="3"/>
        <v>5.0355127367765484E-3</v>
      </c>
      <c r="X32" s="9"/>
      <c r="Y32" s="3"/>
      <c r="Z32" s="16">
        <f t="shared" si="1"/>
        <v>0.94921875</v>
      </c>
      <c r="AA32" s="16">
        <f t="shared" si="2"/>
        <v>6.2756784951223388E-4</v>
      </c>
      <c r="AB32" s="8">
        <f t="shared" si="4"/>
        <v>243</v>
      </c>
    </row>
    <row r="33" spans="2:28" x14ac:dyDescent="0.25">
      <c r="B33" s="21"/>
      <c r="C33" s="22" t="s">
        <v>31</v>
      </c>
      <c r="D33" s="34">
        <v>30</v>
      </c>
      <c r="E33" s="34"/>
      <c r="F33" s="35"/>
      <c r="G33" s="2"/>
      <c r="H33" s="45"/>
      <c r="M33" s="2"/>
      <c r="N33" s="2"/>
      <c r="O33" s="2"/>
      <c r="P33" s="37">
        <f t="shared" si="5"/>
        <v>12</v>
      </c>
      <c r="Q33" s="16">
        <f>[1]!shade_noatt($H$16,$I$16,0,$D$14,0,P33,0,$H$26,$I$26,0)</f>
        <v>0.94819150612151282</v>
      </c>
      <c r="R33" s="19">
        <f t="shared" si="0"/>
        <v>1.701237675522993E-3</v>
      </c>
      <c r="S33" s="16"/>
      <c r="T33" s="37">
        <f t="shared" si="6"/>
        <v>12</v>
      </c>
      <c r="U33" s="16">
        <f>[1]!shade_noatt($L$16,$M$16,0,$D$14,0,T33,0,$L$26,$M$26,0)</f>
        <v>0.19930659564456932</v>
      </c>
      <c r="V33" s="19">
        <f t="shared" si="3"/>
        <v>5.081657750524271E-3</v>
      </c>
      <c r="X33" s="9"/>
      <c r="Y33" s="3"/>
      <c r="Z33" s="16">
        <f t="shared" si="1"/>
        <v>0.94921875</v>
      </c>
      <c r="AA33" s="16">
        <f t="shared" si="2"/>
        <v>1.0272438784871829E-3</v>
      </c>
      <c r="AB33" s="8">
        <f t="shared" si="4"/>
        <v>243</v>
      </c>
    </row>
    <row r="34" spans="2:28" x14ac:dyDescent="0.25">
      <c r="G34" s="53"/>
      <c r="M34" s="2"/>
      <c r="N34" s="2"/>
      <c r="O34" s="2"/>
      <c r="P34" s="37">
        <f t="shared" si="5"/>
        <v>14</v>
      </c>
      <c r="Q34" s="16">
        <f>[1]!shade_noatt($H$16,$I$16,0,$D$14,0,P34,0,$H$26,$I$26,0)</f>
        <v>0.94649026844598982</v>
      </c>
      <c r="R34" s="19">
        <f t="shared" si="0"/>
        <v>1.7488375682374047E-3</v>
      </c>
      <c r="S34" s="16"/>
      <c r="T34" s="37">
        <f t="shared" si="6"/>
        <v>14</v>
      </c>
      <c r="U34" s="16">
        <f>[1]!shade_noatt($L$16,$M$16,0,$D$14,0,T34,0,$L$26,$M$26,0)</f>
        <v>0.19422493789404505</v>
      </c>
      <c r="V34" s="19">
        <f t="shared" si="3"/>
        <v>5.1280164414077845E-3</v>
      </c>
      <c r="X34" s="9"/>
      <c r="Y34" s="3"/>
      <c r="Z34" s="16">
        <f t="shared" si="1"/>
        <v>0.9453125</v>
      </c>
      <c r="AA34" s="16">
        <f t="shared" si="2"/>
        <v>1.1777684459898241E-3</v>
      </c>
      <c r="AB34" s="8">
        <f t="shared" si="4"/>
        <v>242</v>
      </c>
    </row>
    <row r="35" spans="2:28" x14ac:dyDescent="0.25">
      <c r="B35" s="42" t="s">
        <v>10</v>
      </c>
      <c r="C35" s="50"/>
      <c r="D35" s="51"/>
      <c r="E35" s="52"/>
      <c r="F35" s="48"/>
      <c r="G35" s="53"/>
      <c r="M35" s="2"/>
      <c r="N35" s="2"/>
      <c r="O35" s="2"/>
      <c r="P35" s="37">
        <f t="shared" si="5"/>
        <v>16</v>
      </c>
      <c r="Q35" s="16">
        <f>[1]!shade_noatt($H$16,$I$16,0,$D$14,0,P35,0,$H$26,$I$26,0)</f>
        <v>0.94474143087775242</v>
      </c>
      <c r="R35" s="19">
        <f t="shared" si="0"/>
        <v>1.7976372274166597E-3</v>
      </c>
      <c r="S35" s="16"/>
      <c r="T35" s="37">
        <f t="shared" si="6"/>
        <v>16</v>
      </c>
      <c r="U35" s="16">
        <f>[1]!shade_noatt($L$16,$M$16,0,$D$14,0,T35,0,$L$26,$M$26,0)</f>
        <v>0.18909692145263726</v>
      </c>
      <c r="V35" s="19">
        <f t="shared" si="3"/>
        <v>5.1745785525444399E-3</v>
      </c>
      <c r="X35" s="9"/>
      <c r="Y35" s="3"/>
      <c r="Z35" s="16">
        <f t="shared" si="1"/>
        <v>0.9453125</v>
      </c>
      <c r="AA35" s="16">
        <f t="shared" si="2"/>
        <v>5.7106912224758055E-4</v>
      </c>
      <c r="AB35" s="8">
        <f t="shared" si="4"/>
        <v>242</v>
      </c>
    </row>
    <row r="36" spans="2:28" x14ac:dyDescent="0.25">
      <c r="B36" s="9"/>
      <c r="C36" s="4"/>
      <c r="D36" s="16" t="s">
        <v>11</v>
      </c>
      <c r="E36" s="5" t="s">
        <v>12</v>
      </c>
      <c r="F36" s="19" t="s">
        <v>48</v>
      </c>
      <c r="G36" s="53"/>
      <c r="H36" s="77" t="s">
        <v>55</v>
      </c>
      <c r="O36" s="2"/>
      <c r="P36" s="37">
        <f t="shared" si="5"/>
        <v>18</v>
      </c>
      <c r="Q36" s="16">
        <f>[1]!shade_noatt($H$16,$I$16,0,$D$14,0,P36,0,$H$26,$I$26,0)</f>
        <v>0.94294379365033576</v>
      </c>
      <c r="R36" s="19">
        <f t="shared" si="0"/>
        <v>1.847662701269237E-3</v>
      </c>
      <c r="S36" s="16"/>
      <c r="T36" s="37">
        <f t="shared" si="6"/>
        <v>18</v>
      </c>
      <c r="U36" s="16">
        <f>[1]!shade_noatt($L$16,$M$16,0,$D$14,0,T36,0,$L$26,$M$26,0)</f>
        <v>0.18392234290009282</v>
      </c>
      <c r="V36" s="19">
        <f t="shared" si="3"/>
        <v>5.2213333235413828E-3</v>
      </c>
      <c r="X36" s="9"/>
      <c r="Y36" s="3"/>
      <c r="Z36" s="16">
        <f t="shared" si="1"/>
        <v>0.94140625</v>
      </c>
      <c r="AA36" s="16">
        <f t="shared" si="2"/>
        <v>1.5375436503357598E-3</v>
      </c>
      <c r="AB36" s="8">
        <f t="shared" si="4"/>
        <v>241</v>
      </c>
    </row>
    <row r="37" spans="2:28" x14ac:dyDescent="0.25">
      <c r="B37" s="9"/>
      <c r="C37" s="5" t="s">
        <v>3</v>
      </c>
      <c r="D37" s="65">
        <f>[1]!shade_noatt(D9,E9,F9,$D$14,$D$19,$E$19,$F$19,$D$21,$E$21,$F$21)</f>
        <v>0.95746330135021618</v>
      </c>
      <c r="E37" s="10">
        <f>INT(D37*255+0.5)</f>
        <v>244</v>
      </c>
      <c r="F37" s="82">
        <f>ACOS(D37)</f>
        <v>0.29271736736219234</v>
      </c>
      <c r="G37" s="2"/>
      <c r="H37" s="76" t="s">
        <v>54</v>
      </c>
      <c r="O37" s="2"/>
      <c r="P37" s="37">
        <f t="shared" si="5"/>
        <v>20</v>
      </c>
      <c r="Q37" s="16">
        <f>[1]!shade_noatt($H$16,$I$16,0,$D$14,0,P37,0,$H$26,$I$26,0)</f>
        <v>0.94109613094906652</v>
      </c>
      <c r="R37" s="19">
        <f t="shared" si="0"/>
        <v>1.8989402377744824E-3</v>
      </c>
      <c r="S37" s="16"/>
      <c r="T37" s="37">
        <f t="shared" si="6"/>
        <v>20</v>
      </c>
      <c r="U37" s="16">
        <f>[1]!shade_noatt($L$16,$M$16,0,$D$14,0,T37,0,$L$26,$M$26,0)</f>
        <v>0.17870100957655144</v>
      </c>
      <c r="V37" s="19">
        <f t="shared" si="3"/>
        <v>5.2682694795848084E-3</v>
      </c>
      <c r="X37" s="9"/>
      <c r="Y37" s="3"/>
      <c r="Z37" s="16">
        <f t="shared" si="1"/>
        <v>0.94140625</v>
      </c>
      <c r="AA37" s="16">
        <f t="shared" si="2"/>
        <v>3.1011905093347725E-4</v>
      </c>
      <c r="AB37" s="8">
        <f t="shared" si="4"/>
        <v>241</v>
      </c>
    </row>
    <row r="38" spans="2:28" x14ac:dyDescent="0.25">
      <c r="B38" s="9"/>
      <c r="C38" s="5" t="s">
        <v>4</v>
      </c>
      <c r="D38" s="16">
        <f>[1]!shade_noatt(D10,E10,F10,$D$14,$D$19,$E$19,$F$19,$D$21,$E$21,$F$21)</f>
        <v>0.59314946689921255</v>
      </c>
      <c r="E38" s="10">
        <f>INT(D38*255+0.5)</f>
        <v>151</v>
      </c>
      <c r="F38" s="20">
        <f t="shared" ref="F38:F40" si="7">ACOS(D38)</f>
        <v>0.93583116480592454</v>
      </c>
      <c r="G38" s="2"/>
      <c r="O38" s="2"/>
      <c r="P38" s="37">
        <f t="shared" si="5"/>
        <v>22</v>
      </c>
      <c r="Q38" s="16">
        <f>[1]!shade_noatt($H$16,$I$16,0,$D$14,0,P38,0,$H$26,$I$26,0)</f>
        <v>0.93919719071129204</v>
      </c>
      <c r="R38" s="19">
        <f t="shared" si="0"/>
        <v>1.9514962548268233E-3</v>
      </c>
      <c r="S38" s="16"/>
      <c r="T38" s="37">
        <f t="shared" si="6"/>
        <v>22</v>
      </c>
      <c r="U38" s="16">
        <f>[1]!shade_noatt($L$16,$M$16,0,$D$14,0,T38,0,$L$26,$M$26,0)</f>
        <v>0.17343274009696663</v>
      </c>
      <c r="V38" s="19">
        <f t="shared" si="3"/>
        <v>5.3153752207592275E-3</v>
      </c>
      <c r="X38" s="9"/>
      <c r="Y38" s="3"/>
      <c r="Z38" s="16">
        <f t="shared" si="1"/>
        <v>0.9375</v>
      </c>
      <c r="AA38" s="16">
        <f t="shared" si="2"/>
        <v>1.6971907112920404E-3</v>
      </c>
      <c r="AB38" s="8">
        <f t="shared" si="4"/>
        <v>240</v>
      </c>
    </row>
    <row r="39" spans="2:28" x14ac:dyDescent="0.25">
      <c r="B39" s="9"/>
      <c r="C39" s="5" t="s">
        <v>8</v>
      </c>
      <c r="D39" s="65">
        <f>[1]!shade_noatt(D11,E11,F11,$D$14,$D$19,$E$19,$F$19,$D$21,$E$21,$F$21)</f>
        <v>0.22883563244820901</v>
      </c>
      <c r="E39" s="10">
        <f>INT(D39*255+0.5)</f>
        <v>58</v>
      </c>
      <c r="F39" s="82">
        <f>ACOS(D39)</f>
        <v>1.3399149185587897</v>
      </c>
      <c r="G39" s="2"/>
      <c r="O39" s="2"/>
      <c r="P39" s="37">
        <f t="shared" si="5"/>
        <v>24</v>
      </c>
      <c r="Q39" s="16">
        <f>[1]!shade_noatt($H$16,$I$16,0,$D$14,0,P39,0,$H$26,$I$26,0)</f>
        <v>0.93724569445646522</v>
      </c>
      <c r="R39" s="19">
        <f t="shared" si="0"/>
        <v>2.0053573075253794E-3</v>
      </c>
      <c r="S39" s="16"/>
      <c r="T39" s="37">
        <f t="shared" si="6"/>
        <v>24</v>
      </c>
      <c r="U39" s="16">
        <f>[1]!shade_noatt($L$16,$M$16,0,$D$14,0,T39,0,$L$26,$M$26,0)</f>
        <v>0.1681173648762074</v>
      </c>
      <c r="V39" s="19">
        <f t="shared" si="3"/>
        <v>5.3626382116352955E-3</v>
      </c>
      <c r="X39" s="9"/>
      <c r="Y39" s="3"/>
      <c r="Z39" s="16">
        <f t="shared" si="1"/>
        <v>0.9375</v>
      </c>
      <c r="AA39" s="16">
        <f t="shared" si="2"/>
        <v>2.5430554353478296E-4</v>
      </c>
      <c r="AB39" s="8">
        <f t="shared" si="4"/>
        <v>240</v>
      </c>
    </row>
    <row r="40" spans="2:28" x14ac:dyDescent="0.25">
      <c r="B40" s="9"/>
      <c r="C40" s="5" t="s">
        <v>9</v>
      </c>
      <c r="D40" s="16">
        <f>[1]!shade_noatt(D12,E12,F12,$D$14,$D$19,$E$19,$F$19,$D$21,$E$21,$F$21)</f>
        <v>0.59314946689921255</v>
      </c>
      <c r="E40" s="10">
        <f>INT(D40*255+0.5)</f>
        <v>151</v>
      </c>
      <c r="F40" s="20">
        <f t="shared" si="7"/>
        <v>0.93583116480592454</v>
      </c>
      <c r="G40" s="2"/>
      <c r="O40" s="2"/>
      <c r="P40" s="37">
        <f t="shared" si="5"/>
        <v>26</v>
      </c>
      <c r="Q40" s="16">
        <f>[1]!shade_noatt($H$16,$I$16,0,$D$14,0,P40,0,$H$26,$I$26,0)</f>
        <v>0.93524033714893984</v>
      </c>
      <c r="R40" s="19">
        <f t="shared" si="0"/>
        <v>2.0605500524564224E-3</v>
      </c>
      <c r="S40" s="16"/>
      <c r="T40" s="37">
        <f t="shared" si="6"/>
        <v>26</v>
      </c>
      <c r="U40" s="16">
        <f>[1]!shade_noatt($L$16,$M$16,0,$D$14,0,T40,0,$L$26,$M$26,0)</f>
        <v>0.16275472666457211</v>
      </c>
      <c r="V40" s="19">
        <f t="shared" si="3"/>
        <v>5.4100455711613704E-3</v>
      </c>
      <c r="X40" s="9"/>
      <c r="Y40" s="3"/>
      <c r="Z40" s="16">
        <f t="shared" si="1"/>
        <v>0.93359375</v>
      </c>
      <c r="AA40" s="16">
        <f t="shared" si="2"/>
        <v>1.6465871489398376E-3</v>
      </c>
      <c r="AB40" s="8">
        <f t="shared" si="4"/>
        <v>239</v>
      </c>
    </row>
    <row r="41" spans="2:28" x14ac:dyDescent="0.25">
      <c r="B41" s="13"/>
      <c r="C41" s="24"/>
      <c r="D41" s="36"/>
      <c r="E41" s="25"/>
      <c r="F41" s="26"/>
      <c r="G41" s="2"/>
      <c r="O41" s="2"/>
      <c r="P41" s="37">
        <f t="shared" si="5"/>
        <v>28</v>
      </c>
      <c r="Q41" s="16">
        <f>[1]!shade_noatt($H$16,$I$16,0,$D$14,0,P41,0,$H$26,$I$26,0)</f>
        <v>0.93317978709648342</v>
      </c>
      <c r="R41" s="19">
        <f t="shared" si="0"/>
        <v>2.1171012087990437E-3</v>
      </c>
      <c r="S41" s="16"/>
      <c r="T41" s="37">
        <f t="shared" si="6"/>
        <v>28</v>
      </c>
      <c r="U41" s="16">
        <f>[1]!shade_noatt($L$16,$M$16,0,$D$14,0,T41,0,$L$26,$M$26,0)</f>
        <v>0.15734468109341074</v>
      </c>
      <c r="V41" s="19">
        <f t="shared" si="3"/>
        <v>5.4575838629066231E-3</v>
      </c>
      <c r="X41" s="9"/>
      <c r="Y41" s="3"/>
      <c r="Z41" s="16">
        <f t="shared" si="1"/>
        <v>0.93359375</v>
      </c>
      <c r="AA41" s="16">
        <f t="shared" si="2"/>
        <v>4.1396290351658482E-4</v>
      </c>
      <c r="AB41" s="8">
        <f t="shared" si="4"/>
        <v>239</v>
      </c>
    </row>
    <row r="42" spans="2:28" x14ac:dyDescent="0.25">
      <c r="G42" s="2"/>
      <c r="P42" s="37">
        <f t="shared" si="5"/>
        <v>30</v>
      </c>
      <c r="Q42" s="16">
        <f>[1]!shade_noatt($H$16,$I$16,0,$D$14,0,P42,0,$H$26,$I$26,0)</f>
        <v>0.93106268588768437</v>
      </c>
      <c r="R42" s="19">
        <f t="shared" si="0"/>
        <v>2.1750375160914937E-3</v>
      </c>
      <c r="S42" s="16"/>
      <c r="T42" s="37">
        <f t="shared" si="6"/>
        <v>30</v>
      </c>
      <c r="U42" s="16">
        <f>[1]!shade_noatt($L$16,$M$16,0,$D$14,0,T42,0,$L$26,$M$26,0)</f>
        <v>0.15188709723050411</v>
      </c>
      <c r="V42" s="19">
        <f t="shared" si="3"/>
        <v>5.5052390856903388E-3</v>
      </c>
      <c r="X42" s="9"/>
      <c r="Y42" s="3"/>
      <c r="Z42" s="16">
        <f t="shared" si="1"/>
        <v>0.9296875</v>
      </c>
      <c r="AA42" s="16">
        <f t="shared" si="2"/>
        <v>1.3751858876843714E-3</v>
      </c>
      <c r="AB42" s="8">
        <f t="shared" si="4"/>
        <v>238</v>
      </c>
    </row>
    <row r="43" spans="2:28" x14ac:dyDescent="0.25">
      <c r="P43" s="37">
        <f t="shared" si="5"/>
        <v>32</v>
      </c>
      <c r="Q43" s="16">
        <f>[1]!shade_noatt($H$16,$I$16,0,$D$14,0,P43,0,$H$26,$I$26,0)</f>
        <v>0.92888764837159288</v>
      </c>
      <c r="R43" s="19"/>
      <c r="T43" s="37">
        <f t="shared" si="6"/>
        <v>32</v>
      </c>
      <c r="U43" s="16">
        <f>[1]!shade_noatt($L$16,$M$16,0,$D$14,0,T43,0,$L$26,$M$26,0)</f>
        <v>0.14638185814481378</v>
      </c>
      <c r="V43" s="19"/>
      <c r="X43" s="9"/>
      <c r="Y43" s="3"/>
      <c r="Z43" s="16">
        <f t="shared" si="1"/>
        <v>0.9296875</v>
      </c>
      <c r="AA43" s="16">
        <f t="shared" si="2"/>
        <v>7.9985162840712221E-4</v>
      </c>
      <c r="AB43" s="8">
        <f t="shared" si="4"/>
        <v>238</v>
      </c>
    </row>
    <row r="44" spans="2:28" x14ac:dyDescent="0.25">
      <c r="P44" s="13"/>
      <c r="Q44" s="64"/>
      <c r="R44" s="39"/>
      <c r="T44" s="13"/>
      <c r="U44" s="64"/>
      <c r="V44" s="39"/>
      <c r="X44" s="13"/>
      <c r="Y44" s="64"/>
      <c r="Z44" s="64"/>
      <c r="AA44" s="64"/>
      <c r="AB44" s="39"/>
    </row>
  </sheetData>
  <pageMargins left="0.7" right="0.7" top="0.75" bottom="0.75" header="0.3" footer="0.3"/>
  <pageSetup paperSize="9" orientation="portrait" r:id="rId1"/>
  <ignoredErrors>
    <ignoredError sqref="M10 F3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Surf 2</vt:lpstr>
      <vt:lpstr>Surf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Edwards</dc:creator>
  <cp:lastModifiedBy>Gareth Edwards</cp:lastModifiedBy>
  <dcterms:created xsi:type="dcterms:W3CDTF">2020-01-13T11:20:43Z</dcterms:created>
  <dcterms:modified xsi:type="dcterms:W3CDTF">2020-01-23T05:56:07Z</dcterms:modified>
</cp:coreProperties>
</file>