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areth\Code\VS\vs_lib\vs_07\project\surface excel\"/>
    </mc:Choice>
  </mc:AlternateContent>
  <xr:revisionPtr revIDLastSave="0" documentId="13_ncr:1_{7E1F930C-9A2B-44BF-B522-D786DE927515}" xr6:coauthVersionLast="41" xr6:coauthVersionMax="41" xr10:uidLastSave="{00000000-0000-0000-0000-000000000000}"/>
  <bookViews>
    <workbookView xWindow="-120" yWindow="-120" windowWidth="29040" windowHeight="18240" xr2:uid="{00000000-000D-0000-FFFF-FFFF00000000}"/>
  </bookViews>
  <sheets>
    <sheet name="surf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1" l="1"/>
  <c r="P5" i="1" s="1"/>
  <c r="P6" i="1"/>
  <c r="AG49" i="1"/>
  <c r="AF49" i="1"/>
  <c r="AG48" i="1"/>
  <c r="AF48" i="1"/>
  <c r="AG30" i="1"/>
  <c r="AF30" i="1"/>
  <c r="AF29" i="1"/>
  <c r="AG11" i="1"/>
  <c r="AF11" i="1"/>
  <c r="AG45" i="1"/>
  <c r="AG61" i="1"/>
  <c r="AG58" i="1"/>
  <c r="AG55" i="1"/>
  <c r="AG52" i="1"/>
  <c r="AG46" i="1"/>
  <c r="AF61" i="1"/>
  <c r="AF58" i="1"/>
  <c r="AF55" i="1"/>
  <c r="AF52" i="1"/>
  <c r="AF46" i="1"/>
  <c r="AG42" i="1"/>
  <c r="AF42" i="1"/>
  <c r="AG39" i="1"/>
  <c r="AF39" i="1"/>
  <c r="AG36" i="1"/>
  <c r="AF36" i="1"/>
  <c r="AG33" i="1"/>
  <c r="AF33" i="1"/>
  <c r="AF27" i="1"/>
  <c r="AF26" i="1"/>
  <c r="AG27" i="1"/>
  <c r="AG23" i="1"/>
  <c r="AF23" i="1"/>
  <c r="AG20" i="1"/>
  <c r="AF20" i="1"/>
  <c r="AG17" i="1"/>
  <c r="AF17" i="1"/>
  <c r="AG14" i="1"/>
  <c r="AF14" i="1"/>
  <c r="AG8" i="1"/>
  <c r="AF8" i="1"/>
  <c r="K7" i="1"/>
  <c r="O18" i="1" l="1"/>
  <c r="O22" i="1" s="1"/>
  <c r="P18" i="1"/>
  <c r="Q18" i="1"/>
  <c r="O19" i="1"/>
  <c r="O23" i="1" s="1"/>
  <c r="P19" i="1"/>
  <c r="Q19" i="1"/>
  <c r="P17" i="1"/>
  <c r="O17" i="1"/>
  <c r="O21" i="1" s="1"/>
  <c r="Q17" i="1"/>
  <c r="D26" i="1" l="1"/>
  <c r="D29" i="1" s="1"/>
  <c r="E21" i="1" s="1"/>
  <c r="D25" i="1"/>
  <c r="D28" i="1" s="1"/>
  <c r="D21" i="1" s="1"/>
  <c r="F12" i="1"/>
  <c r="E12" i="1"/>
  <c r="E11" i="1"/>
  <c r="D11" i="1"/>
  <c r="AF10" i="1" s="1"/>
  <c r="F10" i="1"/>
  <c r="E10" i="1"/>
  <c r="E9" i="1"/>
  <c r="D9" i="1"/>
  <c r="AF45" i="1" s="1"/>
  <c r="AG10" i="1" l="1"/>
  <c r="AG29" i="1"/>
  <c r="AF13" i="1"/>
  <c r="AF51" i="1"/>
  <c r="AG26" i="1"/>
  <c r="AG7" i="1"/>
  <c r="AG32" i="1"/>
  <c r="AG13" i="1"/>
  <c r="J7" i="1"/>
  <c r="I7" i="1"/>
  <c r="AF7" i="1"/>
  <c r="D30" i="1"/>
  <c r="F21" i="1" s="1"/>
  <c r="H36" i="1"/>
  <c r="D39" i="1"/>
  <c r="D37" i="1"/>
  <c r="D36" i="1"/>
  <c r="D38" i="1"/>
  <c r="L7" i="1" l="1"/>
  <c r="K9" i="1" s="1"/>
  <c r="AF32" i="1"/>
  <c r="AG51" i="1"/>
  <c r="J9" i="1"/>
  <c r="I9" i="1"/>
  <c r="I14" i="1" s="1"/>
  <c r="E38" i="1"/>
  <c r="E36" i="1"/>
  <c r="J16" i="1" s="1"/>
  <c r="E37" i="1"/>
  <c r="E39" i="1"/>
  <c r="I16" i="1" l="1"/>
  <c r="J13" i="1"/>
  <c r="I13" i="1"/>
  <c r="J14" i="1"/>
  <c r="P7" i="1" s="1"/>
  <c r="Q21" i="1" l="1"/>
  <c r="Q25" i="1" s="1"/>
  <c r="P21" i="1"/>
  <c r="P25" i="1" s="1"/>
  <c r="P23" i="1"/>
  <c r="P27" i="1" s="1"/>
  <c r="P22" i="1"/>
  <c r="P26" i="1" s="1"/>
  <c r="Q22" i="1"/>
  <c r="Q23" i="1"/>
  <c r="AG19" i="1" l="1"/>
  <c r="AG38" i="1"/>
  <c r="AG41" i="1"/>
  <c r="AG22" i="1"/>
  <c r="AG16" i="1"/>
  <c r="AG35" i="1"/>
  <c r="AG54" i="1"/>
  <c r="AF35" i="1"/>
  <c r="Q27" i="1"/>
  <c r="O27" i="1"/>
  <c r="O26" i="1"/>
  <c r="Q26" i="1"/>
  <c r="O25" i="1"/>
  <c r="I37" i="1"/>
  <c r="I36" i="1"/>
  <c r="AG57" i="1" l="1"/>
  <c r="AF38" i="1"/>
  <c r="AF19" i="1"/>
  <c r="AF57" i="1"/>
  <c r="AF60" i="1"/>
  <c r="AF22" i="1"/>
  <c r="AF54" i="1"/>
  <c r="AF16" i="1"/>
  <c r="AG60" i="1"/>
  <c r="AF41" i="1"/>
</calcChain>
</file>

<file path=xl/sharedStrings.xml><?xml version="1.0" encoding="utf-8"?>
<sst xmlns="http://schemas.openxmlformats.org/spreadsheetml/2006/main" count="72" uniqueCount="51">
  <si>
    <t>Y</t>
  </si>
  <si>
    <t>X</t>
  </si>
  <si>
    <t>Z</t>
  </si>
  <si>
    <t>A</t>
  </si>
  <si>
    <t>B</t>
  </si>
  <si>
    <t>C</t>
  </si>
  <si>
    <t>D</t>
  </si>
  <si>
    <t>Surface Shader &amp; Normals</t>
  </si>
  <si>
    <t>Light</t>
  </si>
  <si>
    <t>Radius</t>
  </si>
  <si>
    <t>Intensity</t>
  </si>
  <si>
    <t>Vertex</t>
  </si>
  <si>
    <t>Normal</t>
  </si>
  <si>
    <t>Rotation</t>
  </si>
  <si>
    <t>RZ</t>
  </si>
  <si>
    <t>RY</t>
  </si>
  <si>
    <t>x'</t>
  </si>
  <si>
    <t>x' = x*cos q - y*sin q</t>
  </si>
  <si>
    <t>y'</t>
  </si>
  <si>
    <t>y' = x*sin q + y*cos q</t>
  </si>
  <si>
    <t>z'</t>
  </si>
  <si>
    <t>z' = z</t>
  </si>
  <si>
    <t>x''</t>
  </si>
  <si>
    <t>x' = z*sin q + x*cos q</t>
  </si>
  <si>
    <t>y''</t>
  </si>
  <si>
    <t>y' = y</t>
  </si>
  <si>
    <t>z''</t>
  </si>
  <si>
    <t>z' = z*cos q - x*sin q</t>
  </si>
  <si>
    <t>Scalar</t>
  </si>
  <si>
    <t>Value</t>
  </si>
  <si>
    <t>Radians</t>
  </si>
  <si>
    <t>Axis</t>
  </si>
  <si>
    <t>Size</t>
  </si>
  <si>
    <t>Test Vertex</t>
  </si>
  <si>
    <t>Test Vertex Shade values</t>
  </si>
  <si>
    <t>Orientation</t>
  </si>
  <si>
    <t>Pan</t>
  </si>
  <si>
    <t>Tilt</t>
  </si>
  <si>
    <t>Roll</t>
  </si>
  <si>
    <t>Y (Pan)</t>
  </si>
  <si>
    <t>X (Tilt)</t>
  </si>
  <si>
    <t>Z (Roll)</t>
  </si>
  <si>
    <t>Alignment</t>
  </si>
  <si>
    <t>XD</t>
  </si>
  <si>
    <t>YD</t>
  </si>
  <si>
    <t>ZD</t>
  </si>
  <si>
    <t>LEN</t>
  </si>
  <si>
    <t>U V</t>
  </si>
  <si>
    <t>Geometry</t>
  </si>
  <si>
    <t>SUCCESS</t>
  </si>
  <si>
    <t>ROLL IMPACTS 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</si>
</sst>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left"/>
    </xf>
    <xf numFmtId="0" fontId="16" fillId="0" borderId="11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164" fontId="16" fillId="0" borderId="13" xfId="0" applyNumberFormat="1" applyFon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6" fontId="18" fillId="0" borderId="0" xfId="0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16" fillId="0" borderId="12" xfId="0" applyFont="1" applyBorder="1" applyAlignment="1">
      <alignment horizontal="left"/>
    </xf>
    <xf numFmtId="166" fontId="16" fillId="0" borderId="12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left"/>
    </xf>
    <xf numFmtId="0" fontId="0" fillId="0" borderId="14" xfId="0" applyBorder="1"/>
    <xf numFmtId="166" fontId="0" fillId="0" borderId="10" xfId="0" applyNumberForma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5" xfId="0" applyBorder="1"/>
    <xf numFmtId="0" fontId="0" fillId="0" borderId="16" xfId="0" applyFont="1" applyFill="1" applyBorder="1" applyAlignment="1">
      <alignment horizontal="center"/>
    </xf>
    <xf numFmtId="165" fontId="14" fillId="0" borderId="16" xfId="0" applyNumberFormat="1" applyFont="1" applyBorder="1" applyAlignment="1">
      <alignment horizontal="center"/>
    </xf>
    <xf numFmtId="164" fontId="0" fillId="0" borderId="16" xfId="0" applyNumberFormat="1" applyFont="1" applyBorder="1" applyAlignment="1">
      <alignment horizontal="center"/>
    </xf>
    <xf numFmtId="0" fontId="0" fillId="0" borderId="0" xfId="0" applyBorder="1"/>
    <xf numFmtId="0" fontId="16" fillId="0" borderId="0" xfId="0" applyFont="1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6" fillId="0" borderId="13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166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66" fontId="0" fillId="0" borderId="0" xfId="0" applyNumberFormat="1" applyBorder="1"/>
    <xf numFmtId="164" fontId="0" fillId="0" borderId="15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6" fillId="0" borderId="0" xfId="0" applyFont="1" applyBorder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ZY</a:t>
            </a:r>
            <a:r>
              <a:rPr lang="en-GB" baseline="0"/>
              <a:t> - Side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surf!$AF$7:$AF$23</c:f>
              <c:numCache>
                <c:formatCode>0.000</c:formatCode>
                <c:ptCount val="17"/>
                <c:pt idx="0">
                  <c:v>-200</c:v>
                </c:pt>
                <c:pt idx="1">
                  <c:v>-37.5</c:v>
                </c:pt>
                <c:pt idx="3">
                  <c:v>200</c:v>
                </c:pt>
                <c:pt idx="4">
                  <c:v>-37.5</c:v>
                </c:pt>
                <c:pt idx="6">
                  <c:v>-42.70944533000791</c:v>
                </c:pt>
                <c:pt idx="7">
                  <c:v>-37.5</c:v>
                </c:pt>
                <c:pt idx="9">
                  <c:v>-44.24578520096275</c:v>
                </c:pt>
                <c:pt idx="10">
                  <c:v>-37.5</c:v>
                </c:pt>
                <c:pt idx="12">
                  <c:v>-42.411919925427327</c:v>
                </c:pt>
                <c:pt idx="13">
                  <c:v>-37.5</c:v>
                </c:pt>
                <c:pt idx="15">
                  <c:v>-66.316096624433044</c:v>
                </c:pt>
                <c:pt idx="16">
                  <c:v>-37.5</c:v>
                </c:pt>
              </c:numCache>
            </c:numRef>
          </c:xVal>
          <c:yVal>
            <c:numRef>
              <c:f>surf!$AG$7:$AG$23</c:f>
              <c:numCache>
                <c:formatCode>0.000</c:formatCode>
                <c:ptCount val="17"/>
                <c:pt idx="0">
                  <c:v>200</c:v>
                </c:pt>
                <c:pt idx="1">
                  <c:v>0</c:v>
                </c:pt>
                <c:pt idx="3">
                  <c:v>200</c:v>
                </c:pt>
                <c:pt idx="4">
                  <c:v>0</c:v>
                </c:pt>
                <c:pt idx="6">
                  <c:v>29.544232590366242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29.573436984814659</c:v>
                </c:pt>
                <c:pt idx="13">
                  <c:v>0</c:v>
                </c:pt>
                <c:pt idx="15">
                  <c:v>-5.0410142734569163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2-4FAA-A150-233B80209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240784"/>
        <c:axId val="481241112"/>
      </c:scatterChart>
      <c:valAx>
        <c:axId val="48124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41112"/>
        <c:crosses val="autoZero"/>
        <c:crossBetween val="midCat"/>
      </c:valAx>
      <c:valAx>
        <c:axId val="48124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4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XY - Front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surf!$AF$26:$AF$42</c:f>
              <c:numCache>
                <c:formatCode>0.000</c:formatCode>
                <c:ptCount val="17"/>
                <c:pt idx="0">
                  <c:v>0</c:v>
                </c:pt>
                <c:pt idx="1">
                  <c:v>37.5</c:v>
                </c:pt>
                <c:pt idx="3">
                  <c:v>0</c:v>
                </c:pt>
                <c:pt idx="4">
                  <c:v>37.5</c:v>
                </c:pt>
                <c:pt idx="6">
                  <c:v>37.5</c:v>
                </c:pt>
                <c:pt idx="7">
                  <c:v>37.5</c:v>
                </c:pt>
                <c:pt idx="9">
                  <c:v>66.731735870838591</c:v>
                </c:pt>
                <c:pt idx="10">
                  <c:v>37.5</c:v>
                </c:pt>
                <c:pt idx="12">
                  <c:v>36.366480017209078</c:v>
                </c:pt>
                <c:pt idx="13">
                  <c:v>37.5</c:v>
                </c:pt>
                <c:pt idx="15">
                  <c:v>30.850131548207759</c:v>
                </c:pt>
                <c:pt idx="16">
                  <c:v>37.5</c:v>
                </c:pt>
              </c:numCache>
            </c:numRef>
          </c:xVal>
          <c:yVal>
            <c:numRef>
              <c:f>surf!$AG$26:$AG$42</c:f>
              <c:numCache>
                <c:formatCode>0.000</c:formatCode>
                <c:ptCount val="17"/>
                <c:pt idx="0">
                  <c:v>200</c:v>
                </c:pt>
                <c:pt idx="1">
                  <c:v>0</c:v>
                </c:pt>
                <c:pt idx="3">
                  <c:v>200</c:v>
                </c:pt>
                <c:pt idx="4">
                  <c:v>0</c:v>
                </c:pt>
                <c:pt idx="6">
                  <c:v>29.544232590366242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29.573436984814659</c:v>
                </c:pt>
                <c:pt idx="13">
                  <c:v>0</c:v>
                </c:pt>
                <c:pt idx="15">
                  <c:v>-5.0410142734569163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9-4A66-91D4-067C04601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244064"/>
        <c:axId val="481241768"/>
      </c:scatterChart>
      <c:valAx>
        <c:axId val="48124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41768"/>
        <c:crosses val="autoZero"/>
        <c:crossBetween val="midCat"/>
      </c:valAx>
      <c:valAx>
        <c:axId val="48124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4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XZ -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surf!$AF$45:$AF$61</c:f>
              <c:numCache>
                <c:formatCode>0.000</c:formatCode>
                <c:ptCount val="17"/>
                <c:pt idx="0">
                  <c:v>-200</c:v>
                </c:pt>
                <c:pt idx="1">
                  <c:v>-37.5</c:v>
                </c:pt>
                <c:pt idx="3">
                  <c:v>200</c:v>
                </c:pt>
                <c:pt idx="4">
                  <c:v>-37.5</c:v>
                </c:pt>
                <c:pt idx="6">
                  <c:v>-42.70944533000791</c:v>
                </c:pt>
                <c:pt idx="7">
                  <c:v>-37.5</c:v>
                </c:pt>
                <c:pt idx="9">
                  <c:v>-44.24578520096275</c:v>
                </c:pt>
                <c:pt idx="10">
                  <c:v>-37.5</c:v>
                </c:pt>
                <c:pt idx="12">
                  <c:v>-42.411919925427327</c:v>
                </c:pt>
                <c:pt idx="13">
                  <c:v>-37.5</c:v>
                </c:pt>
                <c:pt idx="15">
                  <c:v>-66.316096624433044</c:v>
                </c:pt>
                <c:pt idx="16">
                  <c:v>-37.5</c:v>
                </c:pt>
              </c:numCache>
            </c:numRef>
          </c:xVal>
          <c:yVal>
            <c:numRef>
              <c:f>surf!$AG$45:$AG$61</c:f>
              <c:numCache>
                <c:formatCode>0.000</c:formatCode>
                <c:ptCount val="17"/>
                <c:pt idx="0">
                  <c:v>0</c:v>
                </c:pt>
                <c:pt idx="1">
                  <c:v>37.5</c:v>
                </c:pt>
                <c:pt idx="3">
                  <c:v>0</c:v>
                </c:pt>
                <c:pt idx="4">
                  <c:v>37.5</c:v>
                </c:pt>
                <c:pt idx="6">
                  <c:v>37.5</c:v>
                </c:pt>
                <c:pt idx="7">
                  <c:v>37.5</c:v>
                </c:pt>
                <c:pt idx="9">
                  <c:v>66.731735870838591</c:v>
                </c:pt>
                <c:pt idx="10">
                  <c:v>37.5</c:v>
                </c:pt>
                <c:pt idx="12">
                  <c:v>36.366480017209078</c:v>
                </c:pt>
                <c:pt idx="13">
                  <c:v>37.5</c:v>
                </c:pt>
                <c:pt idx="15">
                  <c:v>30.850131548207759</c:v>
                </c:pt>
                <c:pt idx="16">
                  <c:v>37.5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8-4996-8921-924A3F691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347456"/>
        <c:axId val="597348112"/>
      </c:scatterChart>
      <c:valAx>
        <c:axId val="59734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8112"/>
        <c:crosses val="autoZero"/>
        <c:crossBetween val="midCat"/>
      </c:valAx>
      <c:valAx>
        <c:axId val="5973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228601</xdr:colOff>
      <xdr:row>3</xdr:row>
      <xdr:rowOff>9525</xdr:rowOff>
    </xdr:from>
    <xdr:to>
      <xdr:col>30</xdr:col>
      <xdr:colOff>57150</xdr:colOff>
      <xdr:row>21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1D6C33-B54A-494B-BE55-A45497520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152401</xdr:colOff>
      <xdr:row>2</xdr:row>
      <xdr:rowOff>190499</xdr:rowOff>
    </xdr:from>
    <xdr:to>
      <xdr:col>20</xdr:col>
      <xdr:colOff>123825</xdr:colOff>
      <xdr:row>21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54039D-3043-40BF-B643-8CB3699A0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142875</xdr:colOff>
      <xdr:row>22</xdr:row>
      <xdr:rowOff>9525</xdr:rowOff>
    </xdr:from>
    <xdr:to>
      <xdr:col>30</xdr:col>
      <xdr:colOff>47624</xdr:colOff>
      <xdr:row>31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7C9734-BD5C-4DBD-8330-559EC086F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face 06 01"/>
      <sheetName val="Surface Shader Good"/>
      <sheetName val="Surface Shader"/>
      <sheetName val="Shade &amp; Bitdepth"/>
      <sheetName val="Four Pass"/>
      <sheetName val="Two Pass"/>
      <sheetName val=" Single Pass"/>
      <sheetName val="Spider with Data"/>
      <sheetName val="Surf"/>
      <sheetName val="Four"/>
      <sheetName val="Shade - 1"/>
      <sheetName val="Spider - Original"/>
      <sheetName val="Value"/>
      <sheetName val="Vertex"/>
      <sheetName val="Normal"/>
    </sheetNames>
    <definedNames>
      <definedName name="shade_noat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98"/>
  <sheetViews>
    <sheetView tabSelected="1" topLeftCell="C1" workbookViewId="0">
      <selection activeCell="J32" sqref="J32"/>
    </sheetView>
  </sheetViews>
  <sheetFormatPr defaultRowHeight="15" x14ac:dyDescent="0.25"/>
  <cols>
    <col min="7" max="7" width="4.7109375" customWidth="1"/>
    <col min="13" max="13" width="4.7109375" customWidth="1"/>
  </cols>
  <sheetData>
    <row r="1" spans="2:33" x14ac:dyDescent="0.25">
      <c r="B1" s="7"/>
      <c r="C1" s="3"/>
      <c r="D1" s="3"/>
      <c r="E1" s="3"/>
      <c r="F1" s="3"/>
    </row>
    <row r="2" spans="2:33" x14ac:dyDescent="0.25">
      <c r="B2" s="7" t="s">
        <v>7</v>
      </c>
      <c r="C2" s="3"/>
      <c r="D2" s="3"/>
      <c r="E2" s="3"/>
      <c r="F2" s="3"/>
      <c r="G2" s="36"/>
      <c r="H2" s="36"/>
      <c r="I2" s="36"/>
      <c r="J2" s="36"/>
      <c r="K2" s="36"/>
      <c r="L2" s="36"/>
      <c r="M2" s="36"/>
    </row>
    <row r="3" spans="2:33" x14ac:dyDescent="0.25">
      <c r="B3" s="7"/>
      <c r="C3" s="3"/>
      <c r="D3" s="3"/>
      <c r="E3" s="3"/>
      <c r="F3" s="3"/>
      <c r="G3" s="36"/>
      <c r="H3" s="36"/>
      <c r="I3" s="36"/>
      <c r="J3" s="36"/>
      <c r="K3" s="36"/>
      <c r="L3" s="36"/>
      <c r="M3" s="36"/>
    </row>
    <row r="4" spans="2:33" x14ac:dyDescent="0.25">
      <c r="B4" s="8" t="s">
        <v>8</v>
      </c>
      <c r="C4" s="9"/>
      <c r="D4" s="9"/>
      <c r="E4" s="9"/>
      <c r="F4" s="41"/>
      <c r="G4" s="37"/>
      <c r="H4" s="37" t="s">
        <v>42</v>
      </c>
      <c r="I4" s="37"/>
      <c r="J4" s="37"/>
      <c r="K4" s="37"/>
      <c r="L4" s="37"/>
      <c r="M4" s="37"/>
      <c r="N4" t="s">
        <v>35</v>
      </c>
      <c r="AE4" t="s">
        <v>48</v>
      </c>
    </row>
    <row r="5" spans="2:33" x14ac:dyDescent="0.25">
      <c r="B5" s="11"/>
      <c r="C5" s="1" t="s">
        <v>9</v>
      </c>
      <c r="D5" s="1">
        <v>200</v>
      </c>
      <c r="E5" s="1"/>
      <c r="F5" s="2"/>
      <c r="G5" s="36"/>
      <c r="H5" s="36"/>
      <c r="I5" s="36"/>
      <c r="J5" s="36"/>
      <c r="K5" s="36"/>
      <c r="L5" s="36"/>
      <c r="M5" s="36"/>
      <c r="N5" s="3"/>
      <c r="O5" s="7" t="s">
        <v>41</v>
      </c>
      <c r="P5" s="3">
        <f>J12</f>
        <v>0</v>
      </c>
      <c r="Q5" s="3"/>
      <c r="R5" s="3"/>
      <c r="S5" s="3"/>
      <c r="T5" s="3"/>
      <c r="U5" s="3"/>
      <c r="V5" s="3"/>
      <c r="W5" s="3"/>
      <c r="X5" s="3"/>
    </row>
    <row r="6" spans="2:33" x14ac:dyDescent="0.25">
      <c r="B6" s="11"/>
      <c r="C6" s="1" t="s">
        <v>10</v>
      </c>
      <c r="D6" s="38">
        <v>1</v>
      </c>
      <c r="E6" s="1"/>
      <c r="F6" s="2"/>
      <c r="G6" s="36"/>
      <c r="H6" s="1"/>
      <c r="I6" s="1" t="s">
        <v>43</v>
      </c>
      <c r="J6" s="1" t="s">
        <v>44</v>
      </c>
      <c r="K6" s="1" t="s">
        <v>45</v>
      </c>
      <c r="L6" s="39" t="s">
        <v>46</v>
      </c>
      <c r="M6" s="36"/>
      <c r="N6" s="3"/>
      <c r="O6" s="7" t="s">
        <v>40</v>
      </c>
      <c r="P6" s="56">
        <f>J13-J16</f>
        <v>0.16883477769022393</v>
      </c>
      <c r="Q6" s="3"/>
      <c r="R6" s="3"/>
      <c r="S6" s="3"/>
      <c r="T6" s="3"/>
      <c r="U6" s="3"/>
      <c r="V6" s="3"/>
      <c r="W6" s="3"/>
      <c r="X6" s="3"/>
      <c r="AF6" s="50" t="s">
        <v>1</v>
      </c>
      <c r="AG6" s="51" t="s">
        <v>0</v>
      </c>
    </row>
    <row r="7" spans="2:33" x14ac:dyDescent="0.25">
      <c r="B7" s="11"/>
      <c r="C7" s="1"/>
      <c r="D7" s="38"/>
      <c r="E7" s="1"/>
      <c r="F7" s="2"/>
      <c r="G7" s="36"/>
      <c r="H7" s="15" t="s">
        <v>3</v>
      </c>
      <c r="I7" s="40">
        <f>D9-D$19</f>
        <v>-162.5</v>
      </c>
      <c r="J7" s="40">
        <f>E9-E$19</f>
        <v>200</v>
      </c>
      <c r="K7" s="40">
        <f>F9-F$19</f>
        <v>-37.5</v>
      </c>
      <c r="L7" s="36">
        <f>SQRT(I7*I7+J7*J7+K7*K7)</f>
        <v>260.40833319999575</v>
      </c>
      <c r="M7" s="36"/>
      <c r="N7" s="3"/>
      <c r="O7" s="7" t="s">
        <v>39</v>
      </c>
      <c r="P7" s="3">
        <f>J14</f>
        <v>-1.7975951748487824</v>
      </c>
      <c r="Q7" s="1"/>
      <c r="R7" s="1"/>
      <c r="S7" s="1"/>
      <c r="T7" s="1"/>
      <c r="U7" s="1"/>
      <c r="V7" s="1"/>
      <c r="W7" s="1"/>
      <c r="X7" s="1"/>
      <c r="AF7" s="47">
        <f>D9</f>
        <v>-200</v>
      </c>
      <c r="AG7" s="42">
        <f>$E$9</f>
        <v>200</v>
      </c>
    </row>
    <row r="8" spans="2:33" x14ac:dyDescent="0.25">
      <c r="B8" s="11"/>
      <c r="C8" s="1"/>
      <c r="D8" s="1" t="s">
        <v>1</v>
      </c>
      <c r="E8" s="1" t="s">
        <v>0</v>
      </c>
      <c r="F8" s="2" t="s">
        <v>2</v>
      </c>
      <c r="G8" s="36"/>
      <c r="H8" s="15"/>
      <c r="I8" s="36"/>
      <c r="J8" s="36"/>
      <c r="K8" s="36"/>
      <c r="L8" s="36"/>
      <c r="M8" s="36"/>
      <c r="N8" s="3"/>
      <c r="Q8" s="1"/>
      <c r="R8" s="1"/>
      <c r="S8" s="1"/>
      <c r="T8" s="1"/>
      <c r="U8" s="1"/>
      <c r="V8" s="1"/>
      <c r="W8" s="1"/>
      <c r="X8" s="1"/>
      <c r="AF8" s="47">
        <f>$D$19</f>
        <v>-37.5</v>
      </c>
      <c r="AG8" s="42">
        <f>$E$19</f>
        <v>0</v>
      </c>
    </row>
    <row r="9" spans="2:33" x14ac:dyDescent="0.25">
      <c r="B9" s="11"/>
      <c r="C9" s="1" t="s">
        <v>3</v>
      </c>
      <c r="D9" s="38">
        <f>-D5</f>
        <v>-200</v>
      </c>
      <c r="E9" s="38">
        <f>D5</f>
        <v>200</v>
      </c>
      <c r="F9" s="42">
        <v>0</v>
      </c>
      <c r="G9" s="36"/>
      <c r="H9" s="15" t="s">
        <v>47</v>
      </c>
      <c r="I9" s="36">
        <f>I7/$L7</f>
        <v>-0.62401996895851508</v>
      </c>
      <c r="J9" s="36">
        <f>J7/$L7</f>
        <v>0.76802457717971084</v>
      </c>
      <c r="K9" s="36">
        <f>K7/$L7</f>
        <v>-0.14400460822119579</v>
      </c>
      <c r="L9" s="36"/>
      <c r="M9" s="36"/>
      <c r="N9" s="3"/>
      <c r="O9" s="3"/>
      <c r="P9" s="3"/>
      <c r="Q9" s="1"/>
      <c r="R9" s="1"/>
      <c r="S9" s="1"/>
      <c r="T9" s="1"/>
      <c r="U9" s="1"/>
      <c r="V9" s="1"/>
      <c r="W9" s="1"/>
      <c r="X9" s="1"/>
      <c r="AF9" s="47"/>
      <c r="AG9" s="42"/>
    </row>
    <row r="10" spans="2:33" x14ac:dyDescent="0.25">
      <c r="B10" s="11"/>
      <c r="C10" s="1" t="s">
        <v>4</v>
      </c>
      <c r="D10" s="38">
        <v>0</v>
      </c>
      <c r="E10" s="38">
        <f>D5</f>
        <v>200</v>
      </c>
      <c r="F10" s="42">
        <f>D5</f>
        <v>200</v>
      </c>
      <c r="G10" s="36"/>
      <c r="H10" s="15"/>
      <c r="I10" s="36"/>
      <c r="J10" s="36"/>
      <c r="K10" s="36"/>
      <c r="L10" s="36"/>
      <c r="M10" s="36"/>
      <c r="N10" s="7" t="s">
        <v>28</v>
      </c>
      <c r="O10" s="3" t="s">
        <v>32</v>
      </c>
      <c r="P10" s="40">
        <v>30</v>
      </c>
      <c r="Q10" s="1"/>
      <c r="R10" s="1"/>
      <c r="S10" s="1"/>
      <c r="T10" s="1"/>
      <c r="U10" s="1"/>
      <c r="V10" s="1"/>
      <c r="W10" s="1"/>
      <c r="X10" s="1"/>
      <c r="AF10" s="47">
        <f>D11</f>
        <v>200</v>
      </c>
      <c r="AG10" s="47">
        <f>E11</f>
        <v>200</v>
      </c>
    </row>
    <row r="11" spans="2:33" x14ac:dyDescent="0.25">
      <c r="B11" s="11"/>
      <c r="C11" s="1" t="s">
        <v>5</v>
      </c>
      <c r="D11" s="38">
        <f>D5</f>
        <v>200</v>
      </c>
      <c r="E11" s="38">
        <f>D5</f>
        <v>200</v>
      </c>
      <c r="F11" s="42">
        <v>0</v>
      </c>
      <c r="G11" s="36"/>
      <c r="H11" s="15"/>
      <c r="I11" s="36"/>
      <c r="J11" s="36"/>
      <c r="K11" s="36"/>
      <c r="L11" s="36"/>
      <c r="M11" s="36"/>
      <c r="N11" s="7"/>
      <c r="O11" s="3"/>
      <c r="P11" s="3"/>
      <c r="Q11" s="1"/>
      <c r="R11" s="1"/>
      <c r="S11" s="1"/>
      <c r="T11" s="1"/>
      <c r="U11" s="1"/>
      <c r="V11" s="1"/>
      <c r="W11" s="1"/>
      <c r="X11" s="1"/>
      <c r="AF11" s="47">
        <f>$D$19</f>
        <v>-37.5</v>
      </c>
      <c r="AG11" s="42">
        <f>$E$19</f>
        <v>0</v>
      </c>
    </row>
    <row r="12" spans="2:33" x14ac:dyDescent="0.25">
      <c r="B12" s="11"/>
      <c r="C12" s="1" t="s">
        <v>6</v>
      </c>
      <c r="D12" s="38">
        <v>0</v>
      </c>
      <c r="E12" s="38">
        <f>D5</f>
        <v>200</v>
      </c>
      <c r="F12" s="42">
        <f>-D5</f>
        <v>-200</v>
      </c>
      <c r="G12" s="36"/>
      <c r="H12" s="15" t="s">
        <v>41</v>
      </c>
      <c r="I12" s="36">
        <v>0</v>
      </c>
      <c r="J12" s="36">
        <f>RADIANS(I12)</f>
        <v>0</v>
      </c>
      <c r="K12" s="36"/>
      <c r="L12" s="36"/>
      <c r="M12" s="36"/>
      <c r="N12" s="7"/>
      <c r="O12" s="1" t="s">
        <v>1</v>
      </c>
      <c r="P12" s="1" t="s">
        <v>0</v>
      </c>
      <c r="Q12" s="1" t="s">
        <v>2</v>
      </c>
      <c r="R12" s="1"/>
      <c r="S12" s="1"/>
      <c r="T12" s="1"/>
      <c r="U12" s="1"/>
      <c r="V12" s="1"/>
      <c r="W12" s="1"/>
      <c r="X12" s="1"/>
      <c r="AF12" s="47"/>
      <c r="AG12" s="42"/>
    </row>
    <row r="13" spans="2:33" x14ac:dyDescent="0.25">
      <c r="B13" s="11"/>
      <c r="C13" s="1"/>
      <c r="D13" s="38"/>
      <c r="E13" s="38"/>
      <c r="F13" s="42"/>
      <c r="G13" s="36"/>
      <c r="H13" s="36" t="s">
        <v>40</v>
      </c>
      <c r="I13" s="36">
        <f>DEGREES(ATAN2($J9,SQRT($I9*$I9+$K9*$K9)))</f>
        <v>39.823172492073489</v>
      </c>
      <c r="J13" s="36">
        <f>ATAN2($J9,SQRT($I9*$I9+$K9*$K9))</f>
        <v>0.69504547857631782</v>
      </c>
      <c r="K13" s="36"/>
      <c r="L13" s="36"/>
      <c r="M13" s="36"/>
      <c r="N13" s="7" t="s">
        <v>31</v>
      </c>
      <c r="O13" s="40">
        <v>1</v>
      </c>
      <c r="P13" s="40">
        <v>0</v>
      </c>
      <c r="Q13" s="40">
        <v>0</v>
      </c>
      <c r="R13" s="40"/>
      <c r="S13" s="40"/>
      <c r="T13" s="40"/>
      <c r="U13" s="40"/>
      <c r="V13" s="40"/>
      <c r="W13" s="40"/>
      <c r="X13" s="40"/>
      <c r="AF13" s="47">
        <f>D19+D32*D21</f>
        <v>-42.70944533000791</v>
      </c>
      <c r="AG13" s="42">
        <f>$E$19+$E$21*$D$32</f>
        <v>29.544232590366242</v>
      </c>
    </row>
    <row r="14" spans="2:33" x14ac:dyDescent="0.25">
      <c r="B14" s="11"/>
      <c r="C14" s="36"/>
      <c r="D14" s="36"/>
      <c r="E14" s="38"/>
      <c r="F14" s="42"/>
      <c r="G14" s="36"/>
      <c r="H14" s="36" t="s">
        <v>39</v>
      </c>
      <c r="I14" s="36">
        <f>DEGREES(ATAN2($K9,$I9))</f>
        <v>-102.9946167919165</v>
      </c>
      <c r="J14" s="36">
        <f>ATAN2($K9,$I9)</f>
        <v>-1.7975951748487824</v>
      </c>
      <c r="K14" s="36"/>
      <c r="L14" s="36"/>
      <c r="M14" s="36"/>
      <c r="N14" s="7"/>
      <c r="O14" s="40">
        <v>0</v>
      </c>
      <c r="P14" s="40">
        <v>1</v>
      </c>
      <c r="Q14" s="40">
        <v>0</v>
      </c>
      <c r="R14" s="40"/>
      <c r="S14" s="40"/>
      <c r="T14" s="40"/>
      <c r="U14" s="40"/>
      <c r="V14" s="40"/>
      <c r="W14" s="40"/>
      <c r="X14" s="40"/>
      <c r="AF14" s="47">
        <f>$D$19</f>
        <v>-37.5</v>
      </c>
      <c r="AG14" s="42">
        <f>$E$19</f>
        <v>0</v>
      </c>
    </row>
    <row r="15" spans="2:33" x14ac:dyDescent="0.25">
      <c r="B15" s="12"/>
      <c r="C15" s="13"/>
      <c r="D15" s="14"/>
      <c r="E15" s="14"/>
      <c r="F15" s="43"/>
      <c r="G15" s="36"/>
      <c r="H15" s="36"/>
      <c r="I15" s="36"/>
      <c r="J15" s="36"/>
      <c r="K15" s="36"/>
      <c r="L15" s="36"/>
      <c r="M15" s="36"/>
      <c r="N15" s="7"/>
      <c r="O15" s="40">
        <v>0</v>
      </c>
      <c r="P15" s="40">
        <v>0</v>
      </c>
      <c r="Q15" s="40">
        <v>1</v>
      </c>
      <c r="R15" s="40"/>
      <c r="S15" s="40"/>
      <c r="T15" s="40"/>
      <c r="U15" s="40"/>
      <c r="V15" s="40"/>
      <c r="W15" s="40"/>
      <c r="X15" s="40"/>
      <c r="AF15" s="47"/>
      <c r="AG15" s="42"/>
    </row>
    <row r="16" spans="2:33" x14ac:dyDescent="0.25">
      <c r="B16" s="15"/>
      <c r="C16" s="1"/>
      <c r="D16" s="4"/>
      <c r="E16" s="4"/>
      <c r="F16" s="4"/>
      <c r="G16" s="36"/>
      <c r="H16" s="36"/>
      <c r="I16">
        <f>DEGREES(J16)</f>
        <v>30.149652295394148</v>
      </c>
      <c r="J16" s="52">
        <f>E36</f>
        <v>0.5262107008860939</v>
      </c>
      <c r="K16" s="36"/>
      <c r="L16" s="36"/>
      <c r="M16" s="36"/>
      <c r="N16" s="7"/>
      <c r="O16" s="3"/>
      <c r="P16" s="3"/>
      <c r="Q16" s="3"/>
      <c r="R16" s="3"/>
      <c r="S16" s="3"/>
      <c r="T16" s="3"/>
      <c r="U16" s="3"/>
      <c r="V16" s="3"/>
      <c r="W16" s="3"/>
      <c r="X16" s="3"/>
      <c r="AF16" s="47">
        <f>$D$19 +O25*$P$10</f>
        <v>-44.24578520096275</v>
      </c>
      <c r="AG16" s="42">
        <f>$D$20 +P25*$P$10</f>
        <v>0</v>
      </c>
    </row>
    <row r="17" spans="2:33" x14ac:dyDescent="0.25">
      <c r="B17" s="8" t="s">
        <v>33</v>
      </c>
      <c r="C17" s="16"/>
      <c r="D17" s="17"/>
      <c r="E17" s="17"/>
      <c r="F17" s="44"/>
      <c r="G17" s="36"/>
      <c r="H17" s="36"/>
      <c r="I17" s="36"/>
      <c r="J17" s="36"/>
      <c r="K17" s="36"/>
      <c r="L17" s="36"/>
      <c r="M17" s="36"/>
      <c r="N17" s="7" t="s">
        <v>38</v>
      </c>
      <c r="O17" s="40">
        <f>O13*COS(P$5)-P13*SIN(P$5)</f>
        <v>1</v>
      </c>
      <c r="P17" s="40">
        <f>O13*SIN(P$5)+P13*COS(P$5)</f>
        <v>0</v>
      </c>
      <c r="Q17" s="40">
        <f>Q13</f>
        <v>0</v>
      </c>
      <c r="R17" s="40"/>
      <c r="S17" s="40"/>
      <c r="T17" s="40"/>
      <c r="U17" s="40"/>
      <c r="V17" s="40"/>
      <c r="W17" s="40"/>
      <c r="X17" s="40"/>
      <c r="AF17" s="47">
        <f>$D$19</f>
        <v>-37.5</v>
      </c>
      <c r="AG17" s="42">
        <f>$E$19</f>
        <v>0</v>
      </c>
    </row>
    <row r="18" spans="2:33" x14ac:dyDescent="0.25">
      <c r="B18" s="11"/>
      <c r="C18" s="1"/>
      <c r="D18" s="38" t="s">
        <v>1</v>
      </c>
      <c r="E18" s="38" t="s">
        <v>0</v>
      </c>
      <c r="F18" s="42" t="s">
        <v>2</v>
      </c>
      <c r="G18" s="36"/>
      <c r="H18" s="36"/>
      <c r="I18" s="36"/>
      <c r="J18" s="36"/>
      <c r="K18" s="36"/>
      <c r="L18" s="36"/>
      <c r="M18" s="36"/>
      <c r="N18" s="7"/>
      <c r="O18" s="40">
        <f>O14*COS(P$5)-P14*SIN(P$5)</f>
        <v>0</v>
      </c>
      <c r="P18" s="40">
        <f>O14*SIN(P$5)+P14*COS(P$5)</f>
        <v>1</v>
      </c>
      <c r="Q18" s="40">
        <f t="shared" ref="Q18:Q19" si="0">Q14</f>
        <v>0</v>
      </c>
      <c r="R18" s="40"/>
      <c r="S18" s="40"/>
      <c r="T18" s="40"/>
      <c r="U18" s="40"/>
      <c r="V18" s="40"/>
      <c r="W18" s="40"/>
      <c r="X18" s="40"/>
      <c r="AF18" s="47"/>
      <c r="AG18" s="42"/>
    </row>
    <row r="19" spans="2:33" x14ac:dyDescent="0.25">
      <c r="B19" s="11" t="s">
        <v>11</v>
      </c>
      <c r="C19" s="1"/>
      <c r="D19" s="38">
        <v>-37.5</v>
      </c>
      <c r="E19" s="38">
        <v>0</v>
      </c>
      <c r="F19" s="42">
        <v>37.5</v>
      </c>
      <c r="G19" s="36"/>
      <c r="H19" s="36"/>
      <c r="I19" s="36"/>
      <c r="J19" s="36"/>
      <c r="K19" s="36"/>
      <c r="L19" s="36"/>
      <c r="M19" s="36"/>
      <c r="N19" s="7"/>
      <c r="O19" s="40">
        <f>O15*COS(P$5)-P15*SIN(P$5)</f>
        <v>0</v>
      </c>
      <c r="P19" s="40">
        <f>O15*SIN(P$5)+P15*COS(P$5)</f>
        <v>0</v>
      </c>
      <c r="Q19" s="40">
        <f t="shared" si="0"/>
        <v>1</v>
      </c>
      <c r="R19" s="40"/>
      <c r="S19" s="40"/>
      <c r="T19" s="40"/>
      <c r="U19" s="40"/>
      <c r="V19" s="40"/>
      <c r="W19" s="40"/>
      <c r="X19" s="40"/>
      <c r="AF19" s="47">
        <f>$D$19 +O26*$P$10</f>
        <v>-42.411919925427327</v>
      </c>
      <c r="AG19" s="42">
        <f>$D$20 +P26*$P$10</f>
        <v>29.573436984814659</v>
      </c>
    </row>
    <row r="20" spans="2:33" x14ac:dyDescent="0.25">
      <c r="B20" s="11"/>
      <c r="C20" s="1"/>
      <c r="D20" s="38"/>
      <c r="E20" s="38"/>
      <c r="F20" s="42"/>
      <c r="G20" s="36"/>
      <c r="H20" s="36"/>
      <c r="I20" s="36"/>
      <c r="J20" s="36"/>
      <c r="K20" s="36"/>
      <c r="L20" s="36"/>
      <c r="M20" s="36"/>
      <c r="N20" s="7"/>
      <c r="O20" s="40"/>
      <c r="P20" s="40"/>
      <c r="Q20" s="40"/>
      <c r="R20" s="40"/>
      <c r="S20" s="40"/>
      <c r="T20" s="40"/>
      <c r="U20" s="40"/>
      <c r="V20" s="40"/>
      <c r="W20" s="40"/>
      <c r="X20" s="40"/>
      <c r="AF20" s="47">
        <f>$D$19</f>
        <v>-37.5</v>
      </c>
      <c r="AG20" s="42">
        <f>$E$19</f>
        <v>0</v>
      </c>
    </row>
    <row r="21" spans="2:33" x14ac:dyDescent="0.25">
      <c r="B21" s="11" t="s">
        <v>12</v>
      </c>
      <c r="C21" s="1"/>
      <c r="D21" s="38">
        <f>D28</f>
        <v>-0.17364817766693033</v>
      </c>
      <c r="E21" s="38">
        <f>D29</f>
        <v>0.98480775301220802</v>
      </c>
      <c r="F21" s="42">
        <f>D30</f>
        <v>0</v>
      </c>
      <c r="G21" s="36"/>
      <c r="H21" s="36"/>
      <c r="I21" s="36"/>
      <c r="J21" s="36"/>
      <c r="K21" s="36"/>
      <c r="L21" s="36"/>
      <c r="M21" s="36"/>
      <c r="N21" s="7" t="s">
        <v>37</v>
      </c>
      <c r="O21" s="40">
        <f>O17</f>
        <v>1</v>
      </c>
      <c r="P21" s="40">
        <f>P17*COS(P$6)-Q17*SIN(P$6)</f>
        <v>0</v>
      </c>
      <c r="Q21" s="40">
        <f>P17*SIN(P$6)+Q17*COS(P$6)</f>
        <v>0</v>
      </c>
      <c r="R21" s="40"/>
      <c r="S21" s="40"/>
      <c r="T21" s="40"/>
      <c r="U21" s="40"/>
      <c r="V21" s="40"/>
      <c r="W21" s="40"/>
      <c r="X21" s="40"/>
      <c r="AF21" s="47"/>
      <c r="AG21" s="42"/>
    </row>
    <row r="22" spans="2:33" x14ac:dyDescent="0.25">
      <c r="B22" s="11"/>
      <c r="C22" s="1"/>
      <c r="D22" s="18"/>
      <c r="E22" s="1"/>
      <c r="F22" s="45"/>
      <c r="G22" s="36"/>
      <c r="H22" s="36"/>
      <c r="I22" s="36"/>
      <c r="J22" s="36"/>
      <c r="K22" s="36"/>
      <c r="L22" s="36"/>
      <c r="M22" s="36"/>
      <c r="N22" s="7"/>
      <c r="O22" s="40">
        <f t="shared" ref="O22:O23" si="1">O18</f>
        <v>0</v>
      </c>
      <c r="P22" s="40">
        <f t="shared" ref="P22:P23" si="2">P18*COS(P$6)-Q18*SIN(P$6)</f>
        <v>0.98578123282715535</v>
      </c>
      <c r="Q22" s="40">
        <f t="shared" ref="Q22:Q23" si="3">P18*SIN(P$6)+Q18*COS(P$6)</f>
        <v>0.16803380911523055</v>
      </c>
      <c r="R22" s="40"/>
      <c r="S22" s="40"/>
      <c r="T22" s="40"/>
      <c r="U22" s="40"/>
      <c r="V22" s="40"/>
      <c r="W22" s="40"/>
      <c r="X22" s="40"/>
      <c r="AF22" s="47">
        <f>$D$19 +O27*$P$10</f>
        <v>-66.316096624433044</v>
      </c>
      <c r="AG22" s="42">
        <f>$D$20 +P27*$P$10</f>
        <v>-5.0410142734569163</v>
      </c>
    </row>
    <row r="23" spans="2:33" x14ac:dyDescent="0.25">
      <c r="B23" s="19" t="s">
        <v>13</v>
      </c>
      <c r="C23" s="1" t="s">
        <v>14</v>
      </c>
      <c r="D23" s="38">
        <v>10</v>
      </c>
      <c r="E23" s="1"/>
      <c r="F23" s="45"/>
      <c r="G23" s="36"/>
      <c r="H23" s="36"/>
      <c r="I23" s="36"/>
      <c r="J23" s="36"/>
      <c r="K23" s="36"/>
      <c r="L23" s="36"/>
      <c r="M23" s="36"/>
      <c r="N23" s="7"/>
      <c r="O23" s="40">
        <f t="shared" si="1"/>
        <v>0</v>
      </c>
      <c r="P23" s="40">
        <f t="shared" si="2"/>
        <v>-0.16803380911523055</v>
      </c>
      <c r="Q23" s="40">
        <f t="shared" si="3"/>
        <v>0.98578123282715535</v>
      </c>
      <c r="R23" s="40"/>
      <c r="S23" s="40"/>
      <c r="T23" s="40"/>
      <c r="U23" s="40"/>
      <c r="V23" s="40"/>
      <c r="W23" s="40"/>
      <c r="X23" s="40"/>
      <c r="AF23" s="53">
        <f>$D$19</f>
        <v>-37.5</v>
      </c>
      <c r="AG23" s="43">
        <f>$E$19</f>
        <v>0</v>
      </c>
    </row>
    <row r="24" spans="2:33" x14ac:dyDescent="0.25">
      <c r="B24" s="11"/>
      <c r="C24" s="1" t="s">
        <v>15</v>
      </c>
      <c r="D24" s="38">
        <v>0</v>
      </c>
      <c r="E24" s="38"/>
      <c r="F24" s="45"/>
      <c r="G24" s="36"/>
      <c r="H24" s="36"/>
      <c r="I24" s="36"/>
      <c r="J24" s="36"/>
      <c r="K24" s="36"/>
      <c r="L24" s="36"/>
      <c r="M24" s="36"/>
      <c r="N24" s="7"/>
      <c r="O24" s="40"/>
      <c r="P24" s="40"/>
      <c r="Q24" s="40"/>
      <c r="R24" s="40"/>
      <c r="S24" s="40"/>
      <c r="T24" s="40"/>
      <c r="U24" s="40"/>
      <c r="V24" s="40"/>
      <c r="W24" s="40"/>
      <c r="X24" s="40"/>
      <c r="AF24" s="40"/>
      <c r="AG24" s="40"/>
    </row>
    <row r="25" spans="2:33" x14ac:dyDescent="0.25">
      <c r="B25" s="11"/>
      <c r="C25" s="1" t="s">
        <v>16</v>
      </c>
      <c r="D25" s="18">
        <f>-SIN(RADIANS(D23))</f>
        <v>-0.17364817766693033</v>
      </c>
      <c r="E25" s="20" t="s">
        <v>17</v>
      </c>
      <c r="F25" s="45"/>
      <c r="G25" s="36"/>
      <c r="H25" s="36"/>
      <c r="I25" s="36"/>
      <c r="J25" s="36"/>
      <c r="K25" s="36"/>
      <c r="L25" s="36"/>
      <c r="M25" s="36"/>
      <c r="N25" s="7" t="s">
        <v>36</v>
      </c>
      <c r="O25" s="40">
        <f>Q21*SIN(P$7)+O21*COS(P$7)</f>
        <v>-0.22485950669875834</v>
      </c>
      <c r="P25" s="40">
        <f>P21</f>
        <v>0</v>
      </c>
      <c r="Q25" s="40">
        <f>Q21*COS(P$7)-O21*SIN(P$7)</f>
        <v>0.97439119569461985</v>
      </c>
      <c r="R25" s="40"/>
      <c r="S25" s="40"/>
      <c r="T25" s="40"/>
      <c r="U25" s="40"/>
      <c r="V25" s="40"/>
      <c r="W25" s="40"/>
      <c r="X25" s="40"/>
      <c r="AF25" s="54" t="s">
        <v>2</v>
      </c>
      <c r="AG25" s="44" t="s">
        <v>0</v>
      </c>
    </row>
    <row r="26" spans="2:33" x14ac:dyDescent="0.25">
      <c r="B26" s="11"/>
      <c r="C26" s="1" t="s">
        <v>18</v>
      </c>
      <c r="D26" s="18">
        <f>COS(RADIANS(D23))</f>
        <v>0.98480775301220802</v>
      </c>
      <c r="E26" s="20" t="s">
        <v>19</v>
      </c>
      <c r="F26" s="45"/>
      <c r="G26" s="36"/>
      <c r="H26" s="36"/>
      <c r="I26" s="36"/>
      <c r="J26" s="36"/>
      <c r="K26" s="36"/>
      <c r="L26" s="36"/>
      <c r="M26" s="36"/>
      <c r="N26" s="3"/>
      <c r="O26" s="40">
        <f>Q22*SIN(P$7)+O22*COS(P$7)</f>
        <v>-0.16373066418091101</v>
      </c>
      <c r="P26" s="40">
        <f t="shared" ref="P26:P27" si="4">P22</f>
        <v>0.98578123282715535</v>
      </c>
      <c r="Q26" s="40">
        <f>Q22*COS(P$7)-O22*SIN(P$7)</f>
        <v>-3.7783999426364068E-2</v>
      </c>
      <c r="R26" s="40"/>
      <c r="S26" s="40"/>
      <c r="T26" s="40"/>
      <c r="U26" s="40"/>
      <c r="V26" s="40"/>
      <c r="W26" s="40"/>
      <c r="X26" s="40"/>
      <c r="AF26" s="47">
        <f>F9</f>
        <v>0</v>
      </c>
      <c r="AG26" s="42">
        <f>$E$9</f>
        <v>200</v>
      </c>
    </row>
    <row r="27" spans="2:33" x14ac:dyDescent="0.25">
      <c r="B27" s="11"/>
      <c r="C27" s="1" t="s">
        <v>20</v>
      </c>
      <c r="D27" s="18">
        <v>0</v>
      </c>
      <c r="E27" s="20" t="s">
        <v>21</v>
      </c>
      <c r="F27" s="45"/>
      <c r="G27" s="36"/>
      <c r="H27" s="36"/>
      <c r="I27" s="36"/>
      <c r="J27" s="36"/>
      <c r="K27" s="36"/>
      <c r="L27" s="36"/>
      <c r="M27" s="36"/>
      <c r="N27" s="3"/>
      <c r="O27" s="40">
        <f>Q23*SIN(P$7)+O23*COS(P$7)</f>
        <v>-0.9605365541477684</v>
      </c>
      <c r="P27" s="40">
        <f t="shared" si="4"/>
        <v>-0.16803380911523055</v>
      </c>
      <c r="Q27" s="40">
        <f>Q23*COS(P$7)-O23*SIN(P$7)</f>
        <v>-0.22166228172640801</v>
      </c>
      <c r="R27" s="40"/>
      <c r="S27" s="40"/>
      <c r="T27" s="40"/>
      <c r="U27" s="40"/>
      <c r="V27" s="40"/>
      <c r="W27" s="40"/>
      <c r="X27" s="40"/>
      <c r="AF27" s="47">
        <f>$F$19</f>
        <v>37.5</v>
      </c>
      <c r="AG27" s="42">
        <f>$E$19</f>
        <v>0</v>
      </c>
    </row>
    <row r="28" spans="2:33" x14ac:dyDescent="0.25">
      <c r="B28" s="11"/>
      <c r="C28" s="1" t="s">
        <v>22</v>
      </c>
      <c r="D28" s="38">
        <f>D25* COS(D24)</f>
        <v>-0.17364817766693033</v>
      </c>
      <c r="E28" s="20" t="s">
        <v>23</v>
      </c>
      <c r="F28" s="45"/>
      <c r="G28" s="36"/>
      <c r="H28" s="37" t="s">
        <v>50</v>
      </c>
      <c r="I28" s="36"/>
      <c r="J28" s="36"/>
      <c r="K28" s="36"/>
      <c r="L28" s="36"/>
      <c r="M28" s="36"/>
      <c r="O28" s="40"/>
      <c r="P28" s="40"/>
      <c r="Q28" s="40"/>
      <c r="R28" s="40"/>
      <c r="S28" s="40"/>
      <c r="T28" s="40"/>
      <c r="U28" s="40"/>
      <c r="V28" s="40"/>
      <c r="W28" s="40"/>
      <c r="X28" s="40"/>
      <c r="AF28" s="47"/>
      <c r="AG28" s="42"/>
    </row>
    <row r="29" spans="2:33" x14ac:dyDescent="0.25">
      <c r="B29" s="11"/>
      <c r="C29" s="1" t="s">
        <v>24</v>
      </c>
      <c r="D29" s="38">
        <f>D26</f>
        <v>0.98480775301220802</v>
      </c>
      <c r="E29" s="20" t="s">
        <v>25</v>
      </c>
      <c r="F29" s="45"/>
      <c r="G29" s="36"/>
      <c r="H29" s="36"/>
      <c r="I29" s="36"/>
      <c r="J29" s="36"/>
      <c r="K29" s="36"/>
      <c r="L29" s="36"/>
      <c r="M29" s="36"/>
      <c r="O29" s="40"/>
      <c r="P29" s="40"/>
      <c r="Q29" s="40"/>
      <c r="R29" s="40"/>
      <c r="S29" s="40"/>
      <c r="T29" s="40"/>
      <c r="U29" s="40"/>
      <c r="V29" s="40"/>
      <c r="W29" s="40"/>
      <c r="X29" s="40"/>
      <c r="AF29" s="47">
        <f>F11</f>
        <v>0</v>
      </c>
      <c r="AG29" s="42">
        <f>E11</f>
        <v>200</v>
      </c>
    </row>
    <row r="30" spans="2:33" x14ac:dyDescent="0.25">
      <c r="B30" s="11"/>
      <c r="C30" s="1" t="s">
        <v>26</v>
      </c>
      <c r="D30" s="38">
        <f>-D25*SIN(D24)</f>
        <v>0</v>
      </c>
      <c r="E30" s="20" t="s">
        <v>27</v>
      </c>
      <c r="F30" s="45"/>
      <c r="G30" s="36"/>
      <c r="H30" s="36"/>
      <c r="I30" s="36"/>
      <c r="J30" s="36"/>
      <c r="K30" s="36"/>
      <c r="L30" s="36"/>
      <c r="M30" s="36"/>
      <c r="O30" s="40"/>
      <c r="P30" s="40"/>
      <c r="Q30" s="40"/>
      <c r="R30" s="40"/>
      <c r="S30" s="40"/>
      <c r="T30" s="40"/>
      <c r="U30" s="40"/>
      <c r="V30" s="40"/>
      <c r="W30" s="40"/>
      <c r="X30" s="40"/>
      <c r="AF30" s="47">
        <f>$F$19</f>
        <v>37.5</v>
      </c>
      <c r="AG30" s="42">
        <f>$E$19</f>
        <v>0</v>
      </c>
    </row>
    <row r="31" spans="2:33" x14ac:dyDescent="0.25">
      <c r="B31" s="11"/>
      <c r="C31" s="1"/>
      <c r="D31" s="23"/>
      <c r="E31" s="23"/>
      <c r="F31" s="45"/>
      <c r="G31" s="36"/>
      <c r="H31" s="36"/>
      <c r="I31" s="36"/>
      <c r="J31" s="36"/>
      <c r="K31" s="36"/>
      <c r="L31" s="36"/>
      <c r="M31" s="36"/>
      <c r="O31" s="40"/>
      <c r="P31" s="40"/>
      <c r="Q31" s="40"/>
      <c r="R31" s="40"/>
      <c r="S31" s="40"/>
      <c r="T31" s="40"/>
      <c r="U31" s="40"/>
      <c r="V31" s="40"/>
      <c r="W31" s="40"/>
      <c r="X31" s="40"/>
      <c r="AF31" s="47"/>
      <c r="AG31" s="42"/>
    </row>
    <row r="32" spans="2:33" x14ac:dyDescent="0.25">
      <c r="B32" s="12"/>
      <c r="C32" s="13" t="s">
        <v>28</v>
      </c>
      <c r="D32" s="24">
        <v>30</v>
      </c>
      <c r="E32" s="24"/>
      <c r="F32" s="46"/>
      <c r="G32" s="36"/>
      <c r="H32" s="36"/>
      <c r="I32" s="36"/>
      <c r="J32" s="36"/>
      <c r="K32" s="36"/>
      <c r="L32" s="36"/>
      <c r="M32" s="36"/>
      <c r="O32" s="40"/>
      <c r="P32" s="40"/>
      <c r="Q32" s="40"/>
      <c r="R32" s="40"/>
      <c r="S32" s="40"/>
      <c r="T32" s="40"/>
      <c r="U32" s="40"/>
      <c r="V32" s="40"/>
      <c r="W32" s="40"/>
      <c r="X32" s="40"/>
      <c r="AF32" s="47">
        <f>$F$19+$F21*$D$32</f>
        <v>37.5</v>
      </c>
      <c r="AG32" s="42">
        <f>$E$19+$E$21*$D$32</f>
        <v>29.544232590366242</v>
      </c>
    </row>
    <row r="33" spans="1:33" x14ac:dyDescent="0.25">
      <c r="B33" s="7"/>
      <c r="C33" s="3"/>
      <c r="D33" s="3"/>
      <c r="E33" s="3"/>
      <c r="F33" s="3"/>
      <c r="G33" s="36"/>
      <c r="H33" s="36"/>
      <c r="I33" s="36"/>
      <c r="J33" s="36"/>
      <c r="K33" s="36"/>
      <c r="L33" s="36"/>
      <c r="M33" s="36"/>
      <c r="O33" s="40"/>
      <c r="P33" s="40"/>
      <c r="Q33" s="40"/>
      <c r="R33" s="40"/>
      <c r="S33" s="40"/>
      <c r="T33" s="40"/>
      <c r="U33" s="40"/>
      <c r="V33" s="40"/>
      <c r="W33" s="40"/>
      <c r="X33" s="40"/>
      <c r="AF33" s="47">
        <f>$F$19</f>
        <v>37.5</v>
      </c>
      <c r="AG33" s="42">
        <f>$E$19</f>
        <v>0</v>
      </c>
    </row>
    <row r="34" spans="1:33" x14ac:dyDescent="0.25">
      <c r="B34" s="8" t="s">
        <v>34</v>
      </c>
      <c r="C34" s="26"/>
      <c r="D34" s="27"/>
      <c r="E34" s="28"/>
      <c r="F34" s="10"/>
      <c r="G34" s="36"/>
      <c r="H34" s="36"/>
      <c r="I34" s="36"/>
      <c r="J34" s="36"/>
      <c r="K34" s="36"/>
      <c r="L34" s="36"/>
      <c r="M34" s="36"/>
      <c r="O34" s="40"/>
      <c r="P34" s="40"/>
      <c r="Q34" s="40"/>
      <c r="R34" s="40"/>
      <c r="S34" s="40"/>
      <c r="T34" s="40"/>
      <c r="U34" s="40"/>
      <c r="V34" s="40"/>
      <c r="W34" s="40"/>
      <c r="X34" s="40"/>
      <c r="AF34" s="47"/>
      <c r="AG34" s="42"/>
    </row>
    <row r="35" spans="1:33" x14ac:dyDescent="0.25">
      <c r="B35" s="29"/>
      <c r="C35" s="15"/>
      <c r="D35" s="48" t="s">
        <v>29</v>
      </c>
      <c r="E35" s="49" t="s">
        <v>30</v>
      </c>
      <c r="F35" s="30"/>
      <c r="G35" s="36"/>
      <c r="H35" s="55" t="s">
        <v>49</v>
      </c>
      <c r="I35" s="55"/>
      <c r="J35" s="36"/>
      <c r="K35" s="36"/>
      <c r="L35" s="36"/>
      <c r="M35" s="36"/>
      <c r="O35" s="40"/>
      <c r="P35" s="40"/>
      <c r="Q35" s="40"/>
      <c r="R35" s="40"/>
      <c r="S35" s="40"/>
      <c r="T35" s="40"/>
      <c r="U35" s="40"/>
      <c r="V35" s="40"/>
      <c r="W35" s="40"/>
      <c r="X35" s="40"/>
      <c r="AF35" s="47">
        <f>$F$19+Q25*$P$10</f>
        <v>66.731735870838591</v>
      </c>
      <c r="AG35" s="42">
        <f>$D$20 +P25*$P$10</f>
        <v>0</v>
      </c>
    </row>
    <row r="36" spans="1:33" x14ac:dyDescent="0.25">
      <c r="B36" s="29"/>
      <c r="C36" s="1" t="s">
        <v>3</v>
      </c>
      <c r="D36" s="21">
        <f>[1]!shade_noatt(D9,E9,F9,$D$6,$D$19,$E$19,$F$19,$D$21,$E$21,$F$21)</f>
        <v>0.86471648854792271</v>
      </c>
      <c r="E36" s="22">
        <f>ACOS(D36)</f>
        <v>0.5262107008860939</v>
      </c>
      <c r="F36" s="31"/>
      <c r="G36" s="3"/>
      <c r="H36" s="21">
        <f>[1]!shade_noatt($D$9,$E$9,$F$9,$D$6,$D$19,$E$19,$F$19,$D$21,$E$21,$F$21)</f>
        <v>0.86471648854792271</v>
      </c>
      <c r="I36" s="21">
        <f>[1]!shade_noatt($D$9,$E$9,$F$9,$D$6,$D$19,$E$19,$F$19,$O$26,$P$26,$Q$26)</f>
        <v>0.86471648854792271</v>
      </c>
      <c r="J36" s="36"/>
      <c r="K36" s="3"/>
      <c r="L36" s="3"/>
      <c r="M36" s="3"/>
      <c r="O36" s="40"/>
      <c r="P36" s="40"/>
      <c r="Q36" s="40"/>
      <c r="R36" s="40"/>
      <c r="S36" s="40"/>
      <c r="T36" s="40"/>
      <c r="U36" s="40"/>
      <c r="V36" s="40"/>
      <c r="W36" s="40"/>
      <c r="X36" s="40"/>
      <c r="AF36" s="47">
        <f>$F$19</f>
        <v>37.5</v>
      </c>
      <c r="AG36" s="42">
        <f>$E$19</f>
        <v>0</v>
      </c>
    </row>
    <row r="37" spans="1:33" x14ac:dyDescent="0.25">
      <c r="B37" s="29"/>
      <c r="C37" s="1" t="s">
        <v>4</v>
      </c>
      <c r="D37" s="21">
        <f>[1]!shade_noatt(D10,E10,F10,$D$6,$D$19,$E$19,$F$19,$D$21,$E$21,$F$21)</f>
        <v>0.73135042031725128</v>
      </c>
      <c r="E37" s="22">
        <f t="shared" ref="E37:E39" si="5">ACOS(D37)</f>
        <v>0.75049638964985566</v>
      </c>
      <c r="F37" s="31"/>
      <c r="G37" s="3"/>
      <c r="H37" s="36"/>
      <c r="I37" s="21">
        <f>[1]!shade_noatt($D$11,$E$11,$F$11,$D$6,$D$19,$E$19,$F$19,$O$26,$P$26,$Q$26)</f>
        <v>0.51059045505736989</v>
      </c>
      <c r="J37" s="36"/>
      <c r="K37" s="3"/>
      <c r="L37" s="3"/>
      <c r="M37" s="3"/>
      <c r="O37" s="40"/>
      <c r="P37" s="40"/>
      <c r="Q37" s="40"/>
      <c r="R37" s="40"/>
      <c r="S37" s="40"/>
      <c r="T37" s="40"/>
      <c r="U37" s="40"/>
      <c r="V37" s="40"/>
      <c r="W37" s="40"/>
      <c r="X37" s="40"/>
      <c r="AF37" s="47"/>
      <c r="AG37" s="42"/>
    </row>
    <row r="38" spans="1:33" x14ac:dyDescent="0.25">
      <c r="B38" s="29"/>
      <c r="C38" s="1" t="s">
        <v>5</v>
      </c>
      <c r="D38" s="21">
        <f>[1]!shade_noatt(D11,E11,F11,$D$6,$D$19,$E$19,$F$19,$D$21,$E$21,$F$21)</f>
        <v>0.49790618115866042</v>
      </c>
      <c r="E38" s="22">
        <f t="shared" si="5"/>
        <v>1.049613602207236</v>
      </c>
      <c r="F38" s="31"/>
      <c r="G38" s="3"/>
      <c r="H38" s="36"/>
      <c r="I38" s="36"/>
      <c r="J38" s="36"/>
      <c r="K38" s="3"/>
      <c r="L38" s="3"/>
      <c r="M38" s="3"/>
      <c r="O38" s="40"/>
      <c r="P38" s="40"/>
      <c r="Q38" s="40"/>
      <c r="R38" s="40"/>
      <c r="S38" s="40"/>
      <c r="T38" s="40"/>
      <c r="U38" s="40"/>
      <c r="V38" s="40"/>
      <c r="W38" s="40"/>
      <c r="X38" s="40"/>
      <c r="AF38" s="47">
        <f>$F$19+Q26*$P$10</f>
        <v>36.366480017209078</v>
      </c>
      <c r="AG38" s="42">
        <f>$D$20 +P26*$P$10</f>
        <v>29.573436984814659</v>
      </c>
    </row>
    <row r="39" spans="1:33" x14ac:dyDescent="0.25">
      <c r="B39" s="29"/>
      <c r="C39" s="1" t="s">
        <v>6</v>
      </c>
      <c r="D39" s="21">
        <f>[1]!shade_noatt(D12,E12,F12,$D$6,$D$19,$E$19,$F$19,$D$21,$E$21,$F$21)</f>
        <v>0.608952213545917</v>
      </c>
      <c r="E39" s="22">
        <f t="shared" si="5"/>
        <v>0.91605735645720143</v>
      </c>
      <c r="F39" s="2"/>
      <c r="G39" s="3"/>
      <c r="H39" s="3"/>
      <c r="I39" s="3"/>
      <c r="J39" s="3"/>
      <c r="K39" s="3"/>
      <c r="L39" s="3"/>
      <c r="M39" s="3"/>
      <c r="O39" s="40"/>
      <c r="P39" s="40"/>
      <c r="Q39" s="40"/>
      <c r="R39" s="40"/>
      <c r="S39" s="40"/>
      <c r="T39" s="40"/>
      <c r="U39" s="40"/>
      <c r="V39" s="40"/>
      <c r="W39" s="40"/>
      <c r="X39" s="40"/>
      <c r="AF39" s="47">
        <f>$F$19</f>
        <v>37.5</v>
      </c>
      <c r="AG39" s="42">
        <f>$E$19</f>
        <v>0</v>
      </c>
    </row>
    <row r="40" spans="1:33" x14ac:dyDescent="0.25">
      <c r="B40" s="32"/>
      <c r="C40" s="33"/>
      <c r="D40" s="34"/>
      <c r="E40" s="35"/>
      <c r="F40" s="25"/>
      <c r="G40" s="3"/>
      <c r="H40" s="3"/>
      <c r="I40" s="3"/>
      <c r="J40" s="3"/>
      <c r="K40" s="3"/>
      <c r="L40" s="3"/>
      <c r="M40" s="3"/>
      <c r="O40" s="40"/>
      <c r="P40" s="40"/>
      <c r="Q40" s="40"/>
      <c r="R40" s="40"/>
      <c r="S40" s="40"/>
      <c r="T40" s="40"/>
      <c r="U40" s="40"/>
      <c r="V40" s="40"/>
      <c r="W40" s="40"/>
      <c r="X40" s="40"/>
      <c r="AF40" s="47"/>
      <c r="AG40" s="42"/>
    </row>
    <row r="41" spans="1:33" x14ac:dyDescent="0.25"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AF41" s="47">
        <f>$F$19+Q27*$P$10</f>
        <v>30.850131548207759</v>
      </c>
      <c r="AG41" s="42">
        <f>$D$20 +P27*$P$10</f>
        <v>-5.0410142734569163</v>
      </c>
    </row>
    <row r="42" spans="1:33" x14ac:dyDescent="0.25"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AF42" s="53">
        <f>$F$19</f>
        <v>37.5</v>
      </c>
      <c r="AG42" s="43">
        <f>$E$19</f>
        <v>0</v>
      </c>
    </row>
    <row r="43" spans="1:33" x14ac:dyDescent="0.25">
      <c r="B43" s="1"/>
      <c r="C43" s="1"/>
      <c r="D43" s="1"/>
      <c r="E43" s="3"/>
      <c r="F43" s="3"/>
      <c r="H43" s="3"/>
      <c r="I43" s="3"/>
      <c r="J43" s="3"/>
    </row>
    <row r="44" spans="1:33" x14ac:dyDescent="0.25">
      <c r="A44" s="1"/>
      <c r="B44" s="1"/>
      <c r="C44" s="1"/>
      <c r="D44" s="1"/>
      <c r="E44" s="3"/>
      <c r="F44" s="3"/>
      <c r="G44" s="3"/>
      <c r="H44" s="3"/>
      <c r="I44" s="3"/>
      <c r="J44" s="3"/>
      <c r="K44" s="3"/>
      <c r="L44" s="3"/>
      <c r="M44" s="3"/>
      <c r="AF44" s="50" t="s">
        <v>1</v>
      </c>
      <c r="AG44" s="51" t="s">
        <v>2</v>
      </c>
    </row>
    <row r="45" spans="1:33" x14ac:dyDescent="0.25">
      <c r="A45" s="1"/>
      <c r="B45" s="1"/>
      <c r="C45" s="1"/>
      <c r="D45" s="1"/>
      <c r="E45" s="3"/>
      <c r="F45" s="3"/>
      <c r="G45" s="3"/>
      <c r="H45" s="3"/>
      <c r="I45" s="3"/>
      <c r="J45" s="3"/>
      <c r="K45" s="3"/>
      <c r="L45" s="3"/>
      <c r="M45" s="3"/>
      <c r="AF45" s="47">
        <f>D9</f>
        <v>-200</v>
      </c>
      <c r="AG45" s="42">
        <f>F9</f>
        <v>0</v>
      </c>
    </row>
    <row r="46" spans="1:33" x14ac:dyDescent="0.25">
      <c r="A46" s="1"/>
      <c r="B46" s="1"/>
      <c r="C46" s="1"/>
      <c r="D46" s="1"/>
      <c r="E46" s="3"/>
      <c r="F46" s="3"/>
      <c r="G46" s="3"/>
      <c r="K46" s="3"/>
      <c r="L46" s="3"/>
      <c r="M46" s="3"/>
      <c r="AF46" s="47">
        <f>$D$19</f>
        <v>-37.5</v>
      </c>
      <c r="AG46" s="42">
        <f>$F$19</f>
        <v>37.5</v>
      </c>
    </row>
    <row r="47" spans="1:33" x14ac:dyDescent="0.25">
      <c r="A47" s="4"/>
      <c r="B47" s="1"/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AF47" s="47"/>
      <c r="AG47" s="42"/>
    </row>
    <row r="48" spans="1:33" x14ac:dyDescent="0.25">
      <c r="A48" s="4"/>
      <c r="B48" s="1"/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AF48" s="47">
        <f>D11</f>
        <v>200</v>
      </c>
      <c r="AG48" s="42">
        <f>F11</f>
        <v>0</v>
      </c>
    </row>
    <row r="49" spans="1:33" x14ac:dyDescent="0.25">
      <c r="A49" s="4"/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AF49" s="47">
        <f>$D$19</f>
        <v>-37.5</v>
      </c>
      <c r="AG49" s="42">
        <f>$F$19</f>
        <v>37.5</v>
      </c>
    </row>
    <row r="50" spans="1:33" x14ac:dyDescent="0.25">
      <c r="A50" s="4"/>
      <c r="B50" s="1"/>
      <c r="C50" s="1"/>
      <c r="D50" s="1"/>
      <c r="E50" s="3"/>
      <c r="F50" s="3"/>
      <c r="G50" s="3"/>
      <c r="H50" s="3"/>
      <c r="I50" s="3"/>
      <c r="J50" s="3"/>
      <c r="K50" s="3"/>
      <c r="L50" s="3"/>
      <c r="M50" s="3"/>
      <c r="AF50" s="47"/>
      <c r="AG50" s="42"/>
    </row>
    <row r="51" spans="1:33" x14ac:dyDescent="0.25">
      <c r="A51" s="4"/>
      <c r="B51" s="1"/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AF51" s="47">
        <f>D19+D21*D32</f>
        <v>-42.70944533000791</v>
      </c>
      <c r="AG51" s="42">
        <f>F19+F21*D32</f>
        <v>37.5</v>
      </c>
    </row>
    <row r="52" spans="1:33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AF52" s="47">
        <f>$D$19</f>
        <v>-37.5</v>
      </c>
      <c r="AG52" s="42">
        <f>$F$19</f>
        <v>37.5</v>
      </c>
    </row>
    <row r="53" spans="1:3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AF53" s="47"/>
      <c r="AG53" s="42"/>
    </row>
    <row r="54" spans="1:33" x14ac:dyDescent="0.25">
      <c r="A54" s="3"/>
      <c r="B54" s="3"/>
      <c r="C54" s="5"/>
      <c r="D54" s="5"/>
      <c r="E54" s="5"/>
      <c r="F54" s="5"/>
      <c r="G54" s="3"/>
      <c r="H54" s="3"/>
      <c r="I54" s="3"/>
      <c r="J54" s="3"/>
      <c r="K54" s="3"/>
      <c r="L54" s="3"/>
      <c r="M54" s="3"/>
      <c r="AF54" s="47">
        <f>$D$19+O25*$P$10</f>
        <v>-44.24578520096275</v>
      </c>
      <c r="AG54" s="42">
        <f>$F$19+Q25*$P$10</f>
        <v>66.731735870838591</v>
      </c>
    </row>
    <row r="55" spans="1:33" x14ac:dyDescent="0.25">
      <c r="C55" s="5"/>
      <c r="D55" s="5"/>
      <c r="E55" s="5"/>
      <c r="F55" s="5"/>
      <c r="G55" s="5"/>
      <c r="H55" s="3"/>
      <c r="I55" s="3"/>
      <c r="J55" s="3"/>
      <c r="K55" s="5"/>
      <c r="L55" s="5"/>
      <c r="M55" s="5"/>
      <c r="N55" s="6"/>
      <c r="AF55" s="47">
        <f>$D$19</f>
        <v>-37.5</v>
      </c>
      <c r="AG55" s="42">
        <f>$F$19</f>
        <v>37.5</v>
      </c>
    </row>
    <row r="56" spans="1:33" x14ac:dyDescent="0.25">
      <c r="C56" s="5"/>
      <c r="D56" s="5"/>
      <c r="E56" s="5"/>
      <c r="F56" s="5"/>
      <c r="G56" s="6"/>
      <c r="H56" s="3"/>
      <c r="I56" s="3"/>
      <c r="J56" s="3"/>
      <c r="K56" s="6"/>
      <c r="L56" s="6"/>
      <c r="M56" s="6"/>
      <c r="N56" s="6"/>
      <c r="AF56" s="47"/>
      <c r="AG56" s="42"/>
    </row>
    <row r="57" spans="1:33" x14ac:dyDescent="0.25">
      <c r="C57" s="5"/>
      <c r="D57" s="5"/>
      <c r="E57" s="5"/>
      <c r="F57" s="5"/>
      <c r="G57" s="6"/>
      <c r="H57" s="3"/>
      <c r="I57" s="3"/>
      <c r="J57" s="3"/>
      <c r="K57" s="6"/>
      <c r="L57" s="6"/>
      <c r="M57" s="6"/>
      <c r="N57" s="6"/>
      <c r="AF57" s="47">
        <f>$D$19+O26*$P$10</f>
        <v>-42.411919925427327</v>
      </c>
      <c r="AG57" s="42">
        <f>$F$19+Q26*$P$10</f>
        <v>36.366480017209078</v>
      </c>
    </row>
    <row r="58" spans="1:33" x14ac:dyDescent="0.25">
      <c r="C58" s="5"/>
      <c r="D58" s="5"/>
      <c r="E58" s="5"/>
      <c r="F58" s="5"/>
      <c r="G58" s="6"/>
      <c r="H58" s="5"/>
      <c r="I58" s="5"/>
      <c r="J58" s="5"/>
      <c r="K58" s="6"/>
      <c r="L58" s="6"/>
      <c r="M58" s="6"/>
      <c r="N58" s="6"/>
      <c r="AF58" s="47">
        <f>$D$19</f>
        <v>-37.5</v>
      </c>
      <c r="AG58" s="42">
        <f>$F$19</f>
        <v>37.5</v>
      </c>
    </row>
    <row r="59" spans="1:33" x14ac:dyDescent="0.25">
      <c r="C59" s="5"/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AF59" s="47"/>
      <c r="AG59" s="42"/>
    </row>
    <row r="60" spans="1:33" x14ac:dyDescent="0.25">
      <c r="C60" s="5"/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AF60" s="47">
        <f>$D$19 +O27*$P$10</f>
        <v>-66.316096624433044</v>
      </c>
      <c r="AG60" s="42">
        <f>$F$19+Q27*$P$10</f>
        <v>30.850131548207759</v>
      </c>
    </row>
    <row r="61" spans="1:33" x14ac:dyDescent="0.25"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AF61" s="53">
        <f>$D$19</f>
        <v>-37.5</v>
      </c>
      <c r="AG61" s="43">
        <f>$F$19</f>
        <v>37.5</v>
      </c>
    </row>
    <row r="62" spans="1:33" x14ac:dyDescent="0.25">
      <c r="C62" s="5"/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</row>
    <row r="63" spans="1:33" x14ac:dyDescent="0.25">
      <c r="C63" s="5"/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</row>
    <row r="64" spans="1:33" x14ac:dyDescent="0.25">
      <c r="C64" s="5"/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</row>
    <row r="65" spans="3:14" x14ac:dyDescent="0.25">
      <c r="C65" s="5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</row>
    <row r="66" spans="3:14" x14ac:dyDescent="0.25">
      <c r="C66" s="5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</row>
    <row r="67" spans="3:14" x14ac:dyDescent="0.25"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</row>
    <row r="68" spans="3:14" x14ac:dyDescent="0.25"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</row>
    <row r="69" spans="3:14" x14ac:dyDescent="0.25"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</row>
    <row r="70" spans="3:14" x14ac:dyDescent="0.25">
      <c r="C70" s="5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</row>
    <row r="71" spans="3:14" x14ac:dyDescent="0.25">
      <c r="C71" s="5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</row>
    <row r="72" spans="3:14" x14ac:dyDescent="0.25"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</row>
    <row r="73" spans="3:14" x14ac:dyDescent="0.25">
      <c r="C73" s="5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</row>
    <row r="74" spans="3:14" x14ac:dyDescent="0.25">
      <c r="C74" s="5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</row>
    <row r="75" spans="3:14" x14ac:dyDescent="0.25">
      <c r="C75" s="5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</row>
    <row r="76" spans="3:14" x14ac:dyDescent="0.25"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</row>
    <row r="77" spans="3:14" x14ac:dyDescent="0.25"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</row>
    <row r="78" spans="3:14" x14ac:dyDescent="0.25"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</row>
    <row r="79" spans="3:14" x14ac:dyDescent="0.25">
      <c r="C79" s="5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</row>
    <row r="80" spans="3:14" x14ac:dyDescent="0.25">
      <c r="C80" s="5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</row>
    <row r="81" spans="3:14" x14ac:dyDescent="0.25"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</row>
    <row r="82" spans="3:14" x14ac:dyDescent="0.25"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</row>
    <row r="83" spans="3:14" x14ac:dyDescent="0.25"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</row>
    <row r="84" spans="3:14" x14ac:dyDescent="0.25"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</row>
    <row r="85" spans="3:14" x14ac:dyDescent="0.25">
      <c r="C85" s="5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</row>
    <row r="86" spans="3:14" x14ac:dyDescent="0.25">
      <c r="C86" s="5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</row>
    <row r="87" spans="3:14" x14ac:dyDescent="0.25">
      <c r="C87" s="5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</row>
    <row r="88" spans="3:14" x14ac:dyDescent="0.25"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</row>
    <row r="89" spans="3:14" x14ac:dyDescent="0.25"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</row>
    <row r="90" spans="3:14" x14ac:dyDescent="0.25">
      <c r="C90" s="5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</row>
    <row r="91" spans="3:14" x14ac:dyDescent="0.25">
      <c r="C91" s="5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</row>
    <row r="92" spans="3:14" x14ac:dyDescent="0.25">
      <c r="C92" s="5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</row>
    <row r="93" spans="3:14" x14ac:dyDescent="0.25">
      <c r="C93" s="5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</row>
    <row r="94" spans="3:14" x14ac:dyDescent="0.25">
      <c r="C94" s="5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</row>
    <row r="95" spans="3:14" x14ac:dyDescent="0.25">
      <c r="G95" s="6"/>
      <c r="H95" s="6"/>
      <c r="I95" s="6"/>
      <c r="J95" s="6"/>
      <c r="K95" s="6"/>
      <c r="L95" s="6"/>
      <c r="M95" s="6"/>
      <c r="N95" s="6"/>
    </row>
    <row r="96" spans="3:14" x14ac:dyDescent="0.25">
      <c r="H96" s="6"/>
      <c r="I96" s="6"/>
      <c r="J96" s="6"/>
    </row>
    <row r="97" spans="8:10" x14ac:dyDescent="0.25">
      <c r="H97" s="6"/>
      <c r="I97" s="6"/>
      <c r="J97" s="6"/>
    </row>
    <row r="98" spans="8:10" x14ac:dyDescent="0.25">
      <c r="H98" s="6"/>
      <c r="I98" s="6"/>
      <c r="J98" s="6"/>
    </row>
  </sheetData>
  <mergeCells count="1">
    <mergeCell ref="H35:I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Edwards</cp:lastModifiedBy>
  <dcterms:created xsi:type="dcterms:W3CDTF">2020-01-10T14:46:57Z</dcterms:created>
  <dcterms:modified xsi:type="dcterms:W3CDTF">2020-01-15T15:26:59Z</dcterms:modified>
</cp:coreProperties>
</file>