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areth\Code\VS\vs_lib\vs_07\project\surface excel\"/>
    </mc:Choice>
  </mc:AlternateContent>
  <xr:revisionPtr revIDLastSave="0" documentId="13_ncr:1_{9D47A649-561F-4BE6-ADF4-4454FA74E7D7}" xr6:coauthVersionLast="41" xr6:coauthVersionMax="41" xr10:uidLastSave="{00000000-0000-0000-0000-000000000000}"/>
  <bookViews>
    <workbookView xWindow="-120" yWindow="-120" windowWidth="29040" windowHeight="18240" xr2:uid="{00000000-000D-0000-FFFF-FFFF00000000}"/>
  </bookViews>
  <sheets>
    <sheet name="surf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1" l="1"/>
  <c r="K7" i="1" s="1"/>
  <c r="I19" i="1"/>
  <c r="J12" i="1" l="1"/>
  <c r="P7" i="1" s="1"/>
  <c r="AH49" i="1"/>
  <c r="AG49" i="1"/>
  <c r="AH48" i="1"/>
  <c r="AH30" i="1"/>
  <c r="AG30" i="1"/>
  <c r="AG29" i="1"/>
  <c r="AH11" i="1"/>
  <c r="AG11" i="1"/>
  <c r="AH45" i="1"/>
  <c r="AH61" i="1"/>
  <c r="AH58" i="1"/>
  <c r="AH55" i="1"/>
  <c r="AH52" i="1"/>
  <c r="AH46" i="1"/>
  <c r="AG61" i="1"/>
  <c r="AG58" i="1"/>
  <c r="AG55" i="1"/>
  <c r="AG52" i="1"/>
  <c r="AG46" i="1"/>
  <c r="AH42" i="1"/>
  <c r="AG42" i="1"/>
  <c r="AH39" i="1"/>
  <c r="AG39" i="1"/>
  <c r="AH36" i="1"/>
  <c r="AG36" i="1"/>
  <c r="AH33" i="1"/>
  <c r="AG33" i="1"/>
  <c r="AG27" i="1"/>
  <c r="AG26" i="1"/>
  <c r="AH27" i="1"/>
  <c r="AH23" i="1"/>
  <c r="AG23" i="1"/>
  <c r="AH20" i="1"/>
  <c r="AG20" i="1"/>
  <c r="AH17" i="1"/>
  <c r="AG17" i="1"/>
  <c r="AH14" i="1"/>
  <c r="AG14" i="1"/>
  <c r="AH8" i="1"/>
  <c r="AG8" i="1"/>
  <c r="O20" i="1" l="1"/>
  <c r="O24" i="1" s="1"/>
  <c r="P20" i="1"/>
  <c r="Q20" i="1"/>
  <c r="O21" i="1"/>
  <c r="O25" i="1" s="1"/>
  <c r="P21" i="1"/>
  <c r="Q21" i="1"/>
  <c r="P19" i="1"/>
  <c r="O19" i="1"/>
  <c r="O23" i="1" s="1"/>
  <c r="Q19" i="1"/>
  <c r="D26" i="1" l="1"/>
  <c r="D29" i="1" s="1"/>
  <c r="E21" i="1" s="1"/>
  <c r="D25" i="1"/>
  <c r="D28" i="1" s="1"/>
  <c r="D21" i="1" s="1"/>
  <c r="F12" i="1"/>
  <c r="E12" i="1"/>
  <c r="E11" i="1"/>
  <c r="D11" i="1"/>
  <c r="F10" i="1"/>
  <c r="E10" i="1"/>
  <c r="E9" i="1"/>
  <c r="J7" i="1" s="1"/>
  <c r="D9" i="1"/>
  <c r="AG45" i="1" l="1"/>
  <c r="I7" i="1"/>
  <c r="AG10" i="1"/>
  <c r="AG48" i="1"/>
  <c r="AH10" i="1"/>
  <c r="AH29" i="1"/>
  <c r="AG13" i="1"/>
  <c r="AG51" i="1"/>
  <c r="AH26" i="1"/>
  <c r="AH7" i="1"/>
  <c r="AH32" i="1"/>
  <c r="AH13" i="1"/>
  <c r="AG7" i="1"/>
  <c r="D30" i="1"/>
  <c r="F21" i="1" s="1"/>
  <c r="D36" i="1"/>
  <c r="D38" i="1"/>
  <c r="D37" i="1"/>
  <c r="D39" i="1"/>
  <c r="AG32" i="1" l="1"/>
  <c r="AH51" i="1"/>
  <c r="E38" i="1"/>
  <c r="E36" i="1"/>
  <c r="J24" i="1" s="1"/>
  <c r="E37" i="1"/>
  <c r="E39" i="1"/>
  <c r="L7" i="1" l="1"/>
  <c r="K9" i="1" s="1"/>
  <c r="I9" i="1" l="1"/>
  <c r="I14" i="1" s="1"/>
  <c r="J9" i="1"/>
  <c r="I13" i="1" l="1"/>
  <c r="J14" i="1"/>
  <c r="P9" i="1" s="1"/>
  <c r="J13" i="1"/>
  <c r="P8" i="1" s="1"/>
  <c r="P25" i="1" s="1"/>
  <c r="P29" i="1" s="1"/>
  <c r="I24" i="1"/>
  <c r="Q24" i="1" l="1"/>
  <c r="Q28" i="1" s="1"/>
  <c r="Q25" i="1"/>
  <c r="Q29" i="1" s="1"/>
  <c r="AH60" i="1" s="1"/>
  <c r="Q23" i="1"/>
  <c r="O27" i="1" s="1"/>
  <c r="AG16" i="1" s="1"/>
  <c r="AH41" i="1"/>
  <c r="AH22" i="1"/>
  <c r="P23" i="1"/>
  <c r="P27" i="1" s="1"/>
  <c r="P24" i="1"/>
  <c r="P28" i="1" s="1"/>
  <c r="AH57" i="1" l="1"/>
  <c r="O28" i="1"/>
  <c r="O29" i="1"/>
  <c r="AG22" i="1" s="1"/>
  <c r="AG38" i="1"/>
  <c r="AG41" i="1"/>
  <c r="AG54" i="1"/>
  <c r="Q27" i="1"/>
  <c r="AH54" i="1" s="1"/>
  <c r="AH38" i="1"/>
  <c r="AH19" i="1"/>
  <c r="AH16" i="1"/>
  <c r="AH35" i="1"/>
  <c r="I37" i="1"/>
  <c r="I38" i="1"/>
  <c r="I36" i="1"/>
  <c r="I39" i="1"/>
  <c r="K36" i="1" l="1"/>
  <c r="K38" i="1"/>
  <c r="K37" i="1"/>
  <c r="K39" i="1"/>
  <c r="AG57" i="1"/>
  <c r="AG19" i="1"/>
  <c r="AG60" i="1"/>
  <c r="AG35" i="1"/>
</calcChain>
</file>

<file path=xl/sharedStrings.xml><?xml version="1.0" encoding="utf-8"?>
<sst xmlns="http://schemas.openxmlformats.org/spreadsheetml/2006/main" count="87" uniqueCount="57">
  <si>
    <t>Y</t>
  </si>
  <si>
    <t>X</t>
  </si>
  <si>
    <t>Z</t>
  </si>
  <si>
    <t>A</t>
  </si>
  <si>
    <t>B</t>
  </si>
  <si>
    <t>C</t>
  </si>
  <si>
    <t>D</t>
  </si>
  <si>
    <t>Light</t>
  </si>
  <si>
    <t>Radius</t>
  </si>
  <si>
    <t>Intensity</t>
  </si>
  <si>
    <t>Vertex</t>
  </si>
  <si>
    <t>Normal</t>
  </si>
  <si>
    <t>Rotation</t>
  </si>
  <si>
    <t>RZ</t>
  </si>
  <si>
    <t>RY</t>
  </si>
  <si>
    <t>x'</t>
  </si>
  <si>
    <t>x' = x*cos q - y*sin q</t>
  </si>
  <si>
    <t>y'</t>
  </si>
  <si>
    <t>y' = x*sin q + y*cos q</t>
  </si>
  <si>
    <t>z'</t>
  </si>
  <si>
    <t>z' = z</t>
  </si>
  <si>
    <t>x''</t>
  </si>
  <si>
    <t>x' = z*sin q + x*cos q</t>
  </si>
  <si>
    <t>y''</t>
  </si>
  <si>
    <t>y' = y</t>
  </si>
  <si>
    <t>z''</t>
  </si>
  <si>
    <t>z' = z*cos q - x*sin q</t>
  </si>
  <si>
    <t>Scalar</t>
  </si>
  <si>
    <t>Value</t>
  </si>
  <si>
    <t>Radians</t>
  </si>
  <si>
    <t>Axis</t>
  </si>
  <si>
    <t>Size</t>
  </si>
  <si>
    <t>Pan</t>
  </si>
  <si>
    <t>Tilt</t>
  </si>
  <si>
    <t>Roll</t>
  </si>
  <si>
    <t>Y (Pan)</t>
  </si>
  <si>
    <t>X (Tilt)</t>
  </si>
  <si>
    <t>Z (Roll)</t>
  </si>
  <si>
    <t>XD</t>
  </si>
  <si>
    <t>YD</t>
  </si>
  <si>
    <t>ZD</t>
  </si>
  <si>
    <t>LEN</t>
  </si>
  <si>
    <t>U V</t>
  </si>
  <si>
    <t>Geometry</t>
  </si>
  <si>
    <t>SUCCESS</t>
  </si>
  <si>
    <t>OK</t>
  </si>
  <si>
    <t>Point</t>
  </si>
  <si>
    <t>Alignment with Light A</t>
  </si>
  <si>
    <t xml:space="preserve">   Roll to Light C</t>
  </si>
  <si>
    <t>Shader</t>
  </si>
  <si>
    <t>Difference</t>
  </si>
  <si>
    <t>Lights, Point &amp; Shader Value</t>
  </si>
  <si>
    <t>Solution from Light, Point &amp; Shader Value</t>
  </si>
  <si>
    <t>Orientation of Plane</t>
  </si>
  <si>
    <t>Less Axis X (Tilt)</t>
  </si>
  <si>
    <t>Derive Normal from Pan, Tilt and Roll of Axis</t>
  </si>
  <si>
    <t xml:space="preserve">Derive Axis X (Tilt) from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</si>
</sst>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9">
    <xf numFmtId="0" fontId="0" fillId="0" borderId="0" xfId="0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left"/>
    </xf>
    <xf numFmtId="0" fontId="16" fillId="0" borderId="11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164" fontId="16" fillId="0" borderId="13" xfId="0" applyNumberFormat="1" applyFon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6" fontId="18" fillId="0" borderId="0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6" fillId="0" borderId="12" xfId="0" applyFont="1" applyBorder="1" applyAlignment="1">
      <alignment horizontal="left"/>
    </xf>
    <xf numFmtId="166" fontId="16" fillId="0" borderId="12" xfId="0" applyNumberFormat="1" applyFont="1" applyBorder="1" applyAlignment="1">
      <alignment horizontal="center"/>
    </xf>
    <xf numFmtId="164" fontId="16" fillId="0" borderId="12" xfId="0" applyNumberFormat="1" applyFont="1" applyBorder="1" applyAlignment="1">
      <alignment horizontal="left"/>
    </xf>
    <xf numFmtId="0" fontId="0" fillId="0" borderId="14" xfId="0" applyBorder="1"/>
    <xf numFmtId="166" fontId="0" fillId="0" borderId="10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5" xfId="0" applyBorder="1"/>
    <xf numFmtId="0" fontId="0" fillId="0" borderId="16" xfId="0" applyFont="1" applyFill="1" applyBorder="1" applyAlignment="1">
      <alignment horizontal="center"/>
    </xf>
    <xf numFmtId="165" fontId="14" fillId="0" borderId="16" xfId="0" applyNumberFormat="1" applyFont="1" applyBorder="1" applyAlignment="1">
      <alignment horizontal="center"/>
    </xf>
    <xf numFmtId="164" fontId="0" fillId="0" borderId="16" xfId="0" applyNumberFormat="1" applyFont="1" applyBorder="1" applyAlignment="1">
      <alignment horizontal="center"/>
    </xf>
    <xf numFmtId="0" fontId="0" fillId="0" borderId="0" xfId="0" applyBorder="1"/>
    <xf numFmtId="0" fontId="16" fillId="0" borderId="0" xfId="0" applyFont="1" applyBorder="1"/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6" fillId="0" borderId="13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0" borderId="14" xfId="0" applyNumberFormat="1" applyBorder="1" applyAlignment="1">
      <alignment horizontal="center"/>
    </xf>
    <xf numFmtId="166" fontId="16" fillId="0" borderId="0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0" fillId="0" borderId="10" xfId="0" applyBorder="1"/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164" fontId="19" fillId="0" borderId="0" xfId="0" applyNumberFormat="1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164" fontId="16" fillId="0" borderId="10" xfId="0" applyNumberFormat="1" applyFont="1" applyBorder="1" applyAlignment="1">
      <alignment horizontal="center"/>
    </xf>
    <xf numFmtId="166" fontId="16" fillId="0" borderId="0" xfId="0" applyNumberFormat="1" applyFont="1" applyBorder="1"/>
    <xf numFmtId="0" fontId="16" fillId="0" borderId="0" xfId="0" applyFont="1" applyAlignment="1">
      <alignment horizontal="left"/>
    </xf>
    <xf numFmtId="0" fontId="16" fillId="0" borderId="11" xfId="0" applyFont="1" applyBorder="1" applyAlignment="1"/>
    <xf numFmtId="166" fontId="18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20" fillId="0" borderId="11" xfId="0" applyFont="1" applyBorder="1"/>
    <xf numFmtId="164" fontId="21" fillId="0" borderId="0" xfId="0" applyNumberFormat="1" applyFont="1" applyBorder="1" applyAlignment="1">
      <alignment horizontal="center"/>
    </xf>
    <xf numFmtId="164" fontId="21" fillId="0" borderId="10" xfId="0" applyNumberFormat="1" applyFont="1" applyBorder="1" applyAlignment="1">
      <alignment horizontal="center"/>
    </xf>
    <xf numFmtId="0" fontId="16" fillId="0" borderId="14" xfId="0" applyFont="1" applyBorder="1"/>
    <xf numFmtId="0" fontId="16" fillId="0" borderId="0" xfId="0" applyFont="1"/>
    <xf numFmtId="0" fontId="16" fillId="0" borderId="14" xfId="0" applyFont="1" applyBorder="1" applyAlignment="1">
      <alignment horizontal="left"/>
    </xf>
    <xf numFmtId="0" fontId="20" fillId="0" borderId="10" xfId="0" applyFont="1" applyFill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4" fontId="16" fillId="0" borderId="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ZY</a:t>
            </a:r>
            <a:r>
              <a:rPr lang="en-GB" baseline="0"/>
              <a:t> - 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surf!$AG$7:$AG$23</c:f>
              <c:numCache>
                <c:formatCode>0.000</c:formatCode>
                <c:ptCount val="17"/>
                <c:pt idx="0">
                  <c:v>-200</c:v>
                </c:pt>
                <c:pt idx="1">
                  <c:v>-37.5</c:v>
                </c:pt>
                <c:pt idx="3">
                  <c:v>200</c:v>
                </c:pt>
                <c:pt idx="4">
                  <c:v>-37.5</c:v>
                </c:pt>
                <c:pt idx="6">
                  <c:v>-42.70944533000791</c:v>
                </c:pt>
                <c:pt idx="7">
                  <c:v>-37.5</c:v>
                </c:pt>
                <c:pt idx="9">
                  <c:v>-44.05830437402183</c:v>
                </c:pt>
                <c:pt idx="10">
                  <c:v>-37.5</c:v>
                </c:pt>
                <c:pt idx="12">
                  <c:v>-42.661591534832787</c:v>
                </c:pt>
                <c:pt idx="13">
                  <c:v>-37.5</c:v>
                </c:pt>
                <c:pt idx="15">
                  <c:v>-66.315735572170084</c:v>
                </c:pt>
                <c:pt idx="16">
                  <c:v>-37.5</c:v>
                </c:pt>
              </c:numCache>
            </c:numRef>
          </c:xVal>
          <c:yVal>
            <c:numRef>
              <c:f>surf!$AH$7:$AH$23</c:f>
              <c:numCache>
                <c:formatCode>0.000</c:formatCode>
                <c:ptCount val="17"/>
                <c:pt idx="0">
                  <c:v>200</c:v>
                </c:pt>
                <c:pt idx="1">
                  <c:v>10</c:v>
                </c:pt>
                <c:pt idx="3">
                  <c:v>200</c:v>
                </c:pt>
                <c:pt idx="4">
                  <c:v>10</c:v>
                </c:pt>
                <c:pt idx="6">
                  <c:v>39.544232590366242</c:v>
                </c:pt>
                <c:pt idx="7">
                  <c:v>10</c:v>
                </c:pt>
                <c:pt idx="9">
                  <c:v>-1.1001722858512955</c:v>
                </c:pt>
                <c:pt idx="10">
                  <c:v>10</c:v>
                </c:pt>
                <c:pt idx="12">
                  <c:v>29.552595145079284</c:v>
                </c:pt>
                <c:pt idx="13">
                  <c:v>10</c:v>
                </c:pt>
                <c:pt idx="15">
                  <c:v>-5.043187596399834</c:v>
                </c:pt>
                <c:pt idx="1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2-4FAA-A150-233B80209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240784"/>
        <c:axId val="481241112"/>
      </c:scatterChart>
      <c:valAx>
        <c:axId val="48124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41112"/>
        <c:crosses val="autoZero"/>
        <c:crossBetween val="midCat"/>
      </c:valAx>
      <c:valAx>
        <c:axId val="4812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4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XY - Front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surf!$AG$26:$AG$42</c:f>
              <c:numCache>
                <c:formatCode>0.000</c:formatCode>
                <c:ptCount val="17"/>
                <c:pt idx="0">
                  <c:v>0</c:v>
                </c:pt>
                <c:pt idx="1">
                  <c:v>37.5</c:v>
                </c:pt>
                <c:pt idx="3">
                  <c:v>0</c:v>
                </c:pt>
                <c:pt idx="4">
                  <c:v>37.5</c:v>
                </c:pt>
                <c:pt idx="6">
                  <c:v>37.5</c:v>
                </c:pt>
                <c:pt idx="7">
                  <c:v>37.5</c:v>
                </c:pt>
                <c:pt idx="9">
                  <c:v>66.753688052605114</c:v>
                </c:pt>
                <c:pt idx="10">
                  <c:v>37.5</c:v>
                </c:pt>
                <c:pt idx="12">
                  <c:v>37.454250480014636</c:v>
                </c:pt>
                <c:pt idx="13">
                  <c:v>37.5</c:v>
                </c:pt>
                <c:pt idx="15">
                  <c:v>30.850214867960752</c:v>
                </c:pt>
                <c:pt idx="16">
                  <c:v>37.5</c:v>
                </c:pt>
              </c:numCache>
            </c:numRef>
          </c:xVal>
          <c:yVal>
            <c:numRef>
              <c:f>surf!$AH$26:$AH$42</c:f>
              <c:numCache>
                <c:formatCode>0.000</c:formatCode>
                <c:ptCount val="17"/>
                <c:pt idx="0">
                  <c:v>200</c:v>
                </c:pt>
                <c:pt idx="1">
                  <c:v>10</c:v>
                </c:pt>
                <c:pt idx="3">
                  <c:v>200</c:v>
                </c:pt>
                <c:pt idx="4">
                  <c:v>10</c:v>
                </c:pt>
                <c:pt idx="6">
                  <c:v>39.544232590366242</c:v>
                </c:pt>
                <c:pt idx="7">
                  <c:v>10</c:v>
                </c:pt>
                <c:pt idx="9">
                  <c:v>-1.1001722858512955</c:v>
                </c:pt>
                <c:pt idx="10">
                  <c:v>10</c:v>
                </c:pt>
                <c:pt idx="12">
                  <c:v>29.552595145079284</c:v>
                </c:pt>
                <c:pt idx="13">
                  <c:v>10</c:v>
                </c:pt>
                <c:pt idx="15">
                  <c:v>-5.043187596399834</c:v>
                </c:pt>
                <c:pt idx="1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9-4A66-91D4-067C04601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244064"/>
        <c:axId val="481241768"/>
      </c:scatterChart>
      <c:valAx>
        <c:axId val="4812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41768"/>
        <c:crosses val="autoZero"/>
        <c:crossBetween val="midCat"/>
      </c:valAx>
      <c:valAx>
        <c:axId val="48124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XZ -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surf!$AG$45:$AG$61</c:f>
              <c:numCache>
                <c:formatCode>0.000</c:formatCode>
                <c:ptCount val="17"/>
                <c:pt idx="0">
                  <c:v>-200</c:v>
                </c:pt>
                <c:pt idx="1">
                  <c:v>-37.5</c:v>
                </c:pt>
                <c:pt idx="3">
                  <c:v>200</c:v>
                </c:pt>
                <c:pt idx="4">
                  <c:v>-37.5</c:v>
                </c:pt>
                <c:pt idx="6">
                  <c:v>-42.70944533000791</c:v>
                </c:pt>
                <c:pt idx="7">
                  <c:v>-37.5</c:v>
                </c:pt>
                <c:pt idx="9">
                  <c:v>-44.05830437402183</c:v>
                </c:pt>
                <c:pt idx="10">
                  <c:v>-37.5</c:v>
                </c:pt>
                <c:pt idx="12">
                  <c:v>-42.661591534832787</c:v>
                </c:pt>
                <c:pt idx="13">
                  <c:v>-37.5</c:v>
                </c:pt>
                <c:pt idx="15">
                  <c:v>-66.315735572170084</c:v>
                </c:pt>
                <c:pt idx="16">
                  <c:v>-37.5</c:v>
                </c:pt>
              </c:numCache>
            </c:numRef>
          </c:xVal>
          <c:yVal>
            <c:numRef>
              <c:f>surf!$AH$45:$AH$61</c:f>
              <c:numCache>
                <c:formatCode>0.000</c:formatCode>
                <c:ptCount val="17"/>
                <c:pt idx="0">
                  <c:v>0</c:v>
                </c:pt>
                <c:pt idx="1">
                  <c:v>37.5</c:v>
                </c:pt>
                <c:pt idx="3">
                  <c:v>0</c:v>
                </c:pt>
                <c:pt idx="4">
                  <c:v>37.5</c:v>
                </c:pt>
                <c:pt idx="6">
                  <c:v>37.5</c:v>
                </c:pt>
                <c:pt idx="7">
                  <c:v>37.5</c:v>
                </c:pt>
                <c:pt idx="9">
                  <c:v>66.753688052605114</c:v>
                </c:pt>
                <c:pt idx="10">
                  <c:v>37.5</c:v>
                </c:pt>
                <c:pt idx="12">
                  <c:v>37.454250480014636</c:v>
                </c:pt>
                <c:pt idx="13">
                  <c:v>37.5</c:v>
                </c:pt>
                <c:pt idx="15">
                  <c:v>30.850214867960752</c:v>
                </c:pt>
                <c:pt idx="16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8-4996-8921-924A3F691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47456"/>
        <c:axId val="597348112"/>
      </c:scatterChart>
      <c:valAx>
        <c:axId val="59734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48112"/>
        <c:crosses val="autoZero"/>
        <c:crossBetween val="midCat"/>
      </c:valAx>
      <c:valAx>
        <c:axId val="5973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4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228601</xdr:colOff>
      <xdr:row>3</xdr:row>
      <xdr:rowOff>9525</xdr:rowOff>
    </xdr:from>
    <xdr:to>
      <xdr:col>31</xdr:col>
      <xdr:colOff>57150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1D6C33-B54A-494B-BE55-A45497520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152401</xdr:colOff>
      <xdr:row>2</xdr:row>
      <xdr:rowOff>190499</xdr:rowOff>
    </xdr:from>
    <xdr:to>
      <xdr:col>21</xdr:col>
      <xdr:colOff>123825</xdr:colOff>
      <xdr:row>21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54039D-3043-40BF-B643-8CB3699A0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142875</xdr:colOff>
      <xdr:row>22</xdr:row>
      <xdr:rowOff>9525</xdr:rowOff>
    </xdr:from>
    <xdr:to>
      <xdr:col>31</xdr:col>
      <xdr:colOff>47624</xdr:colOff>
      <xdr:row>31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7C9734-BD5C-4DBD-8330-559EC086F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523875</xdr:colOff>
      <xdr:row>8</xdr:row>
      <xdr:rowOff>19052</xdr:rowOff>
    </xdr:from>
    <xdr:to>
      <xdr:col>15</xdr:col>
      <xdr:colOff>314325</xdr:colOff>
      <xdr:row>23</xdr:row>
      <xdr:rowOff>9525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21C3831E-5DAD-46A2-A9A7-ABA998966345}"/>
            </a:ext>
          </a:extLst>
        </xdr:cNvPr>
        <xdr:cNvCxnSpPr/>
      </xdr:nvCxnSpPr>
      <xdr:spPr>
        <a:xfrm flipV="1">
          <a:off x="5743575" y="1543052"/>
          <a:ext cx="3476625" cy="28479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24</xdr:row>
      <xdr:rowOff>0</xdr:rowOff>
    </xdr:from>
    <xdr:to>
      <xdr:col>9</xdr:col>
      <xdr:colOff>295275</xdr:colOff>
      <xdr:row>35</xdr:row>
      <xdr:rowOff>104776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29913AE4-3D45-4DCE-BA8B-6A7F07810731}"/>
            </a:ext>
          </a:extLst>
        </xdr:cNvPr>
        <xdr:cNvCxnSpPr/>
      </xdr:nvCxnSpPr>
      <xdr:spPr>
        <a:xfrm flipV="1">
          <a:off x="2762250" y="4572000"/>
          <a:ext cx="2752725" cy="22002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</xdr:row>
      <xdr:rowOff>180975</xdr:rowOff>
    </xdr:from>
    <xdr:to>
      <xdr:col>13</xdr:col>
      <xdr:colOff>19050</xdr:colOff>
      <xdr:row>8</xdr:row>
      <xdr:rowOff>180975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319A2856-CEAD-4B54-A830-8E5D9E8935BC}"/>
            </a:ext>
          </a:extLst>
        </xdr:cNvPr>
        <xdr:cNvCxnSpPr/>
      </xdr:nvCxnSpPr>
      <xdr:spPr>
        <a:xfrm>
          <a:off x="7048500" y="1704975"/>
          <a:ext cx="6572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9</xdr:row>
      <xdr:rowOff>0</xdr:rowOff>
    </xdr:from>
    <xdr:to>
      <xdr:col>6</xdr:col>
      <xdr:colOff>628650</xdr:colOff>
      <xdr:row>9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D1C4CF5D-3F46-42A9-83B2-E70380F41CA8}"/>
            </a:ext>
          </a:extLst>
        </xdr:cNvPr>
        <xdr:cNvCxnSpPr/>
      </xdr:nvCxnSpPr>
      <xdr:spPr>
        <a:xfrm>
          <a:off x="3352800" y="1714500"/>
          <a:ext cx="6381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304799</xdr:colOff>
      <xdr:row>10</xdr:row>
      <xdr:rowOff>114303</xdr:rowOff>
    </xdr:from>
    <xdr:to>
      <xdr:col>8</xdr:col>
      <xdr:colOff>285753</xdr:colOff>
      <xdr:row>32</xdr:row>
      <xdr:rowOff>171449</xdr:rowOff>
    </xdr:to>
    <xdr:cxnSp macro="">
      <xdr:nvCxnSpPr>
        <xdr:cNvPr id="63" name="Connector: Elbow 62">
          <a:extLst>
            <a:ext uri="{FF2B5EF4-FFF2-40B4-BE49-F238E27FC236}">
              <a16:creationId xmlns:a16="http://schemas.microsoft.com/office/drawing/2014/main" id="{7481D2D7-6188-4F32-900C-686AA0001773}"/>
            </a:ext>
          </a:extLst>
        </xdr:cNvPr>
        <xdr:cNvCxnSpPr/>
      </xdr:nvCxnSpPr>
      <xdr:spPr>
        <a:xfrm rot="16200000" flipH="1">
          <a:off x="2157416" y="3529011"/>
          <a:ext cx="4248146" cy="1228729"/>
        </a:xfrm>
        <a:prstGeom prst="bentConnector3">
          <a:avLst>
            <a:gd name="adj1" fmla="val 8923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114300</xdr:rowOff>
    </xdr:from>
    <xdr:to>
      <xdr:col>6</xdr:col>
      <xdr:colOff>295275</xdr:colOff>
      <xdr:row>10</xdr:row>
      <xdr:rowOff>114300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D040D5AA-C0AA-495E-98C2-E89A07D36E4F}"/>
            </a:ext>
          </a:extLst>
        </xdr:cNvPr>
        <xdr:cNvCxnSpPr/>
      </xdr:nvCxnSpPr>
      <xdr:spPr>
        <a:xfrm>
          <a:off x="3362325" y="2019300"/>
          <a:ext cx="2952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476254</xdr:colOff>
      <xdr:row>18</xdr:row>
      <xdr:rowOff>114303</xdr:rowOff>
    </xdr:from>
    <xdr:to>
      <xdr:col>12</xdr:col>
      <xdr:colOff>342900</xdr:colOff>
      <xdr:row>32</xdr:row>
      <xdr:rowOff>180975</xdr:rowOff>
    </xdr:to>
    <xdr:cxnSp macro="">
      <xdr:nvCxnSpPr>
        <xdr:cNvPr id="74" name="Connector: Elbow 73">
          <a:extLst>
            <a:ext uri="{FF2B5EF4-FFF2-40B4-BE49-F238E27FC236}">
              <a16:creationId xmlns:a16="http://schemas.microsoft.com/office/drawing/2014/main" id="{1D767154-273E-4799-84E4-C86C14195620}"/>
            </a:ext>
          </a:extLst>
        </xdr:cNvPr>
        <xdr:cNvCxnSpPr/>
      </xdr:nvCxnSpPr>
      <xdr:spPr>
        <a:xfrm rot="5400000">
          <a:off x="4872041" y="3757616"/>
          <a:ext cx="2733672" cy="2305046"/>
        </a:xfrm>
        <a:prstGeom prst="bentConnector3">
          <a:avLst>
            <a:gd name="adj1" fmla="val 8310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18</xdr:row>
      <xdr:rowOff>114300</xdr:rowOff>
    </xdr:from>
    <xdr:to>
      <xdr:col>12</xdr:col>
      <xdr:colOff>333375</xdr:colOff>
      <xdr:row>18</xdr:row>
      <xdr:rowOff>114300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42FB2439-8FD3-4852-80E7-7E1DBA1E5BA1}"/>
            </a:ext>
          </a:extLst>
        </xdr:cNvPr>
        <xdr:cNvCxnSpPr/>
      </xdr:nvCxnSpPr>
      <xdr:spPr>
        <a:xfrm>
          <a:off x="7058025" y="3543300"/>
          <a:ext cx="3238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552450</xdr:colOff>
      <xdr:row>17</xdr:row>
      <xdr:rowOff>161925</xdr:rowOff>
    </xdr:from>
    <xdr:to>
      <xdr:col>11</xdr:col>
      <xdr:colOff>66675</xdr:colOff>
      <xdr:row>19</xdr:row>
      <xdr:rowOff>28575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4A60CC73-51B2-4244-BB97-26A651DC99F5}"/>
            </a:ext>
          </a:extLst>
        </xdr:cNvPr>
        <xdr:cNvSpPr/>
      </xdr:nvSpPr>
      <xdr:spPr>
        <a:xfrm>
          <a:off x="4552950" y="3400425"/>
          <a:ext cx="1952625" cy="247650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552450</xdr:colOff>
      <xdr:row>26</xdr:row>
      <xdr:rowOff>152400</xdr:rowOff>
    </xdr:from>
    <xdr:to>
      <xdr:col>17</xdr:col>
      <xdr:colOff>66675</xdr:colOff>
      <xdr:row>28</xdr:row>
      <xdr:rowOff>47625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323BEB8A-A791-4B7D-8CE5-02096BFBA4C2}"/>
            </a:ext>
          </a:extLst>
        </xdr:cNvPr>
        <xdr:cNvSpPr/>
      </xdr:nvSpPr>
      <xdr:spPr>
        <a:xfrm>
          <a:off x="8239125" y="5105400"/>
          <a:ext cx="1952625" cy="276225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552450</xdr:colOff>
      <xdr:row>7</xdr:row>
      <xdr:rowOff>161925</xdr:rowOff>
    </xdr:from>
    <xdr:to>
      <xdr:col>6</xdr:col>
      <xdr:colOff>66675</xdr:colOff>
      <xdr:row>9</xdr:row>
      <xdr:rowOff>28575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6FE73CAA-1C4C-4458-BEB4-37433478F879}"/>
            </a:ext>
          </a:extLst>
        </xdr:cNvPr>
        <xdr:cNvSpPr/>
      </xdr:nvSpPr>
      <xdr:spPr>
        <a:xfrm>
          <a:off x="1476375" y="1495425"/>
          <a:ext cx="1952625" cy="247650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571500</xdr:colOff>
      <xdr:row>4</xdr:row>
      <xdr:rowOff>161925</xdr:rowOff>
    </xdr:from>
    <xdr:to>
      <xdr:col>4</xdr:col>
      <xdr:colOff>47625</xdr:colOff>
      <xdr:row>6</xdr:row>
      <xdr:rowOff>28575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86C89CE8-7F06-4A5D-B5CE-2C68E2E4FD82}"/>
            </a:ext>
          </a:extLst>
        </xdr:cNvPr>
        <xdr:cNvSpPr/>
      </xdr:nvSpPr>
      <xdr:spPr>
        <a:xfrm>
          <a:off x="1495425" y="923925"/>
          <a:ext cx="695325" cy="247650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552450</xdr:colOff>
      <xdr:row>34</xdr:row>
      <xdr:rowOff>161925</xdr:rowOff>
    </xdr:from>
    <xdr:to>
      <xdr:col>9</xdr:col>
      <xdr:colOff>66675</xdr:colOff>
      <xdr:row>36</xdr:row>
      <xdr:rowOff>28575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7BE1B10-E0E0-4EED-92A8-CB247ABDAE39}"/>
            </a:ext>
          </a:extLst>
        </xdr:cNvPr>
        <xdr:cNvSpPr/>
      </xdr:nvSpPr>
      <xdr:spPr>
        <a:xfrm>
          <a:off x="4552950" y="6638925"/>
          <a:ext cx="733425" cy="247650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600075</xdr:colOff>
      <xdr:row>27</xdr:row>
      <xdr:rowOff>114300</xdr:rowOff>
    </xdr:from>
    <xdr:to>
      <xdr:col>14</xdr:col>
      <xdr:colOff>19051</xdr:colOff>
      <xdr:row>33</xdr:row>
      <xdr:rowOff>38100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D5F62964-5BB4-4E6E-B081-9B1806123447}"/>
            </a:ext>
          </a:extLst>
        </xdr:cNvPr>
        <xdr:cNvCxnSpPr/>
      </xdr:nvCxnSpPr>
      <xdr:spPr>
        <a:xfrm flipH="1">
          <a:off x="7038975" y="5257800"/>
          <a:ext cx="1276351" cy="1066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face 06 01"/>
      <sheetName val="Surface Shader Good"/>
      <sheetName val="Surface Shader"/>
      <sheetName val="Shade &amp; Bitdepth"/>
      <sheetName val="Four Pass"/>
      <sheetName val="Two Pass"/>
      <sheetName val=" Single Pass"/>
      <sheetName val="Spider with Data"/>
      <sheetName val="Surf"/>
      <sheetName val="Four"/>
      <sheetName val="Shade - 1"/>
      <sheetName val="Spider - Original"/>
      <sheetName val="Value"/>
      <sheetName val="Vertex"/>
      <sheetName val="Normal"/>
    </sheetNames>
    <definedNames>
      <definedName name="shade_noat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100"/>
  <sheetViews>
    <sheetView tabSelected="1" workbookViewId="0">
      <selection activeCell="P35" sqref="P35"/>
    </sheetView>
  </sheetViews>
  <sheetFormatPr defaultRowHeight="15" x14ac:dyDescent="0.25"/>
  <cols>
    <col min="1" max="1" width="4.7109375" customWidth="1"/>
    <col min="7" max="7" width="9.5703125" customWidth="1"/>
    <col min="13" max="13" width="9.5703125" customWidth="1"/>
  </cols>
  <sheetData>
    <row r="1" spans="2:34" x14ac:dyDescent="0.25">
      <c r="B1" s="7"/>
      <c r="C1" s="3"/>
      <c r="D1" s="3"/>
      <c r="E1" s="3"/>
      <c r="F1" s="3"/>
    </row>
    <row r="2" spans="2:34" x14ac:dyDescent="0.25">
      <c r="B2" s="64" t="s">
        <v>51</v>
      </c>
      <c r="C2" s="3"/>
      <c r="D2" s="3"/>
      <c r="E2" s="3"/>
      <c r="F2" s="3"/>
      <c r="G2" s="36"/>
      <c r="H2" s="37" t="s">
        <v>52</v>
      </c>
      <c r="I2" s="36"/>
      <c r="J2" s="36"/>
      <c r="K2" s="36"/>
      <c r="L2" s="36"/>
      <c r="M2" s="36"/>
      <c r="N2" s="74" t="s">
        <v>55</v>
      </c>
    </row>
    <row r="3" spans="2:34" x14ac:dyDescent="0.25">
      <c r="B3" s="7"/>
      <c r="C3" s="3"/>
      <c r="D3" s="3"/>
      <c r="E3" s="3"/>
      <c r="F3" s="3"/>
      <c r="G3" s="36"/>
      <c r="H3" s="36"/>
      <c r="I3" s="36"/>
      <c r="J3" s="36"/>
      <c r="K3" s="36"/>
      <c r="L3" s="36"/>
      <c r="M3" s="36"/>
    </row>
    <row r="4" spans="2:34" x14ac:dyDescent="0.25">
      <c r="B4" s="8" t="s">
        <v>7</v>
      </c>
      <c r="C4" s="9"/>
      <c r="D4" s="9"/>
      <c r="E4" s="9"/>
      <c r="F4" s="40"/>
      <c r="G4" s="37"/>
      <c r="H4" s="52" t="s">
        <v>47</v>
      </c>
      <c r="I4" s="53"/>
      <c r="J4" s="53"/>
      <c r="K4" s="53"/>
      <c r="L4" s="54"/>
      <c r="M4" s="37"/>
      <c r="N4" s="52" t="s">
        <v>53</v>
      </c>
      <c r="O4" s="60"/>
      <c r="P4" s="60"/>
      <c r="Q4" s="60"/>
      <c r="R4" s="61"/>
      <c r="AF4" t="s">
        <v>43</v>
      </c>
    </row>
    <row r="5" spans="2:34" x14ac:dyDescent="0.25">
      <c r="B5" s="11"/>
      <c r="C5" s="1" t="s">
        <v>8</v>
      </c>
      <c r="D5" s="1">
        <v>200</v>
      </c>
      <c r="E5" s="1"/>
      <c r="F5" s="2"/>
      <c r="G5" s="36"/>
      <c r="H5" s="29"/>
      <c r="I5" s="36"/>
      <c r="J5" s="36"/>
      <c r="K5" s="36"/>
      <c r="L5" s="55"/>
      <c r="M5" s="36"/>
      <c r="N5" s="73"/>
      <c r="O5" s="36"/>
      <c r="P5" s="36"/>
      <c r="Q5" s="36"/>
      <c r="R5" s="55"/>
      <c r="S5" s="3"/>
      <c r="T5" s="3"/>
      <c r="U5" s="3"/>
      <c r="V5" s="3"/>
      <c r="W5" s="3"/>
      <c r="X5" s="3"/>
      <c r="Y5" s="3"/>
    </row>
    <row r="6" spans="2:34" x14ac:dyDescent="0.25">
      <c r="B6" s="11"/>
      <c r="C6" s="1" t="s">
        <v>9</v>
      </c>
      <c r="D6" s="78">
        <v>1</v>
      </c>
      <c r="E6" s="1"/>
      <c r="F6" s="2"/>
      <c r="G6" s="36"/>
      <c r="H6" s="56"/>
      <c r="I6" s="1" t="s">
        <v>38</v>
      </c>
      <c r="J6" s="1" t="s">
        <v>39</v>
      </c>
      <c r="K6" s="1" t="s">
        <v>40</v>
      </c>
      <c r="L6" s="31" t="s">
        <v>41</v>
      </c>
      <c r="M6" s="36"/>
      <c r="N6" s="73"/>
      <c r="O6" s="36"/>
      <c r="P6" s="1" t="s">
        <v>29</v>
      </c>
      <c r="Q6" s="36"/>
      <c r="R6" s="55"/>
      <c r="S6" s="3"/>
      <c r="T6" s="3"/>
      <c r="U6" s="3"/>
      <c r="V6" s="3"/>
      <c r="W6" s="3"/>
      <c r="X6" s="3"/>
      <c r="Y6" s="3"/>
      <c r="AG6" s="48" t="s">
        <v>1</v>
      </c>
      <c r="AH6" s="49" t="s">
        <v>0</v>
      </c>
    </row>
    <row r="7" spans="2:34" x14ac:dyDescent="0.25">
      <c r="B7" s="11"/>
      <c r="C7" s="1"/>
      <c r="D7" s="38"/>
      <c r="E7" s="1"/>
      <c r="F7" s="2"/>
      <c r="G7" s="36"/>
      <c r="H7" s="11" t="s">
        <v>3</v>
      </c>
      <c r="I7" s="39">
        <f>D9-I$19</f>
        <v>-162.5</v>
      </c>
      <c r="J7" s="39">
        <f>E9-J$19</f>
        <v>190</v>
      </c>
      <c r="K7" s="39">
        <f>F9-K$19</f>
        <v>-37.5</v>
      </c>
      <c r="L7" s="55">
        <f>SQRT(I7*I7+J7*J7+K7*K7)</f>
        <v>252.80921660414202</v>
      </c>
      <c r="M7" s="36"/>
      <c r="N7" s="56"/>
      <c r="O7" s="15" t="s">
        <v>37</v>
      </c>
      <c r="P7" s="1">
        <f>J12</f>
        <v>-3.721041965251911E-2</v>
      </c>
      <c r="Q7" s="1"/>
      <c r="R7" s="2"/>
      <c r="S7" s="1"/>
      <c r="T7" s="1"/>
      <c r="U7" s="1"/>
      <c r="V7" s="1"/>
      <c r="W7" s="1"/>
      <c r="X7" s="1"/>
      <c r="Y7" s="1"/>
      <c r="AG7" s="46">
        <f>D9</f>
        <v>-200</v>
      </c>
      <c r="AH7" s="41">
        <f>$E$9</f>
        <v>200</v>
      </c>
    </row>
    <row r="8" spans="2:34" x14ac:dyDescent="0.25">
      <c r="B8" s="11"/>
      <c r="C8" s="1"/>
      <c r="D8" s="1" t="s">
        <v>1</v>
      </c>
      <c r="E8" s="1" t="s">
        <v>0</v>
      </c>
      <c r="F8" s="2" t="s">
        <v>2</v>
      </c>
      <c r="G8" s="36"/>
      <c r="H8" s="11"/>
      <c r="I8" s="36"/>
      <c r="J8" s="36"/>
      <c r="K8" s="36"/>
      <c r="L8" s="55"/>
      <c r="M8" s="36"/>
      <c r="N8" s="56"/>
      <c r="O8" s="15" t="s">
        <v>36</v>
      </c>
      <c r="P8" s="47">
        <f>J13-J24</f>
        <v>0.16890826717196739</v>
      </c>
      <c r="Q8" s="69" t="s">
        <v>54</v>
      </c>
      <c r="R8" s="2"/>
      <c r="S8" s="1"/>
      <c r="T8" s="1"/>
      <c r="U8" s="1"/>
      <c r="V8" s="1"/>
      <c r="W8" s="1"/>
      <c r="X8" s="1"/>
      <c r="Y8" s="1"/>
      <c r="AG8" s="46">
        <f>$D$19</f>
        <v>-37.5</v>
      </c>
      <c r="AH8" s="41">
        <f>$E$19</f>
        <v>10</v>
      </c>
    </row>
    <row r="9" spans="2:34" x14ac:dyDescent="0.25">
      <c r="B9" s="11"/>
      <c r="C9" s="1" t="s">
        <v>3</v>
      </c>
      <c r="D9" s="78">
        <f>-D5</f>
        <v>-200</v>
      </c>
      <c r="E9" s="78">
        <f>D5</f>
        <v>200</v>
      </c>
      <c r="F9" s="62">
        <v>0</v>
      </c>
      <c r="G9" s="36"/>
      <c r="H9" s="11" t="s">
        <v>42</v>
      </c>
      <c r="I9" s="36">
        <f>I7/$L7</f>
        <v>-0.64277719848500814</v>
      </c>
      <c r="J9" s="36">
        <f>J7/$L7</f>
        <v>0.75155487822862488</v>
      </c>
      <c r="K9" s="36">
        <f>K7/$L7</f>
        <v>-0.14833319965038649</v>
      </c>
      <c r="L9" s="55"/>
      <c r="M9" s="36"/>
      <c r="N9" s="56"/>
      <c r="O9" s="15" t="s">
        <v>35</v>
      </c>
      <c r="P9" s="1">
        <f>J14</f>
        <v>-1.7975951748487824</v>
      </c>
      <c r="Q9" s="1"/>
      <c r="R9" s="2"/>
      <c r="S9" s="1"/>
      <c r="T9" s="1"/>
      <c r="U9" s="1"/>
      <c r="V9" s="1"/>
      <c r="W9" s="1"/>
      <c r="X9" s="1"/>
      <c r="Y9" s="1"/>
      <c r="AG9" s="46"/>
      <c r="AH9" s="41"/>
    </row>
    <row r="10" spans="2:34" x14ac:dyDescent="0.25">
      <c r="B10" s="11"/>
      <c r="C10" s="1" t="s">
        <v>4</v>
      </c>
      <c r="D10" s="38">
        <v>0</v>
      </c>
      <c r="E10" s="38">
        <f>D5</f>
        <v>200</v>
      </c>
      <c r="F10" s="41">
        <f>D5</f>
        <v>200</v>
      </c>
      <c r="G10" s="36"/>
      <c r="H10" s="11"/>
      <c r="I10" s="36"/>
      <c r="J10" s="36"/>
      <c r="K10" s="36"/>
      <c r="L10" s="55"/>
      <c r="M10" s="36"/>
      <c r="N10" s="56"/>
      <c r="O10" s="36"/>
      <c r="P10" s="36"/>
      <c r="Q10" s="1"/>
      <c r="R10" s="2"/>
      <c r="S10" s="1"/>
      <c r="T10" s="1"/>
      <c r="U10" s="1"/>
      <c r="V10" s="1"/>
      <c r="W10" s="1"/>
      <c r="X10" s="1"/>
      <c r="Y10" s="1"/>
      <c r="AG10" s="46">
        <f>D11</f>
        <v>200</v>
      </c>
      <c r="AH10" s="46">
        <f>E11</f>
        <v>200</v>
      </c>
    </row>
    <row r="11" spans="2:34" x14ac:dyDescent="0.25">
      <c r="B11" s="11"/>
      <c r="C11" s="1" t="s">
        <v>5</v>
      </c>
      <c r="D11" s="38">
        <f>D5</f>
        <v>200</v>
      </c>
      <c r="E11" s="38">
        <f>D5</f>
        <v>200</v>
      </c>
      <c r="F11" s="41">
        <v>0</v>
      </c>
      <c r="G11" s="36"/>
      <c r="H11" s="11"/>
      <c r="I11" s="36"/>
      <c r="J11" s="36"/>
      <c r="K11" s="36"/>
      <c r="L11" s="55"/>
      <c r="M11" s="36"/>
      <c r="N11" s="56"/>
      <c r="O11" s="1"/>
      <c r="P11" s="1"/>
      <c r="Q11" s="1"/>
      <c r="R11" s="2"/>
      <c r="S11" s="1"/>
      <c r="T11" s="1"/>
      <c r="U11" s="1"/>
      <c r="V11" s="1"/>
      <c r="W11" s="1"/>
      <c r="X11" s="1"/>
      <c r="Y11" s="1"/>
      <c r="AG11" s="46">
        <f>$D$19</f>
        <v>-37.5</v>
      </c>
      <c r="AH11" s="41">
        <f>$E$19</f>
        <v>10</v>
      </c>
    </row>
    <row r="12" spans="2:34" x14ac:dyDescent="0.25">
      <c r="B12" s="11"/>
      <c r="C12" s="1" t="s">
        <v>6</v>
      </c>
      <c r="D12" s="38">
        <v>0</v>
      </c>
      <c r="E12" s="38">
        <f>D5</f>
        <v>200</v>
      </c>
      <c r="F12" s="41">
        <f>-D5</f>
        <v>-200</v>
      </c>
      <c r="G12" s="36"/>
      <c r="H12" s="11" t="s">
        <v>37</v>
      </c>
      <c r="I12" s="59">
        <v>-2.1320000000000001</v>
      </c>
      <c r="J12" s="36">
        <f>RADIANS(I12)</f>
        <v>-3.721041965251911E-2</v>
      </c>
      <c r="K12" s="37" t="s">
        <v>48</v>
      </c>
      <c r="L12" s="55"/>
      <c r="M12" s="36"/>
      <c r="N12" s="11" t="s">
        <v>27</v>
      </c>
      <c r="O12" s="1" t="s">
        <v>31</v>
      </c>
      <c r="P12" s="39">
        <v>30</v>
      </c>
      <c r="Q12" s="1"/>
      <c r="R12" s="2"/>
      <c r="S12" s="1"/>
      <c r="T12" s="1"/>
      <c r="U12" s="1"/>
      <c r="V12" s="1"/>
      <c r="W12" s="1"/>
      <c r="X12" s="1"/>
      <c r="Y12" s="1"/>
      <c r="AG12" s="46"/>
      <c r="AH12" s="41"/>
    </row>
    <row r="13" spans="2:34" x14ac:dyDescent="0.25">
      <c r="B13" s="11"/>
      <c r="C13" s="1"/>
      <c r="D13" s="38"/>
      <c r="E13" s="38"/>
      <c r="F13" s="41"/>
      <c r="G13" s="36"/>
      <c r="H13" s="29" t="s">
        <v>36</v>
      </c>
      <c r="I13" s="36">
        <f>DEGREES(ATAN2($J9,SQRT($I9*$I9+$K9*$K9)))</f>
        <v>41.274753662497567</v>
      </c>
      <c r="J13" s="36">
        <f>ATAN2($J9,SQRT($I9*$I9+$K9*$K9))</f>
        <v>0.72038034936017092</v>
      </c>
      <c r="K13" s="36"/>
      <c r="L13" s="55"/>
      <c r="M13" s="36"/>
      <c r="N13" s="11"/>
      <c r="O13" s="1"/>
      <c r="P13" s="1"/>
      <c r="Q13" s="1"/>
      <c r="R13" s="2"/>
      <c r="S13" s="39"/>
      <c r="T13" s="39"/>
      <c r="U13" s="39"/>
      <c r="V13" s="39"/>
      <c r="W13" s="39"/>
      <c r="X13" s="39"/>
      <c r="Y13" s="39"/>
      <c r="AG13" s="46">
        <f>D19+D32*D21</f>
        <v>-42.70944533000791</v>
      </c>
      <c r="AH13" s="41">
        <f>$E$19+$E$21*$D$32</f>
        <v>39.544232590366242</v>
      </c>
    </row>
    <row r="14" spans="2:34" x14ac:dyDescent="0.25">
      <c r="B14" s="11"/>
      <c r="C14" s="36"/>
      <c r="D14" s="36"/>
      <c r="E14" s="38"/>
      <c r="F14" s="41"/>
      <c r="G14" s="36"/>
      <c r="H14" s="29" t="s">
        <v>35</v>
      </c>
      <c r="I14" s="36">
        <f>DEGREES(ATAN2($K9,$I9))</f>
        <v>-102.9946167919165</v>
      </c>
      <c r="J14" s="36">
        <f>ATAN2($K9,$I9)</f>
        <v>-1.7975951748487824</v>
      </c>
      <c r="K14" s="36"/>
      <c r="L14" s="55"/>
      <c r="M14" s="36"/>
      <c r="N14" s="11"/>
      <c r="O14" s="1" t="s">
        <v>1</v>
      </c>
      <c r="P14" s="1" t="s">
        <v>0</v>
      </c>
      <c r="Q14" s="1" t="s">
        <v>2</v>
      </c>
      <c r="R14" s="2"/>
      <c r="S14" s="39"/>
      <c r="T14" s="39"/>
      <c r="U14" s="39"/>
      <c r="V14" s="39"/>
      <c r="W14" s="39"/>
      <c r="X14" s="39"/>
      <c r="Y14" s="39"/>
      <c r="AG14" s="46">
        <f>$D$19</f>
        <v>-37.5</v>
      </c>
      <c r="AH14" s="41">
        <f>$E$19</f>
        <v>10</v>
      </c>
    </row>
    <row r="15" spans="2:34" x14ac:dyDescent="0.25">
      <c r="B15" s="12"/>
      <c r="C15" s="13"/>
      <c r="D15" s="14"/>
      <c r="E15" s="14"/>
      <c r="F15" s="42"/>
      <c r="G15" s="36"/>
      <c r="H15" s="32"/>
      <c r="I15" s="57"/>
      <c r="J15" s="57"/>
      <c r="K15" s="57"/>
      <c r="L15" s="58"/>
      <c r="M15" s="36"/>
      <c r="N15" s="75" t="s">
        <v>30</v>
      </c>
      <c r="O15" s="39">
        <v>1</v>
      </c>
      <c r="P15" s="39">
        <v>0</v>
      </c>
      <c r="Q15" s="39">
        <v>0</v>
      </c>
      <c r="R15" s="41"/>
      <c r="S15" s="39"/>
      <c r="T15" s="39"/>
      <c r="U15" s="39"/>
      <c r="V15" s="39"/>
      <c r="W15" s="39"/>
      <c r="X15" s="39"/>
      <c r="Y15" s="39"/>
      <c r="AG15" s="46"/>
      <c r="AH15" s="41"/>
    </row>
    <row r="16" spans="2:34" x14ac:dyDescent="0.25">
      <c r="B16" s="15"/>
      <c r="C16" s="1"/>
      <c r="D16" s="4"/>
      <c r="E16" s="4"/>
      <c r="F16" s="4"/>
      <c r="G16" s="36"/>
      <c r="H16" s="36"/>
      <c r="I16" s="36"/>
      <c r="J16" s="36"/>
      <c r="K16" s="36"/>
      <c r="L16" s="36"/>
      <c r="M16" s="36"/>
      <c r="N16" s="11"/>
      <c r="O16" s="39">
        <v>0</v>
      </c>
      <c r="P16" s="39">
        <v>1</v>
      </c>
      <c r="Q16" s="39">
        <v>0</v>
      </c>
      <c r="R16" s="41"/>
      <c r="S16" s="3"/>
      <c r="T16" s="3"/>
      <c r="U16" s="3"/>
      <c r="V16" s="3"/>
      <c r="W16" s="3"/>
      <c r="X16" s="3"/>
      <c r="Y16" s="3"/>
      <c r="AG16" s="46">
        <f>$D$19 +O27*$P$12</f>
        <v>-44.05830437402183</v>
      </c>
      <c r="AH16" s="41">
        <f>$D$20 +P27*$P$12</f>
        <v>-1.1001722858512955</v>
      </c>
    </row>
    <row r="17" spans="2:34" x14ac:dyDescent="0.25">
      <c r="B17" s="8" t="s">
        <v>46</v>
      </c>
      <c r="C17" s="16"/>
      <c r="D17" s="17"/>
      <c r="E17" s="17"/>
      <c r="F17" s="43"/>
      <c r="G17" s="36"/>
      <c r="H17" s="52" t="s">
        <v>46</v>
      </c>
      <c r="I17" s="60"/>
      <c r="J17" s="60"/>
      <c r="K17" s="60"/>
      <c r="L17" s="61"/>
      <c r="M17" s="36"/>
      <c r="N17" s="11"/>
      <c r="O17" s="39">
        <v>0</v>
      </c>
      <c r="P17" s="39">
        <v>0</v>
      </c>
      <c r="Q17" s="39">
        <v>1</v>
      </c>
      <c r="R17" s="41"/>
      <c r="S17" s="39"/>
      <c r="T17" s="39"/>
      <c r="U17" s="39"/>
      <c r="V17" s="39"/>
      <c r="W17" s="39"/>
      <c r="X17" s="39"/>
      <c r="Y17" s="39"/>
      <c r="AG17" s="46">
        <f>$D$19</f>
        <v>-37.5</v>
      </c>
      <c r="AH17" s="41">
        <f>$E$19</f>
        <v>10</v>
      </c>
    </row>
    <row r="18" spans="2:34" x14ac:dyDescent="0.25">
      <c r="B18" s="11"/>
      <c r="C18" s="1"/>
      <c r="D18" s="38" t="s">
        <v>1</v>
      </c>
      <c r="E18" s="38" t="s">
        <v>0</v>
      </c>
      <c r="F18" s="41" t="s">
        <v>2</v>
      </c>
      <c r="G18" s="36"/>
      <c r="H18" s="29"/>
      <c r="I18" s="39" t="s">
        <v>1</v>
      </c>
      <c r="J18" s="39" t="s">
        <v>0</v>
      </c>
      <c r="K18" s="39" t="s">
        <v>2</v>
      </c>
      <c r="L18" s="55"/>
      <c r="M18" s="36"/>
      <c r="N18" s="11"/>
      <c r="O18" s="1"/>
      <c r="P18" s="1"/>
      <c r="Q18" s="1"/>
      <c r="R18" s="2"/>
      <c r="S18" s="39"/>
      <c r="T18" s="39"/>
      <c r="U18" s="39"/>
      <c r="V18" s="39"/>
      <c r="W18" s="39"/>
      <c r="X18" s="39"/>
      <c r="Y18" s="39"/>
      <c r="AG18" s="46"/>
      <c r="AH18" s="41"/>
    </row>
    <row r="19" spans="2:34" x14ac:dyDescent="0.25">
      <c r="B19" s="11" t="s">
        <v>10</v>
      </c>
      <c r="C19" s="1"/>
      <c r="D19" s="38">
        <v>-37.5</v>
      </c>
      <c r="E19" s="59">
        <v>10</v>
      </c>
      <c r="F19" s="41">
        <v>37.5</v>
      </c>
      <c r="G19" s="36"/>
      <c r="H19" s="29"/>
      <c r="I19" s="39">
        <f>D19</f>
        <v>-37.5</v>
      </c>
      <c r="J19" s="59">
        <v>10</v>
      </c>
      <c r="K19" s="39">
        <f>F19</f>
        <v>37.5</v>
      </c>
      <c r="L19" s="55"/>
      <c r="M19" s="36"/>
      <c r="N19" s="11" t="s">
        <v>34</v>
      </c>
      <c r="O19" s="39">
        <f>O15*COS(P$7)-P15*SIN(P$7)</f>
        <v>0.99930777221260558</v>
      </c>
      <c r="P19" s="39">
        <f>O15*SIN(P$7)+P15*COS(P$7)</f>
        <v>-3.7201833227399915E-2</v>
      </c>
      <c r="Q19" s="39">
        <f>Q15</f>
        <v>0</v>
      </c>
      <c r="R19" s="41"/>
      <c r="S19" s="39"/>
      <c r="T19" s="39"/>
      <c r="U19" s="39"/>
      <c r="V19" s="39"/>
      <c r="W19" s="39"/>
      <c r="X19" s="39"/>
      <c r="Y19" s="39"/>
      <c r="AG19" s="46">
        <f>$D$19 +O28*$P$12</f>
        <v>-42.661591534832787</v>
      </c>
      <c r="AH19" s="41">
        <f>$D$20 +P28*$P$12</f>
        <v>29.552595145079284</v>
      </c>
    </row>
    <row r="20" spans="2:34" x14ac:dyDescent="0.25">
      <c r="B20" s="11"/>
      <c r="C20" s="1"/>
      <c r="D20" s="38"/>
      <c r="E20" s="38"/>
      <c r="F20" s="41"/>
      <c r="G20" s="36"/>
      <c r="H20" s="32"/>
      <c r="I20" s="57"/>
      <c r="J20" s="57"/>
      <c r="K20" s="57"/>
      <c r="L20" s="58"/>
      <c r="M20" s="36"/>
      <c r="N20" s="11"/>
      <c r="O20" s="39">
        <f>O16*COS(P$7)-P16*SIN(P$7)</f>
        <v>3.7201833227399915E-2</v>
      </c>
      <c r="P20" s="39">
        <f>O16*SIN(P$7)+P16*COS(P$7)</f>
        <v>0.99930777221260558</v>
      </c>
      <c r="Q20" s="39">
        <f>Q16</f>
        <v>0</v>
      </c>
      <c r="R20" s="41"/>
      <c r="S20" s="39"/>
      <c r="T20" s="39"/>
      <c r="U20" s="39"/>
      <c r="V20" s="39"/>
      <c r="W20" s="39"/>
      <c r="X20" s="39"/>
      <c r="Y20" s="39"/>
      <c r="AG20" s="46">
        <f>$D$19</f>
        <v>-37.5</v>
      </c>
      <c r="AH20" s="41">
        <f>$E$19</f>
        <v>10</v>
      </c>
    </row>
    <row r="21" spans="2:34" x14ac:dyDescent="0.25">
      <c r="B21" s="11" t="s">
        <v>11</v>
      </c>
      <c r="C21" s="1"/>
      <c r="D21" s="71">
        <f>D28</f>
        <v>-0.17364817766693033</v>
      </c>
      <c r="E21" s="71">
        <f>D29</f>
        <v>0.98480775301220802</v>
      </c>
      <c r="F21" s="72">
        <f>D30</f>
        <v>0</v>
      </c>
      <c r="G21" s="36"/>
      <c r="H21" s="36"/>
      <c r="I21" s="36"/>
      <c r="J21" s="36"/>
      <c r="K21" s="36"/>
      <c r="L21" s="36"/>
      <c r="M21" s="36"/>
      <c r="N21" s="11"/>
      <c r="O21" s="39">
        <f>O17*COS(P$7)-P17*SIN(P$7)</f>
        <v>0</v>
      </c>
      <c r="P21" s="39">
        <f>O17*SIN(P$7)+P17*COS(P$7)</f>
        <v>0</v>
      </c>
      <c r="Q21" s="39">
        <f>Q17</f>
        <v>1</v>
      </c>
      <c r="R21" s="41"/>
      <c r="S21" s="39"/>
      <c r="T21" s="39"/>
      <c r="U21" s="39"/>
      <c r="V21" s="39"/>
      <c r="W21" s="39"/>
      <c r="X21" s="39"/>
      <c r="Y21" s="39"/>
      <c r="AG21" s="46"/>
      <c r="AH21" s="41"/>
    </row>
    <row r="22" spans="2:34" x14ac:dyDescent="0.25">
      <c r="B22" s="11"/>
      <c r="C22" s="1"/>
      <c r="D22" s="18"/>
      <c r="E22" s="1"/>
      <c r="F22" s="44"/>
      <c r="G22" s="36"/>
      <c r="H22" s="70" t="s">
        <v>56</v>
      </c>
      <c r="I22" s="60"/>
      <c r="J22" s="60"/>
      <c r="K22" s="60"/>
      <c r="L22" s="61"/>
      <c r="M22" s="36"/>
      <c r="N22" s="11"/>
      <c r="O22" s="39"/>
      <c r="P22" s="39"/>
      <c r="Q22" s="39"/>
      <c r="R22" s="41"/>
      <c r="S22" s="39"/>
      <c r="T22" s="39"/>
      <c r="U22" s="39"/>
      <c r="V22" s="39"/>
      <c r="W22" s="39"/>
      <c r="X22" s="39"/>
      <c r="Y22" s="39"/>
      <c r="AG22" s="46">
        <f>$D$19 +O29*$P$12</f>
        <v>-66.315735572170084</v>
      </c>
      <c r="AH22" s="41">
        <f>$D$20 +P29*$P$12</f>
        <v>-5.043187596399834</v>
      </c>
    </row>
    <row r="23" spans="2:34" x14ac:dyDescent="0.25">
      <c r="B23" s="19" t="s">
        <v>12</v>
      </c>
      <c r="C23" s="1" t="s">
        <v>13</v>
      </c>
      <c r="D23" s="59">
        <v>10</v>
      </c>
      <c r="E23" s="1"/>
      <c r="F23" s="44"/>
      <c r="G23" s="36"/>
      <c r="H23" s="29"/>
      <c r="I23" s="36"/>
      <c r="J23" s="36"/>
      <c r="K23" s="36"/>
      <c r="L23" s="55"/>
      <c r="M23" s="36"/>
      <c r="N23" s="11" t="s">
        <v>33</v>
      </c>
      <c r="O23" s="39">
        <f>O19</f>
        <v>0.99930777221260558</v>
      </c>
      <c r="P23" s="39">
        <f>P19*COS(P$8)-Q19*SIN(P$8)</f>
        <v>-3.6672409528376512E-2</v>
      </c>
      <c r="Q23" s="39">
        <f>P19*SIN(P$8)+Q19*COS(P$8)</f>
        <v>-6.2538607965252823E-3</v>
      </c>
      <c r="R23" s="41"/>
      <c r="S23" s="39"/>
      <c r="T23" s="39"/>
      <c r="U23" s="39"/>
      <c r="V23" s="39"/>
      <c r="W23" s="39"/>
      <c r="X23" s="39"/>
      <c r="Y23" s="39"/>
      <c r="AG23" s="50">
        <f>$D$19</f>
        <v>-37.5</v>
      </c>
      <c r="AH23" s="42">
        <f>$E$19</f>
        <v>10</v>
      </c>
    </row>
    <row r="24" spans="2:34" x14ac:dyDescent="0.25">
      <c r="B24" s="11"/>
      <c r="C24" s="1" t="s">
        <v>14</v>
      </c>
      <c r="D24" s="59">
        <v>0</v>
      </c>
      <c r="E24" s="38"/>
      <c r="F24" s="44"/>
      <c r="G24" s="36"/>
      <c r="H24" s="67" t="s">
        <v>45</v>
      </c>
      <c r="I24" s="37">
        <f>DEGREES(J24)</f>
        <v>31.597022828675723</v>
      </c>
      <c r="J24" s="63">
        <f>E36</f>
        <v>0.55147208218820354</v>
      </c>
      <c r="K24" s="68" t="s">
        <v>45</v>
      </c>
      <c r="L24" s="55"/>
      <c r="M24" s="36"/>
      <c r="N24" s="11"/>
      <c r="O24" s="39">
        <f t="shared" ref="O24:O25" si="0">O20</f>
        <v>3.7201833227399915E-2</v>
      </c>
      <c r="P24" s="39">
        <f t="shared" ref="P24:P25" si="1">P20*COS(P$8)-Q20*SIN(P$8)</f>
        <v>0.98508650483597615</v>
      </c>
      <c r="Q24" s="39">
        <f t="shared" ref="Q24:Q25" si="2">P20*SIN(P$8)+Q20*COS(P$8)</f>
        <v>0.16798988539361878</v>
      </c>
      <c r="R24" s="41"/>
      <c r="S24" s="39"/>
      <c r="T24" s="39"/>
      <c r="U24" s="39"/>
      <c r="V24" s="39"/>
      <c r="W24" s="39"/>
      <c r="X24" s="39"/>
      <c r="Y24" s="39"/>
      <c r="AG24" s="39"/>
      <c r="AH24" s="39"/>
    </row>
    <row r="25" spans="2:34" x14ac:dyDescent="0.25">
      <c r="B25" s="11"/>
      <c r="C25" s="1" t="s">
        <v>15</v>
      </c>
      <c r="D25" s="18">
        <f>-SIN(RADIANS(D23))</f>
        <v>-0.17364817766693033</v>
      </c>
      <c r="E25" s="20" t="s">
        <v>16</v>
      </c>
      <c r="F25" s="44"/>
      <c r="G25" s="36"/>
      <c r="H25" s="32"/>
      <c r="I25" s="57"/>
      <c r="J25" s="57"/>
      <c r="K25" s="57"/>
      <c r="L25" s="58"/>
      <c r="M25" s="36"/>
      <c r="N25" s="11"/>
      <c r="O25" s="39">
        <f t="shared" si="0"/>
        <v>0</v>
      </c>
      <c r="P25" s="39">
        <f t="shared" si="1"/>
        <v>-0.16810625321332781</v>
      </c>
      <c r="Q25" s="39">
        <f t="shared" si="2"/>
        <v>0.98576888144766295</v>
      </c>
      <c r="R25" s="41"/>
      <c r="S25" s="39"/>
      <c r="T25" s="39"/>
      <c r="U25" s="39"/>
      <c r="V25" s="39"/>
      <c r="W25" s="39"/>
      <c r="X25" s="39"/>
      <c r="Y25" s="39"/>
      <c r="AG25" s="51" t="s">
        <v>2</v>
      </c>
      <c r="AH25" s="43" t="s">
        <v>0</v>
      </c>
    </row>
    <row r="26" spans="2:34" x14ac:dyDescent="0.25">
      <c r="B26" s="11"/>
      <c r="C26" s="1" t="s">
        <v>17</v>
      </c>
      <c r="D26" s="18">
        <f>COS(RADIANS(D23))</f>
        <v>0.98480775301220802</v>
      </c>
      <c r="E26" s="20" t="s">
        <v>18</v>
      </c>
      <c r="F26" s="44"/>
      <c r="G26" s="36"/>
      <c r="H26" s="36"/>
      <c r="I26" s="36"/>
      <c r="J26" s="36"/>
      <c r="K26" s="36"/>
      <c r="L26" s="36"/>
      <c r="M26" s="36"/>
      <c r="N26" s="11"/>
      <c r="O26" s="39"/>
      <c r="P26" s="39"/>
      <c r="Q26" s="39"/>
      <c r="R26" s="41"/>
      <c r="S26" s="39"/>
      <c r="T26" s="39"/>
      <c r="U26" s="39"/>
      <c r="V26" s="39"/>
      <c r="W26" s="39"/>
      <c r="X26" s="39"/>
      <c r="Y26" s="39"/>
      <c r="AG26" s="46">
        <f>F9</f>
        <v>0</v>
      </c>
      <c r="AH26" s="41">
        <f>$E$9</f>
        <v>200</v>
      </c>
    </row>
    <row r="27" spans="2:34" x14ac:dyDescent="0.25">
      <c r="B27" s="11"/>
      <c r="C27" s="1" t="s">
        <v>19</v>
      </c>
      <c r="D27" s="18">
        <v>0</v>
      </c>
      <c r="E27" s="20" t="s">
        <v>20</v>
      </c>
      <c r="F27" s="44"/>
      <c r="G27" s="36"/>
      <c r="H27" s="36"/>
      <c r="I27" s="36"/>
      <c r="J27" s="36"/>
      <c r="K27" s="36"/>
      <c r="L27" s="36"/>
      <c r="M27" s="36"/>
      <c r="N27" s="11" t="s">
        <v>32</v>
      </c>
      <c r="O27" s="39">
        <f>Q23*SIN(P$9)+O23*COS(P$9)</f>
        <v>-0.21861014580072768</v>
      </c>
      <c r="P27" s="39">
        <f>P23</f>
        <v>-3.6672409528376512E-2</v>
      </c>
      <c r="Q27" s="39">
        <f>Q23*COS(P$9)-O23*SIN(P$9)</f>
        <v>0.97512293508683701</v>
      </c>
      <c r="R27" s="41"/>
      <c r="S27" s="39"/>
      <c r="T27" s="39"/>
      <c r="U27" s="39"/>
      <c r="V27" s="39"/>
      <c r="W27" s="39"/>
      <c r="X27" s="39"/>
      <c r="Y27" s="39"/>
      <c r="AG27" s="46">
        <f>$F$19</f>
        <v>37.5</v>
      </c>
      <c r="AH27" s="41">
        <f>$E$19</f>
        <v>10</v>
      </c>
    </row>
    <row r="28" spans="2:34" x14ac:dyDescent="0.25">
      <c r="B28" s="11"/>
      <c r="C28" s="1" t="s">
        <v>21</v>
      </c>
      <c r="D28" s="38">
        <f>D25* COS(D24)</f>
        <v>-0.17364817766693033</v>
      </c>
      <c r="E28" s="20" t="s">
        <v>22</v>
      </c>
      <c r="F28" s="44"/>
      <c r="G28" s="36"/>
      <c r="H28" s="36"/>
      <c r="I28" s="36"/>
      <c r="J28" s="36"/>
      <c r="K28" s="36"/>
      <c r="L28" s="36"/>
      <c r="M28" s="36"/>
      <c r="N28" s="56"/>
      <c r="O28" s="71">
        <f>Q24*SIN(P$9)+O24*COS(P$9)</f>
        <v>-0.17205305116109298</v>
      </c>
      <c r="P28" s="71">
        <f t="shared" ref="P28:P29" si="3">P24</f>
        <v>0.98508650483597615</v>
      </c>
      <c r="Q28" s="71">
        <f>Q24*COS(P$9)-O24*SIN(P$9)</f>
        <v>-1.5249839995120293E-3</v>
      </c>
      <c r="R28" s="62" t="s">
        <v>11</v>
      </c>
      <c r="S28" s="39"/>
      <c r="T28" s="39"/>
      <c r="U28" s="39"/>
      <c r="V28" s="39"/>
      <c r="W28" s="39"/>
      <c r="X28" s="39"/>
      <c r="Y28" s="39"/>
      <c r="AG28" s="46"/>
      <c r="AH28" s="41"/>
    </row>
    <row r="29" spans="2:34" x14ac:dyDescent="0.25">
      <c r="B29" s="11"/>
      <c r="C29" s="1" t="s">
        <v>23</v>
      </c>
      <c r="D29" s="38">
        <f>D26</f>
        <v>0.98480775301220802</v>
      </c>
      <c r="E29" s="20" t="s">
        <v>24</v>
      </c>
      <c r="F29" s="44"/>
      <c r="G29" s="36"/>
      <c r="H29" s="36"/>
      <c r="I29" s="36"/>
      <c r="J29" s="36"/>
      <c r="K29" s="36"/>
      <c r="L29" s="36"/>
      <c r="M29" s="36"/>
      <c r="N29" s="56"/>
      <c r="O29" s="39">
        <f>Q25*SIN(P$9)+O25*COS(P$9)</f>
        <v>-0.96052451907233627</v>
      </c>
      <c r="P29" s="39">
        <f t="shared" si="3"/>
        <v>-0.16810625321332781</v>
      </c>
      <c r="Q29" s="39">
        <f>Q25*COS(P$9)-O25*SIN(P$9)</f>
        <v>-0.2216595044013083</v>
      </c>
      <c r="R29" s="41"/>
      <c r="S29" s="39"/>
      <c r="T29" s="39"/>
      <c r="U29" s="39"/>
      <c r="V29" s="39"/>
      <c r="W29" s="39"/>
      <c r="X29" s="39"/>
      <c r="Y29" s="39"/>
      <c r="AG29" s="46">
        <f>F11</f>
        <v>0</v>
      </c>
      <c r="AH29" s="41">
        <f>E11</f>
        <v>200</v>
      </c>
    </row>
    <row r="30" spans="2:34" x14ac:dyDescent="0.25">
      <c r="B30" s="11"/>
      <c r="C30" s="1" t="s">
        <v>25</v>
      </c>
      <c r="D30" s="38">
        <f>-D25*SIN(D24)</f>
        <v>0</v>
      </c>
      <c r="E30" s="20" t="s">
        <v>26</v>
      </c>
      <c r="F30" s="44"/>
      <c r="G30" s="36"/>
      <c r="H30" s="36"/>
      <c r="I30" s="36"/>
      <c r="J30" s="36"/>
      <c r="K30" s="36"/>
      <c r="L30" s="36"/>
      <c r="M30" s="36"/>
      <c r="N30" s="32"/>
      <c r="O30" s="14"/>
      <c r="P30" s="14"/>
      <c r="Q30" s="14"/>
      <c r="R30" s="42"/>
      <c r="S30" s="39"/>
      <c r="T30" s="39"/>
      <c r="U30" s="39"/>
      <c r="V30" s="39"/>
      <c r="W30" s="39"/>
      <c r="X30" s="39"/>
      <c r="Y30" s="39"/>
      <c r="AG30" s="46">
        <f>$F$19</f>
        <v>37.5</v>
      </c>
      <c r="AH30" s="41">
        <f>$E$19</f>
        <v>10</v>
      </c>
    </row>
    <row r="31" spans="2:34" x14ac:dyDescent="0.25">
      <c r="B31" s="11"/>
      <c r="C31" s="1"/>
      <c r="D31" s="23"/>
      <c r="E31" s="23"/>
      <c r="F31" s="44"/>
      <c r="G31" s="36"/>
      <c r="H31" s="37"/>
      <c r="I31" s="36"/>
      <c r="J31" s="36"/>
      <c r="K31" s="36"/>
      <c r="L31" s="36"/>
      <c r="M31" s="36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AG31" s="46"/>
      <c r="AH31" s="41"/>
    </row>
    <row r="32" spans="2:34" x14ac:dyDescent="0.25">
      <c r="B32" s="12"/>
      <c r="C32" s="13" t="s">
        <v>27</v>
      </c>
      <c r="D32" s="24">
        <v>30</v>
      </c>
      <c r="E32" s="24"/>
      <c r="F32" s="45"/>
      <c r="G32" s="36"/>
      <c r="H32" s="36"/>
      <c r="I32" s="36"/>
      <c r="J32" s="36"/>
      <c r="K32" s="36"/>
      <c r="L32" s="36"/>
      <c r="M32" s="36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AG32" s="46">
        <f>$F$19+$F21*$D$32</f>
        <v>37.5</v>
      </c>
      <c r="AH32" s="41">
        <f>$E$19+$E$21*$D$32</f>
        <v>39.544232590366242</v>
      </c>
    </row>
    <row r="33" spans="1:34" x14ac:dyDescent="0.25">
      <c r="B33" s="7"/>
      <c r="C33" s="3"/>
      <c r="D33" s="3"/>
      <c r="E33" s="3"/>
      <c r="F33" s="3"/>
      <c r="G33" s="36"/>
      <c r="H33" s="36"/>
      <c r="I33" s="36"/>
      <c r="J33" s="36"/>
      <c r="K33" s="36"/>
      <c r="L33" s="36"/>
      <c r="M33" s="36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AG33" s="46">
        <f>$F$19</f>
        <v>37.5</v>
      </c>
      <c r="AH33" s="41">
        <f>$E$19</f>
        <v>10</v>
      </c>
    </row>
    <row r="34" spans="1:34" x14ac:dyDescent="0.25">
      <c r="B34" s="8" t="s">
        <v>49</v>
      </c>
      <c r="C34" s="26"/>
      <c r="D34" s="27"/>
      <c r="E34" s="28"/>
      <c r="F34" s="10"/>
      <c r="G34" s="36"/>
      <c r="H34" s="65" t="s">
        <v>44</v>
      </c>
      <c r="I34" s="60"/>
      <c r="J34" s="60"/>
      <c r="K34" s="60"/>
      <c r="L34" s="61"/>
      <c r="M34" s="36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AG34" s="46"/>
      <c r="AH34" s="41"/>
    </row>
    <row r="35" spans="1:34" x14ac:dyDescent="0.25">
      <c r="B35" s="29"/>
      <c r="C35" s="15"/>
      <c r="D35" s="77" t="s">
        <v>28</v>
      </c>
      <c r="E35" s="68" t="s">
        <v>29</v>
      </c>
      <c r="F35" s="30"/>
      <c r="G35" s="36"/>
      <c r="H35" s="56"/>
      <c r="I35" s="68" t="s">
        <v>28</v>
      </c>
      <c r="J35" s="1"/>
      <c r="K35" s="1" t="s">
        <v>50</v>
      </c>
      <c r="L35" s="55"/>
      <c r="M35" s="36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AG35" s="46">
        <f>$F$19+Q27*$P$12</f>
        <v>66.753688052605114</v>
      </c>
      <c r="AH35" s="41">
        <f>$D$20 +P27*$P$12</f>
        <v>-1.1001722858512955</v>
      </c>
    </row>
    <row r="36" spans="1:34" x14ac:dyDescent="0.25">
      <c r="B36" s="29"/>
      <c r="C36" s="1" t="s">
        <v>3</v>
      </c>
      <c r="D36" s="21">
        <f>[1]!shade_noatt(D9,E9,F9,$D$6,$D$19,$E$19,$F$19,$D$21,$E$21,$F$21)</f>
        <v>0.85175416005647198</v>
      </c>
      <c r="E36" s="47">
        <f>ACOS(D36)</f>
        <v>0.55147208218820354</v>
      </c>
      <c r="F36" s="76" t="s">
        <v>28</v>
      </c>
      <c r="G36" s="3"/>
      <c r="H36" s="29"/>
      <c r="I36" s="21">
        <f>[1]!shade_noatt($D$9,$E$9,$F$9,$D$6,$I$19,$J$19,$K$19,$O$28,$P$28,$Q$28)</f>
        <v>0.85116455215885201</v>
      </c>
      <c r="J36" s="36"/>
      <c r="K36" s="22">
        <f>D36-I36</f>
        <v>5.8960789761997034E-4</v>
      </c>
      <c r="L36" s="55"/>
      <c r="M36" s="3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AG36" s="46">
        <f>$F$19</f>
        <v>37.5</v>
      </c>
      <c r="AH36" s="41">
        <f>$E$19</f>
        <v>10</v>
      </c>
    </row>
    <row r="37" spans="1:34" x14ac:dyDescent="0.25">
      <c r="B37" s="29"/>
      <c r="C37" s="1" t="s">
        <v>4</v>
      </c>
      <c r="D37" s="22">
        <f>[1]!shade_noatt(D10,E10,F10,$D$6,$D$19,$E$19,$F$19,$D$21,$E$21,$F$21)</f>
        <v>0.71437928108690096</v>
      </c>
      <c r="E37" s="22">
        <f t="shared" ref="E37:E39" si="4">ACOS(D37)</f>
        <v>0.77505966948409066</v>
      </c>
      <c r="F37" s="31"/>
      <c r="G37" s="3"/>
      <c r="H37" s="29"/>
      <c r="I37" s="22">
        <f>[1]!shade_noatt($D$10,$E$10,$F$10,$D$6,$I$19,$J$19,$K$19,$O$28,$P$28,$Q$28)</f>
        <v>0.71384516365538631</v>
      </c>
      <c r="J37" s="36"/>
      <c r="K37" s="22">
        <f t="shared" ref="K37:K39" si="5">D37-I37</f>
        <v>5.3411743151465796E-4</v>
      </c>
      <c r="L37" s="55"/>
      <c r="M37" s="3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AG37" s="46"/>
      <c r="AH37" s="41"/>
    </row>
    <row r="38" spans="1:34" x14ac:dyDescent="0.25">
      <c r="B38" s="29"/>
      <c r="C38" s="1" t="s">
        <v>5</v>
      </c>
      <c r="D38" s="21">
        <f>[1]!shade_noatt(D11,E11,F11,$D$6,$D$19,$E$19,$F$19,$D$21,$E$21,$F$21)</f>
        <v>0.47600369992546993</v>
      </c>
      <c r="E38" s="22">
        <f t="shared" si="4"/>
        <v>1.0746913569949548</v>
      </c>
      <c r="F38" s="31"/>
      <c r="G38" s="3"/>
      <c r="H38" s="66"/>
      <c r="I38" s="21">
        <f>[1]!shade_noatt($D$11,$E$11,$F$11,$D$6,$I$19,$J$19,$K$19,$O$28,$P$28,$Q$28)</f>
        <v>0.4775993597559004</v>
      </c>
      <c r="J38" s="36"/>
      <c r="K38" s="22">
        <f t="shared" si="5"/>
        <v>-1.5956598304304737E-3</v>
      </c>
      <c r="L38" s="2"/>
      <c r="M38" s="3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AG38" s="46">
        <f>$F$19+Q28*$P$12</f>
        <v>37.454250480014636</v>
      </c>
      <c r="AH38" s="41">
        <f>$D$20 +P28*$P$12</f>
        <v>29.552595145079284</v>
      </c>
    </row>
    <row r="39" spans="1:34" x14ac:dyDescent="0.25">
      <c r="B39" s="29"/>
      <c r="C39" s="1" t="s">
        <v>6</v>
      </c>
      <c r="D39" s="22">
        <f>[1]!shade_noatt(D12,E12,F12,$D$6,$D$19,$E$19,$F$19,$D$21,$E$21,$F$21)</f>
        <v>0.58933203923514577</v>
      </c>
      <c r="E39" s="22">
        <f t="shared" si="4"/>
        <v>0.94056453131795026</v>
      </c>
      <c r="F39" s="2"/>
      <c r="G39" s="3"/>
      <c r="H39" s="29"/>
      <c r="I39" s="22">
        <f>[1]!shade_noatt($D$12,$E$12,$F$12,$D$6,$I$19,$J$19,$K$19,$O$28,$P$28,$Q$28)</f>
        <v>0.59088192182873067</v>
      </c>
      <c r="J39" s="1"/>
      <c r="K39" s="22">
        <f t="shared" si="5"/>
        <v>-1.5498825935849059E-3</v>
      </c>
      <c r="L39" s="2"/>
      <c r="M39" s="3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AG39" s="46">
        <f>$F$19</f>
        <v>37.5</v>
      </c>
      <c r="AH39" s="41">
        <f>$E$19</f>
        <v>10</v>
      </c>
    </row>
    <row r="40" spans="1:34" x14ac:dyDescent="0.25">
      <c r="B40" s="32"/>
      <c r="C40" s="33"/>
      <c r="D40" s="34"/>
      <c r="E40" s="35"/>
      <c r="F40" s="25"/>
      <c r="G40" s="3"/>
      <c r="H40" s="32"/>
      <c r="I40" s="13"/>
      <c r="J40" s="13"/>
      <c r="K40" s="13"/>
      <c r="L40" s="25"/>
      <c r="M40" s="3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AG40" s="46"/>
      <c r="AH40" s="41"/>
    </row>
    <row r="41" spans="1:34" x14ac:dyDescent="0.25">
      <c r="B41" s="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O41" s="39"/>
      <c r="P41" s="39"/>
      <c r="Q41" s="39"/>
      <c r="R41" s="39"/>
      <c r="AG41" s="46">
        <f>$F$19+Q29*$P$12</f>
        <v>30.850214867960752</v>
      </c>
      <c r="AH41" s="41">
        <f>$D$20 +P29*$P$12</f>
        <v>-5.043187596399834</v>
      </c>
    </row>
    <row r="42" spans="1:34" x14ac:dyDescent="0.25">
      <c r="B42" s="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O42" s="39"/>
      <c r="P42" s="39"/>
      <c r="Q42" s="39"/>
      <c r="R42" s="39"/>
      <c r="AG42" s="50">
        <f>$F$19</f>
        <v>37.5</v>
      </c>
      <c r="AH42" s="42">
        <f>$E$19</f>
        <v>10</v>
      </c>
    </row>
    <row r="43" spans="1:34" x14ac:dyDescent="0.25">
      <c r="B43" s="1"/>
      <c r="C43" s="1"/>
      <c r="D43" s="1"/>
      <c r="E43" s="3"/>
      <c r="F43" s="3"/>
      <c r="H43" s="3"/>
      <c r="I43" s="3"/>
      <c r="J43" s="3"/>
      <c r="L43" s="3"/>
    </row>
    <row r="44" spans="1:34" x14ac:dyDescent="0.25">
      <c r="A44" s="1"/>
      <c r="B44" s="1"/>
      <c r="C44" s="1"/>
      <c r="D44" s="1"/>
      <c r="E44" s="3"/>
      <c r="F44" s="3"/>
      <c r="G44" s="3"/>
      <c r="H44" s="3"/>
      <c r="I44" s="3"/>
      <c r="J44" s="3"/>
      <c r="K44" s="3"/>
      <c r="L44" s="3"/>
      <c r="M44" s="3"/>
      <c r="AG44" s="48" t="s">
        <v>1</v>
      </c>
      <c r="AH44" s="49" t="s">
        <v>2</v>
      </c>
    </row>
    <row r="45" spans="1:34" x14ac:dyDescent="0.25">
      <c r="A45" s="1"/>
      <c r="B45" s="1"/>
      <c r="C45" s="1"/>
      <c r="D45" s="1"/>
      <c r="E45" s="3"/>
      <c r="F45" s="3"/>
      <c r="G45" s="3"/>
      <c r="H45" s="3"/>
      <c r="I45" s="3"/>
      <c r="J45" s="3"/>
      <c r="K45" s="3"/>
      <c r="M45" s="3"/>
      <c r="AG45" s="46">
        <f>D9</f>
        <v>-200</v>
      </c>
      <c r="AH45" s="41">
        <f>F9</f>
        <v>0</v>
      </c>
    </row>
    <row r="46" spans="1:34" x14ac:dyDescent="0.25">
      <c r="A46" s="1"/>
      <c r="B46" s="1"/>
      <c r="C46" s="1"/>
      <c r="D46" s="1"/>
      <c r="E46" s="3"/>
      <c r="F46" s="3"/>
      <c r="G46" s="3"/>
      <c r="H46" s="3"/>
      <c r="I46" s="3"/>
      <c r="K46" s="3"/>
      <c r="L46" s="3"/>
      <c r="M46" s="3"/>
      <c r="AG46" s="46">
        <f>$D$19</f>
        <v>-37.5</v>
      </c>
      <c r="AH46" s="41">
        <f>$F$19</f>
        <v>37.5</v>
      </c>
    </row>
    <row r="47" spans="1:34" x14ac:dyDescent="0.25">
      <c r="A47" s="4"/>
      <c r="B47" s="1"/>
      <c r="C47" s="1"/>
      <c r="D47" s="1"/>
      <c r="E47" s="3"/>
      <c r="F47" s="3"/>
      <c r="G47" s="3"/>
      <c r="H47" s="3"/>
      <c r="J47" s="3"/>
      <c r="K47" s="3"/>
      <c r="L47" s="3"/>
      <c r="M47" s="3"/>
      <c r="AG47" s="46"/>
      <c r="AH47" s="41"/>
    </row>
    <row r="48" spans="1:34" x14ac:dyDescent="0.25">
      <c r="A48" s="4"/>
      <c r="B48" s="1"/>
      <c r="C48" s="1"/>
      <c r="D48" s="1"/>
      <c r="E48" s="3"/>
      <c r="F48" s="3"/>
      <c r="G48" s="3"/>
      <c r="I48" s="3"/>
      <c r="J48" s="3"/>
      <c r="K48" s="3"/>
      <c r="L48" s="3"/>
      <c r="M48" s="3"/>
      <c r="AG48" s="46">
        <f>D11</f>
        <v>200</v>
      </c>
      <c r="AH48" s="41">
        <f>F11</f>
        <v>0</v>
      </c>
    </row>
    <row r="49" spans="1:34" x14ac:dyDescent="0.25">
      <c r="A49" s="4"/>
      <c r="B49" s="1"/>
      <c r="C49" s="1"/>
      <c r="D49" s="1"/>
      <c r="E49" s="3"/>
      <c r="F49" s="3"/>
      <c r="G49" s="3"/>
      <c r="H49" s="3"/>
      <c r="I49" s="3"/>
      <c r="J49" s="3"/>
      <c r="K49" s="3"/>
      <c r="L49" s="3"/>
      <c r="M49" s="3"/>
      <c r="AG49" s="46">
        <f>$D$19</f>
        <v>-37.5</v>
      </c>
      <c r="AH49" s="41">
        <f>$F$19</f>
        <v>37.5</v>
      </c>
    </row>
    <row r="50" spans="1:34" x14ac:dyDescent="0.25">
      <c r="A50" s="4"/>
      <c r="B50" s="1"/>
      <c r="C50" s="1"/>
      <c r="D50" s="1"/>
      <c r="E50" s="3"/>
      <c r="F50" s="3"/>
      <c r="G50" s="3"/>
      <c r="H50" s="3"/>
      <c r="I50" s="3"/>
      <c r="J50" s="3"/>
      <c r="K50" s="3"/>
      <c r="L50" s="3"/>
      <c r="M50" s="3"/>
      <c r="AG50" s="46"/>
      <c r="AH50" s="41"/>
    </row>
    <row r="51" spans="1:34" x14ac:dyDescent="0.25">
      <c r="A51" s="4"/>
      <c r="B51" s="1"/>
      <c r="C51" s="1"/>
      <c r="D51" s="1"/>
      <c r="E51" s="3"/>
      <c r="F51" s="3"/>
      <c r="G51" s="3"/>
      <c r="H51" s="3"/>
      <c r="I51" s="3"/>
      <c r="J51" s="3"/>
      <c r="K51" s="3"/>
      <c r="L51" s="3"/>
      <c r="M51" s="3"/>
      <c r="AG51" s="46">
        <f>D19+D21*D32</f>
        <v>-42.70944533000791</v>
      </c>
      <c r="AH51" s="41">
        <f>F19+F21*D32</f>
        <v>37.5</v>
      </c>
    </row>
    <row r="52" spans="1:34" x14ac:dyDescent="0.25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AG52" s="46">
        <f>$D$19</f>
        <v>-37.5</v>
      </c>
      <c r="AH52" s="41">
        <f>$F$19</f>
        <v>37.5</v>
      </c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AG53" s="46"/>
      <c r="AH53" s="41"/>
    </row>
    <row r="54" spans="1:34" x14ac:dyDescent="0.25">
      <c r="A54" s="3"/>
      <c r="B54" s="3"/>
      <c r="C54" s="5"/>
      <c r="D54" s="5"/>
      <c r="E54" s="5"/>
      <c r="F54" s="5"/>
      <c r="G54" s="3"/>
      <c r="H54" s="3"/>
      <c r="I54" s="3"/>
      <c r="J54" s="3"/>
      <c r="K54" s="3"/>
      <c r="L54" s="3"/>
      <c r="M54" s="3"/>
      <c r="AG54" s="46">
        <f>$D$19+O27*$P$12</f>
        <v>-44.05830437402183</v>
      </c>
      <c r="AH54" s="41">
        <f>$F$19+Q27*$P$12</f>
        <v>66.753688052605114</v>
      </c>
    </row>
    <row r="55" spans="1:34" x14ac:dyDescent="0.25">
      <c r="C55" s="5"/>
      <c r="D55" s="5"/>
      <c r="E55" s="5"/>
      <c r="F55" s="5"/>
      <c r="G55" s="5"/>
      <c r="H55" s="3"/>
      <c r="I55" s="3"/>
      <c r="J55" s="3"/>
      <c r="K55" s="5"/>
      <c r="L55" s="3"/>
      <c r="M55" s="5"/>
      <c r="AG55" s="46">
        <f>$D$19</f>
        <v>-37.5</v>
      </c>
      <c r="AH55" s="41">
        <f>$F$19</f>
        <v>37.5</v>
      </c>
    </row>
    <row r="56" spans="1:34" x14ac:dyDescent="0.25">
      <c r="C56" s="5"/>
      <c r="D56" s="5"/>
      <c r="E56" s="5"/>
      <c r="F56" s="5"/>
      <c r="G56" s="6"/>
      <c r="H56" s="3"/>
      <c r="I56" s="3"/>
      <c r="J56" s="3"/>
      <c r="K56" s="6"/>
      <c r="L56" s="3"/>
      <c r="M56" s="6"/>
      <c r="AG56" s="46"/>
      <c r="AH56" s="41"/>
    </row>
    <row r="57" spans="1:34" x14ac:dyDescent="0.25">
      <c r="C57" s="5"/>
      <c r="D57" s="5"/>
      <c r="E57" s="5"/>
      <c r="F57" s="5"/>
      <c r="G57" s="6"/>
      <c r="H57" s="3"/>
      <c r="I57" s="3"/>
      <c r="J57" s="3"/>
      <c r="K57" s="6"/>
      <c r="L57" s="5"/>
      <c r="M57" s="6"/>
      <c r="N57" s="6"/>
      <c r="AG57" s="46">
        <f>$D$19+O28*$P$12</f>
        <v>-42.661591534832787</v>
      </c>
      <c r="AH57" s="41">
        <f>$F$19+Q28*$P$12</f>
        <v>37.454250480014636</v>
      </c>
    </row>
    <row r="58" spans="1:34" x14ac:dyDescent="0.25">
      <c r="C58" s="5"/>
      <c r="D58" s="5"/>
      <c r="E58" s="5"/>
      <c r="F58" s="5"/>
      <c r="G58" s="6"/>
      <c r="H58" s="3"/>
      <c r="I58" s="3"/>
      <c r="J58" s="5"/>
      <c r="K58" s="6"/>
      <c r="L58" s="6"/>
      <c r="M58" s="6"/>
      <c r="N58" s="6"/>
      <c r="AG58" s="46">
        <f>$D$19</f>
        <v>-37.5</v>
      </c>
      <c r="AH58" s="41">
        <f>$F$19</f>
        <v>37.5</v>
      </c>
    </row>
    <row r="59" spans="1:34" x14ac:dyDescent="0.25">
      <c r="C59" s="5"/>
      <c r="D59" s="5"/>
      <c r="E59" s="5"/>
      <c r="F59" s="5"/>
      <c r="G59" s="6"/>
      <c r="H59" s="3"/>
      <c r="I59" s="5"/>
      <c r="J59" s="6"/>
      <c r="K59" s="6"/>
      <c r="L59" s="6"/>
      <c r="M59" s="6"/>
      <c r="N59" s="6"/>
      <c r="AG59" s="46"/>
      <c r="AH59" s="41"/>
    </row>
    <row r="60" spans="1:34" x14ac:dyDescent="0.25">
      <c r="C60" s="5"/>
      <c r="D60" s="5"/>
      <c r="E60" s="5"/>
      <c r="F60" s="5"/>
      <c r="G60" s="6"/>
      <c r="H60" s="5"/>
      <c r="I60" s="6"/>
      <c r="J60" s="6"/>
      <c r="K60" s="6"/>
      <c r="L60" s="6"/>
      <c r="M60" s="6"/>
      <c r="N60" s="6"/>
      <c r="AG60" s="46">
        <f>$D$19 +O29*$P$12</f>
        <v>-66.315735572170084</v>
      </c>
      <c r="AH60" s="41">
        <f>$F$19+Q29*$P$12</f>
        <v>30.850214867960752</v>
      </c>
    </row>
    <row r="61" spans="1:34" x14ac:dyDescent="0.25">
      <c r="C61" s="5"/>
      <c r="D61" s="5"/>
      <c r="E61" s="5"/>
      <c r="F61" s="5"/>
      <c r="G61" s="6"/>
      <c r="H61" s="6"/>
      <c r="I61" s="6"/>
      <c r="J61" s="6"/>
      <c r="K61" s="6"/>
      <c r="L61" s="6"/>
      <c r="M61" s="6"/>
      <c r="N61" s="6"/>
      <c r="AG61" s="50">
        <f>$D$19</f>
        <v>-37.5</v>
      </c>
      <c r="AH61" s="42">
        <f>$F$19</f>
        <v>37.5</v>
      </c>
    </row>
    <row r="62" spans="1:34" x14ac:dyDescent="0.25">
      <c r="C62" s="5"/>
      <c r="D62" s="5"/>
      <c r="E62" s="5"/>
      <c r="F62" s="5"/>
      <c r="G62" s="6"/>
      <c r="H62" s="6"/>
      <c r="I62" s="6"/>
      <c r="J62" s="6"/>
      <c r="K62" s="6"/>
      <c r="L62" s="6"/>
      <c r="M62" s="6"/>
      <c r="N62" s="6"/>
    </row>
    <row r="63" spans="1:34" x14ac:dyDescent="0.25">
      <c r="C63" s="5"/>
      <c r="D63" s="5"/>
      <c r="E63" s="5"/>
      <c r="F63" s="5"/>
      <c r="G63" s="6"/>
      <c r="H63" s="6"/>
      <c r="I63" s="6"/>
      <c r="J63" s="6"/>
      <c r="K63" s="6"/>
      <c r="L63" s="6"/>
      <c r="M63" s="6"/>
      <c r="N63" s="6"/>
    </row>
    <row r="64" spans="1:34" x14ac:dyDescent="0.25">
      <c r="C64" s="5"/>
      <c r="D64" s="5"/>
      <c r="E64" s="5"/>
      <c r="F64" s="5"/>
      <c r="G64" s="6"/>
      <c r="H64" s="6"/>
      <c r="I64" s="6"/>
      <c r="J64" s="6"/>
      <c r="K64" s="6"/>
      <c r="L64" s="6"/>
      <c r="M64" s="6"/>
      <c r="N64" s="6"/>
    </row>
    <row r="65" spans="3:14" x14ac:dyDescent="0.25">
      <c r="C65" s="5"/>
      <c r="D65" s="5"/>
      <c r="E65" s="5"/>
      <c r="F65" s="5"/>
      <c r="G65" s="6"/>
      <c r="H65" s="6"/>
      <c r="I65" s="6"/>
      <c r="J65" s="6"/>
      <c r="K65" s="6"/>
      <c r="L65" s="6"/>
      <c r="M65" s="6"/>
      <c r="N65" s="6"/>
    </row>
    <row r="66" spans="3:14" x14ac:dyDescent="0.25">
      <c r="C66" s="5"/>
      <c r="D66" s="5"/>
      <c r="E66" s="5"/>
      <c r="F66" s="5"/>
      <c r="G66" s="6"/>
      <c r="H66" s="6"/>
      <c r="I66" s="6"/>
      <c r="J66" s="6"/>
      <c r="K66" s="6"/>
      <c r="L66" s="6"/>
      <c r="M66" s="6"/>
      <c r="N66" s="6"/>
    </row>
    <row r="67" spans="3:14" x14ac:dyDescent="0.25">
      <c r="C67" s="5"/>
      <c r="D67" s="5"/>
      <c r="E67" s="5"/>
      <c r="F67" s="5"/>
      <c r="G67" s="6"/>
      <c r="H67" s="6"/>
      <c r="I67" s="6"/>
      <c r="J67" s="6"/>
      <c r="K67" s="6"/>
      <c r="L67" s="6"/>
      <c r="M67" s="6"/>
      <c r="N67" s="6"/>
    </row>
    <row r="68" spans="3:14" x14ac:dyDescent="0.25">
      <c r="C68" s="5"/>
      <c r="D68" s="5"/>
      <c r="E68" s="5"/>
      <c r="F68" s="5"/>
      <c r="G68" s="6"/>
      <c r="H68" s="6"/>
      <c r="I68" s="6"/>
      <c r="J68" s="6"/>
      <c r="K68" s="6"/>
      <c r="L68" s="6"/>
      <c r="M68" s="6"/>
      <c r="N68" s="6"/>
    </row>
    <row r="69" spans="3:14" x14ac:dyDescent="0.25">
      <c r="C69" s="5"/>
      <c r="D69" s="5"/>
      <c r="E69" s="5"/>
      <c r="F69" s="5"/>
      <c r="G69" s="6"/>
      <c r="H69" s="6"/>
      <c r="I69" s="6"/>
      <c r="J69" s="6"/>
      <c r="K69" s="6"/>
      <c r="L69" s="6"/>
      <c r="M69" s="6"/>
      <c r="N69" s="6"/>
    </row>
    <row r="70" spans="3:14" x14ac:dyDescent="0.25">
      <c r="C70" s="5"/>
      <c r="D70" s="5"/>
      <c r="E70" s="5"/>
      <c r="F70" s="5"/>
      <c r="G70" s="6"/>
      <c r="H70" s="6"/>
      <c r="I70" s="6"/>
      <c r="J70" s="6"/>
      <c r="K70" s="6"/>
      <c r="L70" s="6"/>
      <c r="M70" s="6"/>
      <c r="N70" s="6"/>
    </row>
    <row r="71" spans="3:14" x14ac:dyDescent="0.25">
      <c r="C71" s="5"/>
      <c r="D71" s="5"/>
      <c r="E71" s="5"/>
      <c r="F71" s="5"/>
      <c r="G71" s="6"/>
      <c r="H71" s="6"/>
      <c r="I71" s="6"/>
      <c r="J71" s="6"/>
      <c r="K71" s="6"/>
      <c r="L71" s="6"/>
      <c r="M71" s="6"/>
      <c r="N71" s="6"/>
    </row>
    <row r="72" spans="3:14" x14ac:dyDescent="0.25">
      <c r="C72" s="5"/>
      <c r="D72" s="5"/>
      <c r="E72" s="5"/>
      <c r="F72" s="5"/>
      <c r="G72" s="6"/>
      <c r="H72" s="6"/>
      <c r="I72" s="6"/>
      <c r="J72" s="6"/>
      <c r="K72" s="6"/>
      <c r="L72" s="6"/>
      <c r="M72" s="6"/>
      <c r="N72" s="6"/>
    </row>
    <row r="73" spans="3:14" x14ac:dyDescent="0.25">
      <c r="C73" s="5"/>
      <c r="D73" s="5"/>
      <c r="E73" s="5"/>
      <c r="F73" s="5"/>
      <c r="G73" s="6"/>
      <c r="H73" s="6"/>
      <c r="I73" s="6"/>
      <c r="J73" s="6"/>
      <c r="K73" s="6"/>
      <c r="L73" s="6"/>
      <c r="M73" s="6"/>
      <c r="N73" s="6"/>
    </row>
    <row r="74" spans="3:14" x14ac:dyDescent="0.25">
      <c r="C74" s="5"/>
      <c r="D74" s="5"/>
      <c r="E74" s="5"/>
      <c r="F74" s="5"/>
      <c r="G74" s="6"/>
      <c r="H74" s="6"/>
      <c r="I74" s="6"/>
      <c r="J74" s="6"/>
      <c r="K74" s="6"/>
      <c r="L74" s="6"/>
      <c r="M74" s="6"/>
      <c r="N74" s="6"/>
    </row>
    <row r="75" spans="3:14" x14ac:dyDescent="0.25">
      <c r="C75" s="5"/>
      <c r="D75" s="5"/>
      <c r="E75" s="5"/>
      <c r="F75" s="5"/>
      <c r="G75" s="6"/>
      <c r="H75" s="6"/>
      <c r="I75" s="6"/>
      <c r="J75" s="6"/>
      <c r="K75" s="6"/>
      <c r="L75" s="6"/>
      <c r="M75" s="6"/>
      <c r="N75" s="6"/>
    </row>
    <row r="76" spans="3:14" x14ac:dyDescent="0.25">
      <c r="C76" s="5"/>
      <c r="D76" s="5"/>
      <c r="E76" s="5"/>
      <c r="F76" s="5"/>
      <c r="G76" s="6"/>
      <c r="H76" s="6"/>
      <c r="I76" s="6"/>
      <c r="J76" s="6"/>
      <c r="K76" s="6"/>
      <c r="L76" s="6"/>
      <c r="M76" s="6"/>
      <c r="N76" s="6"/>
    </row>
    <row r="77" spans="3:14" x14ac:dyDescent="0.25">
      <c r="C77" s="5"/>
      <c r="D77" s="5"/>
      <c r="E77" s="5"/>
      <c r="F77" s="5"/>
      <c r="G77" s="6"/>
      <c r="H77" s="6"/>
      <c r="I77" s="6"/>
      <c r="J77" s="6"/>
      <c r="K77" s="6"/>
      <c r="L77" s="6"/>
      <c r="M77" s="6"/>
      <c r="N77" s="6"/>
    </row>
    <row r="78" spans="3:14" x14ac:dyDescent="0.25">
      <c r="C78" s="5"/>
      <c r="D78" s="5"/>
      <c r="E78" s="5"/>
      <c r="F78" s="5"/>
      <c r="G78" s="6"/>
      <c r="H78" s="6"/>
      <c r="I78" s="6"/>
      <c r="J78" s="6"/>
      <c r="K78" s="6"/>
      <c r="L78" s="6"/>
      <c r="M78" s="6"/>
      <c r="N78" s="6"/>
    </row>
    <row r="79" spans="3:14" x14ac:dyDescent="0.25">
      <c r="C79" s="5"/>
      <c r="D79" s="5"/>
      <c r="E79" s="5"/>
      <c r="F79" s="5"/>
      <c r="G79" s="6"/>
      <c r="H79" s="6"/>
      <c r="I79" s="6"/>
      <c r="J79" s="6"/>
      <c r="K79" s="6"/>
      <c r="L79" s="6"/>
      <c r="M79" s="6"/>
      <c r="N79" s="6"/>
    </row>
    <row r="80" spans="3:14" x14ac:dyDescent="0.25">
      <c r="C80" s="5"/>
      <c r="D80" s="5"/>
      <c r="E80" s="5"/>
      <c r="F80" s="5"/>
      <c r="G80" s="6"/>
      <c r="H80" s="6"/>
      <c r="I80" s="6"/>
      <c r="J80" s="6"/>
      <c r="K80" s="6"/>
      <c r="L80" s="6"/>
      <c r="M80" s="6"/>
      <c r="N80" s="6"/>
    </row>
    <row r="81" spans="3:14" x14ac:dyDescent="0.25">
      <c r="C81" s="5"/>
      <c r="D81" s="5"/>
      <c r="E81" s="5"/>
      <c r="F81" s="5"/>
      <c r="G81" s="6"/>
      <c r="H81" s="6"/>
      <c r="I81" s="6"/>
      <c r="J81" s="6"/>
      <c r="K81" s="6"/>
      <c r="L81" s="6"/>
      <c r="M81" s="6"/>
      <c r="N81" s="6"/>
    </row>
    <row r="82" spans="3:14" x14ac:dyDescent="0.25">
      <c r="C82" s="5"/>
      <c r="D82" s="5"/>
      <c r="E82" s="5"/>
      <c r="F82" s="5"/>
      <c r="G82" s="6"/>
      <c r="H82" s="6"/>
      <c r="I82" s="6"/>
      <c r="J82" s="6"/>
      <c r="K82" s="6"/>
      <c r="L82" s="6"/>
      <c r="M82" s="6"/>
      <c r="N82" s="6"/>
    </row>
    <row r="83" spans="3:14" x14ac:dyDescent="0.25">
      <c r="C83" s="5"/>
      <c r="D83" s="5"/>
      <c r="E83" s="5"/>
      <c r="F83" s="5"/>
      <c r="G83" s="6"/>
      <c r="H83" s="6"/>
      <c r="I83" s="6"/>
      <c r="J83" s="6"/>
      <c r="K83" s="6"/>
      <c r="L83" s="6"/>
      <c r="M83" s="6"/>
      <c r="N83" s="6"/>
    </row>
    <row r="84" spans="3:14" x14ac:dyDescent="0.25">
      <c r="C84" s="5"/>
      <c r="D84" s="5"/>
      <c r="E84" s="5"/>
      <c r="F84" s="5"/>
      <c r="G84" s="6"/>
      <c r="H84" s="6"/>
      <c r="I84" s="6"/>
      <c r="J84" s="6"/>
      <c r="K84" s="6"/>
      <c r="L84" s="6"/>
      <c r="M84" s="6"/>
      <c r="N84" s="6"/>
    </row>
    <row r="85" spans="3:14" x14ac:dyDescent="0.25">
      <c r="C85" s="5"/>
      <c r="D85" s="5"/>
      <c r="E85" s="5"/>
      <c r="F85" s="5"/>
      <c r="G85" s="6"/>
      <c r="H85" s="6"/>
      <c r="I85" s="6"/>
      <c r="J85" s="6"/>
      <c r="K85" s="6"/>
      <c r="L85" s="6"/>
      <c r="M85" s="6"/>
      <c r="N85" s="6"/>
    </row>
    <row r="86" spans="3:14" x14ac:dyDescent="0.25">
      <c r="C86" s="5"/>
      <c r="D86" s="5"/>
      <c r="E86" s="5"/>
      <c r="F86" s="5"/>
      <c r="G86" s="6"/>
      <c r="H86" s="6"/>
      <c r="I86" s="6"/>
      <c r="J86" s="6"/>
      <c r="K86" s="6"/>
      <c r="L86" s="6"/>
      <c r="M86" s="6"/>
      <c r="N86" s="6"/>
    </row>
    <row r="87" spans="3:14" x14ac:dyDescent="0.25">
      <c r="C87" s="5"/>
      <c r="D87" s="5"/>
      <c r="E87" s="5"/>
      <c r="F87" s="5"/>
      <c r="G87" s="6"/>
      <c r="H87" s="6"/>
      <c r="I87" s="6"/>
      <c r="J87" s="6"/>
      <c r="K87" s="6"/>
      <c r="L87" s="6"/>
      <c r="M87" s="6"/>
      <c r="N87" s="6"/>
    </row>
    <row r="88" spans="3:14" x14ac:dyDescent="0.25">
      <c r="C88" s="5"/>
      <c r="D88" s="5"/>
      <c r="E88" s="5"/>
      <c r="F88" s="5"/>
      <c r="G88" s="6"/>
      <c r="H88" s="6"/>
      <c r="I88" s="6"/>
      <c r="J88" s="6"/>
      <c r="K88" s="6"/>
      <c r="L88" s="6"/>
      <c r="M88" s="6"/>
      <c r="N88" s="6"/>
    </row>
    <row r="89" spans="3:14" x14ac:dyDescent="0.25">
      <c r="C89" s="5"/>
      <c r="D89" s="5"/>
      <c r="E89" s="5"/>
      <c r="F89" s="5"/>
      <c r="G89" s="6"/>
      <c r="H89" s="6"/>
      <c r="I89" s="6"/>
      <c r="J89" s="6"/>
      <c r="K89" s="6"/>
      <c r="L89" s="6"/>
      <c r="M89" s="6"/>
      <c r="N89" s="6"/>
    </row>
    <row r="90" spans="3:14" x14ac:dyDescent="0.25">
      <c r="C90" s="5"/>
      <c r="D90" s="5"/>
      <c r="E90" s="5"/>
      <c r="F90" s="5"/>
      <c r="G90" s="6"/>
      <c r="H90" s="6"/>
      <c r="I90" s="6"/>
      <c r="J90" s="6"/>
      <c r="K90" s="6"/>
      <c r="L90" s="6"/>
      <c r="M90" s="6"/>
      <c r="N90" s="6"/>
    </row>
    <row r="91" spans="3:14" x14ac:dyDescent="0.25">
      <c r="C91" s="5"/>
      <c r="D91" s="5"/>
      <c r="E91" s="5"/>
      <c r="F91" s="5"/>
      <c r="G91" s="6"/>
      <c r="H91" s="6"/>
      <c r="I91" s="6"/>
      <c r="J91" s="6"/>
      <c r="K91" s="6"/>
      <c r="L91" s="6"/>
      <c r="M91" s="6"/>
      <c r="N91" s="6"/>
    </row>
    <row r="92" spans="3:14" x14ac:dyDescent="0.25">
      <c r="C92" s="5"/>
      <c r="D92" s="5"/>
      <c r="E92" s="5"/>
      <c r="F92" s="5"/>
      <c r="G92" s="6"/>
      <c r="H92" s="6"/>
      <c r="I92" s="6"/>
      <c r="J92" s="6"/>
      <c r="K92" s="6"/>
      <c r="L92" s="6"/>
      <c r="M92" s="6"/>
      <c r="N92" s="6"/>
    </row>
    <row r="93" spans="3:14" x14ac:dyDescent="0.25">
      <c r="C93" s="5"/>
      <c r="D93" s="5"/>
      <c r="E93" s="5"/>
      <c r="F93" s="5"/>
      <c r="G93" s="6"/>
      <c r="H93" s="6"/>
      <c r="I93" s="6"/>
      <c r="J93" s="6"/>
      <c r="K93" s="6"/>
      <c r="L93" s="6"/>
      <c r="M93" s="6"/>
      <c r="N93" s="6"/>
    </row>
    <row r="94" spans="3:14" x14ac:dyDescent="0.25">
      <c r="C94" s="5"/>
      <c r="D94" s="5"/>
      <c r="E94" s="5"/>
      <c r="F94" s="5"/>
      <c r="G94" s="6"/>
      <c r="H94" s="6"/>
      <c r="I94" s="6"/>
      <c r="J94" s="6"/>
      <c r="K94" s="6"/>
      <c r="L94" s="6"/>
      <c r="M94" s="6"/>
      <c r="N94" s="6"/>
    </row>
    <row r="95" spans="3:14" x14ac:dyDescent="0.25">
      <c r="G95" s="6"/>
      <c r="H95" s="6"/>
      <c r="I95" s="6"/>
      <c r="J95" s="6"/>
      <c r="K95" s="6"/>
      <c r="L95" s="6"/>
      <c r="M95" s="6"/>
      <c r="N95" s="6"/>
    </row>
    <row r="96" spans="3:14" x14ac:dyDescent="0.25">
      <c r="H96" s="6"/>
      <c r="I96" s="6"/>
      <c r="J96" s="6"/>
      <c r="L96" s="6"/>
      <c r="N96" s="6"/>
    </row>
    <row r="97" spans="8:14" x14ac:dyDescent="0.25">
      <c r="H97" s="6"/>
      <c r="I97" s="6"/>
      <c r="J97" s="6"/>
      <c r="L97" s="6"/>
      <c r="N97" s="6"/>
    </row>
    <row r="98" spans="8:14" x14ac:dyDescent="0.25">
      <c r="H98" s="6"/>
      <c r="I98" s="6"/>
      <c r="J98" s="6"/>
    </row>
    <row r="99" spans="8:14" x14ac:dyDescent="0.25">
      <c r="H99" s="6"/>
      <c r="I99" s="6"/>
    </row>
    <row r="100" spans="8:14" x14ac:dyDescent="0.25">
      <c r="H100" s="6"/>
    </row>
  </sheetData>
  <pageMargins left="0.7" right="0.7" top="0.75" bottom="0.75" header="0.3" footer="0.3"/>
  <pageSetup paperSize="9" orientation="portrait" r:id="rId1"/>
  <ignoredErrors>
    <ignoredError sqref="P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Gareth Edwards</cp:lastModifiedBy>
  <dcterms:created xsi:type="dcterms:W3CDTF">2020-01-10T14:46:57Z</dcterms:created>
  <dcterms:modified xsi:type="dcterms:W3CDTF">2020-01-17T07:02:34Z</dcterms:modified>
</cp:coreProperties>
</file>