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areth\Code\VS\vs_lib\vs_07\project\surface excel\"/>
    </mc:Choice>
  </mc:AlternateContent>
  <xr:revisionPtr revIDLastSave="0" documentId="13_ncr:1_{82BE2ED7-C7EC-4CFD-9234-3A9EE32CB40F}" xr6:coauthVersionLast="41" xr6:coauthVersionMax="41" xr10:uidLastSave="{00000000-0000-0000-0000-000000000000}"/>
  <bookViews>
    <workbookView xWindow="-120" yWindow="-120" windowWidth="29040" windowHeight="18240" xr2:uid="{00000000-000D-0000-FFFF-FFFF00000000}"/>
  </bookViews>
  <sheets>
    <sheet name="surf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46" i="1" l="1"/>
  <c r="AI46" i="1"/>
  <c r="AD46" i="1"/>
  <c r="AC46" i="1"/>
  <c r="J50" i="1"/>
  <c r="AG46" i="1"/>
  <c r="AF46" i="1"/>
  <c r="AJ15" i="1" l="1"/>
  <c r="AI15" i="1"/>
  <c r="AG15" i="1"/>
  <c r="AF15" i="1"/>
  <c r="AD15" i="1"/>
  <c r="AC15" i="1"/>
  <c r="AJ12" i="1"/>
  <c r="AI12" i="1"/>
  <c r="AG12" i="1"/>
  <c r="AF12" i="1"/>
  <c r="AD12" i="1"/>
  <c r="AC12" i="1"/>
  <c r="AJ30" i="1"/>
  <c r="AI30" i="1"/>
  <c r="AG30" i="1"/>
  <c r="AF30" i="1"/>
  <c r="AD30" i="1"/>
  <c r="AC30" i="1"/>
  <c r="AJ27" i="1"/>
  <c r="AI27" i="1"/>
  <c r="AG27" i="1"/>
  <c r="AF27" i="1"/>
  <c r="AD27" i="1"/>
  <c r="AC27" i="1"/>
  <c r="AC21" i="1"/>
  <c r="AI33" i="1"/>
  <c r="AJ33" i="1"/>
  <c r="AJ18" i="1"/>
  <c r="AG18" i="1"/>
  <c r="AG33" i="1"/>
  <c r="AF33" i="1"/>
  <c r="AD33" i="1"/>
  <c r="AC33" i="1"/>
  <c r="AF24" i="1"/>
  <c r="AF21" i="1"/>
  <c r="AF6" i="1"/>
  <c r="AF9" i="1"/>
  <c r="AF18" i="1"/>
  <c r="AI18" i="1"/>
  <c r="AD18" i="1"/>
  <c r="AC18" i="1"/>
  <c r="AJ9" i="1"/>
  <c r="AI9" i="1"/>
  <c r="AG9" i="1"/>
  <c r="AD9" i="1"/>
  <c r="AC9" i="1"/>
  <c r="AC24" i="1"/>
  <c r="AD24" i="1"/>
  <c r="AG24" i="1"/>
  <c r="AI24" i="1"/>
  <c r="AJ24" i="1"/>
  <c r="AC6" i="1"/>
  <c r="Q36" i="1"/>
  <c r="Q27" i="1"/>
  <c r="Q18" i="1"/>
  <c r="J32" i="1"/>
  <c r="J23" i="1"/>
  <c r="J14" i="1"/>
  <c r="J34" i="1"/>
  <c r="P32" i="1" s="1"/>
  <c r="P36" i="1" s="1"/>
  <c r="J25" i="1"/>
  <c r="P23" i="1" s="1"/>
  <c r="O27" i="1" s="1"/>
  <c r="J16" i="1"/>
  <c r="P14" i="1" s="1"/>
  <c r="P18" i="1" s="1"/>
  <c r="J5" i="1"/>
  <c r="E24" i="1"/>
  <c r="E23" i="1"/>
  <c r="D26" i="1" s="1"/>
  <c r="K42" i="1"/>
  <c r="K23" i="1" s="1"/>
  <c r="D27" i="1" l="1"/>
  <c r="D30" i="1" s="1"/>
  <c r="P27" i="1"/>
  <c r="O18" i="1"/>
  <c r="O36" i="1"/>
  <c r="K14" i="1"/>
  <c r="K5" i="1"/>
  <c r="K32" i="1"/>
  <c r="I42" i="1"/>
  <c r="D28" i="1" l="1"/>
  <c r="I32" i="1"/>
  <c r="L32" i="1" s="1"/>
  <c r="I33" i="1" s="1"/>
  <c r="AI14" i="1" s="1"/>
  <c r="I5" i="1"/>
  <c r="I23" i="1"/>
  <c r="L23" i="1" s="1"/>
  <c r="J24" i="1" s="1"/>
  <c r="AG8" i="1" s="1"/>
  <c r="I14" i="1"/>
  <c r="L14" i="1" s="1"/>
  <c r="I15" i="1" s="1"/>
  <c r="AC11" i="1" s="1"/>
  <c r="AJ21" i="1"/>
  <c r="AJ6" i="1"/>
  <c r="AI21" i="1"/>
  <c r="AI6" i="1"/>
  <c r="AD21" i="1"/>
  <c r="AD6" i="1"/>
  <c r="AG21" i="1"/>
  <c r="AG6" i="1"/>
  <c r="AC14" i="1" l="1"/>
  <c r="AI11" i="1"/>
  <c r="AD8" i="1"/>
  <c r="K33" i="1"/>
  <c r="O28" i="1"/>
  <c r="O37" i="1"/>
  <c r="O19" i="1"/>
  <c r="K24" i="1"/>
  <c r="I24" i="1"/>
  <c r="J33" i="1"/>
  <c r="K15" i="1"/>
  <c r="J15" i="1"/>
  <c r="Q9" i="1"/>
  <c r="AD14" i="1" l="1"/>
  <c r="AG14" i="1"/>
  <c r="AG11" i="1"/>
  <c r="AD11" i="1"/>
  <c r="AJ14" i="1"/>
  <c r="AF14" i="1"/>
  <c r="AF11" i="1"/>
  <c r="AJ11" i="1"/>
  <c r="J36" i="1"/>
  <c r="P34" i="1" s="1"/>
  <c r="J18" i="1"/>
  <c r="P16" i="1" s="1"/>
  <c r="AJ8" i="1"/>
  <c r="AF8" i="1"/>
  <c r="AI8" i="1"/>
  <c r="AC8" i="1"/>
  <c r="I36" i="1"/>
  <c r="I26" i="1"/>
  <c r="J27" i="1"/>
  <c r="P25" i="1" s="1"/>
  <c r="J26" i="1"/>
  <c r="I27" i="1"/>
  <c r="I17" i="1"/>
  <c r="J35" i="1"/>
  <c r="I35" i="1"/>
  <c r="J17" i="1"/>
  <c r="I18" i="1"/>
  <c r="D29" i="1"/>
  <c r="E21" i="1" s="1"/>
  <c r="D21" i="1"/>
  <c r="AC17" i="1" l="1"/>
  <c r="AI17" i="1"/>
  <c r="AD17" i="1"/>
  <c r="AG17" i="1"/>
  <c r="F21" i="1"/>
  <c r="D39" i="1"/>
  <c r="D37" i="1"/>
  <c r="D38" i="1"/>
  <c r="D36" i="1"/>
  <c r="AJ17" i="1" l="1"/>
  <c r="AF17" i="1"/>
  <c r="E37" i="1"/>
  <c r="P15" i="1" s="1"/>
  <c r="E39" i="1"/>
  <c r="P33" i="1" s="1"/>
  <c r="E38" i="1"/>
  <c r="P24" i="1" s="1"/>
  <c r="E36" i="1"/>
  <c r="F36" i="1" l="1"/>
  <c r="Q28" i="1"/>
  <c r="F38" i="1"/>
  <c r="Q37" i="1"/>
  <c r="F39" i="1"/>
  <c r="P19" i="1"/>
  <c r="F37" i="1"/>
  <c r="L5" i="1"/>
  <c r="K6" i="1" s="1"/>
  <c r="AF5" i="1" s="1"/>
  <c r="P28" i="1" l="1"/>
  <c r="Q19" i="1"/>
  <c r="O20" i="1" s="1"/>
  <c r="P37" i="1"/>
  <c r="AJ5" i="1"/>
  <c r="Q38" i="1"/>
  <c r="O38" i="1"/>
  <c r="O29" i="1"/>
  <c r="AC23" i="1" s="1"/>
  <c r="AC38" i="1" s="1"/>
  <c r="Q29" i="1"/>
  <c r="I6" i="1"/>
  <c r="J6" i="1"/>
  <c r="AI29" i="1" l="1"/>
  <c r="AC29" i="1"/>
  <c r="AC42" i="1" s="1"/>
  <c r="AC26" i="1"/>
  <c r="AI26" i="1"/>
  <c r="AF29" i="1"/>
  <c r="AF42" i="1" s="1"/>
  <c r="AJ29" i="1"/>
  <c r="AF23" i="1"/>
  <c r="AF38" i="1" s="1"/>
  <c r="AC5" i="1"/>
  <c r="Q20" i="1"/>
  <c r="AI5" i="1"/>
  <c r="I9" i="1"/>
  <c r="J7" i="1"/>
  <c r="P5" i="1" s="1"/>
  <c r="O9" i="1" s="1"/>
  <c r="AD5" i="1"/>
  <c r="AG5" i="1"/>
  <c r="AI23" i="1"/>
  <c r="AJ23" i="1"/>
  <c r="I8" i="1"/>
  <c r="J9" i="1"/>
  <c r="P7" i="1" s="1"/>
  <c r="J8" i="1"/>
  <c r="P6" i="1" s="1"/>
  <c r="AC41" i="1" l="1"/>
  <c r="AC43" i="1" s="1"/>
  <c r="AF26" i="1"/>
  <c r="AJ26" i="1"/>
  <c r="O10" i="1"/>
  <c r="P9" i="1"/>
  <c r="P10" i="1" s="1"/>
  <c r="P11" i="1" s="1"/>
  <c r="P20" i="1"/>
  <c r="P29" i="1"/>
  <c r="P38" i="1"/>
  <c r="P45" i="1"/>
  <c r="P44" i="1"/>
  <c r="P43" i="1"/>
  <c r="AF41" i="1" l="1"/>
  <c r="AF43" i="1" s="1"/>
  <c r="AG29" i="1"/>
  <c r="AD29" i="1"/>
  <c r="AD42" i="1" s="1"/>
  <c r="AD26" i="1"/>
  <c r="AD41" i="1" s="1"/>
  <c r="AG26" i="1"/>
  <c r="AG20" i="1"/>
  <c r="P49" i="1"/>
  <c r="Q10" i="1"/>
  <c r="O11" i="1" s="1"/>
  <c r="AD20" i="1"/>
  <c r="AD23" i="1"/>
  <c r="AD38" i="1" s="1"/>
  <c r="AG23" i="1"/>
  <c r="AD37" i="1" l="1"/>
  <c r="AD39" i="1" s="1"/>
  <c r="AD43" i="1"/>
  <c r="AC20" i="1"/>
  <c r="O49" i="1"/>
  <c r="AI20" i="1"/>
  <c r="Q11" i="1"/>
  <c r="P42" i="1"/>
  <c r="Q49" i="1" l="1"/>
  <c r="R49" i="1" s="1"/>
  <c r="P50" i="1" s="1"/>
  <c r="J54" i="1" s="1"/>
  <c r="AC37" i="1"/>
  <c r="AC39" i="1" s="1"/>
  <c r="AF20" i="1"/>
  <c r="AJ20" i="1"/>
  <c r="AD32" i="1" l="1"/>
  <c r="J55" i="1"/>
  <c r="AG32" i="1"/>
  <c r="AF37" i="1"/>
  <c r="AF39" i="1" s="1"/>
  <c r="Q50" i="1"/>
  <c r="O50" i="1"/>
  <c r="I54" i="1" s="1"/>
  <c r="P54" i="1"/>
  <c r="P52" i="1"/>
  <c r="P55" i="1"/>
  <c r="P53" i="1"/>
  <c r="K54" i="1" l="1"/>
  <c r="J51" i="1"/>
  <c r="J52" i="1" s="1"/>
  <c r="AJ32" i="1"/>
  <c r="AF32" i="1"/>
  <c r="AI32" i="1"/>
  <c r="AC32" i="1"/>
  <c r="I51" i="1" l="1"/>
  <c r="I55" i="1"/>
  <c r="K55" i="1"/>
  <c r="I56" i="1" l="1"/>
  <c r="J56" i="1"/>
  <c r="J57" i="1" s="1"/>
  <c r="K56" i="1"/>
  <c r="I57" i="1" l="1"/>
  <c r="K57" i="1"/>
  <c r="AG45" i="1"/>
  <c r="AD45" i="1"/>
  <c r="J59" i="1"/>
  <c r="J61" i="1"/>
  <c r="J60" i="1"/>
  <c r="J62" i="1"/>
  <c r="AI45" i="1" l="1"/>
  <c r="AC45" i="1"/>
  <c r="AF45" i="1"/>
  <c r="AJ45" i="1"/>
</calcChain>
</file>

<file path=xl/sharedStrings.xml><?xml version="1.0" encoding="utf-8"?>
<sst xmlns="http://schemas.openxmlformats.org/spreadsheetml/2006/main" count="143" uniqueCount="64">
  <si>
    <t>Y</t>
  </si>
  <si>
    <t>X</t>
  </si>
  <si>
    <t>Z</t>
  </si>
  <si>
    <t>A</t>
  </si>
  <si>
    <t>B</t>
  </si>
  <si>
    <t>C</t>
  </si>
  <si>
    <t>D</t>
  </si>
  <si>
    <t>Light</t>
  </si>
  <si>
    <t>Radius</t>
  </si>
  <si>
    <t>Intensity</t>
  </si>
  <si>
    <t>Vertex</t>
  </si>
  <si>
    <t>Normal</t>
  </si>
  <si>
    <t>Rotation</t>
  </si>
  <si>
    <t>RY</t>
  </si>
  <si>
    <t>x'</t>
  </si>
  <si>
    <t>y'</t>
  </si>
  <si>
    <t>z'</t>
  </si>
  <si>
    <t>x''</t>
  </si>
  <si>
    <t>y''</t>
  </si>
  <si>
    <t>z''</t>
  </si>
  <si>
    <t>Scalar</t>
  </si>
  <si>
    <t>Value</t>
  </si>
  <si>
    <t>Radians</t>
  </si>
  <si>
    <t>Axis</t>
  </si>
  <si>
    <t>Y (Pan)</t>
  </si>
  <si>
    <t>X (Tilt)</t>
  </si>
  <si>
    <t>Z (Roll)</t>
  </si>
  <si>
    <t>U V</t>
  </si>
  <si>
    <t>Point</t>
  </si>
  <si>
    <t>Shader</t>
  </si>
  <si>
    <t>Surface defined by Pan, Tilt and Roll of Axis</t>
  </si>
  <si>
    <t>Light A</t>
  </si>
  <si>
    <t>A Normal</t>
  </si>
  <si>
    <t>Light C</t>
  </si>
  <si>
    <t>Light B</t>
  </si>
  <si>
    <t>Light D</t>
  </si>
  <si>
    <t>A Plane</t>
  </si>
  <si>
    <t>B Plane</t>
  </si>
  <si>
    <t>C Plane</t>
  </si>
  <si>
    <t>D Plane</t>
  </si>
  <si>
    <t>XY Front</t>
  </si>
  <si>
    <t>ZY Side</t>
  </si>
  <si>
    <t>XZ Plan</t>
  </si>
  <si>
    <t>Degrees</t>
  </si>
  <si>
    <t>RX</t>
  </si>
  <si>
    <t>To Light A</t>
  </si>
  <si>
    <t>To Light C</t>
  </si>
  <si>
    <t>C Normal</t>
  </si>
  <si>
    <t>B Normal</t>
  </si>
  <si>
    <t>D Normal</t>
  </si>
  <si>
    <t>Average Normal</t>
  </si>
  <si>
    <t>To Light B</t>
  </si>
  <si>
    <t>To Light D</t>
  </si>
  <si>
    <t>A &amp; C - XYZ Differences</t>
  </si>
  <si>
    <t>B &amp; D - XYZ Differences</t>
  </si>
  <si>
    <t>Lights - derived orientation</t>
  </si>
  <si>
    <t>Lights, Point &amp; Shader Value - given</t>
  </si>
  <si>
    <t>Geometry - front, side and plan</t>
  </si>
  <si>
    <t>Avergae Normal &amp; Shader</t>
  </si>
  <si>
    <t>Average Normal Alignment</t>
  </si>
  <si>
    <t>Y ang</t>
  </si>
  <si>
    <t>X ang</t>
  </si>
  <si>
    <t>y</t>
  </si>
  <si>
    <t>Aligned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</si>
</sst>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0"/>
    <numFmt numFmtId="167" formatCode="0.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1">
    <xf numFmtId="0" fontId="0" fillId="0" borderId="0" xfId="0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left"/>
    </xf>
    <xf numFmtId="0" fontId="16" fillId="0" borderId="11" xfId="0" applyFont="1" applyBorder="1" applyAlignment="1">
      <alignment horizontal="left"/>
    </xf>
    <xf numFmtId="0" fontId="16" fillId="0" borderId="12" xfId="0" applyFont="1" applyBorder="1" applyAlignment="1">
      <alignment horizontal="center"/>
    </xf>
    <xf numFmtId="164" fontId="16" fillId="0" borderId="13" xfId="0" applyNumberFormat="1" applyFont="1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2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0" fontId="0" fillId="0" borderId="14" xfId="0" applyFont="1" applyBorder="1" applyAlignment="1">
      <alignment horizontal="left"/>
    </xf>
    <xf numFmtId="166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16" fillId="0" borderId="12" xfId="0" applyFont="1" applyBorder="1" applyAlignment="1">
      <alignment horizontal="left"/>
    </xf>
    <xf numFmtId="166" fontId="16" fillId="0" borderId="12" xfId="0" applyNumberFormat="1" applyFont="1" applyBorder="1" applyAlignment="1">
      <alignment horizontal="center"/>
    </xf>
    <xf numFmtId="164" fontId="16" fillId="0" borderId="12" xfId="0" applyNumberFormat="1" applyFont="1" applyBorder="1" applyAlignment="1">
      <alignment horizontal="left"/>
    </xf>
    <xf numFmtId="0" fontId="0" fillId="0" borderId="14" xfId="0" applyBorder="1"/>
    <xf numFmtId="166" fontId="0" fillId="0" borderId="10" xfId="0" applyNumberFormat="1" applyBorder="1" applyAlignment="1">
      <alignment horizontal="center"/>
    </xf>
    <xf numFmtId="0" fontId="0" fillId="0" borderId="15" xfId="0" applyBorder="1"/>
    <xf numFmtId="0" fontId="0" fillId="0" borderId="16" xfId="0" applyFont="1" applyFill="1" applyBorder="1" applyAlignment="1">
      <alignment horizontal="center"/>
    </xf>
    <xf numFmtId="165" fontId="14" fillId="0" borderId="16" xfId="0" applyNumberFormat="1" applyFont="1" applyBorder="1" applyAlignment="1">
      <alignment horizontal="center"/>
    </xf>
    <xf numFmtId="164" fontId="0" fillId="0" borderId="16" xfId="0" applyNumberFormat="1" applyFont="1" applyBorder="1" applyAlignment="1">
      <alignment horizontal="center"/>
    </xf>
    <xf numFmtId="0" fontId="0" fillId="0" borderId="0" xfId="0" applyBorder="1"/>
    <xf numFmtId="0" fontId="16" fillId="0" borderId="0" xfId="0" applyFont="1" applyBorder="1"/>
    <xf numFmtId="164" fontId="0" fillId="0" borderId="0" xfId="0" applyNumberFormat="1" applyBorder="1" applyAlignment="1">
      <alignment horizontal="center"/>
    </xf>
    <xf numFmtId="0" fontId="16" fillId="0" borderId="13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6" fontId="16" fillId="0" borderId="0" xfId="0" applyNumberFormat="1" applyFont="1" applyBorder="1" applyAlignment="1">
      <alignment horizontal="center"/>
    </xf>
    <xf numFmtId="0" fontId="16" fillId="0" borderId="11" xfId="0" applyFont="1" applyBorder="1"/>
    <xf numFmtId="0" fontId="16" fillId="0" borderId="12" xfId="0" applyFont="1" applyBorder="1"/>
    <xf numFmtId="0" fontId="16" fillId="0" borderId="13" xfId="0" applyFont="1" applyBorder="1"/>
    <xf numFmtId="0" fontId="0" fillId="0" borderId="10" xfId="0" applyBorder="1"/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164" fontId="18" fillId="0" borderId="0" xfId="0" applyNumberFormat="1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16" fillId="0" borderId="0" xfId="0" applyFont="1" applyAlignment="1">
      <alignment horizontal="left"/>
    </xf>
    <xf numFmtId="0" fontId="0" fillId="0" borderId="0" xfId="0" applyFont="1" applyBorder="1" applyAlignment="1">
      <alignment horizontal="center"/>
    </xf>
    <xf numFmtId="164" fontId="20" fillId="0" borderId="0" xfId="0" applyNumberFormat="1" applyFont="1" applyBorder="1" applyAlignment="1">
      <alignment horizontal="center"/>
    </xf>
    <xf numFmtId="164" fontId="16" fillId="0" borderId="0" xfId="0" applyNumberFormat="1" applyFont="1" applyBorder="1" applyAlignment="1">
      <alignment horizontal="center"/>
    </xf>
    <xf numFmtId="164" fontId="21" fillId="0" borderId="0" xfId="0" applyNumberFormat="1" applyFont="1" applyBorder="1" applyAlignment="1">
      <alignment horizontal="left"/>
    </xf>
    <xf numFmtId="167" fontId="0" fillId="0" borderId="0" xfId="0" applyNumberFormat="1" applyBorder="1" applyAlignment="1">
      <alignment horizontal="center"/>
    </xf>
    <xf numFmtId="167" fontId="0" fillId="0" borderId="16" xfId="0" applyNumberFormat="1" applyBorder="1" applyAlignment="1">
      <alignment horizontal="center"/>
    </xf>
    <xf numFmtId="166" fontId="0" fillId="0" borderId="0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11" xfId="0" applyNumberFormat="1" applyBorder="1" applyAlignment="1">
      <alignment horizontal="left"/>
    </xf>
    <xf numFmtId="166" fontId="0" fillId="0" borderId="12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6" fontId="0" fillId="0" borderId="14" xfId="0" applyNumberFormat="1" applyBorder="1" applyAlignment="1">
      <alignment horizontal="left"/>
    </xf>
    <xf numFmtId="166" fontId="0" fillId="0" borderId="15" xfId="0" applyNumberFormat="1" applyBorder="1" applyAlignment="1">
      <alignment horizontal="left"/>
    </xf>
    <xf numFmtId="166" fontId="16" fillId="0" borderId="11" xfId="0" applyNumberFormat="1" applyFont="1" applyBorder="1" applyAlignment="1">
      <alignment horizontal="left"/>
    </xf>
    <xf numFmtId="164" fontId="0" fillId="0" borderId="0" xfId="0" applyNumberFormat="1"/>
    <xf numFmtId="0" fontId="0" fillId="0" borderId="12" xfId="0" applyFont="1" applyBorder="1" applyAlignment="1">
      <alignment horizontal="center"/>
    </xf>
    <xf numFmtId="167" fontId="0" fillId="0" borderId="10" xfId="0" applyNumberFormat="1" applyBorder="1" applyAlignment="1">
      <alignment horizontal="center"/>
    </xf>
    <xf numFmtId="167" fontId="0" fillId="0" borderId="17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7" fontId="0" fillId="0" borderId="13" xfId="0" applyNumberFormat="1" applyBorder="1" applyAlignment="1">
      <alignment horizontal="center"/>
    </xf>
    <xf numFmtId="164" fontId="19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0" fontId="22" fillId="0" borderId="0" xfId="0" applyFont="1" applyBorder="1"/>
    <xf numFmtId="0" fontId="23" fillId="0" borderId="0" xfId="0" applyFont="1" applyBorder="1"/>
    <xf numFmtId="164" fontId="23" fillId="0" borderId="11" xfId="0" applyNumberFormat="1" applyFont="1" applyBorder="1" applyAlignment="1">
      <alignment horizontal="center"/>
    </xf>
    <xf numFmtId="164" fontId="23" fillId="0" borderId="13" xfId="0" applyNumberFormat="1" applyFont="1" applyBorder="1" applyAlignment="1">
      <alignment horizontal="center"/>
    </xf>
    <xf numFmtId="164" fontId="23" fillId="0" borderId="14" xfId="0" applyNumberFormat="1" applyFont="1" applyBorder="1" applyAlignment="1">
      <alignment horizontal="center"/>
    </xf>
    <xf numFmtId="164" fontId="23" fillId="0" borderId="10" xfId="0" applyNumberFormat="1" applyFont="1" applyBorder="1" applyAlignment="1">
      <alignment horizontal="center"/>
    </xf>
    <xf numFmtId="164" fontId="23" fillId="0" borderId="15" xfId="0" applyNumberFormat="1" applyFont="1" applyBorder="1" applyAlignment="1">
      <alignment horizontal="center"/>
    </xf>
    <xf numFmtId="164" fontId="23" fillId="0" borderId="17" xfId="0" applyNumberFormat="1" applyFont="1" applyBorder="1" applyAlignment="1">
      <alignment horizontal="center"/>
    </xf>
    <xf numFmtId="164" fontId="20" fillId="0" borderId="11" xfId="0" applyNumberFormat="1" applyFont="1" applyBorder="1" applyAlignment="1">
      <alignment horizontal="center"/>
    </xf>
    <xf numFmtId="164" fontId="20" fillId="0" borderId="13" xfId="0" applyNumberFormat="1" applyFont="1" applyBorder="1" applyAlignment="1">
      <alignment horizontal="center"/>
    </xf>
    <xf numFmtId="164" fontId="20" fillId="0" borderId="15" xfId="0" applyNumberFormat="1" applyFont="1" applyBorder="1" applyAlignment="1">
      <alignment horizontal="center"/>
    </xf>
    <xf numFmtId="164" fontId="20" fillId="0" borderId="17" xfId="0" applyNumberFormat="1" applyFont="1" applyBorder="1" applyAlignment="1">
      <alignment horizontal="center"/>
    </xf>
    <xf numFmtId="164" fontId="19" fillId="0" borderId="11" xfId="0" applyNumberFormat="1" applyFont="1" applyBorder="1" applyAlignment="1">
      <alignment horizontal="center"/>
    </xf>
    <xf numFmtId="164" fontId="19" fillId="0" borderId="13" xfId="0" applyNumberFormat="1" applyFont="1" applyBorder="1" applyAlignment="1">
      <alignment horizontal="center"/>
    </xf>
    <xf numFmtId="164" fontId="19" fillId="0" borderId="15" xfId="0" applyNumberFormat="1" applyFont="1" applyBorder="1" applyAlignment="1">
      <alignment horizontal="center"/>
    </xf>
    <xf numFmtId="164" fontId="19" fillId="0" borderId="17" xfId="0" applyNumberFormat="1" applyFont="1" applyBorder="1" applyAlignment="1">
      <alignment horizontal="center"/>
    </xf>
    <xf numFmtId="164" fontId="22" fillId="0" borderId="11" xfId="0" applyNumberFormat="1" applyFont="1" applyBorder="1" applyAlignment="1">
      <alignment horizontal="center"/>
    </xf>
    <xf numFmtId="164" fontId="22" fillId="0" borderId="13" xfId="0" applyNumberFormat="1" applyFont="1" applyBorder="1" applyAlignment="1">
      <alignment horizontal="center"/>
    </xf>
    <xf numFmtId="164" fontId="22" fillId="0" borderId="15" xfId="0" applyNumberFormat="1" applyFont="1" applyBorder="1" applyAlignment="1">
      <alignment horizontal="center"/>
    </xf>
    <xf numFmtId="164" fontId="22" fillId="0" borderId="17" xfId="0" applyNumberFormat="1" applyFont="1" applyBorder="1" applyAlignment="1">
      <alignment horizontal="center"/>
    </xf>
    <xf numFmtId="164" fontId="18" fillId="0" borderId="11" xfId="0" applyNumberFormat="1" applyFont="1" applyBorder="1" applyAlignment="1">
      <alignment horizontal="center"/>
    </xf>
    <xf numFmtId="164" fontId="18" fillId="0" borderId="13" xfId="0" applyNumberFormat="1" applyFont="1" applyBorder="1" applyAlignment="1">
      <alignment horizontal="center"/>
    </xf>
    <xf numFmtId="164" fontId="18" fillId="0" borderId="15" xfId="0" applyNumberFormat="1" applyFont="1" applyBorder="1" applyAlignment="1">
      <alignment horizontal="center"/>
    </xf>
    <xf numFmtId="164" fontId="18" fillId="0" borderId="17" xfId="0" applyNumberFormat="1" applyFont="1" applyBorder="1" applyAlignment="1">
      <alignment horizontal="center"/>
    </xf>
    <xf numFmtId="164" fontId="19" fillId="0" borderId="12" xfId="0" applyNumberFormat="1" applyFont="1" applyBorder="1" applyAlignment="1">
      <alignment horizontal="center"/>
    </xf>
    <xf numFmtId="164" fontId="19" fillId="0" borderId="14" xfId="0" applyNumberFormat="1" applyFont="1" applyBorder="1" applyAlignment="1">
      <alignment horizontal="center"/>
    </xf>
    <xf numFmtId="164" fontId="19" fillId="0" borderId="10" xfId="0" applyNumberFormat="1" applyFon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22" fillId="0" borderId="12" xfId="0" applyNumberFormat="1" applyFont="1" applyBorder="1" applyAlignment="1">
      <alignment horizontal="center"/>
    </xf>
    <xf numFmtId="164" fontId="22" fillId="0" borderId="14" xfId="0" applyNumberFormat="1" applyFont="1" applyBorder="1" applyAlignment="1">
      <alignment horizontal="center"/>
    </xf>
    <xf numFmtId="164" fontId="22" fillId="0" borderId="10" xfId="0" applyNumberFormat="1" applyFont="1" applyBorder="1" applyAlignment="1">
      <alignment horizontal="center"/>
    </xf>
    <xf numFmtId="0" fontId="0" fillId="0" borderId="14" xfId="0" applyFill="1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ZY</a:t>
            </a:r>
            <a:r>
              <a:rPr lang="en-GB" baseline="0"/>
              <a:t> - Side</a:t>
            </a:r>
          </a:p>
        </c:rich>
      </c:tx>
      <c:layout>
        <c:manualLayout>
          <c:xMode val="edge"/>
          <c:yMode val="edge"/>
          <c:x val="2.2651892550287684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Lights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9050" cap="flat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86D-4814-802F-AD1C9511826A}"/>
              </c:ext>
            </c:extLst>
          </c:dPt>
          <c:xVal>
            <c:numRef>
              <c:f>surf!$AF$5:$AF$15</c:f>
              <c:numCache>
                <c:formatCode>0.000</c:formatCode>
                <c:ptCount val="11"/>
                <c:pt idx="0">
                  <c:v>29.858863772975784</c:v>
                </c:pt>
                <c:pt idx="1">
                  <c:v>37.5</c:v>
                </c:pt>
                <c:pt idx="3">
                  <c:v>31.257365431833314</c:v>
                </c:pt>
                <c:pt idx="4">
                  <c:v>37.5</c:v>
                </c:pt>
                <c:pt idx="6">
                  <c:v>57.366954190262959</c:v>
                </c:pt>
                <c:pt idx="7">
                  <c:v>37.5</c:v>
                </c:pt>
                <c:pt idx="9">
                  <c:v>13.777988640966591</c:v>
                </c:pt>
                <c:pt idx="10">
                  <c:v>37.5</c:v>
                </c:pt>
              </c:numCache>
            </c:numRef>
          </c:xVal>
          <c:yVal>
            <c:numRef>
              <c:f>surf!$AG$5:$AG$15</c:f>
              <c:numCache>
                <c:formatCode>0.000</c:formatCode>
                <c:ptCount val="11"/>
                <c:pt idx="0">
                  <c:v>56.67745388971624</c:v>
                </c:pt>
                <c:pt idx="1">
                  <c:v>20</c:v>
                </c:pt>
                <c:pt idx="3">
                  <c:v>49.964645927200095</c:v>
                </c:pt>
                <c:pt idx="4">
                  <c:v>20</c:v>
                </c:pt>
                <c:pt idx="6">
                  <c:v>42.006472333829741</c:v>
                </c:pt>
                <c:pt idx="7">
                  <c:v>20</c:v>
                </c:pt>
                <c:pt idx="9">
                  <c:v>37.978787556320057</c:v>
                </c:pt>
                <c:pt idx="1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A2-4FAA-A150-233B8020987B}"/>
            </c:ext>
          </c:extLst>
        </c:ser>
        <c:ser>
          <c:idx val="1"/>
          <c:order val="1"/>
          <c:tx>
            <c:v>A &amp; C Normals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surf!$AF$20:$AF$24</c:f>
              <c:numCache>
                <c:formatCode>0.000</c:formatCode>
                <c:ptCount val="5"/>
                <c:pt idx="0">
                  <c:v>41.35791945557844</c:v>
                </c:pt>
                <c:pt idx="1">
                  <c:v>37.5</c:v>
                </c:pt>
                <c:pt idx="3">
                  <c:v>36.720275733699459</c:v>
                </c:pt>
                <c:pt idx="4">
                  <c:v>37.5</c:v>
                </c:pt>
              </c:numCache>
            </c:numRef>
          </c:xVal>
          <c:yVal>
            <c:numRef>
              <c:f>surf!$AG$20:$AG$24</c:f>
              <c:numCache>
                <c:formatCode>0.000</c:formatCode>
                <c:ptCount val="5"/>
                <c:pt idx="0">
                  <c:v>44.609685154020028</c:v>
                </c:pt>
                <c:pt idx="1">
                  <c:v>20</c:v>
                </c:pt>
                <c:pt idx="3">
                  <c:v>49.58049493493337</c:v>
                </c:pt>
                <c:pt idx="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D-4814-802F-AD1C9511826A}"/>
            </c:ext>
          </c:extLst>
        </c:ser>
        <c:ser>
          <c:idx val="2"/>
          <c:order val="2"/>
          <c:tx>
            <c:v>Average Normal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86D-4814-802F-AD1C9511826A}"/>
              </c:ext>
            </c:extLst>
          </c:dPt>
          <c:xVal>
            <c:numRef>
              <c:f>surf!$AF$32:$AF$33</c:f>
              <c:numCache>
                <c:formatCode>0.000</c:formatCode>
                <c:ptCount val="2"/>
                <c:pt idx="0">
                  <c:v>45.439633465458122</c:v>
                </c:pt>
                <c:pt idx="1">
                  <c:v>37.5</c:v>
                </c:pt>
              </c:numCache>
            </c:numRef>
          </c:xVal>
          <c:yVal>
            <c:numRef>
              <c:f>surf!$AG$32:$AG$33</c:f>
              <c:numCache>
                <c:formatCode>0.000</c:formatCode>
                <c:ptCount val="2"/>
                <c:pt idx="0">
                  <c:v>48.333842631406114</c:v>
                </c:pt>
                <c:pt idx="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6D-4814-802F-AD1C9511826A}"/>
            </c:ext>
          </c:extLst>
        </c:ser>
        <c:ser>
          <c:idx val="3"/>
          <c:order val="3"/>
          <c:tx>
            <c:v>B &amp; D Normals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surf!$AF$26:$AF$30</c:f>
              <c:numCache>
                <c:formatCode>0.000</c:formatCode>
                <c:ptCount val="5"/>
                <c:pt idx="0">
                  <c:v>49.777206924551905</c:v>
                </c:pt>
                <c:pt idx="1">
                  <c:v>37.5</c:v>
                </c:pt>
                <c:pt idx="3">
                  <c:v>52.249888422113173</c:v>
                </c:pt>
                <c:pt idx="4">
                  <c:v>37.5</c:v>
                </c:pt>
              </c:numCache>
            </c:numRef>
          </c:xVal>
          <c:yVal>
            <c:numRef>
              <c:f>surf!$AG$26:$AG$30</c:f>
              <c:numCache>
                <c:formatCode>0.000</c:formatCode>
                <c:ptCount val="5"/>
                <c:pt idx="0">
                  <c:v>47.225781142824445</c:v>
                </c:pt>
                <c:pt idx="1">
                  <c:v>20</c:v>
                </c:pt>
                <c:pt idx="3">
                  <c:v>46.019547992822069</c:v>
                </c:pt>
                <c:pt idx="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6D-4814-802F-AD1C9511826A}"/>
            </c:ext>
          </c:extLst>
        </c:ser>
        <c:ser>
          <c:idx val="4"/>
          <c:order val="4"/>
          <c:tx>
            <c:v>Normal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surf!$AF$17:$AF$18</c:f>
              <c:numCache>
                <c:formatCode>0.000</c:formatCode>
                <c:ptCount val="2"/>
                <c:pt idx="0">
                  <c:v>52.272116295183118</c:v>
                </c:pt>
                <c:pt idx="1">
                  <c:v>37.5</c:v>
                </c:pt>
              </c:numCache>
            </c:numRef>
          </c:xVal>
          <c:yVal>
            <c:numRef>
              <c:f>surf!$AG$17:$AG$18</c:f>
              <c:numCache>
                <c:formatCode>0.000</c:formatCode>
                <c:ptCount val="2"/>
                <c:pt idx="0">
                  <c:v>42.981333293569335</c:v>
                </c:pt>
                <c:pt idx="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86D-4814-802F-AD1C95118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240784"/>
        <c:axId val="481241112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v>Aligned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surf!$AF$45:$AF$46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>
                        <c:v>51.894203601524211</c:v>
                      </c:pt>
                      <c:pt idx="1">
                        <c:v>37.5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surf!$AG$45:$AG$46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>
                        <c:v>44.816778963468977</c:v>
                      </c:pt>
                      <c:pt idx="1">
                        <c:v>20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77C-4B8C-97F5-EEB24784D1DC}"/>
                  </c:ext>
                </c:extLst>
              </c15:ser>
            </c15:filteredScatterSeries>
          </c:ext>
        </c:extLst>
      </c:scatterChart>
      <c:valAx>
        <c:axId val="48124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41112"/>
        <c:crosses val="autoZero"/>
        <c:crossBetween val="midCat"/>
      </c:valAx>
      <c:valAx>
        <c:axId val="48124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4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XY - Front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Lights</c:v>
          </c:tx>
          <c:spPr>
            <a:ln w="19050" cap="sq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7F95-42EF-A6FF-DEB8AB693DAE}"/>
              </c:ext>
            </c:extLst>
          </c:dPt>
          <c:xVal>
            <c:numRef>
              <c:f>surf!$AC$5:$AC$15</c:f>
              <c:numCache>
                <c:formatCode>0.000</c:formatCode>
                <c:ptCount val="11"/>
                <c:pt idx="0">
                  <c:v>-70.611590317104941</c:v>
                </c:pt>
                <c:pt idx="1">
                  <c:v>-37.5</c:v>
                </c:pt>
                <c:pt idx="3">
                  <c:v>2.0366855983890133</c:v>
                </c:pt>
                <c:pt idx="4">
                  <c:v>-37.5</c:v>
                </c:pt>
                <c:pt idx="6">
                  <c:v>-32.915318263785473</c:v>
                </c:pt>
                <c:pt idx="7">
                  <c:v>-37.5</c:v>
                </c:pt>
                <c:pt idx="9">
                  <c:v>-33.75441925909999</c:v>
                </c:pt>
                <c:pt idx="10">
                  <c:v>-37.5</c:v>
                </c:pt>
              </c:numCache>
            </c:numRef>
          </c:xVal>
          <c:yVal>
            <c:numRef>
              <c:f>surf!$AD$5:$AD$15</c:f>
              <c:numCache>
                <c:formatCode>0.000</c:formatCode>
                <c:ptCount val="11"/>
                <c:pt idx="0">
                  <c:v>56.67745388971624</c:v>
                </c:pt>
                <c:pt idx="1">
                  <c:v>20</c:v>
                </c:pt>
                <c:pt idx="3">
                  <c:v>49.964645927200095</c:v>
                </c:pt>
                <c:pt idx="4">
                  <c:v>20</c:v>
                </c:pt>
                <c:pt idx="6">
                  <c:v>42.006472333829741</c:v>
                </c:pt>
                <c:pt idx="7">
                  <c:v>20</c:v>
                </c:pt>
                <c:pt idx="9">
                  <c:v>37.978787556320057</c:v>
                </c:pt>
                <c:pt idx="1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99-4A66-91D4-067C0460152B}"/>
            </c:ext>
          </c:extLst>
        </c:ser>
        <c:ser>
          <c:idx val="1"/>
          <c:order val="1"/>
          <c:tx>
            <c:v>A &amp; C Surface Normals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surf!$AC$20:$AC$24</c:f>
              <c:numCache>
                <c:formatCode>0.000</c:formatCode>
                <c:ptCount val="5"/>
                <c:pt idx="0">
                  <c:v>-20.78234902582675</c:v>
                </c:pt>
                <c:pt idx="1">
                  <c:v>-37.5</c:v>
                </c:pt>
                <c:pt idx="3">
                  <c:v>-32.5617463134299</c:v>
                </c:pt>
                <c:pt idx="4">
                  <c:v>-37.5</c:v>
                </c:pt>
              </c:numCache>
            </c:numRef>
          </c:xVal>
          <c:yVal>
            <c:numRef>
              <c:f>surf!$AD$20:$AD$24</c:f>
              <c:numCache>
                <c:formatCode>0.000</c:formatCode>
                <c:ptCount val="5"/>
                <c:pt idx="0">
                  <c:v>44.609685154020028</c:v>
                </c:pt>
                <c:pt idx="1">
                  <c:v>20</c:v>
                </c:pt>
                <c:pt idx="3">
                  <c:v>49.58049493493337</c:v>
                </c:pt>
                <c:pt idx="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5-42EF-A6FF-DEB8AB693DAE}"/>
            </c:ext>
          </c:extLst>
        </c:ser>
        <c:ser>
          <c:idx val="2"/>
          <c:order val="2"/>
          <c:tx>
            <c:v>Average Normal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surf!$AC$32:$AC$33</c:f>
              <c:numCache>
                <c:formatCode>0.000</c:formatCode>
                <c:ptCount val="2"/>
                <c:pt idx="0">
                  <c:v>-31.65572227106798</c:v>
                </c:pt>
                <c:pt idx="1">
                  <c:v>-37.5</c:v>
                </c:pt>
              </c:numCache>
            </c:numRef>
          </c:xVal>
          <c:yVal>
            <c:numRef>
              <c:f>surf!$AD$32:$AD$33</c:f>
              <c:numCache>
                <c:formatCode>0.000</c:formatCode>
                <c:ptCount val="2"/>
                <c:pt idx="0">
                  <c:v>48.333842631406114</c:v>
                </c:pt>
                <c:pt idx="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95-42EF-A6FF-DEB8AB693DAE}"/>
            </c:ext>
          </c:extLst>
        </c:ser>
        <c:ser>
          <c:idx val="3"/>
          <c:order val="3"/>
          <c:tx>
            <c:v>B &amp; D Normals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surf!$AC$26:$AC$30</c:f>
              <c:numCache>
                <c:formatCode>0.000</c:formatCode>
                <c:ptCount val="5"/>
                <c:pt idx="0">
                  <c:v>-34.666798402026487</c:v>
                </c:pt>
                <c:pt idx="1">
                  <c:v>-37.5</c:v>
                </c:pt>
                <c:pt idx="3">
                  <c:v>-39.828929750859977</c:v>
                </c:pt>
                <c:pt idx="4">
                  <c:v>-37.5</c:v>
                </c:pt>
              </c:numCache>
            </c:numRef>
          </c:xVal>
          <c:yVal>
            <c:numRef>
              <c:f>surf!$AD$26:$AD$30</c:f>
              <c:numCache>
                <c:formatCode>0.000</c:formatCode>
                <c:ptCount val="5"/>
                <c:pt idx="0">
                  <c:v>47.225781142824445</c:v>
                </c:pt>
                <c:pt idx="1">
                  <c:v>20</c:v>
                </c:pt>
                <c:pt idx="3">
                  <c:v>46.019547992822069</c:v>
                </c:pt>
                <c:pt idx="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95-42EF-A6FF-DEB8AB693DAE}"/>
            </c:ext>
          </c:extLst>
        </c:ser>
        <c:ser>
          <c:idx val="4"/>
          <c:order val="4"/>
          <c:tx>
            <c:v>Normal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surf!$AC$17:$AC$18</c:f>
              <c:numCache>
                <c:formatCode>0.000</c:formatCode>
                <c:ptCount val="2"/>
                <c:pt idx="0">
                  <c:v>-25.104722665003958</c:v>
                </c:pt>
                <c:pt idx="1">
                  <c:v>-37.5</c:v>
                </c:pt>
              </c:numCache>
            </c:numRef>
          </c:xVal>
          <c:yVal>
            <c:numRef>
              <c:f>surf!$AD$17:$AD$18</c:f>
              <c:numCache>
                <c:formatCode>0.000</c:formatCode>
                <c:ptCount val="2"/>
                <c:pt idx="0">
                  <c:v>42.981333293569335</c:v>
                </c:pt>
                <c:pt idx="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95-42EF-A6FF-DEB8AB693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244064"/>
        <c:axId val="481241768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v>Aligned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surf!$AC$45:$AC$46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>
                        <c:v>-28.728775196348501</c:v>
                      </c:pt>
                      <c:pt idx="1">
                        <c:v>-37.5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surf!$AD$45:$AD$46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>
                        <c:v>44.816778963468977</c:v>
                      </c:pt>
                      <c:pt idx="1">
                        <c:v>20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27C-46C1-B073-E0813C740CAB}"/>
                  </c:ext>
                </c:extLst>
              </c15:ser>
            </c15:filteredScatterSeries>
          </c:ext>
        </c:extLst>
      </c:scatterChart>
      <c:valAx>
        <c:axId val="48124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41768"/>
        <c:crosses val="autoZero"/>
        <c:crossBetween val="midCat"/>
      </c:valAx>
      <c:valAx>
        <c:axId val="48124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4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XZ -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Lights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surf!$AI$5:$AI$15</c:f>
              <c:numCache>
                <c:formatCode>0.000</c:formatCode>
                <c:ptCount val="11"/>
                <c:pt idx="0">
                  <c:v>-70.611590317104941</c:v>
                </c:pt>
                <c:pt idx="1">
                  <c:v>-37.5</c:v>
                </c:pt>
                <c:pt idx="3">
                  <c:v>2.0366855983890133</c:v>
                </c:pt>
                <c:pt idx="4">
                  <c:v>-37.5</c:v>
                </c:pt>
                <c:pt idx="6">
                  <c:v>-32.915318263785473</c:v>
                </c:pt>
                <c:pt idx="7">
                  <c:v>-37.5</c:v>
                </c:pt>
                <c:pt idx="9">
                  <c:v>-33.75441925909999</c:v>
                </c:pt>
                <c:pt idx="10">
                  <c:v>-37.5</c:v>
                </c:pt>
              </c:numCache>
            </c:numRef>
          </c:xVal>
          <c:yVal>
            <c:numRef>
              <c:f>surf!$AJ$5:$AJ$15</c:f>
              <c:numCache>
                <c:formatCode>0.000</c:formatCode>
                <c:ptCount val="11"/>
                <c:pt idx="0">
                  <c:v>29.858863772975784</c:v>
                </c:pt>
                <c:pt idx="1">
                  <c:v>37.5</c:v>
                </c:pt>
                <c:pt idx="3">
                  <c:v>31.257365431833314</c:v>
                </c:pt>
                <c:pt idx="4">
                  <c:v>37.5</c:v>
                </c:pt>
                <c:pt idx="6">
                  <c:v>57.366954190262959</c:v>
                </c:pt>
                <c:pt idx="7">
                  <c:v>37.5</c:v>
                </c:pt>
                <c:pt idx="9">
                  <c:v>13.777988640966591</c:v>
                </c:pt>
                <c:pt idx="10">
                  <c:v>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8-4996-8921-924A3F691AE2}"/>
            </c:ext>
          </c:extLst>
        </c:ser>
        <c:ser>
          <c:idx val="1"/>
          <c:order val="1"/>
          <c:tx>
            <c:v>A &amp; C Normals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surf!$AI$20:$AI$24</c:f>
              <c:numCache>
                <c:formatCode>0.000</c:formatCode>
                <c:ptCount val="5"/>
                <c:pt idx="0">
                  <c:v>-20.78234902582675</c:v>
                </c:pt>
                <c:pt idx="1">
                  <c:v>-37.5</c:v>
                </c:pt>
                <c:pt idx="3">
                  <c:v>-32.5617463134299</c:v>
                </c:pt>
                <c:pt idx="4">
                  <c:v>-37.5</c:v>
                </c:pt>
              </c:numCache>
            </c:numRef>
          </c:xVal>
          <c:yVal>
            <c:numRef>
              <c:f>surf!$AJ$20:$AJ$24</c:f>
              <c:numCache>
                <c:formatCode>0.000</c:formatCode>
                <c:ptCount val="5"/>
                <c:pt idx="0">
                  <c:v>41.35791945557844</c:v>
                </c:pt>
                <c:pt idx="1">
                  <c:v>37.5</c:v>
                </c:pt>
                <c:pt idx="3">
                  <c:v>36.720275733699459</c:v>
                </c:pt>
                <c:pt idx="4">
                  <c:v>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61-49D3-9E79-A84D80F7602A}"/>
            </c:ext>
          </c:extLst>
        </c:ser>
        <c:ser>
          <c:idx val="2"/>
          <c:order val="2"/>
          <c:tx>
            <c:v>Average Normal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surf!$AI$32:$AI$33</c:f>
              <c:numCache>
                <c:formatCode>0.000</c:formatCode>
                <c:ptCount val="2"/>
                <c:pt idx="0">
                  <c:v>-31.65572227106798</c:v>
                </c:pt>
                <c:pt idx="1">
                  <c:v>-37.5</c:v>
                </c:pt>
              </c:numCache>
            </c:numRef>
          </c:xVal>
          <c:yVal>
            <c:numRef>
              <c:f>surf!$AJ$32:$AJ$33</c:f>
              <c:numCache>
                <c:formatCode>0.000</c:formatCode>
                <c:ptCount val="2"/>
                <c:pt idx="0">
                  <c:v>45.439633465458122</c:v>
                </c:pt>
                <c:pt idx="1">
                  <c:v>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61-49D3-9E79-A84D80F7602A}"/>
            </c:ext>
          </c:extLst>
        </c:ser>
        <c:ser>
          <c:idx val="3"/>
          <c:order val="3"/>
          <c:tx>
            <c:v>B &amp; D Normals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surf!$AI$26:$AI$30</c:f>
              <c:numCache>
                <c:formatCode>0.000</c:formatCode>
                <c:ptCount val="5"/>
                <c:pt idx="0">
                  <c:v>-34.666798402026487</c:v>
                </c:pt>
                <c:pt idx="1">
                  <c:v>-37.5</c:v>
                </c:pt>
                <c:pt idx="3">
                  <c:v>-39.828929750859977</c:v>
                </c:pt>
                <c:pt idx="4">
                  <c:v>-37.5</c:v>
                </c:pt>
              </c:numCache>
            </c:numRef>
          </c:xVal>
          <c:yVal>
            <c:numRef>
              <c:f>surf!$AJ$26:$AJ$30</c:f>
              <c:numCache>
                <c:formatCode>0.000</c:formatCode>
                <c:ptCount val="5"/>
                <c:pt idx="0">
                  <c:v>49.777206924551905</c:v>
                </c:pt>
                <c:pt idx="1">
                  <c:v>37.5</c:v>
                </c:pt>
                <c:pt idx="3">
                  <c:v>52.249888422113173</c:v>
                </c:pt>
                <c:pt idx="4">
                  <c:v>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61-49D3-9E79-A84D80F7602A}"/>
            </c:ext>
          </c:extLst>
        </c:ser>
        <c:ser>
          <c:idx val="4"/>
          <c:order val="4"/>
          <c:tx>
            <c:v>Normal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surf!$AI$17:$AI$18</c:f>
              <c:numCache>
                <c:formatCode>0.000</c:formatCode>
                <c:ptCount val="2"/>
                <c:pt idx="0">
                  <c:v>-25.104722665003958</c:v>
                </c:pt>
                <c:pt idx="1">
                  <c:v>-37.5</c:v>
                </c:pt>
              </c:numCache>
            </c:numRef>
          </c:xVal>
          <c:yVal>
            <c:numRef>
              <c:f>surf!$AJ$17:$AJ$18</c:f>
              <c:numCache>
                <c:formatCode>0.000</c:formatCode>
                <c:ptCount val="2"/>
                <c:pt idx="0">
                  <c:v>52.272116295183118</c:v>
                </c:pt>
                <c:pt idx="1">
                  <c:v>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61-49D3-9E79-A84D80F76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347456"/>
        <c:axId val="597348112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v>Aligned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surf!$AI$45:$AI$46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>
                        <c:v>-28.728775196348501</c:v>
                      </c:pt>
                      <c:pt idx="1">
                        <c:v>-37.5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surf!$AJ$45:$AJ$46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>
                        <c:v>51.894203601524211</c:v>
                      </c:pt>
                      <c:pt idx="1">
                        <c:v>37.5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560-477D-B317-493AF3C790B8}"/>
                  </c:ext>
                </c:extLst>
              </c15:ser>
            </c15:filteredScatterSeries>
          </c:ext>
        </c:extLst>
      </c:scatterChart>
      <c:valAx>
        <c:axId val="59734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48112"/>
        <c:crosses val="autoZero"/>
        <c:crossBetween val="midCat"/>
      </c:valAx>
      <c:valAx>
        <c:axId val="59734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4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169554</xdr:colOff>
      <xdr:row>20</xdr:row>
      <xdr:rowOff>189823</xdr:rowOff>
    </xdr:from>
    <xdr:to>
      <xdr:col>27</xdr:col>
      <xdr:colOff>451826</xdr:colOff>
      <xdr:row>45</xdr:row>
      <xdr:rowOff>183173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1D6C33-B54A-494B-BE55-A45497520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176825</xdr:colOff>
      <xdr:row>2</xdr:row>
      <xdr:rowOff>190497</xdr:rowOff>
    </xdr:from>
    <xdr:to>
      <xdr:col>27</xdr:col>
      <xdr:colOff>85479</xdr:colOff>
      <xdr:row>20</xdr:row>
      <xdr:rowOff>24422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54039D-3043-40BF-B643-8CB3699A0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185693</xdr:colOff>
      <xdr:row>46</xdr:row>
      <xdr:rowOff>195384</xdr:rowOff>
    </xdr:from>
    <xdr:to>
      <xdr:col>32</xdr:col>
      <xdr:colOff>341923</xdr:colOff>
      <xdr:row>69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7C9734-BD5C-4DBD-8330-559EC086F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0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rface 06 01"/>
      <sheetName val="Surface Shader Good"/>
      <sheetName val="Surface Shader"/>
      <sheetName val="Shade &amp; Bitdepth"/>
      <sheetName val="Four Pass"/>
      <sheetName val="Two Pass"/>
      <sheetName val=" Single Pass"/>
      <sheetName val="Spider with Data"/>
      <sheetName val="Surf"/>
      <sheetName val="Four"/>
      <sheetName val="Shade - 1"/>
      <sheetName val="Spider - Original"/>
      <sheetName val="Value"/>
      <sheetName val="Vertex"/>
      <sheetName val="Normal"/>
    </sheetNames>
    <definedNames>
      <definedName name="shade_noat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K127"/>
  <sheetViews>
    <sheetView tabSelected="1" topLeftCell="C4" zoomScale="78" zoomScaleNormal="78" workbookViewId="0">
      <selection activeCell="D25" sqref="D25"/>
    </sheetView>
  </sheetViews>
  <sheetFormatPr defaultRowHeight="15" x14ac:dyDescent="0.25"/>
  <cols>
    <col min="1" max="1" width="4.7109375" customWidth="1"/>
    <col min="7" max="7" width="9.5703125" customWidth="1"/>
    <col min="9" max="10" width="9.140625" customWidth="1"/>
    <col min="13" max="13" width="9.5703125" customWidth="1"/>
    <col min="14" max="14" width="9.140625" style="7"/>
    <col min="16" max="17" width="9.140625" customWidth="1"/>
    <col min="22" max="22" width="9.7109375" bestFit="1" customWidth="1"/>
    <col min="31" max="31" width="2.7109375" customWidth="1"/>
    <col min="34" max="34" width="2.7109375" customWidth="1"/>
  </cols>
  <sheetData>
    <row r="1" spans="2:37" x14ac:dyDescent="0.25">
      <c r="B1" s="7"/>
      <c r="C1" s="3"/>
      <c r="D1" s="3"/>
      <c r="E1" s="3"/>
      <c r="F1" s="3"/>
    </row>
    <row r="2" spans="2:37" x14ac:dyDescent="0.25">
      <c r="B2" s="53" t="s">
        <v>56</v>
      </c>
      <c r="C2" s="3"/>
      <c r="D2" s="3"/>
      <c r="E2" s="3"/>
      <c r="F2" s="3"/>
      <c r="G2" s="33"/>
      <c r="H2" s="34" t="s">
        <v>55</v>
      </c>
      <c r="I2" s="33"/>
      <c r="J2" s="33"/>
      <c r="K2" s="33"/>
      <c r="L2" s="33"/>
      <c r="M2" s="33"/>
      <c r="N2" s="53" t="s">
        <v>30</v>
      </c>
      <c r="AC2" t="s">
        <v>57</v>
      </c>
    </row>
    <row r="3" spans="2:37" x14ac:dyDescent="0.25">
      <c r="B3" s="7"/>
      <c r="C3" s="3"/>
      <c r="D3" s="3"/>
      <c r="E3" s="3"/>
      <c r="F3" s="3"/>
      <c r="G3" s="33"/>
      <c r="H3" s="33"/>
      <c r="I3" s="33"/>
      <c r="J3" s="33"/>
      <c r="K3" s="33"/>
      <c r="L3" s="33"/>
      <c r="M3" s="33"/>
    </row>
    <row r="4" spans="2:37" x14ac:dyDescent="0.25">
      <c r="B4" s="8" t="s">
        <v>7</v>
      </c>
      <c r="C4" s="9"/>
      <c r="D4" s="9"/>
      <c r="E4" s="9"/>
      <c r="F4" s="36"/>
      <c r="G4" s="34"/>
      <c r="H4" s="43" t="s">
        <v>31</v>
      </c>
      <c r="I4" s="44"/>
      <c r="J4" s="44"/>
      <c r="K4" s="44"/>
      <c r="L4" s="45"/>
      <c r="M4" s="34"/>
      <c r="N4" s="62" t="s">
        <v>36</v>
      </c>
      <c r="O4" s="63"/>
      <c r="P4" s="69" t="s">
        <v>22</v>
      </c>
      <c r="Q4" s="63"/>
      <c r="R4" s="64"/>
      <c r="AC4" s="110" t="s">
        <v>40</v>
      </c>
      <c r="AD4" s="110"/>
      <c r="AE4" s="33"/>
      <c r="AF4" s="109" t="s">
        <v>41</v>
      </c>
      <c r="AG4" s="109"/>
      <c r="AH4" s="33"/>
      <c r="AI4" s="109" t="s">
        <v>42</v>
      </c>
      <c r="AJ4" s="109"/>
    </row>
    <row r="5" spans="2:37" x14ac:dyDescent="0.25">
      <c r="B5" s="11"/>
      <c r="C5" s="1" t="s">
        <v>8</v>
      </c>
      <c r="D5" s="1">
        <v>200</v>
      </c>
      <c r="E5" s="1"/>
      <c r="F5" s="2"/>
      <c r="G5" s="33"/>
      <c r="H5" s="11" t="s">
        <v>3</v>
      </c>
      <c r="I5" s="35">
        <f>$D$9-$I$42</f>
        <v>-162.5</v>
      </c>
      <c r="J5" s="35">
        <f>$E$9-$J$42</f>
        <v>180</v>
      </c>
      <c r="K5" s="35">
        <f>$F$9-$K$42</f>
        <v>-37.5</v>
      </c>
      <c r="L5" s="37">
        <f>SQRT(I5*I5+J5*J5+K5*K5)</f>
        <v>245.38235470383765</v>
      </c>
      <c r="M5" s="33"/>
      <c r="N5" s="65"/>
      <c r="O5" s="58" t="s">
        <v>26</v>
      </c>
      <c r="P5" s="58">
        <f>$J$7</f>
        <v>0</v>
      </c>
      <c r="Q5" s="20"/>
      <c r="R5" s="28"/>
      <c r="S5" s="3"/>
      <c r="T5" s="3"/>
      <c r="U5" s="3"/>
      <c r="V5" s="3"/>
      <c r="W5" s="3"/>
      <c r="X5" s="3"/>
      <c r="Y5" s="3"/>
      <c r="AC5" s="79">
        <f>I42+I6*E32</f>
        <v>-70.611590317104941</v>
      </c>
      <c r="AD5" s="80">
        <f>J42+J6*E32</f>
        <v>56.67745388971624</v>
      </c>
      <c r="AE5" s="78"/>
      <c r="AF5" s="79">
        <f>K42+K6*E32</f>
        <v>29.858863772975784</v>
      </c>
      <c r="AG5" s="80">
        <f>J42+J6*E32</f>
        <v>56.67745388971624</v>
      </c>
      <c r="AH5" s="78"/>
      <c r="AI5" s="79">
        <f>I42+I6*E32</f>
        <v>-70.611590317104941</v>
      </c>
      <c r="AJ5" s="80">
        <f>K42+K6*E32</f>
        <v>29.858863772975784</v>
      </c>
      <c r="AK5" t="s">
        <v>45</v>
      </c>
    </row>
    <row r="6" spans="2:37" x14ac:dyDescent="0.25">
      <c r="B6" s="11"/>
      <c r="C6" s="1" t="s">
        <v>9</v>
      </c>
      <c r="D6" s="56">
        <v>1</v>
      </c>
      <c r="E6" s="1"/>
      <c r="F6" s="2"/>
      <c r="G6" s="33"/>
      <c r="H6" s="11" t="s">
        <v>27</v>
      </c>
      <c r="I6" s="35">
        <f>I5/$L5</f>
        <v>-0.66223180634209877</v>
      </c>
      <c r="J6" s="35">
        <f>J5/$L5</f>
        <v>0.73354907779432477</v>
      </c>
      <c r="K6" s="35">
        <f>K5/$L5</f>
        <v>-0.15282272454048432</v>
      </c>
      <c r="L6" s="37"/>
      <c r="M6" s="33"/>
      <c r="N6" s="65"/>
      <c r="O6" s="58" t="s">
        <v>25</v>
      </c>
      <c r="P6" s="58">
        <f>$J$8-E36</f>
        <v>-0.60882103546947841</v>
      </c>
      <c r="Q6" s="58"/>
      <c r="R6" s="70"/>
      <c r="S6" s="3"/>
      <c r="T6" s="3"/>
      <c r="U6" s="3"/>
      <c r="V6" s="3"/>
      <c r="W6" s="3"/>
      <c r="X6" s="3"/>
      <c r="Y6" s="3"/>
      <c r="AC6" s="81">
        <f>$D$19</f>
        <v>-37.5</v>
      </c>
      <c r="AD6" s="82">
        <f>$E$19</f>
        <v>20</v>
      </c>
      <c r="AE6" s="78"/>
      <c r="AF6" s="81">
        <f>$F$19</f>
        <v>37.5</v>
      </c>
      <c r="AG6" s="82">
        <f>$E$19</f>
        <v>20</v>
      </c>
      <c r="AH6" s="78"/>
      <c r="AI6" s="81">
        <f>$D$19</f>
        <v>-37.5</v>
      </c>
      <c r="AJ6" s="82">
        <f>$F$19</f>
        <v>37.5</v>
      </c>
    </row>
    <row r="7" spans="2:37" x14ac:dyDescent="0.25">
      <c r="B7" s="11"/>
      <c r="C7" s="1"/>
      <c r="D7" s="35"/>
      <c r="E7" s="1"/>
      <c r="F7" s="2"/>
      <c r="G7" s="33"/>
      <c r="H7" s="11" t="s">
        <v>26</v>
      </c>
      <c r="I7" s="35">
        <v>0</v>
      </c>
      <c r="J7" s="35">
        <f>RADIANS(I7)</f>
        <v>0</v>
      </c>
      <c r="K7" s="35"/>
      <c r="L7" s="37"/>
      <c r="M7" s="33"/>
      <c r="N7" s="65"/>
      <c r="O7" s="58" t="s">
        <v>24</v>
      </c>
      <c r="P7" s="58">
        <f>$J$9</f>
        <v>-1.7975951748487824</v>
      </c>
      <c r="Q7" s="58"/>
      <c r="R7" s="70"/>
      <c r="S7" s="1"/>
      <c r="T7" s="1"/>
      <c r="U7" s="1"/>
      <c r="V7" s="1"/>
      <c r="W7" s="1"/>
      <c r="X7" s="1"/>
      <c r="Y7" s="1"/>
      <c r="AC7" s="81"/>
      <c r="AD7" s="82"/>
      <c r="AE7" s="78"/>
      <c r="AF7" s="81"/>
      <c r="AG7" s="82"/>
      <c r="AH7" s="78"/>
      <c r="AI7" s="81"/>
      <c r="AJ7" s="82"/>
    </row>
    <row r="8" spans="2:37" x14ac:dyDescent="0.25">
      <c r="B8" s="11"/>
      <c r="C8" s="1"/>
      <c r="D8" s="1" t="s">
        <v>1</v>
      </c>
      <c r="E8" s="1" t="s">
        <v>0</v>
      </c>
      <c r="F8" s="2" t="s">
        <v>2</v>
      </c>
      <c r="G8" s="33"/>
      <c r="H8" s="27" t="s">
        <v>25</v>
      </c>
      <c r="I8" s="35">
        <f>DEGREES(ATAN2($J6,SQRT($I6*$I6+$K6*$K6)))</f>
        <v>42.8152431529968</v>
      </c>
      <c r="J8" s="35">
        <f>ATAN2($J6,SQRT($I6*$I6+$K6*$K6))</f>
        <v>0.74726696306175244</v>
      </c>
      <c r="K8" s="35"/>
      <c r="L8" s="37"/>
      <c r="M8" s="33"/>
      <c r="N8" s="65" t="s">
        <v>23</v>
      </c>
      <c r="O8" s="58">
        <v>0</v>
      </c>
      <c r="P8" s="58">
        <v>1</v>
      </c>
      <c r="Q8" s="58">
        <v>0</v>
      </c>
      <c r="R8" s="70"/>
      <c r="S8" s="1"/>
      <c r="T8" s="1"/>
      <c r="U8" s="1"/>
      <c r="V8" s="1"/>
      <c r="W8" s="1"/>
      <c r="X8" s="1"/>
      <c r="Y8" s="1"/>
      <c r="AC8" s="81">
        <f>I42+I24*E32</f>
        <v>2.0366855983890133</v>
      </c>
      <c r="AD8" s="82">
        <f>J42+J24*E32</f>
        <v>49.964645927200095</v>
      </c>
      <c r="AE8" s="78"/>
      <c r="AF8" s="81">
        <f>K42+K24*E32</f>
        <v>31.257365431833314</v>
      </c>
      <c r="AG8" s="82">
        <f>J42+J24*E32</f>
        <v>49.964645927200095</v>
      </c>
      <c r="AH8" s="78"/>
      <c r="AI8" s="81">
        <f>I42+I24*E32</f>
        <v>2.0366855983890133</v>
      </c>
      <c r="AJ8" s="82">
        <f>K42+K24*E32</f>
        <v>31.257365431833314</v>
      </c>
      <c r="AK8" t="s">
        <v>46</v>
      </c>
    </row>
    <row r="9" spans="2:37" x14ac:dyDescent="0.25">
      <c r="B9" s="47"/>
      <c r="C9" s="1" t="s">
        <v>3</v>
      </c>
      <c r="D9" s="35">
        <v>-200</v>
      </c>
      <c r="E9" s="35">
        <v>200</v>
      </c>
      <c r="F9" s="37">
        <v>0</v>
      </c>
      <c r="G9" s="33"/>
      <c r="H9" s="29" t="s">
        <v>24</v>
      </c>
      <c r="I9" s="14">
        <f>DEGREES(ATAN2($K6,$I6))</f>
        <v>-102.9946167919165</v>
      </c>
      <c r="J9" s="14">
        <f>ATAN2($K6,$I6)</f>
        <v>-1.7975951748487824</v>
      </c>
      <c r="K9" s="14"/>
      <c r="L9" s="38"/>
      <c r="M9" s="33"/>
      <c r="N9" s="65" t="s">
        <v>26</v>
      </c>
      <c r="O9" s="58">
        <f>O8*COS(P$5)-P8*SIN(P$5)</f>
        <v>0</v>
      </c>
      <c r="P9" s="58">
        <f>O8*SIN(P$5)+P8*COS(P$5)</f>
        <v>1</v>
      </c>
      <c r="Q9" s="58">
        <f>Q8</f>
        <v>0</v>
      </c>
      <c r="R9" s="70"/>
      <c r="S9" s="1"/>
      <c r="T9" s="1"/>
      <c r="U9" s="1"/>
      <c r="V9" s="1"/>
      <c r="W9" s="1"/>
      <c r="X9" s="1"/>
      <c r="Y9" s="1"/>
      <c r="AC9" s="81">
        <f>$D$19</f>
        <v>-37.5</v>
      </c>
      <c r="AD9" s="82">
        <f>$E$19</f>
        <v>20</v>
      </c>
      <c r="AE9" s="78"/>
      <c r="AF9" s="81">
        <f>$F$19</f>
        <v>37.5</v>
      </c>
      <c r="AG9" s="82">
        <f>$E$19</f>
        <v>20</v>
      </c>
      <c r="AH9" s="78"/>
      <c r="AI9" s="81">
        <f>$D$19</f>
        <v>-37.5</v>
      </c>
      <c r="AJ9" s="82">
        <f>$F$19</f>
        <v>37.5</v>
      </c>
    </row>
    <row r="10" spans="2:37" x14ac:dyDescent="0.25">
      <c r="B10" s="47"/>
      <c r="C10" s="1" t="s">
        <v>4</v>
      </c>
      <c r="D10" s="35">
        <v>0</v>
      </c>
      <c r="E10" s="35">
        <v>200</v>
      </c>
      <c r="F10" s="37">
        <v>200</v>
      </c>
      <c r="G10" s="33"/>
      <c r="H10" s="33"/>
      <c r="I10" s="35"/>
      <c r="J10" s="35"/>
      <c r="K10" s="35"/>
      <c r="L10" s="35"/>
      <c r="M10" s="33"/>
      <c r="N10" s="65" t="s">
        <v>25</v>
      </c>
      <c r="O10" s="58">
        <f>O9</f>
        <v>0</v>
      </c>
      <c r="P10" s="58">
        <f>P9*COS(P$6)-Q9*SIN(P$6)</f>
        <v>0.82032283846733411</v>
      </c>
      <c r="Q10" s="58">
        <f>P9*SIN(P$6)+Q9*COS(P$6)</f>
        <v>-0.57190072625316368</v>
      </c>
      <c r="R10" s="70"/>
      <c r="S10" s="1"/>
      <c r="T10" s="1"/>
      <c r="U10" s="1"/>
      <c r="V10" s="1"/>
      <c r="W10" s="1"/>
      <c r="X10" s="1"/>
      <c r="Y10" s="1"/>
      <c r="AC10" s="81"/>
      <c r="AD10" s="82"/>
      <c r="AE10" s="78"/>
      <c r="AF10" s="81"/>
      <c r="AG10" s="82"/>
      <c r="AH10" s="78"/>
      <c r="AI10" s="81"/>
      <c r="AJ10" s="82"/>
    </row>
    <row r="11" spans="2:37" x14ac:dyDescent="0.25">
      <c r="B11" s="11"/>
      <c r="C11" s="1" t="s">
        <v>5</v>
      </c>
      <c r="D11" s="35">
        <v>200</v>
      </c>
      <c r="E11" s="35">
        <v>200</v>
      </c>
      <c r="F11" s="37">
        <v>0</v>
      </c>
      <c r="G11" s="33"/>
      <c r="H11" s="33"/>
      <c r="I11" s="35"/>
      <c r="J11" s="35"/>
      <c r="K11" s="35"/>
      <c r="L11" s="35"/>
      <c r="M11" s="33"/>
      <c r="N11" s="66" t="s">
        <v>24</v>
      </c>
      <c r="O11" s="59">
        <f>Q10*SIN(P$7)+O10*COS(P$7)</f>
        <v>0.55725503247244168</v>
      </c>
      <c r="P11" s="59">
        <f>P10</f>
        <v>0.82032283846733411</v>
      </c>
      <c r="Q11" s="59">
        <f>Q10*COS(P$7)-O10*SIN(P$7)</f>
        <v>0.12859731518594802</v>
      </c>
      <c r="R11" s="71" t="s">
        <v>11</v>
      </c>
      <c r="S11" s="1"/>
      <c r="T11" s="1"/>
      <c r="U11" s="1"/>
      <c r="V11" s="1"/>
      <c r="W11" s="1"/>
      <c r="X11" s="1"/>
      <c r="Y11" s="1"/>
      <c r="AC11" s="81">
        <f>$I$42+$I$15*$D$32</f>
        <v>-32.915318263785473</v>
      </c>
      <c r="AD11" s="82">
        <f>$J$42+$J$15*$D$32</f>
        <v>42.006472333829741</v>
      </c>
      <c r="AE11" s="78"/>
      <c r="AF11" s="81">
        <f>$K$42+$K$15*$D$32</f>
        <v>57.366954190262959</v>
      </c>
      <c r="AG11" s="82">
        <f>$J$42+$J$15*$D$32</f>
        <v>42.006472333829741</v>
      </c>
      <c r="AH11" s="78"/>
      <c r="AI11" s="81">
        <f>$I$42+$I$15*$D$32</f>
        <v>-32.915318263785473</v>
      </c>
      <c r="AJ11" s="82">
        <f>$K$42+$K$15*$D$32</f>
        <v>57.366954190262959</v>
      </c>
      <c r="AK11" t="s">
        <v>51</v>
      </c>
    </row>
    <row r="12" spans="2:37" x14ac:dyDescent="0.25">
      <c r="B12" s="11"/>
      <c r="C12" s="1" t="s">
        <v>6</v>
      </c>
      <c r="D12" s="35">
        <v>0</v>
      </c>
      <c r="E12" s="35">
        <v>200</v>
      </c>
      <c r="F12" s="37">
        <v>-200</v>
      </c>
      <c r="G12" s="33"/>
      <c r="H12" s="33"/>
      <c r="I12" s="35"/>
      <c r="J12" s="35"/>
      <c r="K12" s="35"/>
      <c r="L12" s="35"/>
      <c r="M12" s="33"/>
      <c r="N12" s="60"/>
      <c r="O12" s="58"/>
      <c r="P12" s="58"/>
      <c r="Q12" s="58"/>
      <c r="R12" s="58"/>
      <c r="S12" s="1"/>
      <c r="T12" s="1"/>
      <c r="U12" s="1"/>
      <c r="V12" s="1"/>
      <c r="W12" s="1"/>
      <c r="X12" s="1"/>
      <c r="Y12" s="1"/>
      <c r="AC12" s="81">
        <f>$D$19</f>
        <v>-37.5</v>
      </c>
      <c r="AD12" s="82">
        <f>$E$19</f>
        <v>20</v>
      </c>
      <c r="AE12" s="78"/>
      <c r="AF12" s="81">
        <f>$F$19</f>
        <v>37.5</v>
      </c>
      <c r="AG12" s="82">
        <f>$E$19</f>
        <v>20</v>
      </c>
      <c r="AH12" s="78"/>
      <c r="AI12" s="81">
        <f>$D$19</f>
        <v>-37.5</v>
      </c>
      <c r="AJ12" s="82">
        <f>$F$19</f>
        <v>37.5</v>
      </c>
    </row>
    <row r="13" spans="2:37" x14ac:dyDescent="0.25">
      <c r="B13" s="11"/>
      <c r="C13" s="1"/>
      <c r="D13" s="35"/>
      <c r="E13" s="1"/>
      <c r="F13" s="2"/>
      <c r="G13" s="33"/>
      <c r="H13" s="43" t="s">
        <v>34</v>
      </c>
      <c r="I13" s="17"/>
      <c r="J13" s="17"/>
      <c r="K13" s="17"/>
      <c r="L13" s="39"/>
      <c r="M13" s="33"/>
      <c r="N13" s="62" t="s">
        <v>37</v>
      </c>
      <c r="O13" s="72"/>
      <c r="P13" s="72" t="s">
        <v>22</v>
      </c>
      <c r="Q13" s="72"/>
      <c r="R13" s="73"/>
      <c r="S13" s="35"/>
      <c r="T13" s="35"/>
      <c r="U13" s="35"/>
      <c r="V13" s="35"/>
      <c r="W13" s="35"/>
      <c r="X13" s="35"/>
      <c r="Y13" s="35"/>
      <c r="AC13" s="81"/>
      <c r="AD13" s="82"/>
      <c r="AE13" s="78"/>
      <c r="AF13" s="81"/>
      <c r="AG13" s="82"/>
      <c r="AH13" s="78"/>
      <c r="AI13" s="81"/>
      <c r="AJ13" s="82"/>
    </row>
    <row r="14" spans="2:37" x14ac:dyDescent="0.25">
      <c r="B14" s="11"/>
      <c r="C14" s="1"/>
      <c r="D14" s="35"/>
      <c r="E14" s="1"/>
      <c r="F14" s="2"/>
      <c r="G14" s="33"/>
      <c r="H14" s="11" t="s">
        <v>3</v>
      </c>
      <c r="I14" s="35">
        <f>$D$10-$I$42</f>
        <v>37.5</v>
      </c>
      <c r="J14" s="35">
        <f>$E$10-$J$42</f>
        <v>180</v>
      </c>
      <c r="K14" s="35">
        <f>$F$10-$K$42</f>
        <v>162.5</v>
      </c>
      <c r="L14" s="37">
        <f>SQRT(I14*I14+J14*J14+K14*K14)</f>
        <v>245.38235470383765</v>
      </c>
      <c r="M14" s="33"/>
      <c r="N14" s="65"/>
      <c r="O14" s="58" t="s">
        <v>26</v>
      </c>
      <c r="P14" s="58">
        <f>$J$16</f>
        <v>0</v>
      </c>
      <c r="Q14" s="58"/>
      <c r="R14" s="70"/>
      <c r="S14" s="35"/>
      <c r="T14" s="35"/>
      <c r="U14" s="35"/>
      <c r="V14" s="35"/>
      <c r="W14" s="35"/>
      <c r="X14" s="35"/>
      <c r="Y14" s="35"/>
      <c r="AC14" s="81">
        <f>$I$42+$I$33*$D$32</f>
        <v>-33.75441925909999</v>
      </c>
      <c r="AD14" s="82">
        <f>$J$42+$J$33*$D$32</f>
        <v>37.978787556320057</v>
      </c>
      <c r="AE14" s="78"/>
      <c r="AF14" s="81">
        <f>$K$42+$K$33*$D$32</f>
        <v>13.777988640966591</v>
      </c>
      <c r="AG14" s="82">
        <f>$J$42+$J$33*$D$32</f>
        <v>37.978787556320057</v>
      </c>
      <c r="AH14" s="78"/>
      <c r="AI14" s="81">
        <f>$I$42+$I$33*$D$32</f>
        <v>-33.75441925909999</v>
      </c>
      <c r="AJ14" s="82">
        <f>$K$42+$K$33*$D$32</f>
        <v>13.777988640966591</v>
      </c>
      <c r="AK14" t="s">
        <v>52</v>
      </c>
    </row>
    <row r="15" spans="2:37" x14ac:dyDescent="0.25">
      <c r="B15" s="12"/>
      <c r="C15" s="13"/>
      <c r="D15" s="14"/>
      <c r="E15" s="14"/>
      <c r="F15" s="38"/>
      <c r="G15" s="33"/>
      <c r="H15" s="11" t="s">
        <v>27</v>
      </c>
      <c r="I15" s="35">
        <f>I14/$L14</f>
        <v>0.15282272454048432</v>
      </c>
      <c r="J15" s="35">
        <f>J14/$L14</f>
        <v>0.73354907779432477</v>
      </c>
      <c r="K15" s="35">
        <f>K14/$L14</f>
        <v>0.66223180634209877</v>
      </c>
      <c r="L15" s="37"/>
      <c r="M15" s="33"/>
      <c r="N15" s="65"/>
      <c r="O15" s="58" t="s">
        <v>25</v>
      </c>
      <c r="P15" s="58">
        <f>$J$17-E37</f>
        <v>0.43344071592537914</v>
      </c>
      <c r="Q15" s="58"/>
      <c r="R15" s="70"/>
      <c r="S15" s="35"/>
      <c r="T15" s="35"/>
      <c r="U15" s="35"/>
      <c r="V15" s="35"/>
      <c r="W15" s="35"/>
      <c r="X15" s="35"/>
      <c r="Y15" s="35"/>
      <c r="AC15" s="83">
        <f>$D$19</f>
        <v>-37.5</v>
      </c>
      <c r="AD15" s="84">
        <f>$E$19</f>
        <v>20</v>
      </c>
      <c r="AE15" s="78"/>
      <c r="AF15" s="83">
        <f>$F$19</f>
        <v>37.5</v>
      </c>
      <c r="AG15" s="84">
        <f>$E$19</f>
        <v>20</v>
      </c>
      <c r="AH15" s="78"/>
      <c r="AI15" s="83">
        <f>$D$19</f>
        <v>-37.5</v>
      </c>
      <c r="AJ15" s="84">
        <f>$F$19</f>
        <v>37.5</v>
      </c>
    </row>
    <row r="16" spans="2:37" x14ac:dyDescent="0.25">
      <c r="B16" s="15"/>
      <c r="C16" s="1"/>
      <c r="D16" s="4"/>
      <c r="E16" s="4"/>
      <c r="F16" s="4"/>
      <c r="G16" s="33"/>
      <c r="H16" s="11" t="s">
        <v>26</v>
      </c>
      <c r="I16" s="35">
        <v>0</v>
      </c>
      <c r="J16" s="35">
        <f>RADIANS(I16)</f>
        <v>0</v>
      </c>
      <c r="K16" s="35"/>
      <c r="L16" s="37"/>
      <c r="M16" s="33"/>
      <c r="N16" s="65"/>
      <c r="O16" s="58" t="s">
        <v>24</v>
      </c>
      <c r="P16" s="58">
        <f>$J$18</f>
        <v>0.22679884805388587</v>
      </c>
      <c r="Q16" s="58"/>
      <c r="R16" s="70"/>
      <c r="S16" s="3"/>
      <c r="T16" s="3"/>
      <c r="U16" s="3"/>
      <c r="V16" s="3"/>
      <c r="W16" s="3"/>
      <c r="X16" s="3"/>
      <c r="Y16" s="3"/>
      <c r="AC16" s="55"/>
      <c r="AD16" s="55"/>
      <c r="AE16" s="33"/>
      <c r="AF16" s="55"/>
      <c r="AG16" s="55"/>
      <c r="AH16" s="33"/>
      <c r="AI16" s="55"/>
      <c r="AJ16" s="55"/>
    </row>
    <row r="17" spans="2:37" x14ac:dyDescent="0.25">
      <c r="B17" s="8" t="s">
        <v>28</v>
      </c>
      <c r="C17" s="16"/>
      <c r="D17" s="17"/>
      <c r="E17" s="17"/>
      <c r="F17" s="39"/>
      <c r="G17" s="33"/>
      <c r="H17" s="27" t="s">
        <v>25</v>
      </c>
      <c r="I17" s="35">
        <f>DEGREES(ATAN2($J15,SQRT($I15*$I15+$K15*$K15)))</f>
        <v>42.8152431529968</v>
      </c>
      <c r="J17" s="35">
        <f>ATAN2($J15,SQRT($I15*$I15+$K15*$K15))</f>
        <v>0.74726696306175244</v>
      </c>
      <c r="K17" s="35"/>
      <c r="L17" s="37"/>
      <c r="M17" s="33"/>
      <c r="N17" s="65" t="s">
        <v>23</v>
      </c>
      <c r="O17" s="58">
        <v>0</v>
      </c>
      <c r="P17" s="58">
        <v>1</v>
      </c>
      <c r="Q17" s="58">
        <v>0</v>
      </c>
      <c r="R17" s="70"/>
      <c r="S17" s="35"/>
      <c r="T17" s="35"/>
      <c r="U17" s="35"/>
      <c r="V17" s="35"/>
      <c r="W17" s="35"/>
      <c r="X17" s="35"/>
      <c r="Y17" s="35"/>
      <c r="AC17" s="85">
        <f>$D$19+$D$32*$D$21</f>
        <v>-25.104722665003958</v>
      </c>
      <c r="AD17" s="86">
        <f>$E$19+$E$21*$D$32</f>
        <v>42.981333293569335</v>
      </c>
      <c r="AE17" s="33"/>
      <c r="AF17" s="85">
        <f>$F$19+$F21*$D$32</f>
        <v>52.272116295183118</v>
      </c>
      <c r="AG17" s="86">
        <f>$E$19+$E$21*$D$32</f>
        <v>42.981333293569335</v>
      </c>
      <c r="AH17" s="33"/>
      <c r="AI17" s="85">
        <f>$D$19+$D$32*D21</f>
        <v>-25.104722665003958</v>
      </c>
      <c r="AJ17" s="86">
        <f>$F$19+$F21*$D$32</f>
        <v>52.272116295183118</v>
      </c>
      <c r="AK17" t="s">
        <v>11</v>
      </c>
    </row>
    <row r="18" spans="2:37" x14ac:dyDescent="0.25">
      <c r="B18" s="11"/>
      <c r="C18" s="1"/>
      <c r="D18" s="35" t="s">
        <v>1</v>
      </c>
      <c r="E18" s="35" t="s">
        <v>0</v>
      </c>
      <c r="F18" s="37" t="s">
        <v>2</v>
      </c>
      <c r="G18" s="33"/>
      <c r="H18" s="29" t="s">
        <v>24</v>
      </c>
      <c r="I18" s="14">
        <f>DEGREES(ATAN2($K15,$I15))</f>
        <v>12.994616791916505</v>
      </c>
      <c r="J18" s="14">
        <f>ATAN2($K15,$I15)</f>
        <v>0.22679884805388587</v>
      </c>
      <c r="K18" s="14"/>
      <c r="L18" s="38"/>
      <c r="M18" s="33"/>
      <c r="N18" s="65" t="s">
        <v>26</v>
      </c>
      <c r="O18" s="58">
        <f>O17*COS(P$14)-P17*SIN(P$14)</f>
        <v>0</v>
      </c>
      <c r="P18" s="58">
        <f>O17*SIN(P$14)+P17*COS(P$14)</f>
        <v>1</v>
      </c>
      <c r="Q18" s="58">
        <f>Q17</f>
        <v>0</v>
      </c>
      <c r="R18" s="70"/>
      <c r="S18" s="35"/>
      <c r="T18" s="35"/>
      <c r="U18" s="35"/>
      <c r="V18" s="35"/>
      <c r="W18" s="35"/>
      <c r="X18" s="35"/>
      <c r="Y18" s="35"/>
      <c r="AC18" s="87">
        <f>$D$19</f>
        <v>-37.5</v>
      </c>
      <c r="AD18" s="88">
        <f>$E$19</f>
        <v>20</v>
      </c>
      <c r="AE18" s="33"/>
      <c r="AF18" s="87">
        <f>$F$19</f>
        <v>37.5</v>
      </c>
      <c r="AG18" s="88">
        <f>$E$19</f>
        <v>20</v>
      </c>
      <c r="AH18" s="33"/>
      <c r="AI18" s="87">
        <f>$D$19</f>
        <v>-37.5</v>
      </c>
      <c r="AJ18" s="88">
        <f>$F$19</f>
        <v>37.5</v>
      </c>
    </row>
    <row r="19" spans="2:37" x14ac:dyDescent="0.25">
      <c r="B19" s="11" t="s">
        <v>10</v>
      </c>
      <c r="C19" s="1"/>
      <c r="D19" s="35">
        <v>-37.5</v>
      </c>
      <c r="E19" s="35">
        <v>20</v>
      </c>
      <c r="F19" s="37">
        <v>37.5</v>
      </c>
      <c r="G19" s="33"/>
      <c r="H19" s="33"/>
      <c r="I19" s="35"/>
      <c r="J19" s="35"/>
      <c r="K19" s="35"/>
      <c r="L19" s="35"/>
      <c r="M19" s="33"/>
      <c r="N19" s="65" t="s">
        <v>25</v>
      </c>
      <c r="O19" s="58">
        <f>O18</f>
        <v>0</v>
      </c>
      <c r="P19" s="58">
        <f>P18*COS(P$15)-Q18*SIN(P$15)</f>
        <v>0.90752603809414811</v>
      </c>
      <c r="Q19" s="58">
        <f>P18*SIN(P$15)+Q18*COS(P$15)</f>
        <v>0.41999582162342847</v>
      </c>
      <c r="R19" s="70"/>
      <c r="S19" s="35"/>
      <c r="T19" s="35"/>
      <c r="U19" s="35"/>
      <c r="V19" s="35"/>
      <c r="W19" s="35"/>
      <c r="X19" s="35"/>
      <c r="Y19" s="35"/>
      <c r="AC19" s="35"/>
      <c r="AD19" s="35"/>
      <c r="AE19" s="33"/>
      <c r="AF19" s="35"/>
      <c r="AG19" s="35"/>
      <c r="AH19" s="33"/>
      <c r="AI19" s="35"/>
      <c r="AJ19" s="35"/>
    </row>
    <row r="20" spans="2:37" x14ac:dyDescent="0.25">
      <c r="B20" s="11"/>
      <c r="C20" s="1"/>
      <c r="D20" s="35"/>
      <c r="E20" s="35"/>
      <c r="F20" s="37"/>
      <c r="G20" s="33"/>
      <c r="H20" s="33"/>
      <c r="I20" s="35"/>
      <c r="J20" s="35"/>
      <c r="K20" s="35"/>
      <c r="L20" s="35"/>
      <c r="M20" s="33"/>
      <c r="N20" s="66" t="s">
        <v>24</v>
      </c>
      <c r="O20" s="59">
        <f>Q19*SIN(P$16)+O19*COS(P$16)</f>
        <v>9.4440053265783863E-2</v>
      </c>
      <c r="P20" s="59">
        <f>P19</f>
        <v>0.90752603809414811</v>
      </c>
      <c r="Q20" s="59">
        <f>Q19*COS(P$16)-O19*SIN(P$16)</f>
        <v>0.40924023081839672</v>
      </c>
      <c r="R20" s="71" t="s">
        <v>11</v>
      </c>
      <c r="S20" s="35"/>
      <c r="T20" s="35"/>
      <c r="U20" s="35"/>
      <c r="V20" s="35"/>
      <c r="W20" s="35"/>
      <c r="X20" s="35"/>
      <c r="Y20" s="35"/>
      <c r="AC20" s="89">
        <f>$I$42+$O$11*$D$32</f>
        <v>-20.78234902582675</v>
      </c>
      <c r="AD20" s="90">
        <f>$J$42 +$P$11*$D$32</f>
        <v>44.609685154020028</v>
      </c>
      <c r="AE20" s="33"/>
      <c r="AF20" s="89">
        <f>$K$42 +$Q$11*$D$32</f>
        <v>41.35791945557844</v>
      </c>
      <c r="AG20" s="90">
        <f>$J$42 +$P$11*$D$32</f>
        <v>44.609685154020028</v>
      </c>
      <c r="AH20" s="33"/>
      <c r="AI20" s="89">
        <f>$I$42+$O$11*$D$32</f>
        <v>-20.78234902582675</v>
      </c>
      <c r="AJ20" s="90">
        <f>$K$42+$Q$11*$D$32</f>
        <v>41.35791945557844</v>
      </c>
      <c r="AK20" t="s">
        <v>32</v>
      </c>
    </row>
    <row r="21" spans="2:37" x14ac:dyDescent="0.25">
      <c r="B21" s="11" t="s">
        <v>11</v>
      </c>
      <c r="C21" s="1"/>
      <c r="D21" s="35">
        <f>D28</f>
        <v>0.41317591116653474</v>
      </c>
      <c r="E21" s="35">
        <f>D29</f>
        <v>0.76604444311897801</v>
      </c>
      <c r="F21" s="37">
        <f>D30</f>
        <v>0.49240387650610395</v>
      </c>
      <c r="G21" s="33"/>
      <c r="H21" s="33"/>
      <c r="I21" s="35"/>
      <c r="J21" s="35"/>
      <c r="K21" s="35"/>
      <c r="L21" s="35"/>
      <c r="M21" s="33"/>
      <c r="N21" s="60"/>
      <c r="O21" s="58"/>
      <c r="P21" s="58"/>
      <c r="Q21" s="58"/>
      <c r="R21" s="58"/>
      <c r="S21" s="35"/>
      <c r="T21" s="35"/>
      <c r="U21" s="35"/>
      <c r="V21" s="35"/>
      <c r="W21" s="35"/>
      <c r="X21" s="35"/>
      <c r="Y21" s="35"/>
      <c r="AC21" s="91">
        <f>$D$19</f>
        <v>-37.5</v>
      </c>
      <c r="AD21" s="92">
        <f>$E$19</f>
        <v>20</v>
      </c>
      <c r="AE21" s="33"/>
      <c r="AF21" s="91">
        <f>$F$19</f>
        <v>37.5</v>
      </c>
      <c r="AG21" s="92">
        <f>$E$19</f>
        <v>20</v>
      </c>
      <c r="AH21" s="33"/>
      <c r="AI21" s="91">
        <f>$D$19</f>
        <v>-37.5</v>
      </c>
      <c r="AJ21" s="92">
        <f>$F$19</f>
        <v>37.5</v>
      </c>
    </row>
    <row r="22" spans="2:37" x14ac:dyDescent="0.25">
      <c r="B22" s="11"/>
      <c r="C22" s="1"/>
      <c r="D22" s="35"/>
      <c r="E22" s="35"/>
      <c r="F22" s="37"/>
      <c r="G22" s="33"/>
      <c r="H22" s="43" t="s">
        <v>33</v>
      </c>
      <c r="I22" s="17"/>
      <c r="J22" s="17"/>
      <c r="K22" s="17"/>
      <c r="L22" s="39"/>
      <c r="M22" s="33"/>
      <c r="N22" s="62" t="s">
        <v>38</v>
      </c>
      <c r="O22" s="72"/>
      <c r="P22" s="72" t="s">
        <v>22</v>
      </c>
      <c r="Q22" s="72"/>
      <c r="R22" s="73"/>
      <c r="S22" s="35"/>
      <c r="T22" s="35"/>
      <c r="U22" s="35"/>
      <c r="V22" s="35"/>
      <c r="W22" s="35"/>
      <c r="X22" s="35"/>
      <c r="Y22" s="35"/>
      <c r="AC22" s="74"/>
      <c r="AD22" s="74"/>
      <c r="AE22" s="33"/>
      <c r="AF22" s="74"/>
      <c r="AG22" s="74"/>
      <c r="AH22" s="33"/>
      <c r="AI22" s="74"/>
      <c r="AJ22" s="74"/>
    </row>
    <row r="23" spans="2:37" x14ac:dyDescent="0.25">
      <c r="B23" s="19" t="s">
        <v>12</v>
      </c>
      <c r="C23" s="1" t="s">
        <v>44</v>
      </c>
      <c r="D23" s="35">
        <v>40</v>
      </c>
      <c r="E23" s="35">
        <f>RADIANS(D23)</f>
        <v>0.69813170079773179</v>
      </c>
      <c r="F23" s="40"/>
      <c r="G23" s="33"/>
      <c r="H23" s="11" t="s">
        <v>3</v>
      </c>
      <c r="I23" s="35">
        <f>$D$11-$I$42</f>
        <v>237.5</v>
      </c>
      <c r="J23" s="35">
        <f>$E$11-$J$42</f>
        <v>180</v>
      </c>
      <c r="K23" s="35">
        <f>$F$11-$K$42</f>
        <v>-37.5</v>
      </c>
      <c r="L23" s="37">
        <f>SQRT(I23*I23+J23*J23+K23*K23)</f>
        <v>300.35395785639315</v>
      </c>
      <c r="M23" s="33"/>
      <c r="N23" s="65"/>
      <c r="O23" s="58" t="s">
        <v>26</v>
      </c>
      <c r="P23" s="58">
        <f>$J$25</f>
        <v>0</v>
      </c>
      <c r="Q23" s="58"/>
      <c r="R23" s="70"/>
      <c r="S23" s="35"/>
      <c r="T23" s="35"/>
      <c r="U23" s="35"/>
      <c r="V23" s="35"/>
      <c r="W23" s="35"/>
      <c r="X23" s="35"/>
      <c r="Y23" s="35"/>
      <c r="AC23" s="89">
        <f>$I$42+$O$29*$D$32</f>
        <v>-32.5617463134299</v>
      </c>
      <c r="AD23" s="90">
        <f>$J$42 +$P$29*$D$32</f>
        <v>49.58049493493337</v>
      </c>
      <c r="AE23" s="33"/>
      <c r="AF23" s="89">
        <f>$K$42 +$Q$29*$D$32</f>
        <v>36.720275733699459</v>
      </c>
      <c r="AG23" s="90">
        <f>$J$42 +$P$29*$D$32</f>
        <v>49.58049493493337</v>
      </c>
      <c r="AH23" s="33"/>
      <c r="AI23" s="89">
        <f>$I$42+$O$29*$D$32</f>
        <v>-32.5617463134299</v>
      </c>
      <c r="AJ23" s="90">
        <f>$K$42+$Q$29*$D$32</f>
        <v>36.720275733699459</v>
      </c>
      <c r="AK23" t="s">
        <v>47</v>
      </c>
    </row>
    <row r="24" spans="2:37" x14ac:dyDescent="0.25">
      <c r="B24" s="11"/>
      <c r="C24" s="1" t="s">
        <v>13</v>
      </c>
      <c r="D24" s="35">
        <v>40</v>
      </c>
      <c r="E24" s="35">
        <f>RADIANS(D24)</f>
        <v>0.69813170079773179</v>
      </c>
      <c r="F24" s="40"/>
      <c r="G24" s="33"/>
      <c r="H24" s="11" t="s">
        <v>27</v>
      </c>
      <c r="I24" s="35">
        <f>I23/$L23</f>
        <v>0.79073371196778031</v>
      </c>
      <c r="J24" s="35">
        <f>J23/$L23</f>
        <v>0.59929291854400191</v>
      </c>
      <c r="K24" s="35">
        <f>K23/$L23</f>
        <v>-0.12485269136333373</v>
      </c>
      <c r="L24" s="37"/>
      <c r="M24" s="33"/>
      <c r="N24" s="65"/>
      <c r="O24" s="58" t="s">
        <v>25</v>
      </c>
      <c r="P24" s="58">
        <f>$J$26-E38</f>
        <v>0.16742887424161235</v>
      </c>
      <c r="Q24" s="58"/>
      <c r="R24" s="70"/>
      <c r="S24" s="35"/>
      <c r="T24" s="35"/>
      <c r="U24" s="35"/>
      <c r="V24" s="35"/>
      <c r="W24" s="35"/>
      <c r="X24" s="35"/>
      <c r="Y24" s="35"/>
      <c r="AC24" s="91">
        <f>$D$19</f>
        <v>-37.5</v>
      </c>
      <c r="AD24" s="92">
        <f>$E$19</f>
        <v>20</v>
      </c>
      <c r="AE24" s="33"/>
      <c r="AF24" s="91">
        <f>$F$19</f>
        <v>37.5</v>
      </c>
      <c r="AG24" s="92">
        <f>$E$19</f>
        <v>20</v>
      </c>
      <c r="AH24" s="33"/>
      <c r="AI24" s="91">
        <f>$D$19</f>
        <v>-37.5</v>
      </c>
      <c r="AJ24" s="92">
        <f>$F$19</f>
        <v>37.5</v>
      </c>
    </row>
    <row r="25" spans="2:37" x14ac:dyDescent="0.25">
      <c r="B25" s="11"/>
      <c r="C25" s="1" t="s">
        <v>14</v>
      </c>
      <c r="D25" s="18">
        <v>0</v>
      </c>
      <c r="E25" s="57"/>
      <c r="F25" s="40"/>
      <c r="G25" s="33"/>
      <c r="H25" s="11" t="s">
        <v>26</v>
      </c>
      <c r="I25" s="35">
        <v>0</v>
      </c>
      <c r="J25" s="35">
        <f>RADIANS(I25)</f>
        <v>0</v>
      </c>
      <c r="K25" s="35"/>
      <c r="L25" s="37"/>
      <c r="M25" s="33"/>
      <c r="N25" s="65"/>
      <c r="O25" s="58" t="s">
        <v>24</v>
      </c>
      <c r="P25" s="58">
        <f>$J$27</f>
        <v>1.7273982037769118</v>
      </c>
      <c r="Q25" s="58"/>
      <c r="R25" s="70"/>
      <c r="S25" s="35"/>
      <c r="T25" s="35"/>
      <c r="U25" s="35"/>
      <c r="V25" s="35"/>
      <c r="W25" s="35"/>
      <c r="X25" s="35"/>
      <c r="Y25" s="35"/>
      <c r="AC25" s="74"/>
      <c r="AD25" s="74"/>
      <c r="AE25" s="33"/>
      <c r="AF25" s="74"/>
      <c r="AG25" s="74"/>
      <c r="AH25" s="33"/>
      <c r="AI25" s="74"/>
      <c r="AJ25" s="74"/>
    </row>
    <row r="26" spans="2:37" x14ac:dyDescent="0.25">
      <c r="B26" s="11"/>
      <c r="C26" s="1" t="s">
        <v>15</v>
      </c>
      <c r="D26" s="18">
        <f>COS(E23)</f>
        <v>0.76604444311897801</v>
      </c>
      <c r="E26" s="57"/>
      <c r="F26" s="40"/>
      <c r="G26" s="33"/>
      <c r="H26" s="27" t="s">
        <v>25</v>
      </c>
      <c r="I26" s="35">
        <f>DEGREES(ATAN2($J24,SQRT($I24*$I24+$K24*$K24)))</f>
        <v>53.180726566187012</v>
      </c>
      <c r="J26" s="35">
        <f>ATAN2($J24,SQRT($I24*$I24+$K24*$K24))</f>
        <v>0.92817877718278141</v>
      </c>
      <c r="K26" s="35"/>
      <c r="L26" s="37"/>
      <c r="M26" s="33"/>
      <c r="N26" s="65" t="s">
        <v>23</v>
      </c>
      <c r="O26" s="58">
        <v>0</v>
      </c>
      <c r="P26" s="58">
        <v>1</v>
      </c>
      <c r="Q26" s="58">
        <v>0</v>
      </c>
      <c r="R26" s="70"/>
      <c r="S26" s="35"/>
      <c r="T26" s="35"/>
      <c r="U26" s="35"/>
      <c r="V26" s="35"/>
      <c r="W26" s="35"/>
      <c r="X26" s="35"/>
      <c r="Y26" s="35"/>
      <c r="AC26" s="93">
        <f>$I$42+$O$20*$D$32</f>
        <v>-34.666798402026487</v>
      </c>
      <c r="AD26" s="94">
        <f>$J$42+$P$20*$D$32</f>
        <v>47.225781142824445</v>
      </c>
      <c r="AE26" s="77"/>
      <c r="AF26" s="93">
        <f>$K$42+$Q$20*$D$32</f>
        <v>49.777206924551905</v>
      </c>
      <c r="AG26" s="94">
        <f>$J$42+$P$20*$D$32</f>
        <v>47.225781142824445</v>
      </c>
      <c r="AH26" s="77"/>
      <c r="AI26" s="93">
        <f>$I$42+$O$20*$D$32</f>
        <v>-34.666798402026487</v>
      </c>
      <c r="AJ26" s="94">
        <f>$K$42+$Q$20*$D$32</f>
        <v>49.777206924551905</v>
      </c>
      <c r="AK26" t="s">
        <v>48</v>
      </c>
    </row>
    <row r="27" spans="2:37" x14ac:dyDescent="0.25">
      <c r="B27" s="11"/>
      <c r="C27" s="1" t="s">
        <v>16</v>
      </c>
      <c r="D27" s="18">
        <f>SIN(E23)</f>
        <v>0.64278760968653925</v>
      </c>
      <c r="E27" s="57"/>
      <c r="F27" s="40"/>
      <c r="G27" s="33"/>
      <c r="H27" s="29" t="s">
        <v>24</v>
      </c>
      <c r="I27" s="14">
        <f>DEGREES(ATAN2($K24,$I24))</f>
        <v>98.972626614896384</v>
      </c>
      <c r="J27" s="14">
        <f>ATAN2($K24,$I24)</f>
        <v>1.7273982037769118</v>
      </c>
      <c r="K27" s="14"/>
      <c r="L27" s="38"/>
      <c r="M27" s="33"/>
      <c r="N27" s="65" t="s">
        <v>26</v>
      </c>
      <c r="O27" s="58">
        <f>O26*COS(P$23)-P26*SIN(P$23)</f>
        <v>0</v>
      </c>
      <c r="P27" s="58">
        <f>O26*SIN(P$23)+P26*COS(P$23)</f>
        <v>1</v>
      </c>
      <c r="Q27" s="58">
        <f>Q26</f>
        <v>0</v>
      </c>
      <c r="R27" s="70"/>
      <c r="S27" s="35"/>
      <c r="T27" s="35"/>
      <c r="U27" s="35"/>
      <c r="V27" s="35"/>
      <c r="W27" s="35"/>
      <c r="X27" s="35"/>
      <c r="Y27" s="35"/>
      <c r="AC27" s="95">
        <f>$D$19</f>
        <v>-37.5</v>
      </c>
      <c r="AD27" s="96">
        <f>$E$19</f>
        <v>20</v>
      </c>
      <c r="AE27" s="77"/>
      <c r="AF27" s="95">
        <f>$F$19</f>
        <v>37.5</v>
      </c>
      <c r="AG27" s="96">
        <f>$E$19</f>
        <v>20</v>
      </c>
      <c r="AH27" s="77"/>
      <c r="AI27" s="95">
        <f>$D$19</f>
        <v>-37.5</v>
      </c>
      <c r="AJ27" s="96">
        <f>$F$19</f>
        <v>37.5</v>
      </c>
    </row>
    <row r="28" spans="2:37" x14ac:dyDescent="0.25">
      <c r="B28" s="11"/>
      <c r="C28" s="1" t="s">
        <v>17</v>
      </c>
      <c r="D28" s="35">
        <f>D27* SIN(E24)+D25*COS(E24)</f>
        <v>0.41317591116653474</v>
      </c>
      <c r="E28" s="57"/>
      <c r="F28" s="40"/>
      <c r="G28" s="33"/>
      <c r="H28" s="33"/>
      <c r="I28" s="35"/>
      <c r="J28" s="35"/>
      <c r="K28" s="35"/>
      <c r="L28" s="35"/>
      <c r="M28" s="33"/>
      <c r="N28" s="65" t="s">
        <v>25</v>
      </c>
      <c r="O28" s="58">
        <f>O27</f>
        <v>0</v>
      </c>
      <c r="P28" s="58">
        <f>P27*COS(P$24)-Q27*SIN(P$24)</f>
        <v>0.98601649783111245</v>
      </c>
      <c r="Q28" s="58">
        <f>P27*SIN(P$24)+Q27*COS(P$24)</f>
        <v>0.16664773027217589</v>
      </c>
      <c r="R28" s="70"/>
      <c r="S28" s="35"/>
      <c r="T28" s="35"/>
      <c r="U28" s="35"/>
      <c r="V28" s="35"/>
      <c r="W28" s="35"/>
      <c r="X28" s="35"/>
      <c r="Y28" s="35"/>
      <c r="AC28" s="76"/>
      <c r="AD28" s="76"/>
      <c r="AE28" s="77"/>
      <c r="AF28" s="76"/>
      <c r="AG28" s="76"/>
      <c r="AH28" s="77"/>
      <c r="AI28" s="76"/>
      <c r="AJ28" s="76"/>
    </row>
    <row r="29" spans="2:37" x14ac:dyDescent="0.25">
      <c r="B29" s="11"/>
      <c r="C29" s="1" t="s">
        <v>18</v>
      </c>
      <c r="D29" s="35">
        <f>D26</f>
        <v>0.76604444311897801</v>
      </c>
      <c r="E29" s="57"/>
      <c r="F29" s="40"/>
      <c r="G29" s="33"/>
      <c r="H29" s="33"/>
      <c r="I29" s="35"/>
      <c r="J29" s="35"/>
      <c r="K29" s="35"/>
      <c r="L29" s="35"/>
      <c r="M29" s="33"/>
      <c r="N29" s="66" t="s">
        <v>24</v>
      </c>
      <c r="O29" s="59">
        <f>Q28*SIN(P$25)+O28*COS(P$25)</f>
        <v>0.16460845621900333</v>
      </c>
      <c r="P29" s="59">
        <f>P28</f>
        <v>0.98601649783111245</v>
      </c>
      <c r="Q29" s="59">
        <f>Q28*COS(P$25)-O28*SIN(P$25)</f>
        <v>-2.5990808876684701E-2</v>
      </c>
      <c r="R29" s="71" t="s">
        <v>11</v>
      </c>
      <c r="S29" s="35"/>
      <c r="T29" s="35"/>
      <c r="U29" s="35"/>
      <c r="V29" s="35"/>
      <c r="W29" s="35"/>
      <c r="X29" s="35"/>
      <c r="Y29" s="35"/>
      <c r="AC29" s="93">
        <f>$I$42+$O$38*$D$32</f>
        <v>-39.828929750859977</v>
      </c>
      <c r="AD29" s="94">
        <f>$J$42+$P$38*$D$32</f>
        <v>46.019547992822069</v>
      </c>
      <c r="AE29" s="77"/>
      <c r="AF29" s="93">
        <f>$K$42+$Q$38*$D$32</f>
        <v>52.249888422113173</v>
      </c>
      <c r="AG29" s="94">
        <f>$J$42+$P$38*$D$32</f>
        <v>46.019547992822069</v>
      </c>
      <c r="AH29" s="77"/>
      <c r="AI29" s="93">
        <f>$I$42+$O$38*$D$32</f>
        <v>-39.828929750859977</v>
      </c>
      <c r="AJ29" s="94">
        <f>$K$42+$Q$38*$D$32</f>
        <v>52.249888422113173</v>
      </c>
      <c r="AK29" t="s">
        <v>49</v>
      </c>
    </row>
    <row r="30" spans="2:37" x14ac:dyDescent="0.25">
      <c r="B30" s="11"/>
      <c r="C30" s="1" t="s">
        <v>19</v>
      </c>
      <c r="D30" s="35">
        <f>D27* COS(E24)+D25*COS(E24)</f>
        <v>0.49240387650610395</v>
      </c>
      <c r="E30" s="57"/>
      <c r="F30" s="40"/>
      <c r="G30" s="33"/>
      <c r="H30" s="33"/>
      <c r="I30" s="35"/>
      <c r="J30" s="35"/>
      <c r="K30" s="35"/>
      <c r="L30" s="35"/>
      <c r="M30" s="33"/>
      <c r="N30" s="60"/>
      <c r="O30" s="58"/>
      <c r="P30" s="58"/>
      <c r="Q30" s="58"/>
      <c r="R30" s="58"/>
      <c r="S30" s="35"/>
      <c r="T30" s="35"/>
      <c r="U30" s="35"/>
      <c r="V30" s="35"/>
      <c r="W30" s="35"/>
      <c r="X30" s="35"/>
      <c r="Y30" s="35"/>
      <c r="AC30" s="95">
        <f>$D$19</f>
        <v>-37.5</v>
      </c>
      <c r="AD30" s="96">
        <f>$E$19</f>
        <v>20</v>
      </c>
      <c r="AE30" s="77"/>
      <c r="AF30" s="95">
        <f>$F$19</f>
        <v>37.5</v>
      </c>
      <c r="AG30" s="96">
        <f>$E$19</f>
        <v>20</v>
      </c>
      <c r="AH30" s="77"/>
      <c r="AI30" s="95">
        <f>$D$19</f>
        <v>-37.5</v>
      </c>
      <c r="AJ30" s="96">
        <f>$F$19</f>
        <v>37.5</v>
      </c>
    </row>
    <row r="31" spans="2:37" x14ac:dyDescent="0.25">
      <c r="B31" s="11"/>
      <c r="C31" s="1"/>
      <c r="D31" s="21"/>
      <c r="E31" s="21"/>
      <c r="F31" s="40"/>
      <c r="G31" s="33"/>
      <c r="H31" s="43" t="s">
        <v>35</v>
      </c>
      <c r="I31" s="17"/>
      <c r="J31" s="17"/>
      <c r="K31" s="17"/>
      <c r="L31" s="39"/>
      <c r="M31" s="33"/>
      <c r="N31" s="62" t="s">
        <v>39</v>
      </c>
      <c r="O31" s="58"/>
      <c r="P31" s="58" t="s">
        <v>22</v>
      </c>
      <c r="Q31" s="58"/>
      <c r="R31" s="58"/>
      <c r="S31" s="35"/>
      <c r="T31" s="35"/>
      <c r="U31" s="35"/>
      <c r="V31" s="35"/>
      <c r="W31" s="35"/>
      <c r="X31" s="35"/>
      <c r="Y31" s="35"/>
      <c r="AC31" s="33"/>
      <c r="AD31" s="33"/>
      <c r="AE31" s="33"/>
      <c r="AF31" s="33"/>
      <c r="AG31" s="33"/>
      <c r="AH31" s="33"/>
      <c r="AI31" s="33"/>
      <c r="AJ31" s="33"/>
    </row>
    <row r="32" spans="2:37" x14ac:dyDescent="0.25">
      <c r="B32" s="12"/>
      <c r="C32" s="13" t="s">
        <v>20</v>
      </c>
      <c r="D32" s="22">
        <v>30</v>
      </c>
      <c r="E32" s="22">
        <v>50</v>
      </c>
      <c r="F32" s="41"/>
      <c r="G32" s="33"/>
      <c r="H32" s="11" t="s">
        <v>3</v>
      </c>
      <c r="I32" s="35">
        <f>$D$12-$I$42</f>
        <v>37.5</v>
      </c>
      <c r="J32" s="35">
        <f>$E$12-$J$42</f>
        <v>180</v>
      </c>
      <c r="K32" s="35">
        <f>$F$12-$K$42</f>
        <v>-237.5</v>
      </c>
      <c r="L32" s="37">
        <f>SQRT(I32*I32+J32*J32+K32*K32)</f>
        <v>300.35395785639315</v>
      </c>
      <c r="M32" s="33"/>
      <c r="N32" s="65"/>
      <c r="O32" s="58" t="s">
        <v>26</v>
      </c>
      <c r="P32" s="58">
        <f>$J$34</f>
        <v>0</v>
      </c>
      <c r="Q32" s="58"/>
      <c r="R32" s="58"/>
      <c r="S32" s="35"/>
      <c r="T32" s="35"/>
      <c r="U32" s="35"/>
      <c r="V32" s="35"/>
      <c r="W32" s="35"/>
      <c r="X32" s="35"/>
      <c r="Y32" s="35"/>
      <c r="AC32" s="97">
        <f>$I$42+$O$50*$D$32</f>
        <v>-31.65572227106798</v>
      </c>
      <c r="AD32" s="98">
        <f>$J$42+$P$50*$D$32</f>
        <v>48.333842631406114</v>
      </c>
      <c r="AE32" s="33"/>
      <c r="AF32" s="97">
        <f>$K$42+$Q$50*$D$32</f>
        <v>45.439633465458122</v>
      </c>
      <c r="AG32" s="98">
        <f>$J$42+$P$50*$D$32</f>
        <v>48.333842631406114</v>
      </c>
      <c r="AH32" s="33"/>
      <c r="AI32" s="97">
        <f>$I$42+$O$50*$D$32</f>
        <v>-31.65572227106798</v>
      </c>
      <c r="AJ32" s="98">
        <f>$K$42+$Q$50*$D$32</f>
        <v>45.439633465458122</v>
      </c>
      <c r="AK32" t="s">
        <v>50</v>
      </c>
    </row>
    <row r="33" spans="1:37" x14ac:dyDescent="0.25">
      <c r="B33" s="7"/>
      <c r="C33" s="3"/>
      <c r="D33" s="3"/>
      <c r="E33" s="3"/>
      <c r="F33" s="3"/>
      <c r="G33" s="33"/>
      <c r="H33" s="11" t="s">
        <v>27</v>
      </c>
      <c r="I33" s="35">
        <f>I32/$L32</f>
        <v>0.12485269136333373</v>
      </c>
      <c r="J33" s="35">
        <f>J32/$L32</f>
        <v>0.59929291854400191</v>
      </c>
      <c r="K33" s="35">
        <f>K32/$L32</f>
        <v>-0.79073371196778031</v>
      </c>
      <c r="L33" s="37"/>
      <c r="M33" s="33"/>
      <c r="N33" s="65"/>
      <c r="O33" s="58" t="s">
        <v>25</v>
      </c>
      <c r="P33" s="58">
        <f>$J$35-E39</f>
        <v>-0.52100723109906277</v>
      </c>
      <c r="Q33" s="58"/>
      <c r="R33" s="58"/>
      <c r="S33" s="35"/>
      <c r="T33" s="35"/>
      <c r="U33" s="35"/>
      <c r="V33" s="35"/>
      <c r="W33" s="35"/>
      <c r="X33" s="35"/>
      <c r="Y33" s="35"/>
      <c r="AC33" s="99">
        <f>$D$19</f>
        <v>-37.5</v>
      </c>
      <c r="AD33" s="100">
        <f>$E$19</f>
        <v>20</v>
      </c>
      <c r="AE33" s="33"/>
      <c r="AF33" s="99">
        <f>$F$19</f>
        <v>37.5</v>
      </c>
      <c r="AG33" s="100">
        <f>$E$19</f>
        <v>20</v>
      </c>
      <c r="AH33" s="35"/>
      <c r="AI33" s="99">
        <f>$D$19</f>
        <v>-37.5</v>
      </c>
      <c r="AJ33" s="100">
        <f>$F$19</f>
        <v>37.5</v>
      </c>
    </row>
    <row r="34" spans="1:37" x14ac:dyDescent="0.25">
      <c r="B34" s="8" t="s">
        <v>29</v>
      </c>
      <c r="C34" s="24"/>
      <c r="D34" s="25"/>
      <c r="E34" s="26"/>
      <c r="F34" s="10"/>
      <c r="G34" s="33"/>
      <c r="H34" s="11" t="s">
        <v>26</v>
      </c>
      <c r="I34" s="35">
        <v>0</v>
      </c>
      <c r="J34" s="35">
        <f>RADIANS(I34)</f>
        <v>0</v>
      </c>
      <c r="K34" s="35"/>
      <c r="L34" s="37"/>
      <c r="M34" s="33"/>
      <c r="N34" s="65"/>
      <c r="O34" s="58" t="s">
        <v>24</v>
      </c>
      <c r="P34" s="58">
        <f>$J$36</f>
        <v>2.9849907766077779</v>
      </c>
      <c r="Q34" s="58"/>
      <c r="R34" s="58"/>
      <c r="S34" s="35"/>
      <c r="T34" s="35"/>
      <c r="U34" s="35"/>
      <c r="V34" s="35"/>
      <c r="W34" s="35"/>
      <c r="X34" s="35"/>
      <c r="Y34" s="35"/>
      <c r="Z34" s="35"/>
      <c r="AA34" s="35"/>
      <c r="AB34" s="35"/>
    </row>
    <row r="35" spans="1:37" x14ac:dyDescent="0.25">
      <c r="B35" s="27"/>
      <c r="C35" s="15"/>
      <c r="D35" s="42" t="s">
        <v>21</v>
      </c>
      <c r="E35" s="54" t="s">
        <v>22</v>
      </c>
      <c r="F35" s="28" t="s">
        <v>43</v>
      </c>
      <c r="G35" s="33"/>
      <c r="H35" s="27" t="s">
        <v>25</v>
      </c>
      <c r="I35" s="35">
        <f>DEGREES(ATAN2($J33,SQRT($I33*$I33+$K33*$K33)))</f>
        <v>53.180726566187012</v>
      </c>
      <c r="J35" s="35">
        <f>ATAN2($J33,SQRT($I33*$I33+$K33*$K33))</f>
        <v>0.92817877718278141</v>
      </c>
      <c r="K35" s="35"/>
      <c r="L35" s="37"/>
      <c r="M35" s="33"/>
      <c r="N35" s="65" t="s">
        <v>23</v>
      </c>
      <c r="O35" s="58">
        <v>0</v>
      </c>
      <c r="P35" s="58">
        <v>1</v>
      </c>
      <c r="Q35" s="58">
        <v>0</v>
      </c>
      <c r="R35" s="58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" t="s">
        <v>1</v>
      </c>
      <c r="AD35" s="3" t="s">
        <v>0</v>
      </c>
      <c r="AE35" s="3"/>
      <c r="AF35" s="3" t="s">
        <v>2</v>
      </c>
    </row>
    <row r="36" spans="1:37" x14ac:dyDescent="0.25">
      <c r="B36" s="27"/>
      <c r="C36" s="1" t="s">
        <v>3</v>
      </c>
      <c r="D36" s="42">
        <f>[1]!shade_noatt(D9,E9,F9,$D$6,$D$19,$E$19,$F$19,$D$21,$E$21,$F$21)</f>
        <v>0.21306246282857766</v>
      </c>
      <c r="E36" s="20">
        <f>ACOS(D36)</f>
        <v>1.3560879985312309</v>
      </c>
      <c r="F36" s="46">
        <f>DEGREES(E36)</f>
        <v>77.698118964182513</v>
      </c>
      <c r="G36" s="3"/>
      <c r="H36" s="29" t="s">
        <v>24</v>
      </c>
      <c r="I36" s="14">
        <f>DEGREES(ATAN2($K33,$I33))</f>
        <v>171.0273733851036</v>
      </c>
      <c r="J36" s="14">
        <f>ATAN2($K33,$I33)</f>
        <v>2.9849907766077779</v>
      </c>
      <c r="K36" s="14"/>
      <c r="L36" s="38"/>
      <c r="M36" s="3"/>
      <c r="N36" s="65" t="s">
        <v>26</v>
      </c>
      <c r="O36" s="58">
        <f>O35*COS(P$32)-P35*SIN(P$32)</f>
        <v>0</v>
      </c>
      <c r="P36" s="58">
        <f>O35*SIN(P$32)+P35*COS(P$32)</f>
        <v>1</v>
      </c>
      <c r="Q36" s="58">
        <f>Q35</f>
        <v>0</v>
      </c>
      <c r="R36" s="58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68"/>
    </row>
    <row r="37" spans="1:37" x14ac:dyDescent="0.25">
      <c r="B37" s="27"/>
      <c r="C37" s="1" t="s">
        <v>4</v>
      </c>
      <c r="D37" s="42">
        <f>[1]!shade_noatt(D10,E10,F10,$D$6,$D$19,$E$19,$F$19,$D$21,$E$21,$F$21)</f>
        <v>0.9511593718468494</v>
      </c>
      <c r="E37" s="20">
        <f t="shared" ref="E37:E39" si="0">ACOS(D37)</f>
        <v>0.3138262471363733</v>
      </c>
      <c r="F37" s="46">
        <f t="shared" ref="F37:F39" si="1">DEGREES(E37)</f>
        <v>17.980919461343728</v>
      </c>
      <c r="G37" s="3"/>
      <c r="H37" s="33"/>
      <c r="I37" s="33"/>
      <c r="J37" s="33"/>
      <c r="K37" s="33"/>
      <c r="L37" s="33"/>
      <c r="M37" s="3"/>
      <c r="N37" s="65" t="s">
        <v>25</v>
      </c>
      <c r="O37" s="58">
        <f>O36</f>
        <v>0</v>
      </c>
      <c r="P37" s="58">
        <f>P36*COS(P$33)-Q36*SIN(P$33)</f>
        <v>0.86731826642740228</v>
      </c>
      <c r="Q37" s="58">
        <f>P36*SIN(P$33)+Q36*COS(P$33)</f>
        <v>-0.49775398011604655</v>
      </c>
      <c r="R37" s="58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89">
        <f>AC20-AC21</f>
        <v>16.71765097417325</v>
      </c>
      <c r="AD37" s="101">
        <f>AD20-AD21</f>
        <v>24.609685154020028</v>
      </c>
      <c r="AE37" s="101"/>
      <c r="AF37" s="90">
        <f>AF20-AF21</f>
        <v>3.8579194555784397</v>
      </c>
      <c r="AI37" t="s">
        <v>53</v>
      </c>
    </row>
    <row r="38" spans="1:37" x14ac:dyDescent="0.25">
      <c r="B38" s="27"/>
      <c r="C38" s="1" t="s">
        <v>5</v>
      </c>
      <c r="D38" s="42">
        <f>[1]!shade_noatt(D11,E11,F11,$D$6,$D$19,$E$19,$F$19,$D$21,$E$21,$F$21)</f>
        <v>0.72431918276404517</v>
      </c>
      <c r="E38" s="20">
        <f t="shared" si="0"/>
        <v>0.76074990294116906</v>
      </c>
      <c r="F38" s="46">
        <f t="shared" si="1"/>
        <v>43.587758703516002</v>
      </c>
      <c r="G38" s="3"/>
      <c r="H38" s="33"/>
      <c r="I38" s="33"/>
      <c r="J38" s="33"/>
      <c r="K38" s="33"/>
      <c r="L38" s="33"/>
      <c r="M38" s="3"/>
      <c r="N38" s="66" t="s">
        <v>24</v>
      </c>
      <c r="O38" s="58">
        <f>Q37*SIN(P$34)+O37*COS(P$34)</f>
        <v>-7.763099169533251E-2</v>
      </c>
      <c r="P38" s="58">
        <f>P37</f>
        <v>0.86731826642740228</v>
      </c>
      <c r="Q38" s="58">
        <f>Q37*COS(P$34)-O37*SIN(P$34)</f>
        <v>0.49166294740377259</v>
      </c>
      <c r="R38" s="58" t="s">
        <v>11</v>
      </c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102">
        <f>AC23-AC24</f>
        <v>4.9382536865700999</v>
      </c>
      <c r="AD38" s="74">
        <f>AD23-AD24</f>
        <v>29.58049493493337</v>
      </c>
      <c r="AE38" s="74"/>
      <c r="AF38" s="103">
        <f>AF23-AF24</f>
        <v>-0.77972426630054059</v>
      </c>
    </row>
    <row r="39" spans="1:37" x14ac:dyDescent="0.25">
      <c r="B39" s="27"/>
      <c r="C39" s="1" t="s">
        <v>6</v>
      </c>
      <c r="D39" s="42">
        <f>[1]!shade_noatt(D12,E12,F12,$D$6,$D$19,$E$19,$F$19,$D$21,$E$21,$F$21)</f>
        <v>0.12131078950983047</v>
      </c>
      <c r="E39" s="20">
        <f t="shared" si="0"/>
        <v>1.4491860082818442</v>
      </c>
      <c r="F39" s="46">
        <f t="shared" si="1"/>
        <v>83.032242003960434</v>
      </c>
      <c r="G39" s="3"/>
      <c r="H39" s="33"/>
      <c r="I39" s="33"/>
      <c r="J39" s="33"/>
      <c r="K39" s="33"/>
      <c r="L39" s="33"/>
      <c r="M39" s="3"/>
      <c r="N39" s="60"/>
      <c r="O39" s="20"/>
      <c r="P39" s="20"/>
      <c r="Q39" s="20"/>
      <c r="R39" s="20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104">
        <f>SUM(AC37:AC38)/2</f>
        <v>10.827952330371675</v>
      </c>
      <c r="AD39" s="14">
        <f>SUM(AD37:AD38)/2</f>
        <v>27.095090044476699</v>
      </c>
      <c r="AE39" s="13"/>
      <c r="AF39" s="38">
        <f>SUM(AF37:AF38)/2</f>
        <v>1.5390975946389496</v>
      </c>
    </row>
    <row r="40" spans="1:37" x14ac:dyDescent="0.25">
      <c r="B40" s="29"/>
      <c r="C40" s="30"/>
      <c r="D40" s="31"/>
      <c r="E40" s="32"/>
      <c r="F40" s="23"/>
      <c r="G40" s="3"/>
      <c r="H40" s="43" t="s">
        <v>28</v>
      </c>
      <c r="I40" s="51"/>
      <c r="J40" s="51"/>
      <c r="K40" s="51"/>
      <c r="L40" s="52"/>
      <c r="M40" s="3"/>
      <c r="N40" s="67" t="s">
        <v>29</v>
      </c>
      <c r="O40" s="63"/>
      <c r="P40" s="63"/>
      <c r="Q40" s="63"/>
      <c r="R40" s="64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74"/>
      <c r="AD40" s="74"/>
      <c r="AE40" s="74"/>
      <c r="AF40" s="74"/>
    </row>
    <row r="41" spans="1:37" x14ac:dyDescent="0.25">
      <c r="B41" s="7"/>
      <c r="C41" s="3"/>
      <c r="D41" s="3"/>
      <c r="E41" s="3"/>
      <c r="F41" s="3"/>
      <c r="G41" s="3"/>
      <c r="H41" s="27"/>
      <c r="I41" s="35" t="s">
        <v>1</v>
      </c>
      <c r="J41" s="35" t="s">
        <v>0</v>
      </c>
      <c r="K41" s="35" t="s">
        <v>2</v>
      </c>
      <c r="L41" s="46"/>
      <c r="M41" s="3"/>
      <c r="N41" s="65"/>
      <c r="O41" s="33"/>
      <c r="P41" s="42" t="s">
        <v>21</v>
      </c>
      <c r="Q41" s="54"/>
      <c r="R41" s="28"/>
      <c r="T41" s="35"/>
      <c r="U41" s="35"/>
      <c r="V41" s="35"/>
      <c r="W41" s="35"/>
      <c r="X41" s="35"/>
      <c r="Y41" s="35"/>
      <c r="Z41" s="35"/>
      <c r="AA41" s="35"/>
      <c r="AB41" s="35"/>
      <c r="AC41" s="93">
        <f>AC26-AC27</f>
        <v>2.8332015979735132</v>
      </c>
      <c r="AD41" s="105">
        <f>AD26-AD27</f>
        <v>27.225781142824445</v>
      </c>
      <c r="AE41" s="105"/>
      <c r="AF41" s="94">
        <f>AF26-AF27</f>
        <v>12.277206924551905</v>
      </c>
      <c r="AI41" t="s">
        <v>54</v>
      </c>
    </row>
    <row r="42" spans="1:37" x14ac:dyDescent="0.25">
      <c r="B42" s="7"/>
      <c r="C42" s="3"/>
      <c r="D42" s="3"/>
      <c r="E42" s="3"/>
      <c r="F42" s="3"/>
      <c r="G42" s="3"/>
      <c r="H42" s="27"/>
      <c r="I42" s="35">
        <f>D19</f>
        <v>-37.5</v>
      </c>
      <c r="J42" s="50">
        <v>20</v>
      </c>
      <c r="K42" s="35">
        <f>F19</f>
        <v>37.5</v>
      </c>
      <c r="L42" s="46"/>
      <c r="M42" s="3"/>
      <c r="N42" s="65"/>
      <c r="O42" s="1" t="s">
        <v>3</v>
      </c>
      <c r="P42" s="42">
        <f>[1]!shade_noatt($D$9,$E$9,$F$9,$D$6,$I$42,$J$42,$K$42,$O$11,$P$11,$Q$11)</f>
        <v>0.21306246282857794</v>
      </c>
      <c r="Q42" s="20"/>
      <c r="R42" s="28"/>
      <c r="T42" s="35"/>
      <c r="U42" s="35"/>
      <c r="V42" s="35"/>
      <c r="W42" s="35"/>
      <c r="X42" s="35"/>
      <c r="Y42" s="35"/>
      <c r="Z42" s="35"/>
      <c r="AA42" s="35"/>
      <c r="AB42" s="35"/>
      <c r="AC42" s="106">
        <f>AC29-AC30</f>
        <v>-2.3289297508599773</v>
      </c>
      <c r="AD42" s="76">
        <f>AD29-AD30</f>
        <v>26.019547992822069</v>
      </c>
      <c r="AE42" s="76"/>
      <c r="AF42" s="107">
        <f>AF29-AF30</f>
        <v>14.749888422113173</v>
      </c>
    </row>
    <row r="43" spans="1:37" x14ac:dyDescent="0.25">
      <c r="B43" s="1"/>
      <c r="C43" s="1"/>
      <c r="D43" s="1"/>
      <c r="E43" s="3"/>
      <c r="F43" s="3"/>
      <c r="H43" s="29"/>
      <c r="I43" s="48"/>
      <c r="J43" s="48"/>
      <c r="K43" s="48"/>
      <c r="L43" s="49"/>
      <c r="M43" s="1"/>
      <c r="N43" s="65"/>
      <c r="O43" s="1" t="s">
        <v>4</v>
      </c>
      <c r="P43" s="42">
        <f>[1]!shade_noatt($D$10,$E$10,$F$10,$D$6,$I$42,$J$42,$K$42,$O$20,$P$20,$Q$20)</f>
        <v>0.95115937184684951</v>
      </c>
      <c r="Q43" s="20"/>
      <c r="R43" s="28"/>
      <c r="S43" s="1"/>
      <c r="T43" s="35"/>
      <c r="U43" s="35"/>
      <c r="V43" s="35"/>
      <c r="W43" s="35"/>
      <c r="X43" s="35"/>
      <c r="Y43" s="35"/>
      <c r="Z43" s="35"/>
      <c r="AA43" s="35"/>
      <c r="AB43" s="35"/>
      <c r="AC43" s="104">
        <f>SUM(AC41:AC42)/2</f>
        <v>0.25213592355676795</v>
      </c>
      <c r="AD43" s="14">
        <f>SUM(AD41:AD42)/2</f>
        <v>26.622664567823257</v>
      </c>
      <c r="AE43" s="13"/>
      <c r="AF43" s="38">
        <f>SUM(AF41:AF42)/2</f>
        <v>13.513547673332539</v>
      </c>
    </row>
    <row r="44" spans="1:37" x14ac:dyDescent="0.25">
      <c r="A44" s="1"/>
      <c r="B44" s="1"/>
      <c r="C44" s="1"/>
      <c r="D44" s="1"/>
      <c r="E44" s="3"/>
      <c r="F44" s="3"/>
      <c r="G44" s="3"/>
      <c r="H44" s="33"/>
      <c r="I44" s="33"/>
      <c r="J44" s="33"/>
      <c r="K44" s="33"/>
      <c r="L44" s="33"/>
      <c r="M44" s="1"/>
      <c r="N44" s="65"/>
      <c r="O44" s="1" t="s">
        <v>5</v>
      </c>
      <c r="P44" s="42">
        <f>[1]!shade_noatt($D$11,$E$11,$F$11,$D$6,$I$42,$J$42,$K$42,$O$29,$P$29,$Q$29)</f>
        <v>0.72431918276404539</v>
      </c>
      <c r="Q44" s="20"/>
      <c r="R44" s="28"/>
      <c r="S44" s="1"/>
      <c r="T44" s="35"/>
      <c r="U44" s="35"/>
      <c r="V44" s="35"/>
      <c r="W44" s="35"/>
      <c r="X44" s="35"/>
      <c r="Y44" s="35"/>
      <c r="Z44" s="35"/>
      <c r="AA44" s="35"/>
      <c r="AB44" s="35"/>
    </row>
    <row r="45" spans="1:37" x14ac:dyDescent="0.25">
      <c r="A45" s="1"/>
      <c r="B45" s="1"/>
      <c r="C45" s="1"/>
      <c r="D45" s="1"/>
      <c r="E45" s="3"/>
      <c r="F45" s="3"/>
      <c r="G45" s="3"/>
      <c r="H45" s="33"/>
      <c r="I45" s="33"/>
      <c r="J45" s="33"/>
      <c r="K45" s="33"/>
      <c r="L45" s="33"/>
      <c r="M45" s="1"/>
      <c r="N45" s="65"/>
      <c r="O45" s="1" t="s">
        <v>6</v>
      </c>
      <c r="P45" s="42">
        <f>[1]!shade_noatt($D$12,$E$12,$F$12,$D$6,$I$42,$J$42,$K$42,$O$38,$P$38,$Q$38)</f>
        <v>0.12131078950983064</v>
      </c>
      <c r="Q45" s="20"/>
      <c r="R45" s="28"/>
      <c r="S45" s="1"/>
      <c r="T45" s="35"/>
      <c r="U45" s="35"/>
      <c r="V45" s="35"/>
      <c r="W45" s="35"/>
      <c r="X45" s="35"/>
      <c r="Y45" s="35"/>
      <c r="Z45" s="35"/>
      <c r="AA45" s="35"/>
      <c r="AB45" s="35"/>
      <c r="AC45" s="89">
        <f>$I$42+$I$57*$D$32</f>
        <v>-28.728775196348501</v>
      </c>
      <c r="AD45" s="90">
        <f>$J$42+$J$57*$D$32</f>
        <v>44.816778963468977</v>
      </c>
      <c r="AE45" s="74"/>
      <c r="AF45" s="89">
        <f>$F$19+$K$57*$D$32</f>
        <v>51.894203601524211</v>
      </c>
      <c r="AG45" s="90">
        <f>$J$42+$J$57*$D$32</f>
        <v>44.816778963468977</v>
      </c>
      <c r="AH45" s="74"/>
      <c r="AI45" s="89">
        <f>$I$42+$I$57*$D$32</f>
        <v>-28.728775196348501</v>
      </c>
      <c r="AJ45" s="90">
        <f>$F$19+$K$57*$D$32</f>
        <v>51.894203601524211</v>
      </c>
      <c r="AK45" t="s">
        <v>63</v>
      </c>
    </row>
    <row r="46" spans="1:37" x14ac:dyDescent="0.25">
      <c r="A46" s="1"/>
      <c r="B46" s="1"/>
      <c r="C46" s="1"/>
      <c r="D46" s="1"/>
      <c r="E46" s="3"/>
      <c r="F46" s="3"/>
      <c r="G46" s="3"/>
      <c r="H46" s="33"/>
      <c r="I46" s="33"/>
      <c r="J46" s="33"/>
      <c r="K46" s="33"/>
      <c r="L46" s="33"/>
      <c r="M46" s="1"/>
      <c r="N46" s="12"/>
      <c r="O46" s="13"/>
      <c r="P46" s="13"/>
      <c r="Q46" s="13"/>
      <c r="R46" s="38"/>
      <c r="S46" s="1"/>
      <c r="T46" s="35"/>
      <c r="U46" s="35"/>
      <c r="V46" s="35"/>
      <c r="W46" s="35"/>
      <c r="X46" s="35"/>
      <c r="Y46" s="35"/>
      <c r="Z46" s="35"/>
      <c r="AA46" s="35"/>
      <c r="AB46" s="35"/>
      <c r="AC46" s="91">
        <f>$D$19</f>
        <v>-37.5</v>
      </c>
      <c r="AD46" s="92">
        <f>$E$19</f>
        <v>20</v>
      </c>
      <c r="AE46" s="33"/>
      <c r="AF46" s="91">
        <f>$F$19</f>
        <v>37.5</v>
      </c>
      <c r="AG46" s="92">
        <f>$E$19</f>
        <v>20</v>
      </c>
      <c r="AH46" s="33"/>
      <c r="AI46" s="91">
        <f>$D$19</f>
        <v>-37.5</v>
      </c>
      <c r="AJ46" s="92">
        <f>$F$19</f>
        <v>37.5</v>
      </c>
    </row>
    <row r="47" spans="1:37" x14ac:dyDescent="0.25">
      <c r="A47" s="4"/>
      <c r="B47" s="1"/>
      <c r="C47" s="1"/>
      <c r="D47" s="1"/>
      <c r="E47" s="3"/>
      <c r="F47" s="3"/>
      <c r="G47" s="3"/>
      <c r="H47" s="33"/>
      <c r="I47" s="33"/>
      <c r="J47" s="33"/>
      <c r="K47" s="33"/>
      <c r="L47" s="33"/>
      <c r="M47" s="1"/>
      <c r="N47" s="15"/>
      <c r="O47" s="35"/>
      <c r="P47" s="35"/>
      <c r="Q47" s="35"/>
      <c r="R47" s="35"/>
      <c r="S47" s="1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37" x14ac:dyDescent="0.25">
      <c r="A48" s="4"/>
      <c r="B48" s="1"/>
      <c r="C48" s="1"/>
      <c r="D48" s="1"/>
      <c r="E48" s="3"/>
      <c r="F48" s="3"/>
      <c r="G48" s="3"/>
      <c r="H48" s="43" t="s">
        <v>59</v>
      </c>
      <c r="I48" s="51"/>
      <c r="J48" s="51"/>
      <c r="K48" s="51"/>
      <c r="L48" s="52"/>
      <c r="M48" s="1"/>
      <c r="N48" s="8" t="s">
        <v>58</v>
      </c>
      <c r="O48" s="17"/>
      <c r="P48" s="16"/>
      <c r="Q48" s="17"/>
      <c r="R48" s="39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</row>
    <row r="49" spans="1:31" x14ac:dyDescent="0.25">
      <c r="A49" s="4"/>
      <c r="B49" s="1"/>
      <c r="C49" s="1"/>
      <c r="D49" s="1"/>
      <c r="E49" s="3"/>
      <c r="F49" s="3"/>
      <c r="G49" s="3"/>
      <c r="H49" s="27"/>
      <c r="I49" s="33"/>
      <c r="J49" s="75"/>
      <c r="K49" s="33"/>
      <c r="L49" s="46"/>
      <c r="M49" s="1"/>
      <c r="N49" s="11"/>
      <c r="O49" s="35">
        <f>O11+O20+O29+O38</f>
        <v>0.73867255026189638</v>
      </c>
      <c r="P49" s="35">
        <f>P11+P20+P29+P38</f>
        <v>3.5811836408199973</v>
      </c>
      <c r="Q49" s="35">
        <f>Q11+Q20+Q29+Q38</f>
        <v>1.0035096845314326</v>
      </c>
      <c r="R49" s="37">
        <f>SQRT(O49*O49+P49*P49+Q49*Q49)</f>
        <v>3.7917733440615304</v>
      </c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x14ac:dyDescent="0.25">
      <c r="A50" s="4"/>
      <c r="B50" s="1"/>
      <c r="C50" s="1"/>
      <c r="D50" s="1"/>
      <c r="E50" s="3"/>
      <c r="F50" s="3"/>
      <c r="G50" s="3"/>
      <c r="H50" s="27" t="s">
        <v>61</v>
      </c>
      <c r="I50" s="75">
        <v>15</v>
      </c>
      <c r="J50" s="75">
        <f>RADIANS(I50)</f>
        <v>0.26179938779914941</v>
      </c>
      <c r="K50" s="75"/>
      <c r="L50" s="37"/>
      <c r="M50" s="1"/>
      <c r="N50" s="11"/>
      <c r="O50" s="35">
        <f>O49/$R$49</f>
        <v>0.19480925763106732</v>
      </c>
      <c r="P50" s="35">
        <f t="shared" ref="P50:Q50" si="2">P49/$R$49</f>
        <v>0.94446142104687048</v>
      </c>
      <c r="Q50" s="35">
        <f t="shared" si="2"/>
        <v>0.26465444884860406</v>
      </c>
      <c r="R50" s="37"/>
      <c r="AC50" s="35"/>
      <c r="AD50" s="35"/>
      <c r="AE50" s="35"/>
    </row>
    <row r="51" spans="1:31" x14ac:dyDescent="0.25">
      <c r="A51" s="4"/>
      <c r="B51" s="1"/>
      <c r="C51" s="1"/>
      <c r="D51" s="1"/>
      <c r="E51" s="3"/>
      <c r="F51" s="3"/>
      <c r="G51" s="3"/>
      <c r="H51" s="27" t="s">
        <v>60</v>
      </c>
      <c r="I51" s="75">
        <f>DEGREES(J51)</f>
        <v>36.356379834997931</v>
      </c>
      <c r="J51" s="75">
        <f>ATAN2(Q50,O50)</f>
        <v>0.63453853222638668</v>
      </c>
      <c r="K51" s="75"/>
      <c r="L51" s="37"/>
      <c r="M51" s="1"/>
      <c r="N51" s="11"/>
      <c r="O51" s="35"/>
      <c r="P51" s="1"/>
      <c r="Q51" s="35"/>
      <c r="R51" s="37"/>
      <c r="AC51" s="35"/>
      <c r="AD51" s="35"/>
      <c r="AE51" s="35"/>
    </row>
    <row r="52" spans="1:31" x14ac:dyDescent="0.25">
      <c r="A52" s="4"/>
      <c r="B52" s="3"/>
      <c r="C52" s="3"/>
      <c r="D52" s="1"/>
      <c r="E52" s="3"/>
      <c r="F52" s="3"/>
      <c r="G52" s="3"/>
      <c r="H52" s="27" t="s">
        <v>62</v>
      </c>
      <c r="I52" s="75">
        <v>-5</v>
      </c>
      <c r="J52" s="75">
        <f>RADIANS(I52)+J51</f>
        <v>0.54727206962667019</v>
      </c>
      <c r="K52" s="75"/>
      <c r="L52" s="37"/>
      <c r="M52" s="1"/>
      <c r="N52" s="11"/>
      <c r="O52" s="1"/>
      <c r="P52" s="42">
        <f>[1]!shade_noatt($D$9,$E$9,$F$9,$D$6,$I$42,$J$42,$K$42,$O$50,$P$50,$Q$50)</f>
        <v>0.52335470391326044</v>
      </c>
      <c r="Q52" s="1"/>
      <c r="R52" s="37"/>
      <c r="AC52" s="35"/>
      <c r="AD52" s="35"/>
      <c r="AE52" s="35"/>
    </row>
    <row r="53" spans="1:31" x14ac:dyDescent="0.25">
      <c r="A53" s="3"/>
      <c r="B53" s="3"/>
      <c r="C53" s="3"/>
      <c r="D53" s="1"/>
      <c r="E53" s="3"/>
      <c r="F53" s="3"/>
      <c r="G53" s="3"/>
      <c r="H53" s="27"/>
      <c r="I53" s="75" t="s">
        <v>1</v>
      </c>
      <c r="J53" s="75" t="s">
        <v>0</v>
      </c>
      <c r="K53" s="75" t="s">
        <v>2</v>
      </c>
      <c r="L53" s="37"/>
      <c r="M53" s="1"/>
      <c r="N53" s="11"/>
      <c r="O53" s="1"/>
      <c r="P53" s="42">
        <f>[1]!shade_noatt($D$10,$E$10,$F$10,$D$6,$I$42,$J$42,$K$42,$O$50,$P$50,$Q$50)</f>
        <v>0.89784267965562192</v>
      </c>
      <c r="Q53" s="1"/>
      <c r="R53" s="37"/>
      <c r="AC53" s="35"/>
      <c r="AD53" s="35"/>
      <c r="AE53" s="35"/>
    </row>
    <row r="54" spans="1:31" x14ac:dyDescent="0.25">
      <c r="A54" s="3"/>
      <c r="B54" s="3"/>
      <c r="C54" s="5"/>
      <c r="D54" s="5"/>
      <c r="E54" s="5"/>
      <c r="F54" s="5"/>
      <c r="G54" s="3"/>
      <c r="H54" s="108" t="s">
        <v>11</v>
      </c>
      <c r="I54" s="75">
        <f>O50</f>
        <v>0.19480925763106732</v>
      </c>
      <c r="J54" s="75">
        <f t="shared" ref="J54:K54" si="3">P50</f>
        <v>0.94446142104687048</v>
      </c>
      <c r="K54" s="75">
        <f t="shared" si="3"/>
        <v>0.26465444884860406</v>
      </c>
      <c r="L54" s="37"/>
      <c r="M54" s="3"/>
      <c r="N54" s="11"/>
      <c r="O54" s="1"/>
      <c r="P54" s="42">
        <f>[1]!shade_noatt($D$11,$E$11,$F$11,$D$6,$I$42,$J$42,$K$42,$O$50,$P$50,$Q$50)</f>
        <v>0.68700846866366794</v>
      </c>
      <c r="Q54" s="1"/>
      <c r="R54" s="37"/>
      <c r="AC54" s="35"/>
      <c r="AD54" s="35"/>
      <c r="AE54" s="35"/>
    </row>
    <row r="55" spans="1:31" x14ac:dyDescent="0.25">
      <c r="C55" s="5"/>
      <c r="D55" s="5"/>
      <c r="E55" s="5"/>
      <c r="F55" s="5"/>
      <c r="G55" s="5"/>
      <c r="H55" s="27" t="s">
        <v>0</v>
      </c>
      <c r="I55" s="75">
        <f>$K$54*SIN(-$J$51)+$I$54*COS(-$J$51)</f>
        <v>0</v>
      </c>
      <c r="J55" s="75">
        <f>J54</f>
        <v>0.94446142104687048</v>
      </c>
      <c r="K55" s="75">
        <f>$K$54*COS(-$J$51)-$I$54*SIN(-$J$51)</f>
        <v>0.32862231231936451</v>
      </c>
      <c r="L55" s="37"/>
      <c r="M55" s="5"/>
      <c r="N55" s="11"/>
      <c r="O55" s="1"/>
      <c r="P55" s="42">
        <f>[1]!shade_noatt($D$12,$E$12,$F$12,$D$6,$I$42,$J$42,$K$42,$O$50,$P$50,$Q$50)</f>
        <v>0.38106030686228254</v>
      </c>
      <c r="Q55" s="1"/>
      <c r="R55" s="37"/>
      <c r="AC55" s="35"/>
      <c r="AD55" s="35"/>
      <c r="AE55" s="35"/>
    </row>
    <row r="56" spans="1:31" x14ac:dyDescent="0.25">
      <c r="C56" s="5"/>
      <c r="D56" s="5"/>
      <c r="E56" s="5"/>
      <c r="F56" s="5"/>
      <c r="G56" s="6"/>
      <c r="H56" s="27" t="s">
        <v>1</v>
      </c>
      <c r="I56" s="75">
        <f>I55</f>
        <v>0</v>
      </c>
      <c r="J56" s="75">
        <f>J55*COS(J$50)-K55*SIN(J$50)</f>
        <v>0.82722596544896576</v>
      </c>
      <c r="K56" s="75">
        <f>J55*SIN(J50)+K55*COS(J50)</f>
        <v>0.56186938169562728</v>
      </c>
      <c r="L56" s="37"/>
      <c r="M56" s="6"/>
      <c r="N56" s="12"/>
      <c r="O56" s="13"/>
      <c r="P56" s="13"/>
      <c r="Q56" s="13"/>
      <c r="R56" s="38"/>
      <c r="AC56" s="35"/>
      <c r="AD56" s="35"/>
      <c r="AE56" s="35"/>
    </row>
    <row r="57" spans="1:31" x14ac:dyDescent="0.25">
      <c r="C57" s="5"/>
      <c r="D57" s="5"/>
      <c r="E57" s="5"/>
      <c r="F57" s="5"/>
      <c r="G57" s="6"/>
      <c r="H57" s="27" t="s">
        <v>0</v>
      </c>
      <c r="I57" s="75">
        <f>$K$56*SIN($J$52)+$I$56*COS($J$52)</f>
        <v>0.29237416012171669</v>
      </c>
      <c r="J57" s="75">
        <f>J56</f>
        <v>0.82722596544896576</v>
      </c>
      <c r="K57" s="75">
        <f>$K$56*COS($J$52)-$I$56*SIN($J$52)</f>
        <v>0.47980678671747362</v>
      </c>
      <c r="L57" s="37"/>
      <c r="M57" s="6"/>
      <c r="N57" s="15"/>
      <c r="O57" s="1"/>
      <c r="P57" s="1"/>
      <c r="Q57" s="1"/>
      <c r="R57" s="35"/>
      <c r="AC57" s="35"/>
      <c r="AD57" s="35"/>
      <c r="AE57" s="35"/>
    </row>
    <row r="58" spans="1:31" x14ac:dyDescent="0.25">
      <c r="C58" s="5"/>
      <c r="D58" s="5"/>
      <c r="E58" s="5"/>
      <c r="F58" s="5"/>
      <c r="G58" s="6"/>
      <c r="H58" s="27"/>
      <c r="I58" s="75"/>
      <c r="J58" s="33"/>
      <c r="K58" s="33"/>
      <c r="L58" s="46"/>
      <c r="M58" s="6"/>
      <c r="N58" s="15"/>
      <c r="O58" s="1"/>
      <c r="P58" s="1"/>
      <c r="Q58" s="1"/>
      <c r="R58" s="35"/>
      <c r="AC58" s="35"/>
      <c r="AD58" s="35"/>
      <c r="AE58" s="35"/>
    </row>
    <row r="59" spans="1:31" x14ac:dyDescent="0.25">
      <c r="C59" s="5"/>
      <c r="D59" s="5"/>
      <c r="E59" s="5"/>
      <c r="F59" s="5"/>
      <c r="G59" s="6"/>
      <c r="H59" s="27"/>
      <c r="I59" s="33"/>
      <c r="J59" s="42">
        <f>[1]!shade_noatt($D$9,$E$9,$F$9,$D$6,$I$42,$J$42,$K$42,$I$57,$J$57,$K$57)</f>
        <v>0.33986599549827101</v>
      </c>
      <c r="K59" s="33"/>
      <c r="L59" s="46"/>
      <c r="M59" s="6"/>
      <c r="N59" s="15"/>
      <c r="O59" s="1"/>
      <c r="P59" s="1"/>
      <c r="Q59" s="1"/>
      <c r="R59" s="35"/>
      <c r="AC59" s="35"/>
      <c r="AD59" s="35"/>
      <c r="AE59" s="35"/>
    </row>
    <row r="60" spans="1:31" x14ac:dyDescent="0.25">
      <c r="C60" s="5"/>
      <c r="D60" s="5"/>
      <c r="E60" s="5"/>
      <c r="F60" s="5"/>
      <c r="G60" s="6"/>
      <c r="H60" s="27"/>
      <c r="I60" s="33"/>
      <c r="J60" s="42">
        <f>[1]!shade_noatt($D$10,$E$10,$F$10,$D$6,$I$42,$J$42,$K$42,$I$57,$J$57,$K$57)</f>
        <v>0.96923557488075618</v>
      </c>
      <c r="K60" s="33"/>
      <c r="L60" s="46"/>
      <c r="M60" s="6"/>
      <c r="N60" s="15"/>
      <c r="O60" s="1"/>
      <c r="P60" s="1"/>
      <c r="Q60" s="1"/>
      <c r="R60" s="35"/>
      <c r="AC60" s="35"/>
      <c r="AD60" s="35"/>
      <c r="AE60" s="35"/>
    </row>
    <row r="61" spans="1:31" x14ac:dyDescent="0.25">
      <c r="C61" s="5"/>
      <c r="D61" s="5"/>
      <c r="E61" s="5"/>
      <c r="F61" s="5"/>
      <c r="G61" s="6"/>
      <c r="H61" s="27"/>
      <c r="I61" s="33"/>
      <c r="J61" s="42">
        <f>[1]!shade_noatt($D$11,$E$11,$F$11,$D$6,$I$42,$J$42,$K$42,$I$57,$J$57,$K$57)</f>
        <v>0.6670355993897279</v>
      </c>
      <c r="K61" s="33"/>
      <c r="L61" s="46"/>
      <c r="M61" s="6"/>
      <c r="N61" s="15"/>
      <c r="O61" s="33"/>
      <c r="P61" s="33"/>
      <c r="Q61" s="33"/>
      <c r="R61" s="35"/>
      <c r="AC61" s="35"/>
      <c r="AD61" s="35"/>
      <c r="AE61" s="35"/>
    </row>
    <row r="62" spans="1:31" x14ac:dyDescent="0.25">
      <c r="C62" s="5"/>
      <c r="D62" s="5"/>
      <c r="E62" s="5"/>
      <c r="F62" s="5"/>
      <c r="G62" s="6"/>
      <c r="H62" s="27"/>
      <c r="I62" s="33"/>
      <c r="J62" s="42">
        <f>[1]!shade_noatt($D$12,$E$12,$F$12,$D$6,$I$42,$J$42,$K$42,$I$57,$J$57,$K$57)</f>
        <v>0.15285496241714</v>
      </c>
      <c r="K62" s="33"/>
      <c r="L62" s="46"/>
      <c r="M62" s="6"/>
      <c r="N62" s="15"/>
      <c r="O62" s="33"/>
      <c r="P62" s="33"/>
      <c r="Q62" s="33"/>
      <c r="R62" s="35"/>
      <c r="AC62" s="35"/>
      <c r="AD62" s="35"/>
      <c r="AE62" s="35"/>
    </row>
    <row r="63" spans="1:31" x14ac:dyDescent="0.25">
      <c r="C63" s="5"/>
      <c r="D63" s="5"/>
      <c r="E63" s="5"/>
      <c r="F63" s="5"/>
      <c r="G63" s="6"/>
      <c r="H63" s="29"/>
      <c r="I63" s="48"/>
      <c r="J63" s="48"/>
      <c r="K63" s="48"/>
      <c r="L63" s="49"/>
      <c r="M63" s="6"/>
      <c r="N63" s="15"/>
      <c r="O63" s="33"/>
      <c r="P63" s="33"/>
      <c r="Q63" s="33"/>
      <c r="R63" s="35"/>
    </row>
    <row r="64" spans="1:31" x14ac:dyDescent="0.25">
      <c r="C64" s="5"/>
      <c r="D64" s="5"/>
      <c r="E64" s="5"/>
      <c r="F64" s="5"/>
      <c r="G64" s="6"/>
      <c r="H64" s="33"/>
      <c r="I64" s="33"/>
      <c r="J64" s="33"/>
      <c r="K64" s="33"/>
      <c r="L64" s="33"/>
      <c r="M64" s="6"/>
      <c r="N64" s="15"/>
      <c r="O64" s="33"/>
      <c r="P64" s="33"/>
      <c r="Q64" s="33"/>
      <c r="R64" s="35"/>
    </row>
    <row r="65" spans="3:18" x14ac:dyDescent="0.25">
      <c r="C65" s="5"/>
      <c r="D65" s="5"/>
      <c r="E65" s="5"/>
      <c r="F65" s="5"/>
      <c r="G65" s="6"/>
      <c r="H65" s="33"/>
      <c r="I65" s="33"/>
      <c r="J65" s="33"/>
      <c r="K65" s="33"/>
      <c r="L65" s="33"/>
      <c r="M65" s="6"/>
      <c r="N65" s="15"/>
      <c r="O65" s="33"/>
      <c r="P65" s="33"/>
      <c r="Q65" s="33"/>
      <c r="R65" s="35"/>
    </row>
    <row r="66" spans="3:18" x14ac:dyDescent="0.25">
      <c r="C66" s="5"/>
      <c r="D66" s="5"/>
      <c r="E66" s="5"/>
      <c r="F66" s="5"/>
      <c r="G66" s="6"/>
      <c r="H66" s="33"/>
      <c r="I66" s="33"/>
      <c r="J66" s="33"/>
      <c r="K66" s="33"/>
      <c r="L66" s="33"/>
      <c r="M66" s="6"/>
      <c r="N66" s="15"/>
      <c r="R66" s="1"/>
    </row>
    <row r="67" spans="3:18" x14ac:dyDescent="0.25">
      <c r="C67" s="5"/>
      <c r="D67" s="5"/>
      <c r="E67" s="5"/>
      <c r="F67" s="5"/>
      <c r="G67" s="6"/>
      <c r="H67" s="33"/>
      <c r="I67" s="33"/>
      <c r="J67" s="33"/>
      <c r="K67" s="33"/>
      <c r="L67" s="33"/>
      <c r="M67" s="6"/>
      <c r="N67" s="15"/>
      <c r="R67" s="1"/>
    </row>
    <row r="68" spans="3:18" x14ac:dyDescent="0.25">
      <c r="C68" s="5"/>
      <c r="D68" s="5"/>
      <c r="E68" s="5"/>
      <c r="F68" s="5"/>
      <c r="G68" s="6"/>
      <c r="H68" s="33"/>
      <c r="I68" s="33"/>
      <c r="J68" s="33"/>
      <c r="K68" s="33"/>
      <c r="L68" s="33"/>
      <c r="M68" s="6"/>
      <c r="N68" s="15"/>
    </row>
    <row r="69" spans="3:18" x14ac:dyDescent="0.25">
      <c r="C69" s="5"/>
      <c r="D69" s="5"/>
      <c r="E69" s="5"/>
      <c r="F69" s="5"/>
      <c r="G69" s="6"/>
      <c r="H69" s="33"/>
      <c r="I69" s="33"/>
      <c r="J69" s="33"/>
      <c r="K69" s="33"/>
      <c r="L69" s="33"/>
      <c r="M69" s="6"/>
      <c r="N69" s="15"/>
    </row>
    <row r="70" spans="3:18" x14ac:dyDescent="0.25">
      <c r="C70" s="5"/>
      <c r="D70" s="5"/>
      <c r="E70" s="5"/>
      <c r="F70" s="5"/>
      <c r="G70" s="6"/>
      <c r="H70" s="33"/>
      <c r="I70" s="33"/>
      <c r="J70" s="33"/>
      <c r="K70" s="33"/>
      <c r="L70" s="33"/>
      <c r="M70" s="6"/>
      <c r="N70" s="15"/>
    </row>
    <row r="71" spans="3:18" x14ac:dyDescent="0.25">
      <c r="C71" s="5"/>
      <c r="D71" s="5"/>
      <c r="E71" s="5"/>
      <c r="F71" s="5"/>
      <c r="G71" s="6"/>
      <c r="H71" s="33"/>
      <c r="I71" s="33"/>
      <c r="J71" s="33"/>
      <c r="K71" s="33"/>
      <c r="L71" s="33"/>
      <c r="M71" s="6"/>
      <c r="N71" s="15"/>
    </row>
    <row r="72" spans="3:18" x14ac:dyDescent="0.25">
      <c r="C72" s="5"/>
      <c r="D72" s="5"/>
      <c r="E72" s="5"/>
      <c r="F72" s="5"/>
      <c r="G72" s="6"/>
      <c r="H72" s="33"/>
      <c r="I72" s="33"/>
      <c r="J72" s="33"/>
      <c r="K72" s="33"/>
      <c r="L72" s="33"/>
      <c r="M72" s="6"/>
      <c r="N72" s="15"/>
    </row>
    <row r="73" spans="3:18" x14ac:dyDescent="0.25">
      <c r="C73" s="5"/>
      <c r="D73" s="5"/>
      <c r="E73" s="5"/>
      <c r="F73" s="5"/>
      <c r="G73" s="6"/>
      <c r="H73" s="33"/>
      <c r="I73" s="33"/>
      <c r="J73" s="1"/>
      <c r="K73" s="1"/>
      <c r="L73" s="1"/>
      <c r="M73" s="6"/>
      <c r="N73" s="15"/>
    </row>
    <row r="74" spans="3:18" x14ac:dyDescent="0.25">
      <c r="C74" s="5"/>
      <c r="D74" s="5"/>
      <c r="E74" s="5"/>
      <c r="F74" s="5"/>
      <c r="G74" s="6"/>
      <c r="H74" s="1"/>
      <c r="I74" s="1"/>
      <c r="J74" s="1"/>
      <c r="K74" s="1"/>
      <c r="L74" s="1"/>
      <c r="M74" s="6"/>
      <c r="N74" s="15"/>
    </row>
    <row r="75" spans="3:18" x14ac:dyDescent="0.25">
      <c r="C75" s="5"/>
      <c r="D75" s="5"/>
      <c r="E75" s="5"/>
      <c r="F75" s="5"/>
      <c r="G75" s="6"/>
      <c r="H75" s="1"/>
      <c r="I75" s="1"/>
      <c r="J75" s="1"/>
      <c r="K75" s="1"/>
      <c r="L75" s="1"/>
      <c r="M75" s="6"/>
    </row>
    <row r="76" spans="3:18" x14ac:dyDescent="0.25">
      <c r="C76" s="5"/>
      <c r="D76" s="5"/>
      <c r="E76" s="5"/>
      <c r="F76" s="5"/>
      <c r="G76" s="6"/>
      <c r="H76" s="1"/>
      <c r="I76" s="1"/>
      <c r="J76" s="1"/>
      <c r="K76" s="1"/>
      <c r="L76" s="1"/>
      <c r="M76" s="6"/>
    </row>
    <row r="77" spans="3:18" x14ac:dyDescent="0.25">
      <c r="C77" s="5"/>
      <c r="D77" s="5"/>
      <c r="E77" s="5"/>
      <c r="F77" s="5"/>
      <c r="G77" s="6"/>
      <c r="H77" s="1"/>
      <c r="I77" s="1"/>
      <c r="J77" s="1"/>
      <c r="K77" s="1"/>
      <c r="L77" s="1"/>
      <c r="M77" s="6"/>
      <c r="N77" s="61"/>
    </row>
    <row r="78" spans="3:18" x14ac:dyDescent="0.25">
      <c r="C78" s="5"/>
      <c r="D78" s="5"/>
      <c r="E78" s="5"/>
      <c r="F78" s="5"/>
      <c r="G78" s="6"/>
      <c r="H78" s="1"/>
      <c r="I78" s="1"/>
      <c r="J78" s="1"/>
      <c r="K78" s="1"/>
      <c r="L78" s="1"/>
      <c r="M78" s="6"/>
      <c r="N78" s="61"/>
    </row>
    <row r="79" spans="3:18" x14ac:dyDescent="0.25">
      <c r="C79" s="5"/>
      <c r="D79" s="5"/>
      <c r="E79" s="5"/>
      <c r="F79" s="5"/>
      <c r="G79" s="6"/>
      <c r="H79" s="1"/>
      <c r="I79" s="1"/>
      <c r="J79" s="3"/>
      <c r="K79" s="3"/>
      <c r="L79" s="3"/>
      <c r="M79" s="6"/>
      <c r="N79" s="61"/>
    </row>
    <row r="80" spans="3:18" x14ac:dyDescent="0.25">
      <c r="C80" s="5"/>
      <c r="D80" s="5"/>
      <c r="E80" s="5"/>
      <c r="F80" s="5"/>
      <c r="G80" s="6"/>
      <c r="H80" s="3"/>
      <c r="I80" s="3"/>
      <c r="J80" s="3"/>
      <c r="K80" s="3"/>
      <c r="L80" s="3"/>
      <c r="M80" s="6"/>
      <c r="N80" s="61"/>
    </row>
    <row r="81" spans="3:14" x14ac:dyDescent="0.25">
      <c r="C81" s="5"/>
      <c r="D81" s="5"/>
      <c r="E81" s="5"/>
      <c r="F81" s="5"/>
      <c r="G81" s="6"/>
      <c r="H81" s="3"/>
      <c r="I81" s="3"/>
      <c r="J81" s="3"/>
      <c r="K81" s="3"/>
      <c r="L81" s="3"/>
      <c r="M81" s="6"/>
      <c r="N81" s="61"/>
    </row>
    <row r="82" spans="3:14" x14ac:dyDescent="0.25">
      <c r="C82" s="5"/>
      <c r="D82" s="5"/>
      <c r="E82" s="5"/>
      <c r="F82" s="5"/>
      <c r="G82" s="6"/>
      <c r="H82" s="3"/>
      <c r="I82" s="3"/>
      <c r="J82" s="3"/>
      <c r="K82" s="5"/>
      <c r="L82" s="3"/>
      <c r="M82" s="6"/>
      <c r="N82" s="61"/>
    </row>
    <row r="83" spans="3:14" x14ac:dyDescent="0.25">
      <c r="C83" s="5"/>
      <c r="D83" s="5"/>
      <c r="E83" s="5"/>
      <c r="F83" s="5"/>
      <c r="G83" s="6"/>
      <c r="H83" s="3"/>
      <c r="I83" s="3"/>
      <c r="J83" s="3"/>
      <c r="K83" s="6"/>
      <c r="L83" s="3"/>
      <c r="M83" s="6"/>
      <c r="N83" s="61"/>
    </row>
    <row r="84" spans="3:14" x14ac:dyDescent="0.25">
      <c r="C84" s="5"/>
      <c r="D84" s="5"/>
      <c r="E84" s="5"/>
      <c r="F84" s="5"/>
      <c r="G84" s="6"/>
      <c r="H84" s="3"/>
      <c r="I84" s="3"/>
      <c r="J84" s="3"/>
      <c r="K84" s="6"/>
      <c r="L84" s="5"/>
      <c r="M84" s="6"/>
      <c r="N84" s="61"/>
    </row>
    <row r="85" spans="3:14" x14ac:dyDescent="0.25">
      <c r="C85" s="5"/>
      <c r="D85" s="5"/>
      <c r="E85" s="5"/>
      <c r="F85" s="5"/>
      <c r="G85" s="6"/>
      <c r="H85" s="3"/>
      <c r="I85" s="3"/>
      <c r="J85" s="5"/>
      <c r="K85" s="6"/>
      <c r="L85" s="6"/>
      <c r="M85" s="6"/>
      <c r="N85" s="61"/>
    </row>
    <row r="86" spans="3:14" x14ac:dyDescent="0.25">
      <c r="C86" s="5"/>
      <c r="D86" s="5"/>
      <c r="E86" s="5"/>
      <c r="F86" s="5"/>
      <c r="G86" s="6"/>
      <c r="H86" s="3"/>
      <c r="I86" s="3"/>
      <c r="J86" s="6"/>
      <c r="K86" s="6"/>
      <c r="L86" s="6"/>
      <c r="M86" s="6"/>
      <c r="N86" s="61"/>
    </row>
    <row r="87" spans="3:14" x14ac:dyDescent="0.25">
      <c r="C87" s="5"/>
      <c r="D87" s="5"/>
      <c r="E87" s="5"/>
      <c r="F87" s="5"/>
      <c r="G87" s="6"/>
      <c r="H87" s="5"/>
      <c r="I87" s="5"/>
      <c r="J87" s="6"/>
      <c r="K87" s="6"/>
      <c r="L87" s="6"/>
      <c r="M87" s="6"/>
      <c r="N87" s="61"/>
    </row>
    <row r="88" spans="3:14" x14ac:dyDescent="0.25">
      <c r="C88" s="5"/>
      <c r="D88" s="5"/>
      <c r="E88" s="5"/>
      <c r="F88" s="5"/>
      <c r="G88" s="6"/>
      <c r="H88" s="6"/>
      <c r="I88" s="6"/>
      <c r="J88" s="6"/>
      <c r="K88" s="6"/>
      <c r="L88" s="6"/>
      <c r="M88" s="6"/>
      <c r="N88" s="61"/>
    </row>
    <row r="89" spans="3:14" x14ac:dyDescent="0.25">
      <c r="C89" s="5"/>
      <c r="D89" s="5"/>
      <c r="E89" s="5"/>
      <c r="F89" s="5"/>
      <c r="G89" s="6"/>
      <c r="H89" s="6"/>
      <c r="I89" s="6"/>
      <c r="J89" s="6"/>
      <c r="K89" s="6"/>
      <c r="L89" s="6"/>
      <c r="M89" s="6"/>
      <c r="N89" s="61"/>
    </row>
    <row r="90" spans="3:14" x14ac:dyDescent="0.25">
      <c r="C90" s="5"/>
      <c r="D90" s="5"/>
      <c r="E90" s="5"/>
      <c r="F90" s="5"/>
      <c r="G90" s="6"/>
      <c r="H90" s="6"/>
      <c r="I90" s="6"/>
      <c r="J90" s="6"/>
      <c r="K90" s="6"/>
      <c r="L90" s="6"/>
      <c r="M90" s="6"/>
      <c r="N90" s="61"/>
    </row>
    <row r="91" spans="3:14" x14ac:dyDescent="0.25">
      <c r="C91" s="5"/>
      <c r="D91" s="5"/>
      <c r="E91" s="5"/>
      <c r="F91" s="5"/>
      <c r="G91" s="6"/>
      <c r="H91" s="6"/>
      <c r="I91" s="6"/>
      <c r="J91" s="6"/>
      <c r="K91" s="6"/>
      <c r="L91" s="6"/>
      <c r="M91" s="6"/>
      <c r="N91" s="61"/>
    </row>
    <row r="92" spans="3:14" x14ac:dyDescent="0.25">
      <c r="C92" s="5"/>
      <c r="D92" s="5"/>
      <c r="E92" s="5"/>
      <c r="F92" s="5"/>
      <c r="G92" s="6"/>
      <c r="H92" s="6"/>
      <c r="I92" s="6"/>
      <c r="J92" s="6"/>
      <c r="K92" s="6"/>
      <c r="L92" s="6"/>
      <c r="M92" s="6"/>
      <c r="N92" s="61"/>
    </row>
    <row r="93" spans="3:14" x14ac:dyDescent="0.25">
      <c r="C93" s="5"/>
      <c r="D93" s="5"/>
      <c r="E93" s="5"/>
      <c r="F93" s="5"/>
      <c r="G93" s="6"/>
      <c r="H93" s="6"/>
      <c r="I93" s="6"/>
      <c r="J93" s="6"/>
      <c r="K93" s="6"/>
      <c r="L93" s="6"/>
      <c r="M93" s="6"/>
      <c r="N93" s="61"/>
    </row>
    <row r="94" spans="3:14" x14ac:dyDescent="0.25">
      <c r="C94" s="5"/>
      <c r="D94" s="5"/>
      <c r="E94" s="5"/>
      <c r="F94" s="5"/>
      <c r="G94" s="6"/>
      <c r="H94" s="6"/>
      <c r="I94" s="6"/>
      <c r="J94" s="6"/>
      <c r="K94" s="6"/>
      <c r="L94" s="6"/>
      <c r="M94" s="6"/>
      <c r="N94" s="61"/>
    </row>
    <row r="95" spans="3:14" x14ac:dyDescent="0.25">
      <c r="G95" s="6"/>
      <c r="H95" s="6"/>
      <c r="I95" s="6"/>
      <c r="J95" s="6"/>
      <c r="K95" s="6"/>
      <c r="L95" s="6"/>
      <c r="M95" s="6"/>
      <c r="N95" s="61"/>
    </row>
    <row r="96" spans="3:14" x14ac:dyDescent="0.25">
      <c r="H96" s="6"/>
      <c r="I96" s="6"/>
      <c r="J96" s="6"/>
      <c r="K96" s="6"/>
      <c r="L96" s="6"/>
      <c r="N96" s="61"/>
    </row>
    <row r="97" spans="8:14" x14ac:dyDescent="0.25">
      <c r="H97" s="6"/>
      <c r="I97" s="6"/>
      <c r="J97" s="6"/>
      <c r="K97" s="6"/>
      <c r="L97" s="6"/>
      <c r="N97" s="61"/>
    </row>
    <row r="98" spans="8:14" x14ac:dyDescent="0.25">
      <c r="H98" s="6"/>
      <c r="I98" s="6"/>
      <c r="J98" s="6"/>
      <c r="K98" s="6"/>
      <c r="L98" s="6"/>
      <c r="N98" s="61"/>
    </row>
    <row r="99" spans="8:14" x14ac:dyDescent="0.25">
      <c r="H99" s="6"/>
      <c r="I99" s="6"/>
      <c r="J99" s="6"/>
      <c r="K99" s="6"/>
      <c r="L99" s="6"/>
      <c r="N99" s="61"/>
    </row>
    <row r="100" spans="8:14" x14ac:dyDescent="0.25">
      <c r="H100" s="6"/>
      <c r="I100" s="6"/>
      <c r="J100" s="6"/>
      <c r="K100" s="6"/>
      <c r="L100" s="6"/>
      <c r="N100" s="61"/>
    </row>
    <row r="101" spans="8:14" x14ac:dyDescent="0.25">
      <c r="H101" s="6"/>
      <c r="I101" s="6"/>
      <c r="J101" s="6"/>
      <c r="K101" s="6"/>
      <c r="L101" s="6"/>
      <c r="N101" s="61"/>
    </row>
    <row r="102" spans="8:14" x14ac:dyDescent="0.25">
      <c r="H102" s="6"/>
      <c r="I102" s="6"/>
      <c r="J102" s="6"/>
      <c r="K102" s="6"/>
      <c r="L102" s="6"/>
      <c r="N102" s="61"/>
    </row>
    <row r="103" spans="8:14" x14ac:dyDescent="0.25">
      <c r="H103" s="6"/>
      <c r="I103" s="6"/>
      <c r="J103" s="6"/>
      <c r="K103" s="6"/>
      <c r="L103" s="6"/>
      <c r="N103" s="61"/>
    </row>
    <row r="104" spans="8:14" x14ac:dyDescent="0.25">
      <c r="H104" s="6"/>
      <c r="I104" s="6"/>
      <c r="J104" s="6"/>
      <c r="K104" s="6"/>
      <c r="L104" s="6"/>
      <c r="N104" s="61"/>
    </row>
    <row r="105" spans="8:14" x14ac:dyDescent="0.25">
      <c r="H105" s="6"/>
      <c r="I105" s="6"/>
      <c r="J105" s="6"/>
      <c r="K105" s="6"/>
      <c r="L105" s="6"/>
      <c r="N105" s="61"/>
    </row>
    <row r="106" spans="8:14" x14ac:dyDescent="0.25">
      <c r="H106" s="6"/>
      <c r="I106" s="6"/>
      <c r="J106" s="6"/>
      <c r="K106" s="6"/>
      <c r="L106" s="6"/>
      <c r="N106" s="61"/>
    </row>
    <row r="107" spans="8:14" x14ac:dyDescent="0.25">
      <c r="H107" s="6"/>
      <c r="I107" s="6"/>
      <c r="J107" s="6"/>
      <c r="K107" s="6"/>
      <c r="L107" s="6"/>
      <c r="N107" s="61"/>
    </row>
    <row r="108" spans="8:14" x14ac:dyDescent="0.25">
      <c r="H108" s="6"/>
      <c r="I108" s="6"/>
      <c r="J108" s="6"/>
      <c r="K108" s="6"/>
      <c r="L108" s="6"/>
      <c r="N108" s="61"/>
    </row>
    <row r="109" spans="8:14" x14ac:dyDescent="0.25">
      <c r="H109" s="6"/>
      <c r="I109" s="6"/>
      <c r="J109" s="6"/>
      <c r="K109" s="6"/>
      <c r="L109" s="6"/>
      <c r="N109" s="61"/>
    </row>
    <row r="110" spans="8:14" x14ac:dyDescent="0.25">
      <c r="H110" s="6"/>
      <c r="I110" s="6"/>
      <c r="J110" s="6"/>
      <c r="K110" s="6"/>
      <c r="L110" s="6"/>
      <c r="N110" s="61"/>
    </row>
    <row r="111" spans="8:14" x14ac:dyDescent="0.25">
      <c r="H111" s="6"/>
      <c r="I111" s="6"/>
      <c r="J111" s="6"/>
      <c r="K111" s="6"/>
      <c r="L111" s="6"/>
      <c r="N111" s="61"/>
    </row>
    <row r="112" spans="8:14" x14ac:dyDescent="0.25">
      <c r="H112" s="6"/>
      <c r="I112" s="6"/>
      <c r="J112" s="6"/>
      <c r="K112" s="6"/>
      <c r="L112" s="6"/>
      <c r="N112" s="61"/>
    </row>
    <row r="113" spans="8:14" x14ac:dyDescent="0.25">
      <c r="H113" s="6"/>
      <c r="I113" s="6"/>
      <c r="J113" s="6"/>
      <c r="K113" s="6"/>
      <c r="L113" s="6"/>
      <c r="N113" s="61"/>
    </row>
    <row r="114" spans="8:14" x14ac:dyDescent="0.25">
      <c r="H114" s="6"/>
      <c r="I114" s="6"/>
      <c r="J114" s="6"/>
      <c r="K114" s="6"/>
      <c r="L114" s="6"/>
      <c r="N114" s="61"/>
    </row>
    <row r="115" spans="8:14" x14ac:dyDescent="0.25">
      <c r="H115" s="6"/>
      <c r="I115" s="6"/>
      <c r="J115" s="6"/>
      <c r="K115" s="6"/>
      <c r="L115" s="6"/>
      <c r="N115" s="61"/>
    </row>
    <row r="116" spans="8:14" x14ac:dyDescent="0.25">
      <c r="H116" s="6"/>
      <c r="I116" s="6"/>
      <c r="J116" s="6"/>
      <c r="K116" s="6"/>
      <c r="L116" s="6"/>
      <c r="N116" s="61"/>
    </row>
    <row r="117" spans="8:14" x14ac:dyDescent="0.25">
      <c r="H117" s="6"/>
      <c r="I117" s="6"/>
      <c r="J117" s="6"/>
      <c r="K117" s="6"/>
      <c r="L117" s="6"/>
      <c r="N117" s="61"/>
    </row>
    <row r="118" spans="8:14" x14ac:dyDescent="0.25">
      <c r="H118" s="6"/>
      <c r="I118" s="6"/>
      <c r="J118" s="6"/>
      <c r="K118" s="6"/>
      <c r="L118" s="6"/>
    </row>
    <row r="119" spans="8:14" x14ac:dyDescent="0.25">
      <c r="H119" s="6"/>
      <c r="I119" s="6"/>
      <c r="J119" s="6"/>
      <c r="K119" s="6"/>
      <c r="L119" s="6"/>
    </row>
    <row r="120" spans="8:14" x14ac:dyDescent="0.25">
      <c r="H120" s="6"/>
      <c r="I120" s="6"/>
      <c r="J120" s="6"/>
      <c r="K120" s="6"/>
      <c r="L120" s="6"/>
    </row>
    <row r="121" spans="8:14" x14ac:dyDescent="0.25">
      <c r="H121" s="6"/>
      <c r="I121" s="6"/>
      <c r="J121" s="6"/>
      <c r="K121" s="6"/>
      <c r="L121" s="6"/>
    </row>
    <row r="122" spans="8:14" x14ac:dyDescent="0.25">
      <c r="H122" s="6"/>
      <c r="I122" s="6"/>
      <c r="J122" s="6"/>
      <c r="K122" s="6"/>
      <c r="L122" s="6"/>
    </row>
    <row r="123" spans="8:14" x14ac:dyDescent="0.25">
      <c r="H123" s="6"/>
      <c r="I123" s="6"/>
      <c r="J123" s="6"/>
      <c r="L123" s="6"/>
    </row>
    <row r="124" spans="8:14" x14ac:dyDescent="0.25">
      <c r="H124" s="6"/>
      <c r="I124" s="6"/>
      <c r="J124" s="6"/>
      <c r="L124" s="6"/>
    </row>
    <row r="125" spans="8:14" x14ac:dyDescent="0.25">
      <c r="H125" s="6"/>
      <c r="I125" s="6"/>
      <c r="J125" s="6"/>
    </row>
    <row r="126" spans="8:14" x14ac:dyDescent="0.25">
      <c r="H126" s="6"/>
      <c r="I126" s="6"/>
    </row>
    <row r="127" spans="8:14" x14ac:dyDescent="0.25">
      <c r="H127" s="6"/>
      <c r="I127" s="6"/>
    </row>
  </sheetData>
  <mergeCells count="3">
    <mergeCell ref="AF4:AG4"/>
    <mergeCell ref="AC4:AD4"/>
    <mergeCell ref="AI4:AJ4"/>
  </mergeCells>
  <pageMargins left="0.7" right="0.7" top="0.75" bottom="0.75" header="0.3" footer="0.3"/>
  <pageSetup paperSize="9" orientation="portrait" r:id="rId1"/>
  <ignoredErrors>
    <ignoredError sqref="D29 I56:K56 J5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Gareth Edwards</cp:lastModifiedBy>
  <dcterms:created xsi:type="dcterms:W3CDTF">2020-01-10T14:46:57Z</dcterms:created>
  <dcterms:modified xsi:type="dcterms:W3CDTF">2020-01-21T17:00:59Z</dcterms:modified>
</cp:coreProperties>
</file>