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\vs_07\project\surface excel\"/>
    </mc:Choice>
  </mc:AlternateContent>
  <xr:revisionPtr revIDLastSave="0" documentId="13_ncr:1_{CB766597-DD26-4943-9445-A4ADD05F23CB}" xr6:coauthVersionLast="44" xr6:coauthVersionMax="44" xr10:uidLastSave="{00000000-0000-0000-0000-000000000000}"/>
  <bookViews>
    <workbookView xWindow="-120" yWindow="-120" windowWidth="29040" windowHeight="18240" activeTab="1" xr2:uid="{00000000-000D-0000-FFFF-FFFF00000000}"/>
  </bookViews>
  <sheets>
    <sheet name="compare" sheetId="2" r:id="rId1"/>
    <sheet name="surf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1" l="1"/>
  <c r="E50" i="2" l="1"/>
  <c r="D50" i="2"/>
  <c r="C50" i="2"/>
  <c r="E49" i="2"/>
  <c r="D49" i="2"/>
  <c r="C49" i="2"/>
  <c r="E48" i="2"/>
  <c r="D48" i="2"/>
  <c r="C48" i="2"/>
  <c r="E47" i="2"/>
  <c r="D47" i="2"/>
  <c r="C47" i="2"/>
  <c r="D24" i="2"/>
  <c r="D27" i="2" s="1"/>
  <c r="E19" i="2" s="1"/>
  <c r="D23" i="2"/>
  <c r="D26" i="2" s="1"/>
  <c r="D19" i="2" s="1"/>
  <c r="F50" i="2" l="1"/>
  <c r="D57" i="2" s="1"/>
  <c r="D71" i="2" s="1"/>
  <c r="F47" i="2"/>
  <c r="D54" i="2" s="1"/>
  <c r="D68" i="2" s="1"/>
  <c r="F49" i="2"/>
  <c r="E56" i="2" s="1"/>
  <c r="D28" i="2"/>
  <c r="F19" i="2" s="1"/>
  <c r="F48" i="2"/>
  <c r="D55" i="2" s="1"/>
  <c r="D69" i="2" s="1"/>
  <c r="T64" i="1"/>
  <c r="U64" i="1"/>
  <c r="V64" i="1"/>
  <c r="T65" i="1"/>
  <c r="U65" i="1"/>
  <c r="V65" i="1"/>
  <c r="T66" i="1"/>
  <c r="U66" i="1"/>
  <c r="V66" i="1"/>
  <c r="U63" i="1"/>
  <c r="V63" i="1"/>
  <c r="T63" i="1"/>
  <c r="D36" i="2"/>
  <c r="D35" i="2"/>
  <c r="D33" i="2"/>
  <c r="D34" i="2"/>
  <c r="E36" i="2" l="1"/>
  <c r="F36" i="2" s="1"/>
  <c r="E34" i="2"/>
  <c r="F34" i="2" s="1"/>
  <c r="E33" i="2"/>
  <c r="F33" i="2" s="1"/>
  <c r="E35" i="2"/>
  <c r="F35" i="2" s="1"/>
  <c r="C57" i="2"/>
  <c r="E57" i="2"/>
  <c r="C54" i="2"/>
  <c r="E54" i="2"/>
  <c r="D56" i="2"/>
  <c r="D70" i="2" s="1"/>
  <c r="C56" i="2"/>
  <c r="C63" i="2" s="1"/>
  <c r="D63" i="2" s="1"/>
  <c r="E70" i="2" s="1"/>
  <c r="E77" i="2" s="1"/>
  <c r="C55" i="2"/>
  <c r="E55" i="2"/>
  <c r="L14" i="1"/>
  <c r="J14" i="1"/>
  <c r="Z30" i="1"/>
  <c r="Y30" i="1"/>
  <c r="X30" i="1"/>
  <c r="E56" i="1"/>
  <c r="E55" i="1"/>
  <c r="E54" i="1"/>
  <c r="C56" i="1"/>
  <c r="C55" i="1"/>
  <c r="C54" i="1"/>
  <c r="D56" i="1"/>
  <c r="D54" i="1"/>
  <c r="D55" i="1"/>
  <c r="Z27" i="1"/>
  <c r="Y27" i="1"/>
  <c r="X27" i="1"/>
  <c r="Z23" i="1"/>
  <c r="Y23" i="1"/>
  <c r="X23" i="1"/>
  <c r="E53" i="1"/>
  <c r="D53" i="1"/>
  <c r="C53" i="1"/>
  <c r="C64" i="2" l="1"/>
  <c r="D64" i="2" s="1"/>
  <c r="C71" i="2" s="1"/>
  <c r="C61" i="2"/>
  <c r="D61" i="2" s="1"/>
  <c r="E68" i="2" s="1"/>
  <c r="E75" i="2" s="1"/>
  <c r="C70" i="2"/>
  <c r="C77" i="2" s="1"/>
  <c r="C62" i="2"/>
  <c r="D62" i="2" s="1"/>
  <c r="E69" i="2" s="1"/>
  <c r="E76" i="2" s="1"/>
  <c r="F56" i="1"/>
  <c r="E63" i="1" s="1"/>
  <c r="F53" i="1"/>
  <c r="C60" i="1" s="1"/>
  <c r="F54" i="1"/>
  <c r="D61" i="1" s="1"/>
  <c r="E71" i="2" l="1"/>
  <c r="E78" i="2" s="1"/>
  <c r="C78" i="2"/>
  <c r="D78" i="2"/>
  <c r="D85" i="2" s="1"/>
  <c r="K36" i="2" s="1"/>
  <c r="D77" i="2"/>
  <c r="D84" i="2" s="1"/>
  <c r="K35" i="2" s="1"/>
  <c r="C68" i="2"/>
  <c r="D75" i="2" s="1"/>
  <c r="D82" i="2" s="1"/>
  <c r="K33" i="2" s="1"/>
  <c r="C69" i="2"/>
  <c r="C76" i="2" s="1"/>
  <c r="C83" i="2" s="1"/>
  <c r="J34" i="2" s="1"/>
  <c r="E84" i="2"/>
  <c r="L35" i="2" s="1"/>
  <c r="C84" i="2"/>
  <c r="J35" i="2" s="1"/>
  <c r="C61" i="1"/>
  <c r="C63" i="1"/>
  <c r="C70" i="1" s="1"/>
  <c r="D70" i="1" s="1"/>
  <c r="D63" i="1"/>
  <c r="D77" i="1" s="1"/>
  <c r="D60" i="1"/>
  <c r="D74" i="1" s="1"/>
  <c r="E60" i="1"/>
  <c r="C67" i="1" s="1"/>
  <c r="D67" i="1" s="1"/>
  <c r="E61" i="1"/>
  <c r="D75" i="1"/>
  <c r="H35" i="2"/>
  <c r="C68" i="1" l="1"/>
  <c r="D68" i="1" s="1"/>
  <c r="E85" i="2"/>
  <c r="L36" i="2" s="1"/>
  <c r="C85" i="2"/>
  <c r="J36" i="2" s="1"/>
  <c r="C75" i="2"/>
  <c r="E82" i="2" s="1"/>
  <c r="L33" i="2" s="1"/>
  <c r="L37" i="2" s="1"/>
  <c r="D76" i="2"/>
  <c r="D83" i="2" s="1"/>
  <c r="K34" i="2" s="1"/>
  <c r="K37" i="2" s="1"/>
  <c r="E83" i="2"/>
  <c r="L34" i="2" s="1"/>
  <c r="C77" i="1"/>
  <c r="E77" i="1"/>
  <c r="E84" i="1" s="1"/>
  <c r="H36" i="2"/>
  <c r="H34" i="2"/>
  <c r="C82" i="2" l="1"/>
  <c r="J33" i="2" s="1"/>
  <c r="J37" i="2" s="1"/>
  <c r="C74" i="1"/>
  <c r="E74" i="1"/>
  <c r="E81" i="1" s="1"/>
  <c r="E75" i="1"/>
  <c r="E82" i="1" s="1"/>
  <c r="C75" i="1"/>
  <c r="H33" i="2"/>
  <c r="J19" i="1" l="1"/>
  <c r="Z12" i="1"/>
  <c r="Y12" i="1"/>
  <c r="X12" i="1"/>
  <c r="J2" i="1"/>
  <c r="D24" i="1" l="1"/>
  <c r="D27" i="1" s="1"/>
  <c r="E19" i="1" s="1"/>
  <c r="D23" i="1"/>
  <c r="D28" i="1" s="1"/>
  <c r="F19" i="1" s="1"/>
  <c r="L26" i="1"/>
  <c r="K26" i="1"/>
  <c r="J26" i="1"/>
  <c r="J5" i="1"/>
  <c r="K5" i="1"/>
  <c r="L5" i="1"/>
  <c r="Y13" i="1" l="1"/>
  <c r="Z13" i="1"/>
  <c r="D26" i="1"/>
  <c r="D19" i="1" s="1"/>
  <c r="K7" i="1"/>
  <c r="D39" i="1"/>
  <c r="D40" i="1"/>
  <c r="D41" i="1"/>
  <c r="D42" i="1"/>
  <c r="E42" i="1" l="1"/>
  <c r="E41" i="1"/>
  <c r="E40" i="1"/>
  <c r="E39" i="1"/>
  <c r="F55" i="1"/>
  <c r="X13" i="1"/>
  <c r="M5" i="1"/>
  <c r="K6" i="1" s="1"/>
  <c r="E62" i="1" l="1"/>
  <c r="C62" i="1"/>
  <c r="D62" i="1"/>
  <c r="D76" i="1" s="1"/>
  <c r="J6" i="1"/>
  <c r="L6" i="1"/>
  <c r="C69" i="1" l="1"/>
  <c r="D69" i="1" s="1"/>
  <c r="J9" i="1"/>
  <c r="K8" i="1"/>
  <c r="J8" i="1"/>
  <c r="K18" i="1" s="1"/>
  <c r="K9" i="1"/>
  <c r="E76" i="1" l="1"/>
  <c r="E83" i="1" s="1"/>
  <c r="C76" i="1"/>
  <c r="J18" i="1"/>
  <c r="K20" i="1"/>
  <c r="J20" i="1" s="1"/>
  <c r="X19" i="1" l="1"/>
  <c r="Z19" i="1"/>
  <c r="Y19" i="1"/>
  <c r="Z16" i="1"/>
  <c r="Y16" i="1"/>
  <c r="X16" i="1"/>
  <c r="Z9" i="1"/>
  <c r="Y9" i="1"/>
  <c r="X9" i="1"/>
  <c r="Z5" i="1"/>
  <c r="Y5" i="1"/>
  <c r="X5" i="1"/>
  <c r="P7" i="1"/>
  <c r="Q7" i="1"/>
  <c r="R7" i="1"/>
  <c r="P8" i="1"/>
  <c r="Q8" i="1"/>
  <c r="R8" i="1"/>
  <c r="P9" i="1"/>
  <c r="Q9" i="1"/>
  <c r="R9" i="1"/>
  <c r="R6" i="1"/>
  <c r="Q6" i="1"/>
  <c r="P6" i="1"/>
  <c r="S8" i="1" l="1"/>
  <c r="U8" i="1" s="1"/>
  <c r="Y6" i="1" s="1"/>
  <c r="S7" i="1"/>
  <c r="T7" i="1" s="1"/>
  <c r="X8" i="1" s="1"/>
  <c r="S9" i="1"/>
  <c r="V9" i="1" s="1"/>
  <c r="Z10" i="1" s="1"/>
  <c r="T8" i="1" l="1"/>
  <c r="X6" i="1" s="1"/>
  <c r="V8" i="1"/>
  <c r="Z6" i="1" s="1"/>
  <c r="V7" i="1"/>
  <c r="Z8" i="1" s="1"/>
  <c r="U9" i="1"/>
  <c r="Y10" i="1" s="1"/>
  <c r="U7" i="1"/>
  <c r="Y8" i="1" s="1"/>
  <c r="T9" i="1"/>
  <c r="X10" i="1" s="1"/>
  <c r="S6" i="1" l="1"/>
  <c r="V6" i="1" l="1"/>
  <c r="Z4" i="1" s="1"/>
  <c r="T6" i="1"/>
  <c r="X4" i="1" s="1"/>
  <c r="U6" i="1"/>
  <c r="Y4" i="1" s="1"/>
  <c r="C82" i="1" l="1"/>
  <c r="E89" i="1" s="1"/>
  <c r="D82" i="1"/>
  <c r="D89" i="1" s="1"/>
  <c r="C83" i="1"/>
  <c r="E90" i="1" s="1"/>
  <c r="D83" i="1"/>
  <c r="D90" i="1" s="1"/>
  <c r="C84" i="1"/>
  <c r="E91" i="1" s="1"/>
  <c r="D84" i="1"/>
  <c r="D91" i="1" s="1"/>
  <c r="D81" i="1"/>
  <c r="D88" i="1" s="1"/>
  <c r="C81" i="1"/>
  <c r="E88" i="1" s="1"/>
  <c r="F41" i="1"/>
  <c r="F40" i="1"/>
  <c r="F42" i="1"/>
  <c r="F39" i="1"/>
  <c r="K27" i="1"/>
  <c r="J28" i="1"/>
  <c r="J31" i="1" s="1"/>
  <c r="L28" i="1"/>
  <c r="L31" i="1" s="1"/>
  <c r="L27" i="1"/>
  <c r="K28" i="1"/>
  <c r="K31" i="1" s="1"/>
  <c r="J27" i="1"/>
  <c r="Y24" i="1" l="1"/>
  <c r="Y28" i="1"/>
  <c r="Y26" i="1"/>
  <c r="D33" i="1"/>
  <c r="Y22" i="1"/>
  <c r="C91" i="1"/>
  <c r="C88" i="1"/>
  <c r="C90" i="1"/>
  <c r="C89" i="1"/>
  <c r="L29" i="1"/>
  <c r="L34" i="1" s="1"/>
  <c r="Z17" i="1" s="1"/>
  <c r="L30" i="1"/>
  <c r="L33" i="1" s="1"/>
  <c r="Y17" i="1" s="1"/>
  <c r="J29" i="1"/>
  <c r="J34" i="1" s="1"/>
  <c r="Z15" i="1" s="1"/>
  <c r="J30" i="1"/>
  <c r="J33" i="1" s="1"/>
  <c r="Y15" i="1" s="1"/>
  <c r="K30" i="1"/>
  <c r="K33" i="1" s="1"/>
  <c r="K29" i="1"/>
  <c r="K34" i="1" s="1"/>
  <c r="L16" i="1" s="1"/>
  <c r="Z26" i="1" l="1"/>
  <c r="X24" i="1"/>
  <c r="X28" i="1"/>
  <c r="X26" i="1"/>
  <c r="Z24" i="1"/>
  <c r="Z28" i="1"/>
  <c r="E33" i="1"/>
  <c r="Z22" i="1"/>
  <c r="X22" i="1"/>
  <c r="C33" i="1"/>
  <c r="K32" i="1"/>
  <c r="J16" i="1" s="1"/>
  <c r="J32" i="1"/>
  <c r="X15" i="1" s="1"/>
  <c r="Z20" i="1"/>
  <c r="L32" i="1"/>
  <c r="X17" i="1" s="1"/>
  <c r="Y20" i="1"/>
  <c r="K16" i="1"/>
  <c r="J39" i="1"/>
  <c r="J40" i="1"/>
  <c r="J41" i="1"/>
  <c r="J42" i="1"/>
  <c r="I47" i="1" l="1"/>
  <c r="F33" i="1"/>
  <c r="D34" i="1" s="1"/>
  <c r="Y31" i="1" s="1"/>
  <c r="K41" i="1"/>
  <c r="L41" i="1" s="1"/>
  <c r="K42" i="1"/>
  <c r="L42" i="1" s="1"/>
  <c r="K40" i="1"/>
  <c r="L40" i="1" s="1"/>
  <c r="K39" i="1"/>
  <c r="L39" i="1" s="1"/>
  <c r="X20" i="1"/>
  <c r="E34" i="1" l="1"/>
  <c r="Z31" i="1" s="1"/>
  <c r="C34" i="1"/>
  <c r="X31" i="1" s="1"/>
</calcChain>
</file>

<file path=xl/sharedStrings.xml><?xml version="1.0" encoding="utf-8"?>
<sst xmlns="http://schemas.openxmlformats.org/spreadsheetml/2006/main" count="200" uniqueCount="79">
  <si>
    <t>Y</t>
  </si>
  <si>
    <t>X</t>
  </si>
  <si>
    <t>Z</t>
  </si>
  <si>
    <t>A</t>
  </si>
  <si>
    <t>B</t>
  </si>
  <si>
    <t>C</t>
  </si>
  <si>
    <t>D</t>
  </si>
  <si>
    <t>Light</t>
  </si>
  <si>
    <t>Radius</t>
  </si>
  <si>
    <t>Intensity</t>
  </si>
  <si>
    <t>Vertex</t>
  </si>
  <si>
    <t>Normal</t>
  </si>
  <si>
    <t>Rotation</t>
  </si>
  <si>
    <t>RY</t>
  </si>
  <si>
    <t>x'</t>
  </si>
  <si>
    <t>y'</t>
  </si>
  <si>
    <t>z'</t>
  </si>
  <si>
    <t>x''</t>
  </si>
  <si>
    <t>y''</t>
  </si>
  <si>
    <t>z''</t>
  </si>
  <si>
    <t>Value</t>
  </si>
  <si>
    <t>Radians</t>
  </si>
  <si>
    <t>Y (Pan)</t>
  </si>
  <si>
    <t>X (Tilt)</t>
  </si>
  <si>
    <t>Z (Roll)</t>
  </si>
  <si>
    <t>U V</t>
  </si>
  <si>
    <t>Degrees</t>
  </si>
  <si>
    <t>Lights, Point &amp; Shader Value - given</t>
  </si>
  <si>
    <t>Geometry</t>
  </si>
  <si>
    <t>Scalars</t>
  </si>
  <si>
    <t>V 2 L</t>
  </si>
  <si>
    <t>RX r</t>
  </si>
  <si>
    <t>RY r</t>
  </si>
  <si>
    <t>X'</t>
  </si>
  <si>
    <t>Y'</t>
  </si>
  <si>
    <t>Z'</t>
  </si>
  <si>
    <t>X''</t>
  </si>
  <si>
    <t>Y''</t>
  </si>
  <si>
    <t>Z''</t>
  </si>
  <si>
    <t>X vec</t>
  </si>
  <si>
    <t>Y vec</t>
  </si>
  <si>
    <t>Z vec</t>
  </si>
  <si>
    <t>X'''</t>
  </si>
  <si>
    <t>Y'''</t>
  </si>
  <si>
    <t>Z'''</t>
  </si>
  <si>
    <t>Surface</t>
  </si>
  <si>
    <t>RZ</t>
  </si>
  <si>
    <t>RZ r</t>
  </si>
  <si>
    <t>Original</t>
  </si>
  <si>
    <t>Alignment to Light #</t>
  </si>
  <si>
    <t>Light: A 2 C</t>
  </si>
  <si>
    <t>Light: B 2 D</t>
  </si>
  <si>
    <t>Surface XZ</t>
  </si>
  <si>
    <t>Surface Y</t>
  </si>
  <si>
    <t>Len</t>
  </si>
  <si>
    <t>Vector</t>
  </si>
  <si>
    <t>Angle included with XY plane</t>
  </si>
  <si>
    <t>deg</t>
  </si>
  <si>
    <t>rad</t>
  </si>
  <si>
    <t>Rotate to XY plane</t>
  </si>
  <si>
    <t>Rotate to Normal</t>
  </si>
  <si>
    <t>Normals A 2 C</t>
  </si>
  <si>
    <t>Normals B 2 D</t>
  </si>
  <si>
    <t>Average Normal derved from Shader</t>
  </si>
  <si>
    <t>Normals derved from Shader Values</t>
  </si>
  <si>
    <t>Shader Values</t>
  </si>
  <si>
    <t>Small</t>
  </si>
  <si>
    <t>Average Normal</t>
  </si>
  <si>
    <t>XN</t>
  </si>
  <si>
    <t>YN</t>
  </si>
  <si>
    <t>ZN</t>
  </si>
  <si>
    <t>interp =</t>
  </si>
  <si>
    <t>ymin = -10</t>
  </si>
  <si>
    <t>ymax = 10</t>
  </si>
  <si>
    <t>Interpolate bewtween best fit ymin and ymax</t>
  </si>
  <si>
    <t>Rotate from XY plane</t>
  </si>
  <si>
    <t>Rotate in XY plane to create Normal</t>
  </si>
  <si>
    <t>Surface Shader Values</t>
  </si>
  <si>
    <t>Shader Value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</si>
</sst>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6">
    <xf numFmtId="0" fontId="0" fillId="0" borderId="0" xfId="0"/>
    <xf numFmtId="164" fontId="16" fillId="0" borderId="13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16" fillId="0" borderId="12" xfId="0" applyNumberFormat="1" applyFont="1" applyBorder="1" applyAlignment="1">
      <alignment horizontal="left"/>
    </xf>
    <xf numFmtId="164" fontId="0" fillId="0" borderId="16" xfId="0" applyNumberFormat="1" applyFont="1" applyBorder="1" applyAlignment="1">
      <alignment horizontal="center"/>
    </xf>
    <xf numFmtId="0" fontId="0" fillId="0" borderId="0" xfId="0" applyBorder="1"/>
    <xf numFmtId="0" fontId="16" fillId="0" borderId="0" xfId="0" applyFont="1" applyBorder="1"/>
    <xf numFmtId="164" fontId="0" fillId="0" borderId="1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164" fontId="16" fillId="0" borderId="0" xfId="0" applyNumberFormat="1" applyFont="1" applyBorder="1" applyAlignment="1">
      <alignment horizontal="center"/>
    </xf>
    <xf numFmtId="164" fontId="0" fillId="0" borderId="0" xfId="0" applyNumberFormat="1"/>
    <xf numFmtId="164" fontId="0" fillId="0" borderId="1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16" xfId="0" applyNumberFormat="1" applyBorder="1"/>
    <xf numFmtId="164" fontId="0" fillId="0" borderId="14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left"/>
    </xf>
    <xf numFmtId="164" fontId="16" fillId="0" borderId="11" xfId="0" applyNumberFormat="1" applyFont="1" applyBorder="1"/>
    <xf numFmtId="164" fontId="16" fillId="0" borderId="0" xfId="0" applyNumberFormat="1" applyFont="1"/>
    <xf numFmtId="164" fontId="16" fillId="0" borderId="11" xfId="0" applyNumberFormat="1" applyFont="1" applyBorder="1" applyAlignment="1">
      <alignment horizontal="left"/>
    </xf>
    <xf numFmtId="164" fontId="16" fillId="0" borderId="12" xfId="0" applyNumberFormat="1" applyFont="1" applyBorder="1" applyAlignment="1">
      <alignment horizontal="center"/>
    </xf>
    <xf numFmtId="164" fontId="16" fillId="0" borderId="0" xfId="0" applyNumberFormat="1" applyFont="1" applyBorder="1"/>
    <xf numFmtId="164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14" xfId="0" applyNumberFormat="1" applyFont="1" applyBorder="1" applyAlignment="1">
      <alignment horizontal="left"/>
    </xf>
    <xf numFmtId="164" fontId="0" fillId="0" borderId="10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/>
    </xf>
    <xf numFmtId="164" fontId="14" fillId="0" borderId="16" xfId="0" applyNumberFormat="1" applyFont="1" applyBorder="1" applyAlignment="1">
      <alignment horizontal="center"/>
    </xf>
    <xf numFmtId="164" fontId="0" fillId="0" borderId="0" xfId="0" applyNumberFormat="1" applyFill="1" applyBorder="1"/>
    <xf numFmtId="164" fontId="0" fillId="0" borderId="10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16" fillId="0" borderId="0" xfId="0" applyFont="1" applyBorder="1" applyAlignment="1">
      <alignment horizontal="left"/>
    </xf>
    <xf numFmtId="164" fontId="0" fillId="0" borderId="14" xfId="0" applyNumberFormat="1" applyBorder="1" applyAlignment="1">
      <alignment horizontal="right"/>
    </xf>
    <xf numFmtId="0" fontId="18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18" fillId="33" borderId="0" xfId="0" applyNumberFormat="1" applyFont="1" applyFill="1" applyBorder="1" applyAlignment="1">
      <alignment horizontal="center"/>
    </xf>
    <xf numFmtId="164" fontId="18" fillId="33" borderId="10" xfId="0" applyNumberFormat="1" applyFont="1" applyFill="1" applyBorder="1" applyAlignment="1">
      <alignment horizontal="center"/>
    </xf>
    <xf numFmtId="164" fontId="20" fillId="0" borderId="11" xfId="0" applyNumberFormat="1" applyFont="1" applyBorder="1"/>
    <xf numFmtId="164" fontId="20" fillId="0" borderId="12" xfId="0" applyNumberFormat="1" applyFont="1" applyBorder="1"/>
    <xf numFmtId="164" fontId="20" fillId="0" borderId="13" xfId="0" applyNumberFormat="1" applyFont="1" applyBorder="1"/>
    <xf numFmtId="164" fontId="20" fillId="0" borderId="14" xfId="0" applyNumberFormat="1" applyFont="1" applyBorder="1"/>
    <xf numFmtId="164" fontId="20" fillId="0" borderId="0" xfId="0" applyNumberFormat="1" applyFont="1" applyBorder="1"/>
    <xf numFmtId="164" fontId="20" fillId="0" borderId="10" xfId="0" applyNumberFormat="1" applyFont="1" applyBorder="1"/>
    <xf numFmtId="164" fontId="20" fillId="0" borderId="15" xfId="0" applyNumberFormat="1" applyFont="1" applyBorder="1"/>
    <xf numFmtId="164" fontId="20" fillId="0" borderId="16" xfId="0" applyNumberFormat="1" applyFont="1" applyBorder="1"/>
    <xf numFmtId="164" fontId="20" fillId="0" borderId="17" xfId="0" applyNumberFormat="1" applyFont="1" applyBorder="1"/>
    <xf numFmtId="164" fontId="18" fillId="0" borderId="10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16" fillId="0" borderId="14" xfId="0" applyNumberFormat="1" applyFont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21" fillId="0" borderId="11" xfId="0" applyNumberFormat="1" applyFont="1" applyBorder="1"/>
    <xf numFmtId="164" fontId="21" fillId="0" borderId="12" xfId="0" applyNumberFormat="1" applyFont="1" applyBorder="1"/>
    <xf numFmtId="164" fontId="21" fillId="0" borderId="13" xfId="0" applyNumberFormat="1" applyFont="1" applyBorder="1"/>
    <xf numFmtId="164" fontId="21" fillId="0" borderId="14" xfId="0" applyNumberFormat="1" applyFont="1" applyBorder="1"/>
    <xf numFmtId="164" fontId="21" fillId="0" borderId="0" xfId="0" applyNumberFormat="1" applyFont="1" applyBorder="1"/>
    <xf numFmtId="164" fontId="21" fillId="0" borderId="10" xfId="0" applyNumberFormat="1" applyFont="1" applyBorder="1"/>
    <xf numFmtId="164" fontId="21" fillId="0" borderId="15" xfId="0" applyNumberFormat="1" applyFont="1" applyBorder="1"/>
    <xf numFmtId="164" fontId="21" fillId="0" borderId="16" xfId="0" applyNumberFormat="1" applyFont="1" applyBorder="1"/>
    <xf numFmtId="164" fontId="21" fillId="0" borderId="17" xfId="0" applyNumberFormat="1" applyFont="1" applyBorder="1"/>
    <xf numFmtId="164" fontId="0" fillId="0" borderId="0" xfId="0" applyNumberFormat="1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10" xfId="0" applyNumberFormat="1" applyFont="1" applyBorder="1" applyAlignment="1">
      <alignment horizontal="center"/>
    </xf>
    <xf numFmtId="164" fontId="18" fillId="0" borderId="11" xfId="0" applyNumberFormat="1" applyFont="1" applyBorder="1"/>
    <xf numFmtId="164" fontId="18" fillId="0" borderId="12" xfId="0" applyNumberFormat="1" applyFont="1" applyBorder="1"/>
    <xf numFmtId="164" fontId="18" fillId="0" borderId="13" xfId="0" applyNumberFormat="1" applyFont="1" applyBorder="1"/>
    <xf numFmtId="164" fontId="18" fillId="0" borderId="15" xfId="0" applyNumberFormat="1" applyFont="1" applyBorder="1"/>
    <xf numFmtId="164" fontId="18" fillId="0" borderId="16" xfId="0" applyNumberFormat="1" applyFont="1" applyBorder="1"/>
    <xf numFmtId="164" fontId="18" fillId="0" borderId="17" xfId="0" applyNumberFormat="1" applyFont="1" applyBorder="1"/>
    <xf numFmtId="164" fontId="23" fillId="0" borderId="11" xfId="0" applyNumberFormat="1" applyFont="1" applyBorder="1"/>
    <xf numFmtId="164" fontId="23" fillId="0" borderId="12" xfId="0" applyNumberFormat="1" applyFont="1" applyBorder="1"/>
    <xf numFmtId="164" fontId="23" fillId="0" borderId="13" xfId="0" applyNumberFormat="1" applyFont="1" applyBorder="1"/>
    <xf numFmtId="164" fontId="23" fillId="0" borderId="14" xfId="0" applyNumberFormat="1" applyFont="1" applyBorder="1"/>
    <xf numFmtId="164" fontId="23" fillId="0" borderId="0" xfId="0" applyNumberFormat="1" applyFont="1" applyBorder="1"/>
    <xf numFmtId="164" fontId="23" fillId="0" borderId="10" xfId="0" applyNumberFormat="1" applyFont="1" applyBorder="1"/>
    <xf numFmtId="164" fontId="16" fillId="0" borderId="14" xfId="0" applyNumberFormat="1" applyFont="1" applyBorder="1"/>
    <xf numFmtId="164" fontId="16" fillId="0" borderId="10" xfId="0" applyNumberFormat="1" applyFont="1" applyBorder="1"/>
    <xf numFmtId="164" fontId="23" fillId="0" borderId="15" xfId="0" applyNumberFormat="1" applyFont="1" applyBorder="1"/>
    <xf numFmtId="164" fontId="23" fillId="0" borderId="16" xfId="0" applyNumberFormat="1" applyFont="1" applyBorder="1"/>
    <xf numFmtId="164" fontId="23" fillId="0" borderId="17" xfId="0" applyNumberFormat="1" applyFont="1" applyBorder="1"/>
    <xf numFmtId="164" fontId="22" fillId="0" borderId="11" xfId="0" applyNumberFormat="1" applyFont="1" applyBorder="1"/>
    <xf numFmtId="164" fontId="22" fillId="0" borderId="12" xfId="0" applyNumberFormat="1" applyFont="1" applyBorder="1"/>
    <xf numFmtId="164" fontId="22" fillId="0" borderId="13" xfId="0" applyNumberFormat="1" applyFont="1" applyBorder="1"/>
    <xf numFmtId="164" fontId="22" fillId="0" borderId="15" xfId="0" applyNumberFormat="1" applyFont="1" applyBorder="1"/>
    <xf numFmtId="164" fontId="22" fillId="0" borderId="16" xfId="0" applyNumberFormat="1" applyFont="1" applyBorder="1"/>
    <xf numFmtId="164" fontId="22" fillId="0" borderId="17" xfId="0" applyNumberFormat="1" applyFont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24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V 2 L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surf!$X$4:$X$10</c:f>
              <c:numCache>
                <c:formatCode>0.000</c:formatCode>
                <c:ptCount val="7"/>
                <c:pt idx="0">
                  <c:v>-78.53134463407001</c:v>
                </c:pt>
                <c:pt idx="1">
                  <c:v>-50</c:v>
                </c:pt>
                <c:pt idx="2">
                  <c:v>-12.155947376457966</c:v>
                </c:pt>
                <c:pt idx="4">
                  <c:v>-42.431189475291596</c:v>
                </c:pt>
                <c:pt idx="5">
                  <c:v>-50</c:v>
                </c:pt>
                <c:pt idx="6">
                  <c:v>-40.489551788643332</c:v>
                </c:pt>
              </c:numCache>
            </c:numRef>
          </c:xVal>
          <c:yVal>
            <c:numRef>
              <c:f>surf!$Y$4:$Y$10</c:f>
              <c:numCache>
                <c:formatCode>0.000</c:formatCode>
                <c:ptCount val="7"/>
                <c:pt idx="0">
                  <c:v>29.943882487698005</c:v>
                </c:pt>
                <c:pt idx="1">
                  <c:v>-10</c:v>
                </c:pt>
                <c:pt idx="2">
                  <c:v>21.789004203775306</c:v>
                </c:pt>
                <c:pt idx="4">
                  <c:v>21.789004203775306</c:v>
                </c:pt>
                <c:pt idx="5">
                  <c:v>-10</c:v>
                </c:pt>
                <c:pt idx="6">
                  <c:v>29.943882487698005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BE-4483-B9A3-7AD60057B810}"/>
            </c:ext>
          </c:extLst>
        </c:ser>
        <c:ser>
          <c:idx val="3"/>
          <c:order val="1"/>
          <c:tx>
            <c:v>Axis XZ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72D1-40D3-A36C-F1E81BE54BA5}"/>
              </c:ext>
            </c:extLst>
          </c:dPt>
          <c:xVal>
            <c:numRef>
              <c:f>surf!$X$15:$X$17</c:f>
              <c:numCache>
                <c:formatCode>0.000</c:formatCode>
                <c:ptCount val="3"/>
                <c:pt idx="0">
                  <c:v>-57.892609804094661</c:v>
                </c:pt>
                <c:pt idx="1">
                  <c:v>-50</c:v>
                </c:pt>
                <c:pt idx="2">
                  <c:v>-21.153938128229306</c:v>
                </c:pt>
              </c:numCache>
            </c:numRef>
          </c:xVal>
          <c:yVal>
            <c:numRef>
              <c:f>surf!$Y$15:$Y$17</c:f>
              <c:numCache>
                <c:formatCode>0.000</c:formatCode>
                <c:ptCount val="3"/>
                <c:pt idx="0">
                  <c:v>6.6453328234399791</c:v>
                </c:pt>
                <c:pt idx="1">
                  <c:v>-10</c:v>
                </c:pt>
                <c:pt idx="2">
                  <c:v>-7.4848216648392816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BE-4483-B9A3-7AD60057B810}"/>
            </c:ext>
          </c:extLst>
        </c:ser>
        <c:ser>
          <c:idx val="0"/>
          <c:order val="2"/>
          <c:tx>
            <c:v>Axis Y</c:v>
          </c:tx>
          <c:marker>
            <c:symbol val="none"/>
          </c:marker>
          <c:dPt>
            <c:idx val="1"/>
            <c:marker>
              <c:symbol val="circle"/>
              <c:size val="5"/>
              <c:spPr>
                <a:ln>
                  <a:solidFill>
                    <a:schemeClr val="accent2"/>
                  </a:solidFill>
                </a:ln>
              </c:spPr>
            </c:marker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D1-40D3-A36C-F1E81BE54BA5}"/>
              </c:ext>
            </c:extLst>
          </c:dPt>
          <c:xVal>
            <c:numRef>
              <c:f>surf!$X$19:$X$20</c:f>
              <c:numCache>
                <c:formatCode>0.000</c:formatCode>
                <c:ptCount val="2"/>
                <c:pt idx="0">
                  <c:v>-50</c:v>
                </c:pt>
                <c:pt idx="1">
                  <c:v>-47.631155351170953</c:v>
                </c:pt>
              </c:numCache>
            </c:numRef>
          </c:xVal>
          <c:yVal>
            <c:numRef>
              <c:f>surf!$Y$19:$Y$20</c:f>
              <c:numCache>
                <c:formatCode>0.000</c:formatCode>
                <c:ptCount val="2"/>
                <c:pt idx="0">
                  <c:v>-10</c:v>
                </c:pt>
                <c:pt idx="1">
                  <c:v>14.831568076528104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1-40D3-A36C-F1E81BE54BA5}"/>
            </c:ext>
          </c:extLst>
        </c:ser>
        <c:ser>
          <c:idx val="1"/>
          <c:order val="3"/>
          <c:tx>
            <c:v>Original</c:v>
          </c:tx>
          <c:marker>
            <c:symbol val="none"/>
          </c:marker>
          <c:dPt>
            <c:idx val="1"/>
            <c:bubble3D val="0"/>
            <c:spPr>
              <a:ln>
                <a:solidFill>
                  <a:schemeClr val="accent5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2D1-40D3-A36C-F1E81BE54BA5}"/>
              </c:ext>
            </c:extLst>
          </c:dPt>
          <c:xVal>
            <c:numRef>
              <c:f>surf!$X$12:$X$13</c:f>
              <c:numCache>
                <c:formatCode>0.000</c:formatCode>
                <c:ptCount val="2"/>
                <c:pt idx="0">
                  <c:v>-50</c:v>
                </c:pt>
                <c:pt idx="1">
                  <c:v>-47.686228251686238</c:v>
                </c:pt>
              </c:numCache>
            </c:numRef>
          </c:xVal>
          <c:yVal>
            <c:numRef>
              <c:f>surf!$Y$12:$Y$13</c:f>
              <c:numCache>
                <c:formatCode>0.000</c:formatCode>
                <c:ptCount val="2"/>
                <c:pt idx="0">
                  <c:v>-10</c:v>
                </c:pt>
                <c:pt idx="1">
                  <c:v>15.98076211353316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1-40D3-A36C-F1E81BE54BA5}"/>
            </c:ext>
          </c:extLst>
        </c:ser>
        <c:ser>
          <c:idx val="4"/>
          <c:order val="4"/>
          <c:tx>
            <c:v>Shader Normals</c:v>
          </c:tx>
          <c:spPr>
            <a:ln>
              <a:solidFill>
                <a:srgbClr val="CC99FF">
                  <a:alpha val="49804"/>
                </a:srgbClr>
              </a:solidFill>
            </a:ln>
          </c:spPr>
          <c:marker>
            <c:symbol val="none"/>
          </c:marker>
          <c:xVal>
            <c:numRef>
              <c:f>surf!$X$22:$X$28</c:f>
              <c:numCache>
                <c:formatCode>0.000</c:formatCode>
                <c:ptCount val="7"/>
                <c:pt idx="0">
                  <c:v>-48.725687271729761</c:v>
                </c:pt>
                <c:pt idx="1">
                  <c:v>-50</c:v>
                </c:pt>
                <c:pt idx="2">
                  <c:v>-49.061004742832999</c:v>
                </c:pt>
                <c:pt idx="4">
                  <c:v>-48.531661973919924</c:v>
                </c:pt>
                <c:pt idx="5">
                  <c:v>-50</c:v>
                </c:pt>
                <c:pt idx="6">
                  <c:v>-52.219327652717368</c:v>
                </c:pt>
              </c:numCache>
            </c:numRef>
          </c:xVal>
          <c:yVal>
            <c:numRef>
              <c:f>surf!$Y$22:$Y$28</c:f>
              <c:numCache>
                <c:formatCode>0.000</c:formatCode>
                <c:ptCount val="7"/>
                <c:pt idx="0">
                  <c:v>4.9397354978284689</c:v>
                </c:pt>
                <c:pt idx="1">
                  <c:v>-10</c:v>
                </c:pt>
                <c:pt idx="2">
                  <c:v>4.9694027744362117</c:v>
                </c:pt>
                <c:pt idx="4">
                  <c:v>2.9978294138040216</c:v>
                </c:pt>
                <c:pt idx="5">
                  <c:v>-10</c:v>
                </c:pt>
                <c:pt idx="6">
                  <c:v>3.2569169756335228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1-40D3-A36C-F1E81BE54BA5}"/>
            </c:ext>
          </c:extLst>
        </c:ser>
        <c:ser>
          <c:idx val="5"/>
          <c:order val="5"/>
          <c:tx>
            <c:v>Average Shader</c:v>
          </c:tx>
          <c:marker>
            <c:symbol val="none"/>
          </c:marker>
          <c:xVal>
            <c:numRef>
              <c:f>surf!$X$30:$X$31</c:f>
              <c:numCache>
                <c:formatCode>0.000</c:formatCode>
                <c:ptCount val="2"/>
                <c:pt idx="0">
                  <c:v>-50</c:v>
                </c:pt>
                <c:pt idx="1">
                  <c:v>-49.241589014647381</c:v>
                </c:pt>
              </c:numCache>
            </c:numRef>
          </c:xVal>
          <c:yVal>
            <c:numRef>
              <c:f>surf!$Y$30:$Y$31</c:f>
              <c:numCache>
                <c:formatCode>0.000</c:formatCode>
                <c:ptCount val="2"/>
                <c:pt idx="0">
                  <c:v>-10</c:v>
                </c:pt>
                <c:pt idx="1">
                  <c:v>19.128614060804434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D1-40D3-A36C-F1E81BE5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89416"/>
        <c:axId val="499113328"/>
      </c:scatterChart>
      <c:valAx>
        <c:axId val="49958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3328"/>
        <c:crosses val="autoZero"/>
        <c:crossBetween val="midCat"/>
      </c:valAx>
      <c:valAx>
        <c:axId val="4991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9416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2 L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surf!$Z$4:$Z$10</c:f>
              <c:numCache>
                <c:formatCode>0.000</c:formatCode>
                <c:ptCount val="7"/>
                <c:pt idx="0">
                  <c:v>-40.489551788643332</c:v>
                </c:pt>
                <c:pt idx="1">
                  <c:v>-50</c:v>
                </c:pt>
                <c:pt idx="2">
                  <c:v>-42.431189475291596</c:v>
                </c:pt>
                <c:pt idx="4">
                  <c:v>-12.155947376457966</c:v>
                </c:pt>
                <c:pt idx="5">
                  <c:v>-50</c:v>
                </c:pt>
                <c:pt idx="6">
                  <c:v>-78.53134463407001</c:v>
                </c:pt>
              </c:numCache>
            </c:numRef>
          </c:xVal>
          <c:yVal>
            <c:numRef>
              <c:f>surf!$Y$4:$Y$10</c:f>
              <c:numCache>
                <c:formatCode>0.000</c:formatCode>
                <c:ptCount val="7"/>
                <c:pt idx="0">
                  <c:v>29.943882487698005</c:v>
                </c:pt>
                <c:pt idx="1">
                  <c:v>-10</c:v>
                </c:pt>
                <c:pt idx="2">
                  <c:v>21.789004203775306</c:v>
                </c:pt>
                <c:pt idx="4">
                  <c:v>21.789004203775306</c:v>
                </c:pt>
                <c:pt idx="5">
                  <c:v>-10</c:v>
                </c:pt>
                <c:pt idx="6">
                  <c:v>29.943882487698005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1-45DB-A106-0A5C507D69EE}"/>
            </c:ext>
          </c:extLst>
        </c:ser>
        <c:ser>
          <c:idx val="1"/>
          <c:order val="1"/>
          <c:tx>
            <c:v>Axis XZ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surf!$Z$15:$Z$18</c:f>
              <c:numCache>
                <c:formatCode>0.000</c:formatCode>
                <c:ptCount val="4"/>
                <c:pt idx="0">
                  <c:v>-73.677829412283984</c:v>
                </c:pt>
                <c:pt idx="1">
                  <c:v>-50</c:v>
                </c:pt>
                <c:pt idx="2">
                  <c:v>-57.847202841287796</c:v>
                </c:pt>
              </c:numCache>
            </c:numRef>
          </c:xVal>
          <c:yVal>
            <c:numRef>
              <c:f>surf!$Y$15:$Y$18</c:f>
              <c:numCache>
                <c:formatCode>0.000</c:formatCode>
                <c:ptCount val="4"/>
                <c:pt idx="0">
                  <c:v>6.6453328234399791</c:v>
                </c:pt>
                <c:pt idx="1">
                  <c:v>-10</c:v>
                </c:pt>
                <c:pt idx="2">
                  <c:v>-7.4848216648392816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1-45DB-A106-0A5C507D69EE}"/>
            </c:ext>
          </c:extLst>
        </c:ser>
        <c:ser>
          <c:idx val="2"/>
          <c:order val="2"/>
          <c:tx>
            <c:v>Axis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surf!$Z$19:$Z$20</c:f>
              <c:numCache>
                <c:formatCode>0.000</c:formatCode>
                <c:ptCount val="2"/>
                <c:pt idx="0">
                  <c:v>-50</c:v>
                </c:pt>
                <c:pt idx="1">
                  <c:v>-33.333212610389964</c:v>
                </c:pt>
              </c:numCache>
            </c:numRef>
          </c:xVal>
          <c:yVal>
            <c:numRef>
              <c:f>surf!$Y$19:$Y$20</c:f>
              <c:numCache>
                <c:formatCode>0.000</c:formatCode>
                <c:ptCount val="2"/>
                <c:pt idx="0">
                  <c:v>-10</c:v>
                </c:pt>
                <c:pt idx="1">
                  <c:v>14.831568076528104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5-42B0-9170-A4F16444ADC5}"/>
            </c:ext>
          </c:extLst>
        </c:ser>
        <c:ser>
          <c:idx val="3"/>
          <c:order val="3"/>
          <c:tx>
            <c:v>Original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5-42B0-9170-A4F16444ADC5}"/>
              </c:ext>
            </c:extLst>
          </c:dPt>
          <c:xVal>
            <c:numRef>
              <c:f>surf!$Z$12:$Z$13</c:f>
              <c:numCache>
                <c:formatCode>0.000</c:formatCode>
                <c:ptCount val="2"/>
                <c:pt idx="0">
                  <c:v>-50</c:v>
                </c:pt>
                <c:pt idx="1">
                  <c:v>-35.179525638607075</c:v>
                </c:pt>
              </c:numCache>
            </c:numRef>
          </c:xVal>
          <c:yVal>
            <c:numRef>
              <c:f>surf!$Y$12:$Y$13</c:f>
              <c:numCache>
                <c:formatCode>0.000</c:formatCode>
                <c:ptCount val="2"/>
                <c:pt idx="0">
                  <c:v>-10</c:v>
                </c:pt>
                <c:pt idx="1">
                  <c:v>15.98076211353316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15-42B0-9170-A4F16444ADC5}"/>
            </c:ext>
          </c:extLst>
        </c:ser>
        <c:ser>
          <c:idx val="4"/>
          <c:order val="4"/>
          <c:tx>
            <c:v>Shader Normals</c:v>
          </c:tx>
          <c:spPr>
            <a:ln w="19050" cap="rnd">
              <a:solidFill>
                <a:srgbClr val="CC99FF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surf!$Z$22:$Z$28</c:f>
              <c:numCache>
                <c:formatCode>0.000</c:formatCode>
                <c:ptCount val="7"/>
                <c:pt idx="0">
                  <c:v>-50.424770909423408</c:v>
                </c:pt>
                <c:pt idx="1">
                  <c:v>-50</c:v>
                </c:pt>
                <c:pt idx="2">
                  <c:v>-49.812200948566598</c:v>
                </c:pt>
                <c:pt idx="4">
                  <c:v>-42.658309869599634</c:v>
                </c:pt>
                <c:pt idx="5">
                  <c:v>-50</c:v>
                </c:pt>
                <c:pt idx="6">
                  <c:v>-43.342017041847903</c:v>
                </c:pt>
              </c:numCache>
            </c:numRef>
          </c:xVal>
          <c:yVal>
            <c:numRef>
              <c:f>surf!$Y$22:$Y$28</c:f>
              <c:numCache>
                <c:formatCode>0.000</c:formatCode>
                <c:ptCount val="7"/>
                <c:pt idx="0">
                  <c:v>4.9397354978284689</c:v>
                </c:pt>
                <c:pt idx="1">
                  <c:v>-10</c:v>
                </c:pt>
                <c:pt idx="2">
                  <c:v>4.9694027744362117</c:v>
                </c:pt>
                <c:pt idx="4">
                  <c:v>2.9978294138040216</c:v>
                </c:pt>
                <c:pt idx="5">
                  <c:v>-10</c:v>
                </c:pt>
                <c:pt idx="6">
                  <c:v>3.2569169756335228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15-42B0-9170-A4F16444ADC5}"/>
            </c:ext>
          </c:extLst>
        </c:ser>
        <c:ser>
          <c:idx val="5"/>
          <c:order val="5"/>
          <c:tx>
            <c:v>Average Shader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surf!$Z$30:$Z$31</c:f>
              <c:numCache>
                <c:formatCode>0.000</c:formatCode>
                <c:ptCount val="2"/>
                <c:pt idx="0">
                  <c:v>-50</c:v>
                </c:pt>
                <c:pt idx="1">
                  <c:v>-42.862167298542026</c:v>
                </c:pt>
              </c:numCache>
            </c:numRef>
          </c:xVal>
          <c:yVal>
            <c:numRef>
              <c:f>surf!$Y$30:$Y$31</c:f>
              <c:numCache>
                <c:formatCode>0.000</c:formatCode>
                <c:ptCount val="2"/>
                <c:pt idx="0">
                  <c:v>-10</c:v>
                </c:pt>
                <c:pt idx="1">
                  <c:v>19.128614060804434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15-42B0-9170-A4F16444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70368"/>
        <c:axId val="406274304"/>
      </c:scatterChart>
      <c:valAx>
        <c:axId val="4062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74304"/>
        <c:crosses val="autoZero"/>
        <c:crossBetween val="midCat"/>
      </c:valAx>
      <c:valAx>
        <c:axId val="4062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2 L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surf!$X$4:$X$10</c:f>
              <c:numCache>
                <c:formatCode>0.000</c:formatCode>
                <c:ptCount val="7"/>
                <c:pt idx="0">
                  <c:v>-78.53134463407001</c:v>
                </c:pt>
                <c:pt idx="1">
                  <c:v>-50</c:v>
                </c:pt>
                <c:pt idx="2">
                  <c:v>-12.155947376457966</c:v>
                </c:pt>
                <c:pt idx="4">
                  <c:v>-42.431189475291596</c:v>
                </c:pt>
                <c:pt idx="5">
                  <c:v>-50</c:v>
                </c:pt>
                <c:pt idx="6">
                  <c:v>-40.489551788643332</c:v>
                </c:pt>
              </c:numCache>
            </c:numRef>
          </c:xVal>
          <c:yVal>
            <c:numRef>
              <c:f>surf!$Z$4:$Z$10</c:f>
              <c:numCache>
                <c:formatCode>0.000</c:formatCode>
                <c:ptCount val="7"/>
                <c:pt idx="0">
                  <c:v>-40.489551788643332</c:v>
                </c:pt>
                <c:pt idx="1">
                  <c:v>-50</c:v>
                </c:pt>
                <c:pt idx="2">
                  <c:v>-42.431189475291596</c:v>
                </c:pt>
                <c:pt idx="4">
                  <c:v>-12.155947376457966</c:v>
                </c:pt>
                <c:pt idx="5">
                  <c:v>-50</c:v>
                </c:pt>
                <c:pt idx="6">
                  <c:v>-78.53134463407001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7-4F48-B9D8-A84C13A669BD}"/>
            </c:ext>
          </c:extLst>
        </c:ser>
        <c:ser>
          <c:idx val="1"/>
          <c:order val="1"/>
          <c:tx>
            <c:v>Axis XZ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surf!$X$15:$X$17</c:f>
              <c:numCache>
                <c:formatCode>0.000</c:formatCode>
                <c:ptCount val="3"/>
                <c:pt idx="0">
                  <c:v>-57.892609804094661</c:v>
                </c:pt>
                <c:pt idx="1">
                  <c:v>-50</c:v>
                </c:pt>
                <c:pt idx="2">
                  <c:v>-21.153938128229306</c:v>
                </c:pt>
              </c:numCache>
            </c:numRef>
          </c:xVal>
          <c:yVal>
            <c:numRef>
              <c:f>surf!$Z$15:$Z$17</c:f>
              <c:numCache>
                <c:formatCode>0.000</c:formatCode>
                <c:ptCount val="3"/>
                <c:pt idx="0">
                  <c:v>-73.677829412283984</c:v>
                </c:pt>
                <c:pt idx="1">
                  <c:v>-50</c:v>
                </c:pt>
                <c:pt idx="2">
                  <c:v>-57.847202841287796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7-4F48-B9D8-A84C13A669BD}"/>
            </c:ext>
          </c:extLst>
        </c:ser>
        <c:ser>
          <c:idx val="2"/>
          <c:order val="2"/>
          <c:tx>
            <c:v>Axis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surf!$X$19:$X$20</c:f>
              <c:numCache>
                <c:formatCode>0.000</c:formatCode>
                <c:ptCount val="2"/>
                <c:pt idx="0">
                  <c:v>-50</c:v>
                </c:pt>
                <c:pt idx="1">
                  <c:v>-47.631155351170953</c:v>
                </c:pt>
              </c:numCache>
            </c:numRef>
          </c:xVal>
          <c:yVal>
            <c:numRef>
              <c:f>surf!$Z$19:$Z$20</c:f>
              <c:numCache>
                <c:formatCode>0.000</c:formatCode>
                <c:ptCount val="2"/>
                <c:pt idx="0">
                  <c:v>-50</c:v>
                </c:pt>
                <c:pt idx="1">
                  <c:v>-33.333212610389964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C7-4F48-B9D8-A84C13A669BD}"/>
            </c:ext>
          </c:extLst>
        </c:ser>
        <c:ser>
          <c:idx val="3"/>
          <c:order val="3"/>
          <c:tx>
            <c:v>Original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7C7-4F48-B9D8-A84C13A669BD}"/>
              </c:ext>
            </c:extLst>
          </c:dPt>
          <c:xVal>
            <c:numRef>
              <c:f>surf!$X$12:$X$13</c:f>
              <c:numCache>
                <c:formatCode>0.000</c:formatCode>
                <c:ptCount val="2"/>
                <c:pt idx="0">
                  <c:v>-50</c:v>
                </c:pt>
                <c:pt idx="1">
                  <c:v>-47.686228251686238</c:v>
                </c:pt>
              </c:numCache>
            </c:numRef>
          </c:xVal>
          <c:yVal>
            <c:numRef>
              <c:f>surf!$Z$12:$Z$13</c:f>
              <c:numCache>
                <c:formatCode>0.000</c:formatCode>
                <c:ptCount val="2"/>
                <c:pt idx="0">
                  <c:v>-50</c:v>
                </c:pt>
                <c:pt idx="1">
                  <c:v>-35.179525638607075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C7-4F48-B9D8-A84C13A669BD}"/>
            </c:ext>
          </c:extLst>
        </c:ser>
        <c:ser>
          <c:idx val="4"/>
          <c:order val="4"/>
          <c:tx>
            <c:v>Shader Normals</c:v>
          </c:tx>
          <c:spPr>
            <a:ln w="19050" cap="rnd">
              <a:solidFill>
                <a:srgbClr val="CC99FF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surf!$X$22:$X$28</c:f>
              <c:numCache>
                <c:formatCode>0.000</c:formatCode>
                <c:ptCount val="7"/>
                <c:pt idx="0">
                  <c:v>-48.725687271729761</c:v>
                </c:pt>
                <c:pt idx="1">
                  <c:v>-50</c:v>
                </c:pt>
                <c:pt idx="2">
                  <c:v>-49.061004742832999</c:v>
                </c:pt>
                <c:pt idx="4">
                  <c:v>-48.531661973919924</c:v>
                </c:pt>
                <c:pt idx="5">
                  <c:v>-50</c:v>
                </c:pt>
                <c:pt idx="6">
                  <c:v>-52.219327652717368</c:v>
                </c:pt>
              </c:numCache>
            </c:numRef>
          </c:xVal>
          <c:yVal>
            <c:numRef>
              <c:f>surf!$Z$22:$Z$28</c:f>
              <c:numCache>
                <c:formatCode>0.000</c:formatCode>
                <c:ptCount val="7"/>
                <c:pt idx="0">
                  <c:v>-50.424770909423408</c:v>
                </c:pt>
                <c:pt idx="1">
                  <c:v>-50</c:v>
                </c:pt>
                <c:pt idx="2">
                  <c:v>-49.812200948566598</c:v>
                </c:pt>
                <c:pt idx="4">
                  <c:v>-42.658309869599634</c:v>
                </c:pt>
                <c:pt idx="5">
                  <c:v>-50</c:v>
                </c:pt>
                <c:pt idx="6">
                  <c:v>-43.342017041847903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C7-4F48-B9D8-A84C13A669BD}"/>
            </c:ext>
          </c:extLst>
        </c:ser>
        <c:ser>
          <c:idx val="5"/>
          <c:order val="5"/>
          <c:tx>
            <c:v>Average Shader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surf!$X$30:$X$31</c:f>
              <c:numCache>
                <c:formatCode>0.000</c:formatCode>
                <c:ptCount val="2"/>
                <c:pt idx="0">
                  <c:v>-50</c:v>
                </c:pt>
                <c:pt idx="1">
                  <c:v>-49.241589014647381</c:v>
                </c:pt>
              </c:numCache>
            </c:numRef>
          </c:xVal>
          <c:yVal>
            <c:numRef>
              <c:f>surf!$Z$30:$Z$31</c:f>
              <c:numCache>
                <c:formatCode>0.000</c:formatCode>
                <c:ptCount val="2"/>
                <c:pt idx="0">
                  <c:v>-50</c:v>
                </c:pt>
                <c:pt idx="1">
                  <c:v>-42.862167298542026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C7-4F48-B9D8-A84C13A6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70368"/>
        <c:axId val="406274304"/>
      </c:scatterChart>
      <c:valAx>
        <c:axId val="4062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74304"/>
        <c:crosses val="autoZero"/>
        <c:crossBetween val="midCat"/>
      </c:valAx>
      <c:valAx>
        <c:axId val="4062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11197</xdr:colOff>
      <xdr:row>10</xdr:row>
      <xdr:rowOff>179294</xdr:rowOff>
    </xdr:from>
    <xdr:to>
      <xdr:col>22</xdr:col>
      <xdr:colOff>593904</xdr:colOff>
      <xdr:row>31</xdr:row>
      <xdr:rowOff>56029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E46B9E-C7B8-4FB7-AF90-BF31C6B89C3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11197</xdr:colOff>
      <xdr:row>32</xdr:row>
      <xdr:rowOff>6728</xdr:rowOff>
    </xdr:from>
    <xdr:to>
      <xdr:col>22</xdr:col>
      <xdr:colOff>582698</xdr:colOff>
      <xdr:row>51</xdr:row>
      <xdr:rowOff>11210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EDFFC9-02BB-464A-90CD-628CA501C6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22</xdr:col>
      <xdr:colOff>750791</xdr:colOff>
      <xdr:row>32</xdr:row>
      <xdr:rowOff>0</xdr:rowOff>
    </xdr:from>
    <xdr:to>
      <xdr:col>32</xdr:col>
      <xdr:colOff>347380</xdr:colOff>
      <xdr:row>51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FE4F04-553F-42FA-9B81-0594FEEBCCB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39</xdr:row>
      <xdr:rowOff>44823</xdr:rowOff>
    </xdr:from>
    <xdr:to>
      <xdr:col>6</xdr:col>
      <xdr:colOff>593912</xdr:colOff>
      <xdr:row>40</xdr:row>
      <xdr:rowOff>145676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F50B62BB-1DFE-4DF3-8691-8BCF5141B781}"/>
            </a:ext>
          </a:extLst>
        </xdr:cNvPr>
        <xdr:cNvSpPr/>
      </xdr:nvSpPr>
      <xdr:spPr>
        <a:xfrm>
          <a:off x="3339353" y="7474323"/>
          <a:ext cx="593912" cy="29135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face 06 01"/>
      <sheetName val="Surface Shader Good"/>
      <sheetName val="Surface Shader"/>
      <sheetName val="Shade &amp; Bitdepth"/>
      <sheetName val="Four Pass"/>
      <sheetName val="Two Pass"/>
      <sheetName val=" Single Pass"/>
      <sheetName val="Spider with Data"/>
      <sheetName val="Surf"/>
      <sheetName val="Four"/>
      <sheetName val="Shade - 1"/>
      <sheetName val="Spider - Original"/>
      <sheetName val="Value"/>
      <sheetName val="Vertex"/>
      <sheetName val="Normal"/>
    </sheetNames>
    <definedNames>
      <definedName name="shade_noat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C1E7-6A14-4CF8-AAE1-594D6B727E7F}">
  <dimension ref="A1:L94"/>
  <sheetViews>
    <sheetView topLeftCell="A13" zoomScale="85" zoomScaleNormal="85" workbookViewId="0">
      <selection activeCell="D22" sqref="D22"/>
    </sheetView>
  </sheetViews>
  <sheetFormatPr defaultRowHeight="15" x14ac:dyDescent="0.25"/>
  <cols>
    <col min="1" max="1" width="4.7109375" style="18" customWidth="1"/>
    <col min="2" max="16384" width="9.140625" style="18"/>
  </cols>
  <sheetData>
    <row r="1" spans="2:7" x14ac:dyDescent="0.25">
      <c r="B1" s="30"/>
      <c r="C1" s="31"/>
      <c r="D1" s="31"/>
      <c r="E1" s="31"/>
      <c r="F1" s="31"/>
      <c r="G1" s="31"/>
    </row>
    <row r="2" spans="2:7" x14ac:dyDescent="0.25">
      <c r="B2" s="32" t="s">
        <v>27</v>
      </c>
      <c r="C2" s="31"/>
      <c r="D2" s="31"/>
      <c r="E2" s="31"/>
      <c r="F2" s="31"/>
      <c r="G2" s="31"/>
    </row>
    <row r="3" spans="2:7" x14ac:dyDescent="0.25">
      <c r="B3" s="30"/>
      <c r="C3" s="31"/>
      <c r="D3" s="31"/>
      <c r="E3" s="31"/>
      <c r="F3" s="31"/>
      <c r="G3" s="31"/>
    </row>
    <row r="4" spans="2:7" x14ac:dyDescent="0.25">
      <c r="B4" s="35" t="s">
        <v>7</v>
      </c>
      <c r="C4" s="36"/>
      <c r="D4" s="36"/>
      <c r="E4" s="36"/>
      <c r="F4" s="1"/>
      <c r="G4" s="17"/>
    </row>
    <row r="5" spans="2:7" x14ac:dyDescent="0.25">
      <c r="B5" s="39"/>
      <c r="C5" s="87" t="s">
        <v>8</v>
      </c>
      <c r="D5" s="87">
        <v>200</v>
      </c>
      <c r="E5" s="87"/>
      <c r="F5" s="10"/>
      <c r="G5" s="87"/>
    </row>
    <row r="6" spans="2:7" x14ac:dyDescent="0.25">
      <c r="B6" s="39"/>
      <c r="C6" s="87" t="s">
        <v>9</v>
      </c>
      <c r="D6" s="17">
        <v>1</v>
      </c>
      <c r="E6" s="87"/>
      <c r="F6" s="10"/>
      <c r="G6" s="87"/>
    </row>
    <row r="7" spans="2:7" x14ac:dyDescent="0.25">
      <c r="B7" s="39"/>
      <c r="C7" s="87"/>
      <c r="D7" s="87"/>
      <c r="E7" s="87"/>
      <c r="F7" s="10"/>
      <c r="G7" s="87"/>
    </row>
    <row r="8" spans="2:7" x14ac:dyDescent="0.25">
      <c r="B8" s="39"/>
      <c r="C8" s="87"/>
      <c r="D8" s="87" t="s">
        <v>1</v>
      </c>
      <c r="E8" s="87" t="s">
        <v>0</v>
      </c>
      <c r="F8" s="10" t="s">
        <v>2</v>
      </c>
      <c r="G8" s="87"/>
    </row>
    <row r="9" spans="2:7" x14ac:dyDescent="0.25">
      <c r="B9" s="38" t="s">
        <v>3</v>
      </c>
      <c r="C9" s="51">
        <v>1</v>
      </c>
      <c r="D9" s="87">
        <v>-200</v>
      </c>
      <c r="E9" s="87">
        <v>200</v>
      </c>
      <c r="F9" s="10">
        <v>0</v>
      </c>
      <c r="G9" s="87"/>
    </row>
    <row r="10" spans="2:7" x14ac:dyDescent="0.25">
      <c r="B10" s="38" t="s">
        <v>4</v>
      </c>
      <c r="C10" s="51">
        <v>2</v>
      </c>
      <c r="D10" s="87">
        <v>0</v>
      </c>
      <c r="E10" s="87">
        <v>200</v>
      </c>
      <c r="F10" s="10">
        <v>200</v>
      </c>
      <c r="G10" s="87"/>
    </row>
    <row r="11" spans="2:7" x14ac:dyDescent="0.25">
      <c r="B11" s="38" t="s">
        <v>5</v>
      </c>
      <c r="C11" s="51">
        <v>3</v>
      </c>
      <c r="D11" s="87">
        <v>200</v>
      </c>
      <c r="E11" s="87">
        <v>200</v>
      </c>
      <c r="F11" s="10">
        <v>0</v>
      </c>
      <c r="G11" s="87"/>
    </row>
    <row r="12" spans="2:7" x14ac:dyDescent="0.25">
      <c r="B12" s="38" t="s">
        <v>6</v>
      </c>
      <c r="C12" s="51">
        <v>4</v>
      </c>
      <c r="D12" s="87">
        <v>0</v>
      </c>
      <c r="E12" s="87">
        <v>200</v>
      </c>
      <c r="F12" s="10">
        <v>-200</v>
      </c>
      <c r="G12" s="87"/>
    </row>
    <row r="13" spans="2:7" x14ac:dyDescent="0.25">
      <c r="B13" s="40"/>
      <c r="C13" s="2"/>
      <c r="D13" s="2"/>
      <c r="E13" s="2"/>
      <c r="F13" s="11"/>
      <c r="G13" s="87"/>
    </row>
    <row r="14" spans="2:7" x14ac:dyDescent="0.25">
      <c r="B14" s="41"/>
      <c r="C14" s="87"/>
      <c r="D14" s="87"/>
      <c r="E14" s="87"/>
      <c r="F14" s="87"/>
      <c r="G14" s="87"/>
    </row>
    <row r="15" spans="2:7" x14ac:dyDescent="0.25">
      <c r="B15" s="35" t="s">
        <v>48</v>
      </c>
      <c r="C15" s="4"/>
      <c r="D15" s="4"/>
      <c r="E15" s="4"/>
      <c r="F15" s="12"/>
      <c r="G15" s="87"/>
    </row>
    <row r="16" spans="2:7" x14ac:dyDescent="0.25">
      <c r="B16" s="39"/>
      <c r="C16" s="87"/>
      <c r="D16" s="87" t="s">
        <v>1</v>
      </c>
      <c r="E16" s="87" t="s">
        <v>0</v>
      </c>
      <c r="F16" s="10" t="s">
        <v>2</v>
      </c>
      <c r="G16" s="87"/>
    </row>
    <row r="17" spans="2:7" x14ac:dyDescent="0.25">
      <c r="B17" s="39" t="s">
        <v>10</v>
      </c>
      <c r="C17" s="87"/>
      <c r="D17" s="57">
        <v>-50</v>
      </c>
      <c r="E17" s="57">
        <v>-5</v>
      </c>
      <c r="F17" s="58">
        <v>50</v>
      </c>
      <c r="G17" s="87"/>
    </row>
    <row r="18" spans="2:7" x14ac:dyDescent="0.25">
      <c r="B18" s="39"/>
      <c r="C18" s="87"/>
      <c r="D18" s="87"/>
      <c r="E18" s="87"/>
      <c r="F18" s="10"/>
      <c r="G18" s="87"/>
    </row>
    <row r="19" spans="2:7" x14ac:dyDescent="0.25">
      <c r="B19" s="39" t="s">
        <v>11</v>
      </c>
      <c r="C19" s="87"/>
      <c r="D19" s="88">
        <f>D26</f>
        <v>-0.49999999999999994</v>
      </c>
      <c r="E19" s="88">
        <f>D27</f>
        <v>0.86602540378443871</v>
      </c>
      <c r="F19" s="89">
        <f>D28</f>
        <v>0</v>
      </c>
      <c r="G19" s="87"/>
    </row>
    <row r="20" spans="2:7" x14ac:dyDescent="0.25">
      <c r="B20" s="39"/>
      <c r="C20" s="87"/>
      <c r="D20" s="87"/>
      <c r="E20" s="87"/>
      <c r="F20" s="10"/>
      <c r="G20" s="87"/>
    </row>
    <row r="21" spans="2:7" x14ac:dyDescent="0.25">
      <c r="B21" s="42" t="s">
        <v>12</v>
      </c>
      <c r="C21" s="20" t="s">
        <v>46</v>
      </c>
      <c r="D21" s="57">
        <v>30</v>
      </c>
      <c r="E21" s="20"/>
      <c r="F21" s="13"/>
      <c r="G21" s="50"/>
    </row>
    <row r="22" spans="2:7" x14ac:dyDescent="0.25">
      <c r="B22" s="42"/>
      <c r="C22" s="20" t="s">
        <v>13</v>
      </c>
      <c r="D22" s="57">
        <v>0</v>
      </c>
      <c r="E22" s="87"/>
      <c r="F22" s="13"/>
      <c r="G22" s="50"/>
    </row>
    <row r="23" spans="2:7" x14ac:dyDescent="0.25">
      <c r="B23" s="39"/>
      <c r="C23" s="20" t="s">
        <v>14</v>
      </c>
      <c r="D23" s="5">
        <f>-SIN(RADIANS(D21))</f>
        <v>-0.49999999999999994</v>
      </c>
      <c r="E23" s="87"/>
      <c r="F23" s="13"/>
      <c r="G23" s="50"/>
    </row>
    <row r="24" spans="2:7" x14ac:dyDescent="0.25">
      <c r="B24" s="39"/>
      <c r="C24" s="20" t="s">
        <v>15</v>
      </c>
      <c r="D24" s="5">
        <f>COS(RADIANS(D21))</f>
        <v>0.86602540378443871</v>
      </c>
      <c r="E24" s="87"/>
      <c r="F24" s="13"/>
      <c r="G24" s="50"/>
    </row>
    <row r="25" spans="2:7" x14ac:dyDescent="0.25">
      <c r="B25" s="39"/>
      <c r="C25" s="20" t="s">
        <v>16</v>
      </c>
      <c r="D25" s="5">
        <v>0</v>
      </c>
      <c r="E25" s="87"/>
      <c r="F25" s="13"/>
      <c r="G25" s="50"/>
    </row>
    <row r="26" spans="2:7" x14ac:dyDescent="0.25">
      <c r="B26" s="39"/>
      <c r="C26" s="20" t="s">
        <v>17</v>
      </c>
      <c r="D26" s="87">
        <f>D23* COS(D22)</f>
        <v>-0.49999999999999994</v>
      </c>
      <c r="E26" s="87"/>
      <c r="F26" s="13"/>
      <c r="G26" s="50"/>
    </row>
    <row r="27" spans="2:7" x14ac:dyDescent="0.25">
      <c r="B27" s="39"/>
      <c r="C27" s="20" t="s">
        <v>18</v>
      </c>
      <c r="D27" s="87">
        <f>D24</f>
        <v>0.86602540378443871</v>
      </c>
      <c r="E27" s="87"/>
      <c r="F27" s="13"/>
      <c r="G27" s="50"/>
    </row>
    <row r="28" spans="2:7" x14ac:dyDescent="0.25">
      <c r="B28" s="39"/>
      <c r="C28" s="20" t="s">
        <v>19</v>
      </c>
      <c r="D28" s="87">
        <f>-D23*SIN(D22)</f>
        <v>0</v>
      </c>
      <c r="E28" s="87"/>
      <c r="F28" s="13"/>
      <c r="G28" s="50"/>
    </row>
    <row r="29" spans="2:7" x14ac:dyDescent="0.25">
      <c r="B29" s="40"/>
      <c r="C29" s="2"/>
      <c r="D29" s="2"/>
      <c r="E29" s="2"/>
      <c r="F29" s="44"/>
      <c r="G29" s="5"/>
    </row>
    <row r="30" spans="2:7" x14ac:dyDescent="0.25">
      <c r="B30" s="41"/>
      <c r="C30" s="87"/>
      <c r="D30" s="87"/>
      <c r="E30" s="87"/>
      <c r="F30" s="50"/>
      <c r="G30" s="5"/>
    </row>
    <row r="31" spans="2:7" x14ac:dyDescent="0.25">
      <c r="B31" s="35" t="s">
        <v>65</v>
      </c>
      <c r="C31" s="6"/>
      <c r="D31" s="36"/>
      <c r="E31" s="6"/>
      <c r="F31" s="1"/>
      <c r="G31" s="87"/>
    </row>
    <row r="32" spans="2:7" x14ac:dyDescent="0.25">
      <c r="B32" s="24"/>
      <c r="C32" s="41"/>
      <c r="D32" s="17" t="s">
        <v>20</v>
      </c>
      <c r="E32" s="5" t="s">
        <v>21</v>
      </c>
      <c r="F32" s="10" t="s">
        <v>26</v>
      </c>
      <c r="G32" s="50"/>
    </row>
    <row r="33" spans="1:12" x14ac:dyDescent="0.25">
      <c r="B33" s="24"/>
      <c r="C33" s="87" t="s">
        <v>3</v>
      </c>
      <c r="D33" s="17">
        <f>[1]!shade_noatt(D9,E9,F9,$D$6,$D$17,$E$17,$F$17,$D$19,$E$19,$F$19)</f>
        <v>0.97544665438555922</v>
      </c>
      <c r="E33" s="87">
        <f>ACOS(D33)</f>
        <v>0.22205623852263012</v>
      </c>
      <c r="F33" s="10">
        <f>DEGREES(E33)</f>
        <v>12.722885281897033</v>
      </c>
      <c r="G33" s="87"/>
      <c r="H33" s="17">
        <f>[1]!shade_noatt(D9,E9,F9,$D$6,$D$17,$E$17,$F$17,$C82,$D82,$E82)</f>
        <v>0.92398052703224276</v>
      </c>
      <c r="J33" s="17">
        <f>C82</f>
        <v>-0.39972485751482878</v>
      </c>
      <c r="K33" s="17">
        <f t="shared" ref="K33:L36" si="0">D82</f>
        <v>0.90689950336587888</v>
      </c>
      <c r="L33" s="17">
        <f t="shared" si="0"/>
        <v>0.1332416191716092</v>
      </c>
    </row>
    <row r="34" spans="1:12" x14ac:dyDescent="0.25">
      <c r="B34" s="24"/>
      <c r="C34" s="87" t="s">
        <v>4</v>
      </c>
      <c r="D34" s="17">
        <f>[1]!shade_noatt(D10,E10,F10,$D$6,$D$17,$E$17,$F$17,$D$19,$E$19,$F$19)</f>
        <v>0.58918500676154983</v>
      </c>
      <c r="E34" s="87">
        <f>ACOS(D34)</f>
        <v>0.94074651469099002</v>
      </c>
      <c r="F34" s="10">
        <f>DEGREES(E34)</f>
        <v>53.900804883435626</v>
      </c>
      <c r="G34" s="17"/>
      <c r="H34" s="17">
        <f>[1]!shade_noatt(D10,E10,F10,$D$6,$D$17,$E$17,$F$17,$C83,$D83,$E83)</f>
        <v>0.89695879019113711</v>
      </c>
      <c r="J34" s="17">
        <f t="shared" ref="J34:J36" si="1">C83</f>
        <v>-8.8533477910858138E-2</v>
      </c>
      <c r="K34" s="17">
        <f t="shared" si="0"/>
        <v>0.96000949624994658</v>
      </c>
      <c r="L34" s="17">
        <f t="shared" si="0"/>
        <v>0.26560043373257436</v>
      </c>
    </row>
    <row r="35" spans="1:12" x14ac:dyDescent="0.25">
      <c r="B35" s="24"/>
      <c r="C35" s="87" t="s">
        <v>5</v>
      </c>
      <c r="D35" s="17">
        <f>[1]!shade_noatt(D11,E11,F11,$D$6,$D$17,$E$17,$F$17,$D$19,$E$19,$F$19)</f>
        <v>0.16058605748888252</v>
      </c>
      <c r="E35" s="87">
        <f>ACOS(D35)</f>
        <v>1.4095119390410493</v>
      </c>
      <c r="F35" s="10">
        <f>DEGREES(E35)</f>
        <v>80.759085280353091</v>
      </c>
      <c r="G35" s="87"/>
      <c r="H35" s="17">
        <f>[1]!shade_noatt(D11,E11,F11,$D$6,$D$17,$E$17,$F$17,$C84,$D84,$E84)</f>
        <v>0.19016114134030035</v>
      </c>
      <c r="J35" s="17">
        <f t="shared" si="1"/>
        <v>-0.48376963710837606</v>
      </c>
      <c r="K35" s="17">
        <f t="shared" si="0"/>
        <v>0.86983079719018419</v>
      </c>
      <c r="L35" s="17">
        <f t="shared" si="0"/>
        <v>-9.6753927421675226E-2</v>
      </c>
    </row>
    <row r="36" spans="1:12" x14ac:dyDescent="0.25">
      <c r="B36" s="24"/>
      <c r="C36" s="87" t="s">
        <v>6</v>
      </c>
      <c r="D36" s="17">
        <f>[1]!shade_noatt(D12,E12,F12,$D$6,$D$17,$E$17,$F$17,$D$19,$E$19,$F$19)</f>
        <v>0.46625927034486175</v>
      </c>
      <c r="E36" s="87">
        <f>ACOS(D36)</f>
        <v>1.0857387783492574</v>
      </c>
      <c r="F36" s="10">
        <f>DEGREES(E36)</f>
        <v>62.208249653102406</v>
      </c>
      <c r="G36" s="22"/>
      <c r="H36" s="17">
        <f>[1]!shade_noatt(D12,E12,F12,$D$6,$D$17,$E$17,$F$17,$C85,$D85,$E85)</f>
        <v>0.75248350082937887</v>
      </c>
      <c r="J36" s="17">
        <f t="shared" si="1"/>
        <v>-3.7454931403410115E-2</v>
      </c>
      <c r="K36" s="17">
        <f t="shared" si="0"/>
        <v>0.98159326146460057</v>
      </c>
      <c r="L36" s="17">
        <f t="shared" si="0"/>
        <v>-0.18727465701705059</v>
      </c>
    </row>
    <row r="37" spans="1:12" x14ac:dyDescent="0.25">
      <c r="B37" s="40"/>
      <c r="C37" s="45"/>
      <c r="D37" s="46"/>
      <c r="E37" s="7"/>
      <c r="F37" s="11"/>
      <c r="G37" s="22"/>
      <c r="J37" s="18">
        <f>SUM(J33:J36)/4</f>
        <v>-0.25237072598436827</v>
      </c>
      <c r="K37" s="18">
        <f t="shared" ref="K37:L37" si="2">SUM(K33:K36)/4</f>
        <v>0.9295832645676525</v>
      </c>
      <c r="L37" s="18">
        <f t="shared" si="2"/>
        <v>2.8703367116364439E-2</v>
      </c>
    </row>
    <row r="38" spans="1:12" x14ac:dyDescent="0.25">
      <c r="C38" s="31"/>
      <c r="D38" s="31"/>
      <c r="E38" s="31"/>
      <c r="F38" s="31"/>
      <c r="G38" s="22"/>
    </row>
    <row r="39" spans="1:12" x14ac:dyDescent="0.25">
      <c r="B39" s="35" t="s">
        <v>29</v>
      </c>
      <c r="C39" s="4"/>
      <c r="D39" s="4"/>
      <c r="E39" s="4"/>
      <c r="F39" s="12"/>
      <c r="G39" s="22"/>
    </row>
    <row r="40" spans="1:12" x14ac:dyDescent="0.25">
      <c r="B40" s="38"/>
      <c r="C40" s="87" t="s">
        <v>30</v>
      </c>
      <c r="D40" s="87">
        <v>50</v>
      </c>
      <c r="E40" s="87"/>
      <c r="F40" s="10"/>
      <c r="G40" s="87"/>
    </row>
    <row r="41" spans="1:12" x14ac:dyDescent="0.25">
      <c r="B41" s="38"/>
      <c r="C41" s="87" t="s">
        <v>11</v>
      </c>
      <c r="D41" s="87">
        <v>30</v>
      </c>
      <c r="E41" s="87"/>
      <c r="F41" s="10"/>
      <c r="G41" s="31"/>
    </row>
    <row r="42" spans="1:12" x14ac:dyDescent="0.25">
      <c r="B42" s="19"/>
      <c r="C42" s="2" t="s">
        <v>66</v>
      </c>
      <c r="D42" s="2">
        <v>15</v>
      </c>
      <c r="E42" s="2"/>
      <c r="F42" s="11"/>
      <c r="G42" s="87"/>
    </row>
    <row r="43" spans="1:12" x14ac:dyDescent="0.25">
      <c r="B43" s="87"/>
      <c r="C43" s="87"/>
      <c r="D43" s="87"/>
      <c r="E43" s="31"/>
      <c r="F43" s="31"/>
      <c r="G43" s="87"/>
    </row>
    <row r="44" spans="1:12" x14ac:dyDescent="0.25">
      <c r="A44" s="87"/>
      <c r="B44" s="35" t="s">
        <v>64</v>
      </c>
      <c r="C44" s="4"/>
      <c r="D44" s="4"/>
      <c r="E44" s="4"/>
      <c r="F44" s="12"/>
      <c r="G44" s="87"/>
    </row>
    <row r="45" spans="1:12" x14ac:dyDescent="0.25">
      <c r="A45" s="87"/>
      <c r="B45" s="70"/>
      <c r="C45" s="87"/>
      <c r="D45" s="87"/>
      <c r="E45" s="87"/>
      <c r="F45" s="10"/>
      <c r="G45" s="87"/>
    </row>
    <row r="46" spans="1:12" x14ac:dyDescent="0.25">
      <c r="A46" s="87"/>
      <c r="B46" s="38"/>
      <c r="C46" s="87" t="s">
        <v>1</v>
      </c>
      <c r="D46" s="87" t="s">
        <v>0</v>
      </c>
      <c r="E46" s="87" t="s">
        <v>2</v>
      </c>
      <c r="F46" s="10" t="s">
        <v>54</v>
      </c>
      <c r="G46" s="31"/>
    </row>
    <row r="47" spans="1:12" x14ac:dyDescent="0.25">
      <c r="A47" s="87"/>
      <c r="B47" s="38"/>
      <c r="C47" s="87">
        <f>D9-D17</f>
        <v>-150</v>
      </c>
      <c r="D47" s="87">
        <f>E9-E17</f>
        <v>205</v>
      </c>
      <c r="E47" s="87">
        <f>F9-F17</f>
        <v>-50</v>
      </c>
      <c r="F47" s="10">
        <f>SQRT(C47*C47+D47*D47+E47*E47)</f>
        <v>258.89186931999234</v>
      </c>
      <c r="G47" s="31"/>
    </row>
    <row r="48" spans="1:12" x14ac:dyDescent="0.25">
      <c r="A48" s="87"/>
      <c r="B48" s="24"/>
      <c r="C48" s="87">
        <f>D10-D17</f>
        <v>50</v>
      </c>
      <c r="D48" s="87">
        <f>E10-E17</f>
        <v>205</v>
      </c>
      <c r="E48" s="87">
        <f>F10-F17</f>
        <v>150</v>
      </c>
      <c r="F48" s="10">
        <f t="shared" ref="F48:F50" si="3">SQRT(C48*C48+D48*D48+E48*E48)</f>
        <v>258.89186931999234</v>
      </c>
      <c r="G48" s="31"/>
    </row>
    <row r="49" spans="1:7" x14ac:dyDescent="0.25">
      <c r="A49" s="87"/>
      <c r="B49" s="24"/>
      <c r="C49" s="87">
        <f>D11-D17</f>
        <v>250</v>
      </c>
      <c r="D49" s="87">
        <f>E11-E17</f>
        <v>205</v>
      </c>
      <c r="E49" s="87">
        <f>F11-F17</f>
        <v>-50</v>
      </c>
      <c r="F49" s="10">
        <f t="shared" si="3"/>
        <v>327.14675605911179</v>
      </c>
      <c r="G49" s="31"/>
    </row>
    <row r="50" spans="1:7" x14ac:dyDescent="0.25">
      <c r="A50" s="87"/>
      <c r="B50" s="24"/>
      <c r="C50" s="87">
        <f>D12-D17</f>
        <v>50</v>
      </c>
      <c r="D50" s="87">
        <f>E12-E17</f>
        <v>205</v>
      </c>
      <c r="E50" s="87">
        <f>F12-F17</f>
        <v>-250</v>
      </c>
      <c r="F50" s="10">
        <f t="shared" si="3"/>
        <v>327.14675605911179</v>
      </c>
      <c r="G50" s="31"/>
    </row>
    <row r="51" spans="1:7" x14ac:dyDescent="0.25">
      <c r="A51" s="87"/>
      <c r="B51" s="24"/>
      <c r="C51" s="87"/>
      <c r="D51" s="87"/>
      <c r="E51" s="87"/>
      <c r="F51" s="10"/>
      <c r="G51" s="31"/>
    </row>
    <row r="52" spans="1:7" x14ac:dyDescent="0.25">
      <c r="A52" s="87"/>
      <c r="B52" s="24"/>
      <c r="C52" s="114" t="s">
        <v>55</v>
      </c>
      <c r="D52" s="114"/>
      <c r="E52" s="114"/>
      <c r="F52" s="10"/>
      <c r="G52" s="31"/>
    </row>
    <row r="53" spans="1:7" x14ac:dyDescent="0.25">
      <c r="A53" s="31"/>
      <c r="B53" s="24"/>
      <c r="C53" s="87" t="s">
        <v>1</v>
      </c>
      <c r="D53" s="87" t="s">
        <v>0</v>
      </c>
      <c r="E53" s="87" t="s">
        <v>2</v>
      </c>
      <c r="F53" s="10"/>
      <c r="G53" s="31"/>
    </row>
    <row r="54" spans="1:7" x14ac:dyDescent="0.25">
      <c r="A54" s="31"/>
      <c r="B54" s="24"/>
      <c r="C54" s="87">
        <f>C47/$F47</f>
        <v>-0.57939247143601424</v>
      </c>
      <c r="D54" s="87">
        <f>D47/$F47</f>
        <v>0.79183637762921955</v>
      </c>
      <c r="E54" s="87">
        <f>E47/$F47</f>
        <v>-0.19313082381200475</v>
      </c>
      <c r="F54" s="10"/>
      <c r="G54" s="31"/>
    </row>
    <row r="55" spans="1:7" x14ac:dyDescent="0.25">
      <c r="B55" s="24"/>
      <c r="C55" s="87">
        <f t="shared" ref="C55:E57" si="4">C48/$F48</f>
        <v>0.19313082381200475</v>
      </c>
      <c r="D55" s="87">
        <f t="shared" si="4"/>
        <v>0.79183637762921955</v>
      </c>
      <c r="E55" s="87">
        <f t="shared" si="4"/>
        <v>0.57939247143601424</v>
      </c>
      <c r="F55" s="10"/>
      <c r="G55" s="31"/>
    </row>
    <row r="56" spans="1:7" x14ac:dyDescent="0.25">
      <c r="B56" s="24"/>
      <c r="C56" s="87">
        <f t="shared" si="4"/>
        <v>0.76418303213994809</v>
      </c>
      <c r="D56" s="87">
        <f t="shared" si="4"/>
        <v>0.62663008635475748</v>
      </c>
      <c r="E56" s="87">
        <f t="shared" si="4"/>
        <v>-0.15283660642798963</v>
      </c>
      <c r="F56" s="10"/>
      <c r="G56" s="31"/>
    </row>
    <row r="57" spans="1:7" x14ac:dyDescent="0.25">
      <c r="B57" s="24"/>
      <c r="C57" s="87">
        <f t="shared" si="4"/>
        <v>0.15283660642798963</v>
      </c>
      <c r="D57" s="87">
        <f t="shared" si="4"/>
        <v>0.62663008635475748</v>
      </c>
      <c r="E57" s="87">
        <f t="shared" si="4"/>
        <v>-0.76418303213994809</v>
      </c>
      <c r="F57" s="10"/>
      <c r="G57" s="31"/>
    </row>
    <row r="58" spans="1:7" x14ac:dyDescent="0.25">
      <c r="B58" s="24"/>
      <c r="C58" s="87"/>
      <c r="D58" s="87"/>
      <c r="E58" s="87"/>
      <c r="F58" s="10"/>
      <c r="G58" s="31"/>
    </row>
    <row r="59" spans="1:7" x14ac:dyDescent="0.25">
      <c r="B59" s="24"/>
      <c r="C59" s="41" t="s">
        <v>56</v>
      </c>
      <c r="D59" s="87"/>
      <c r="E59" s="87"/>
      <c r="F59" s="10"/>
      <c r="G59" s="31"/>
    </row>
    <row r="60" spans="1:7" x14ac:dyDescent="0.25">
      <c r="B60" s="24"/>
      <c r="C60" s="87" t="s">
        <v>57</v>
      </c>
      <c r="D60" s="87" t="s">
        <v>58</v>
      </c>
      <c r="E60" s="20"/>
      <c r="F60" s="10"/>
      <c r="G60" s="31"/>
    </row>
    <row r="61" spans="1:7" x14ac:dyDescent="0.25">
      <c r="B61" s="24"/>
      <c r="C61" s="87">
        <f>DEGREES(ATAN2(C54,E54))</f>
        <v>-161.565051177078</v>
      </c>
      <c r="D61" s="87">
        <f>RADIANS(C61)</f>
        <v>-2.8198420991931514</v>
      </c>
      <c r="E61" s="20"/>
      <c r="F61" s="10"/>
      <c r="G61" s="31"/>
    </row>
    <row r="62" spans="1:7" x14ac:dyDescent="0.25">
      <c r="B62" s="24"/>
      <c r="C62" s="87">
        <f>DEGREES(ATAN2(C55,E55))</f>
        <v>71.56505117707799</v>
      </c>
      <c r="D62" s="87">
        <f t="shared" ref="D62:D64" si="5">RADIANS(C62)</f>
        <v>1.2490457723982544</v>
      </c>
      <c r="E62" s="20"/>
      <c r="F62" s="10"/>
      <c r="G62" s="31"/>
    </row>
    <row r="63" spans="1:7" x14ac:dyDescent="0.25">
      <c r="B63" s="24"/>
      <c r="C63" s="87">
        <f>DEGREES(ATAN2(C56,E56))</f>
        <v>-11.309932474020215</v>
      </c>
      <c r="D63" s="87">
        <f t="shared" si="5"/>
        <v>-0.19739555984988078</v>
      </c>
      <c r="E63" s="20"/>
      <c r="F63" s="10"/>
      <c r="G63" s="31"/>
    </row>
    <row r="64" spans="1:7" x14ac:dyDescent="0.25">
      <c r="B64" s="24"/>
      <c r="C64" s="87">
        <f>DEGREES(ATAN2(C57,E57))</f>
        <v>-78.690067525979785</v>
      </c>
      <c r="D64" s="87">
        <f t="shared" si="5"/>
        <v>-1.3734007669450159</v>
      </c>
      <c r="E64" s="20"/>
      <c r="F64" s="10"/>
      <c r="G64" s="31"/>
    </row>
    <row r="65" spans="2:7" x14ac:dyDescent="0.25">
      <c r="B65" s="24"/>
      <c r="C65" s="87"/>
      <c r="D65" s="87"/>
      <c r="E65" s="74"/>
      <c r="F65" s="10"/>
      <c r="G65" s="31"/>
    </row>
    <row r="66" spans="2:7" x14ac:dyDescent="0.25">
      <c r="B66" s="24"/>
      <c r="C66" s="22" t="s">
        <v>59</v>
      </c>
      <c r="D66" s="22"/>
      <c r="E66" s="22"/>
      <c r="F66" s="10"/>
      <c r="G66" s="31"/>
    </row>
    <row r="67" spans="2:7" x14ac:dyDescent="0.25">
      <c r="B67" s="24"/>
      <c r="C67" s="87" t="s">
        <v>1</v>
      </c>
      <c r="D67" s="87" t="s">
        <v>0</v>
      </c>
      <c r="E67" s="87" t="s">
        <v>2</v>
      </c>
      <c r="F67" s="10"/>
      <c r="G67" s="31"/>
    </row>
    <row r="68" spans="2:7" x14ac:dyDescent="0.25">
      <c r="B68" s="24"/>
      <c r="C68" s="87">
        <f>E54*SIN(D61)+C54*COS(D61)</f>
        <v>0.6107332896306179</v>
      </c>
      <c r="D68" s="87">
        <f>D54</f>
        <v>0.79183637762921955</v>
      </c>
      <c r="E68" s="87">
        <f>E54*COS(D61)-C54*SIN(D61)</f>
        <v>2.4980018054066022E-16</v>
      </c>
      <c r="F68" s="10"/>
      <c r="G68" s="31"/>
    </row>
    <row r="69" spans="2:7" x14ac:dyDescent="0.25">
      <c r="B69" s="24"/>
      <c r="C69" s="87">
        <f>E55*SIN(D62)+C55*COS(D62)</f>
        <v>0.6107332896306179</v>
      </c>
      <c r="D69" s="87">
        <f>D55</f>
        <v>0.79183637762921955</v>
      </c>
      <c r="E69" s="87">
        <f>E55*COS(D62)-C55*SIN(D62)</f>
        <v>0</v>
      </c>
      <c r="F69" s="10"/>
      <c r="G69" s="31"/>
    </row>
    <row r="70" spans="2:7" x14ac:dyDescent="0.25">
      <c r="B70" s="24"/>
      <c r="C70" s="87">
        <f>E56*SIN(D63)+C56*COS(D63)</f>
        <v>0.77931683856761946</v>
      </c>
      <c r="D70" s="87">
        <f>D56</f>
        <v>0.62663008635475748</v>
      </c>
      <c r="E70" s="87">
        <f>E56*COS(D63)-C56*SIN(D63)</f>
        <v>0</v>
      </c>
      <c r="F70" s="71"/>
      <c r="G70" s="31"/>
    </row>
    <row r="71" spans="2:7" x14ac:dyDescent="0.25">
      <c r="B71" s="24"/>
      <c r="C71" s="87">
        <f>E57*SIN(D64)+C57*COS(D64)</f>
        <v>0.77931683856761946</v>
      </c>
      <c r="D71" s="87">
        <f>D57</f>
        <v>0.62663008635475748</v>
      </c>
      <c r="E71" s="87">
        <f>E57*COS(D64)-C57*SIN(D64)</f>
        <v>0</v>
      </c>
      <c r="F71" s="71"/>
      <c r="G71" s="31"/>
    </row>
    <row r="72" spans="2:7" x14ac:dyDescent="0.25">
      <c r="B72" s="24"/>
      <c r="C72" s="87"/>
      <c r="D72" s="87"/>
      <c r="E72" s="87"/>
      <c r="F72" s="71"/>
      <c r="G72" s="31"/>
    </row>
    <row r="73" spans="2:7" x14ac:dyDescent="0.25">
      <c r="B73" s="24"/>
      <c r="C73" s="22" t="s">
        <v>76</v>
      </c>
      <c r="D73" s="22"/>
      <c r="E73" s="22"/>
      <c r="F73" s="71"/>
      <c r="G73" s="31"/>
    </row>
    <row r="74" spans="2:7" x14ac:dyDescent="0.25">
      <c r="B74" s="24"/>
      <c r="C74" s="87" t="s">
        <v>1</v>
      </c>
      <c r="D74" s="87" t="s">
        <v>0</v>
      </c>
      <c r="E74" s="87" t="s">
        <v>2</v>
      </c>
      <c r="F74" s="71"/>
      <c r="G74" s="31"/>
    </row>
    <row r="75" spans="2:7" x14ac:dyDescent="0.25">
      <c r="B75" s="24"/>
      <c r="C75" s="87">
        <f>C68*COS(E33)-D68*SIN(E33)</f>
        <v>0.42134699571104389</v>
      </c>
      <c r="D75" s="87">
        <f>C68*SIN(E33)+D68*COS(E33)</f>
        <v>0.90689950336587888</v>
      </c>
      <c r="E75" s="87">
        <f>E68</f>
        <v>2.4980018054066022E-16</v>
      </c>
      <c r="F75" s="71"/>
      <c r="G75" s="31"/>
    </row>
    <row r="76" spans="2:7" x14ac:dyDescent="0.25">
      <c r="B76" s="24"/>
      <c r="C76" s="87">
        <f>C69*COS(E34)-D69*SIN(E34)</f>
        <v>-0.27996743937451735</v>
      </c>
      <c r="D76" s="87">
        <f>C69*SIN(E34)+D69*COS(E34)</f>
        <v>0.96000949624994658</v>
      </c>
      <c r="E76" s="87">
        <f t="shared" ref="E76:E78" si="6">E69</f>
        <v>0</v>
      </c>
      <c r="F76" s="71"/>
      <c r="G76" s="31"/>
    </row>
    <row r="77" spans="2:7" x14ac:dyDescent="0.25">
      <c r="B77" s="24"/>
      <c r="C77" s="87">
        <f>C70*COS(E35)-D70*SIN(E35)</f>
        <v>-0.49335016393986197</v>
      </c>
      <c r="D77" s="87">
        <f>C70*SIN(E35)+D70*COS(E35)</f>
        <v>0.86983079719018419</v>
      </c>
      <c r="E77" s="87">
        <f t="shared" si="6"/>
        <v>0</v>
      </c>
      <c r="F77" s="71"/>
      <c r="G77" s="31"/>
    </row>
    <row r="78" spans="2:7" x14ac:dyDescent="0.25">
      <c r="B78" s="24"/>
      <c r="C78" s="87">
        <f>C71*COS(E36)-D71*SIN(E36)</f>
        <v>-0.1909834261062674</v>
      </c>
      <c r="D78" s="87">
        <f>C71*SIN(E36)+D71*COS(E36)</f>
        <v>0.98159326146460057</v>
      </c>
      <c r="E78" s="87">
        <f t="shared" si="6"/>
        <v>0</v>
      </c>
      <c r="F78" s="71"/>
      <c r="G78" s="31"/>
    </row>
    <row r="79" spans="2:7" x14ac:dyDescent="0.25">
      <c r="B79" s="24"/>
      <c r="C79" s="20"/>
      <c r="D79" s="20"/>
      <c r="E79" s="20"/>
      <c r="F79" s="71"/>
      <c r="G79" s="31"/>
    </row>
    <row r="80" spans="2:7" x14ac:dyDescent="0.25">
      <c r="B80" s="24"/>
      <c r="C80" s="22" t="s">
        <v>75</v>
      </c>
      <c r="D80" s="22"/>
      <c r="E80" s="22"/>
      <c r="F80" s="71"/>
      <c r="G80" s="31"/>
    </row>
    <row r="81" spans="2:7" x14ac:dyDescent="0.25">
      <c r="B81" s="24"/>
      <c r="C81" s="87" t="s">
        <v>1</v>
      </c>
      <c r="D81" s="87" t="s">
        <v>0</v>
      </c>
      <c r="E81" s="87" t="s">
        <v>2</v>
      </c>
      <c r="F81" s="71"/>
      <c r="G81" s="31"/>
    </row>
    <row r="82" spans="2:7" x14ac:dyDescent="0.25">
      <c r="B82" s="24"/>
      <c r="C82" s="87">
        <f>E75*SIN(-D61)+C75*COS(-D61)</f>
        <v>-0.39972485751482878</v>
      </c>
      <c r="D82" s="87">
        <f>D75</f>
        <v>0.90689950336587888</v>
      </c>
      <c r="E82" s="87">
        <f>E75*COS(-D61)-C75*SIN(D61)</f>
        <v>0.1332416191716092</v>
      </c>
      <c r="F82" s="72"/>
      <c r="G82" s="31"/>
    </row>
    <row r="83" spans="2:7" x14ac:dyDescent="0.25">
      <c r="B83" s="24"/>
      <c r="C83" s="87">
        <f t="shared" ref="C83:C85" si="7">E76*SIN(-D62)+C76*COS(-D62)</f>
        <v>-8.8533477910858138E-2</v>
      </c>
      <c r="D83" s="87">
        <f t="shared" ref="D83:D85" si="8">D76</f>
        <v>0.96000949624994658</v>
      </c>
      <c r="E83" s="87">
        <f t="shared" ref="E83:E85" si="9">E76*COS(-D62)-C76*SIN(D62)</f>
        <v>0.26560043373257436</v>
      </c>
      <c r="F83" s="72"/>
      <c r="G83" s="31"/>
    </row>
    <row r="84" spans="2:7" x14ac:dyDescent="0.25">
      <c r="B84" s="24"/>
      <c r="C84" s="87">
        <f t="shared" si="7"/>
        <v>-0.48376963710837606</v>
      </c>
      <c r="D84" s="87">
        <f t="shared" si="8"/>
        <v>0.86983079719018419</v>
      </c>
      <c r="E84" s="87">
        <f t="shared" si="9"/>
        <v>-9.6753927421675226E-2</v>
      </c>
      <c r="F84" s="72"/>
      <c r="G84" s="31"/>
    </row>
    <row r="85" spans="2:7" x14ac:dyDescent="0.25">
      <c r="B85" s="28"/>
      <c r="C85" s="2">
        <f t="shared" si="7"/>
        <v>-3.7454931403410115E-2</v>
      </c>
      <c r="D85" s="2">
        <f t="shared" si="8"/>
        <v>0.98159326146460057</v>
      </c>
      <c r="E85" s="2">
        <f t="shared" si="9"/>
        <v>-0.18727465701705059</v>
      </c>
      <c r="F85" s="73"/>
      <c r="G85" s="31"/>
    </row>
    <row r="86" spans="2:7" x14ac:dyDescent="0.25">
      <c r="C86" s="31"/>
      <c r="D86" s="31"/>
      <c r="E86" s="31"/>
      <c r="F86" s="31"/>
      <c r="G86" s="31"/>
    </row>
    <row r="87" spans="2:7" x14ac:dyDescent="0.25">
      <c r="C87" s="31"/>
      <c r="D87" s="31"/>
      <c r="E87" s="31"/>
      <c r="F87" s="31"/>
      <c r="G87" s="31"/>
    </row>
    <row r="88" spans="2:7" x14ac:dyDescent="0.25">
      <c r="C88" s="31"/>
      <c r="D88" s="31"/>
      <c r="E88" s="31"/>
      <c r="F88" s="31"/>
      <c r="G88" s="31"/>
    </row>
    <row r="89" spans="2:7" x14ac:dyDescent="0.25">
      <c r="G89" s="31"/>
    </row>
    <row r="90" spans="2:7" x14ac:dyDescent="0.25">
      <c r="G90" s="31"/>
    </row>
    <row r="91" spans="2:7" x14ac:dyDescent="0.25">
      <c r="G91" s="31"/>
    </row>
    <row r="92" spans="2:7" x14ac:dyDescent="0.25">
      <c r="G92" s="31"/>
    </row>
    <row r="93" spans="2:7" x14ac:dyDescent="0.25">
      <c r="G93" s="31"/>
    </row>
    <row r="94" spans="2:7" x14ac:dyDescent="0.25">
      <c r="G94" s="31"/>
    </row>
  </sheetData>
  <mergeCells count="1">
    <mergeCell ref="C52:E5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00"/>
  <sheetViews>
    <sheetView tabSelected="1" topLeftCell="A16" zoomScale="85" zoomScaleNormal="85" workbookViewId="0">
      <selection activeCell="H46" sqref="H46"/>
    </sheetView>
  </sheetViews>
  <sheetFormatPr defaultRowHeight="15" x14ac:dyDescent="0.25"/>
  <cols>
    <col min="1" max="1" width="4.7109375" style="18" customWidth="1"/>
    <col min="2" max="7" width="9.140625" style="18"/>
    <col min="8" max="8" width="9.5703125" style="18" customWidth="1"/>
    <col min="9" max="9" width="9.140625" style="18"/>
    <col min="10" max="11" width="9.140625" style="18" customWidth="1"/>
    <col min="12" max="22" width="9.140625" style="18"/>
    <col min="23" max="23" width="11.28515625" style="18" customWidth="1"/>
    <col min="24" max="25" width="9.140625" style="18"/>
    <col min="26" max="26" width="9.140625" style="18" customWidth="1"/>
    <col min="27" max="27" width="3.42578125" style="18" customWidth="1"/>
    <col min="28" max="16384" width="9.140625" style="18"/>
  </cols>
  <sheetData>
    <row r="1" spans="2:28" x14ac:dyDescent="0.25">
      <c r="B1" s="30"/>
      <c r="C1" s="31"/>
      <c r="D1" s="31"/>
      <c r="E1" s="31"/>
      <c r="F1" s="31"/>
      <c r="G1" s="31"/>
    </row>
    <row r="2" spans="2:28" x14ac:dyDescent="0.25">
      <c r="B2" s="32" t="s">
        <v>27</v>
      </c>
      <c r="C2" s="31"/>
      <c r="D2" s="31"/>
      <c r="E2" s="31"/>
      <c r="F2" s="31"/>
      <c r="G2" s="31"/>
      <c r="H2" s="9" t="s">
        <v>49</v>
      </c>
      <c r="J2" s="52">
        <f>I5</f>
        <v>1</v>
      </c>
      <c r="K2" s="8"/>
      <c r="L2" s="8"/>
      <c r="M2" s="8"/>
      <c r="X2" s="34" t="s">
        <v>28</v>
      </c>
    </row>
    <row r="3" spans="2:28" x14ac:dyDescent="0.25">
      <c r="B3" s="30"/>
      <c r="C3" s="31"/>
      <c r="D3" s="31"/>
      <c r="E3" s="31"/>
      <c r="F3" s="31"/>
      <c r="G3" s="31"/>
      <c r="H3" s="22"/>
      <c r="I3" s="8"/>
      <c r="J3" s="8"/>
      <c r="K3" s="8"/>
      <c r="L3" s="8"/>
      <c r="M3" s="8"/>
    </row>
    <row r="4" spans="2:28" x14ac:dyDescent="0.25">
      <c r="B4" s="35" t="s">
        <v>7</v>
      </c>
      <c r="C4" s="36"/>
      <c r="D4" s="36"/>
      <c r="E4" s="36"/>
      <c r="F4" s="1"/>
      <c r="G4" s="17"/>
      <c r="H4" s="14" t="s">
        <v>7</v>
      </c>
      <c r="I4" s="26"/>
      <c r="J4" s="15"/>
      <c r="K4" s="15"/>
      <c r="L4" s="15"/>
      <c r="M4" s="16"/>
      <c r="O4" s="33" t="s">
        <v>30</v>
      </c>
      <c r="P4" s="26"/>
      <c r="Q4" s="26"/>
      <c r="R4" s="26"/>
      <c r="S4" s="26"/>
      <c r="T4" s="26"/>
      <c r="U4" s="26"/>
      <c r="V4" s="27"/>
      <c r="X4" s="59">
        <f>T6*$D$46+D$17</f>
        <v>-78.53134463407001</v>
      </c>
      <c r="Y4" s="60">
        <f>U6*$D$46+E$17</f>
        <v>29.943882487698005</v>
      </c>
      <c r="Z4" s="61">
        <f>V6*$D$46+F$17</f>
        <v>-40.489551788643332</v>
      </c>
      <c r="AB4" s="34" t="s">
        <v>50</v>
      </c>
    </row>
    <row r="5" spans="2:28" x14ac:dyDescent="0.25">
      <c r="B5" s="39"/>
      <c r="C5" s="21" t="s">
        <v>8</v>
      </c>
      <c r="D5" s="21">
        <v>200</v>
      </c>
      <c r="E5" s="21"/>
      <c r="F5" s="10"/>
      <c r="G5" s="21"/>
      <c r="H5" s="53"/>
      <c r="I5" s="54">
        <v>1</v>
      </c>
      <c r="J5" s="18">
        <f ca="1">INDIRECT(ADDRESS($I$5+8,4,1,1,"surf"))-J14</f>
        <v>-150</v>
      </c>
      <c r="K5" s="18">
        <f ca="1">INDIRECT(ADDRESS($I$5+8,5,1,1,"surf"))-K14</f>
        <v>215</v>
      </c>
      <c r="L5" s="18">
        <f ca="1">INDIRECT(ADDRESS($I$5+8,6,1,1,"surf"))-L14</f>
        <v>50</v>
      </c>
      <c r="M5" s="10">
        <f ca="1">SQRT(J5*J5+K5*K5+L5*L5)</f>
        <v>266.88012290165034</v>
      </c>
      <c r="O5" s="24"/>
      <c r="P5" s="21" t="s">
        <v>1</v>
      </c>
      <c r="Q5" s="21" t="s">
        <v>0</v>
      </c>
      <c r="R5" s="21" t="s">
        <v>2</v>
      </c>
      <c r="S5" s="21" t="s">
        <v>54</v>
      </c>
      <c r="T5" s="21" t="s">
        <v>68</v>
      </c>
      <c r="U5" s="21" t="s">
        <v>69</v>
      </c>
      <c r="V5" s="10" t="s">
        <v>70</v>
      </c>
      <c r="X5" s="62">
        <f>$D$17</f>
        <v>-50</v>
      </c>
      <c r="Y5" s="63">
        <f>$E$17</f>
        <v>-10</v>
      </c>
      <c r="Z5" s="64">
        <f>$F$17</f>
        <v>-50</v>
      </c>
    </row>
    <row r="6" spans="2:28" x14ac:dyDescent="0.25">
      <c r="B6" s="39"/>
      <c r="C6" s="21" t="s">
        <v>9</v>
      </c>
      <c r="D6" s="17">
        <v>1</v>
      </c>
      <c r="E6" s="21"/>
      <c r="F6" s="10"/>
      <c r="G6" s="21"/>
      <c r="H6" s="24"/>
      <c r="I6" s="3" t="s">
        <v>25</v>
      </c>
      <c r="J6" s="21">
        <f ca="1">J5/$M5</f>
        <v>-0.56205010088097662</v>
      </c>
      <c r="K6" s="21">
        <f ca="1">K5/$M5</f>
        <v>0.80560514459606647</v>
      </c>
      <c r="L6" s="21">
        <f ca="1">L5/$M5</f>
        <v>0.18735003362699218</v>
      </c>
      <c r="M6" s="10"/>
      <c r="O6" s="38" t="s">
        <v>3</v>
      </c>
      <c r="P6" s="22">
        <f>D9-$D$17</f>
        <v>-150</v>
      </c>
      <c r="Q6" s="22">
        <f>E9-$E$17</f>
        <v>210</v>
      </c>
      <c r="R6" s="22">
        <f>F9-$F$17</f>
        <v>50</v>
      </c>
      <c r="S6" s="22">
        <f>SQRT(P6*P6+Q6*Q6+R6*R6)</f>
        <v>262.86878856189833</v>
      </c>
      <c r="T6" s="22">
        <f>P6/$S6</f>
        <v>-0.5706268926814001</v>
      </c>
      <c r="U6" s="22">
        <f>Q6/$S6</f>
        <v>0.79887764975396003</v>
      </c>
      <c r="V6" s="25">
        <f>R6/$S6</f>
        <v>0.19020896422713335</v>
      </c>
      <c r="X6" s="62">
        <f>T8*$D$46+D$17</f>
        <v>-12.155947376457966</v>
      </c>
      <c r="Y6" s="63">
        <f>U8*$D$46+E$17</f>
        <v>21.789004203775306</v>
      </c>
      <c r="Z6" s="64">
        <f>V8*$D$46+F$17</f>
        <v>-42.431189475291596</v>
      </c>
    </row>
    <row r="7" spans="2:28" x14ac:dyDescent="0.25">
      <c r="B7" s="39"/>
      <c r="C7" s="21"/>
      <c r="D7" s="21"/>
      <c r="E7" s="21"/>
      <c r="F7" s="10"/>
      <c r="G7" s="21"/>
      <c r="H7" s="24"/>
      <c r="I7" s="3" t="s">
        <v>24</v>
      </c>
      <c r="J7" s="21">
        <v>0</v>
      </c>
      <c r="K7" s="21">
        <f>RADIANS(J7)</f>
        <v>0</v>
      </c>
      <c r="L7" s="21"/>
      <c r="M7" s="10"/>
      <c r="O7" s="38" t="s">
        <v>4</v>
      </c>
      <c r="P7" s="22">
        <f>D10-$D$17</f>
        <v>50</v>
      </c>
      <c r="Q7" s="22">
        <f>E10-$E$17</f>
        <v>210</v>
      </c>
      <c r="R7" s="22">
        <f>F10-$F$17</f>
        <v>250</v>
      </c>
      <c r="S7" s="22">
        <f t="shared" ref="S7:S9" si="0">SQRT(P7*P7+Q7*Q7+R7*R7)</f>
        <v>330.30289129827491</v>
      </c>
      <c r="T7" s="22">
        <f t="shared" ref="T7:T9" si="1">P7/$S7</f>
        <v>0.15137621049416813</v>
      </c>
      <c r="U7" s="22">
        <f t="shared" ref="U7:U9" si="2">Q7/$S7</f>
        <v>0.63578008407550612</v>
      </c>
      <c r="V7" s="25">
        <f t="shared" ref="V7:V9" si="3">R7/$S7</f>
        <v>0.7568810524708407</v>
      </c>
      <c r="X7" s="62"/>
      <c r="Y7" s="63"/>
      <c r="Z7" s="64"/>
    </row>
    <row r="8" spans="2:28" x14ac:dyDescent="0.25">
      <c r="B8" s="39"/>
      <c r="C8" s="21"/>
      <c r="D8" s="21" t="s">
        <v>1</v>
      </c>
      <c r="E8" s="21" t="s">
        <v>0</v>
      </c>
      <c r="F8" s="10" t="s">
        <v>2</v>
      </c>
      <c r="G8" s="21"/>
      <c r="H8" s="24"/>
      <c r="I8" s="8" t="s">
        <v>23</v>
      </c>
      <c r="J8" s="21">
        <f ca="1">DEGREES(ATAN2($K6,SQRT($J6*$J6+$L6*$L6)))</f>
        <v>36.331262059279439</v>
      </c>
      <c r="K8" s="21">
        <f ca="1">ATAN2($K6,SQRT($J6*$J6+$L6*$L6))</f>
        <v>0.63410014433932149</v>
      </c>
      <c r="L8" s="21"/>
      <c r="M8" s="10"/>
      <c r="O8" s="38" t="s">
        <v>5</v>
      </c>
      <c r="P8" s="22">
        <f>D11-$D$17</f>
        <v>250</v>
      </c>
      <c r="Q8" s="22">
        <f>E11-$E$17</f>
        <v>210</v>
      </c>
      <c r="R8" s="22">
        <f>F11-$F$17</f>
        <v>50</v>
      </c>
      <c r="S8" s="22">
        <f t="shared" si="0"/>
        <v>330.30289129827491</v>
      </c>
      <c r="T8" s="22">
        <f t="shared" si="1"/>
        <v>0.7568810524708407</v>
      </c>
      <c r="U8" s="22">
        <f t="shared" si="2"/>
        <v>0.63578008407550612</v>
      </c>
      <c r="V8" s="25">
        <f t="shared" si="3"/>
        <v>0.15137621049416813</v>
      </c>
      <c r="X8" s="62">
        <f>T7*$D$46+D$17</f>
        <v>-42.431189475291596</v>
      </c>
      <c r="Y8" s="63">
        <f>U7*$D$46+E$17</f>
        <v>21.789004203775306</v>
      </c>
      <c r="Z8" s="64">
        <f>V7*$D$46+F$17</f>
        <v>-12.155947376457966</v>
      </c>
      <c r="AB8" s="34" t="s">
        <v>51</v>
      </c>
    </row>
    <row r="9" spans="2:28" x14ac:dyDescent="0.25">
      <c r="B9" s="38" t="s">
        <v>3</v>
      </c>
      <c r="C9" s="51">
        <v>1</v>
      </c>
      <c r="D9" s="21">
        <v>-200</v>
      </c>
      <c r="E9" s="21">
        <v>200</v>
      </c>
      <c r="F9" s="10">
        <v>0</v>
      </c>
      <c r="G9" s="21"/>
      <c r="H9" s="24"/>
      <c r="I9" s="8" t="s">
        <v>22</v>
      </c>
      <c r="J9" s="21">
        <f ca="1">DEGREES(ATAN2($L6,$J6))</f>
        <v>-71.56505117707799</v>
      </c>
      <c r="K9" s="21">
        <f ca="1">ATAN2($L6,$J6)</f>
        <v>-1.2490457723982544</v>
      </c>
      <c r="L9" s="21"/>
      <c r="M9" s="10"/>
      <c r="O9" s="19" t="s">
        <v>6</v>
      </c>
      <c r="P9" s="23">
        <f>D12-$D$17</f>
        <v>50</v>
      </c>
      <c r="Q9" s="23">
        <f>E12-$E$17</f>
        <v>210</v>
      </c>
      <c r="R9" s="23">
        <f>F12-$F$17</f>
        <v>-150</v>
      </c>
      <c r="S9" s="23">
        <f t="shared" si="0"/>
        <v>262.86878856189833</v>
      </c>
      <c r="T9" s="23">
        <f t="shared" si="1"/>
        <v>0.19020896422713335</v>
      </c>
      <c r="U9" s="23">
        <f t="shared" si="2"/>
        <v>0.79887764975396003</v>
      </c>
      <c r="V9" s="29">
        <f t="shared" si="3"/>
        <v>-0.5706268926814001</v>
      </c>
      <c r="X9" s="62">
        <f>$D$17</f>
        <v>-50</v>
      </c>
      <c r="Y9" s="63">
        <f>$E$17</f>
        <v>-10</v>
      </c>
      <c r="Z9" s="64">
        <f>$F$17</f>
        <v>-50</v>
      </c>
    </row>
    <row r="10" spans="2:28" x14ac:dyDescent="0.25">
      <c r="B10" s="38" t="s">
        <v>4</v>
      </c>
      <c r="C10" s="51">
        <v>2</v>
      </c>
      <c r="D10" s="21">
        <v>0</v>
      </c>
      <c r="E10" s="21">
        <v>200</v>
      </c>
      <c r="F10" s="10">
        <v>200</v>
      </c>
      <c r="G10" s="21"/>
      <c r="H10" s="28"/>
      <c r="I10" s="23"/>
      <c r="J10" s="23"/>
      <c r="K10" s="23"/>
      <c r="L10" s="23"/>
      <c r="M10" s="29"/>
      <c r="X10" s="65">
        <f>T9*$D$46+D$17</f>
        <v>-40.489551788643332</v>
      </c>
      <c r="Y10" s="66">
        <f>U9*$D$46+E$17</f>
        <v>29.943882487698005</v>
      </c>
      <c r="Z10" s="67">
        <f>V9*$D$46+F$17</f>
        <v>-78.53134463407001</v>
      </c>
    </row>
    <row r="11" spans="2:28" x14ac:dyDescent="0.25">
      <c r="B11" s="38" t="s">
        <v>5</v>
      </c>
      <c r="C11" s="51">
        <v>3</v>
      </c>
      <c r="D11" s="21">
        <v>200</v>
      </c>
      <c r="E11" s="21">
        <v>200</v>
      </c>
      <c r="F11" s="10">
        <v>0</v>
      </c>
      <c r="G11" s="21"/>
      <c r="H11" s="22"/>
      <c r="X11" s="22"/>
      <c r="Y11" s="22"/>
      <c r="Z11" s="22"/>
    </row>
    <row r="12" spans="2:28" x14ac:dyDescent="0.25">
      <c r="B12" s="38" t="s">
        <v>6</v>
      </c>
      <c r="C12" s="51">
        <v>4</v>
      </c>
      <c r="D12" s="21">
        <v>0</v>
      </c>
      <c r="E12" s="21">
        <v>200</v>
      </c>
      <c r="F12" s="10">
        <v>-200</v>
      </c>
      <c r="G12" s="21"/>
      <c r="H12" s="35" t="s">
        <v>45</v>
      </c>
      <c r="I12" s="4"/>
      <c r="J12" s="4"/>
      <c r="K12" s="4"/>
      <c r="L12" s="12"/>
      <c r="X12" s="107">
        <f>$D$17</f>
        <v>-50</v>
      </c>
      <c r="Y12" s="108">
        <f>$E$17</f>
        <v>-10</v>
      </c>
      <c r="Z12" s="109">
        <f>$F$17</f>
        <v>-50</v>
      </c>
      <c r="AB12" s="34" t="s">
        <v>48</v>
      </c>
    </row>
    <row r="13" spans="2:28" x14ac:dyDescent="0.25">
      <c r="B13" s="40"/>
      <c r="C13" s="2"/>
      <c r="D13" s="2"/>
      <c r="E13" s="2"/>
      <c r="F13" s="11"/>
      <c r="G13" s="21"/>
      <c r="H13" s="39"/>
      <c r="I13" s="21"/>
      <c r="J13" s="21" t="s">
        <v>1</v>
      </c>
      <c r="K13" s="21" t="s">
        <v>0</v>
      </c>
      <c r="L13" s="10" t="s">
        <v>2</v>
      </c>
      <c r="X13" s="110">
        <f>D17+D19*$D$47</f>
        <v>-47.686228251686238</v>
      </c>
      <c r="Y13" s="111">
        <f>E17+E19*$D$47</f>
        <v>15.98076211353316</v>
      </c>
      <c r="Z13" s="112">
        <f>F17+F19*$D$47</f>
        <v>-35.179525638607075</v>
      </c>
    </row>
    <row r="14" spans="2:28" x14ac:dyDescent="0.25">
      <c r="B14" s="41"/>
      <c r="C14" s="21"/>
      <c r="D14" s="21"/>
      <c r="E14" s="21"/>
      <c r="F14" s="21"/>
      <c r="G14" s="21"/>
      <c r="H14" s="39" t="s">
        <v>10</v>
      </c>
      <c r="I14" s="21"/>
      <c r="J14" s="21">
        <f>D17</f>
        <v>-50</v>
      </c>
      <c r="K14" s="57">
        <v>-15</v>
      </c>
      <c r="L14" s="43">
        <f>F17</f>
        <v>-50</v>
      </c>
    </row>
    <row r="15" spans="2:28" x14ac:dyDescent="0.25">
      <c r="B15" s="35" t="s">
        <v>48</v>
      </c>
      <c r="C15" s="4"/>
      <c r="D15" s="4"/>
      <c r="E15" s="4"/>
      <c r="F15" s="12"/>
      <c r="G15" s="21"/>
      <c r="H15" s="39"/>
      <c r="I15" s="21"/>
      <c r="J15" s="21"/>
      <c r="K15" s="21"/>
      <c r="L15" s="10"/>
      <c r="X15" s="96">
        <f ca="1">D17+J32*D47</f>
        <v>-57.892609804094661</v>
      </c>
      <c r="Y15" s="97">
        <f ca="1">E17+J33*D47</f>
        <v>6.6453328234399791</v>
      </c>
      <c r="Z15" s="98">
        <f ca="1">F17+J34*D47</f>
        <v>-73.677829412283984</v>
      </c>
      <c r="AB15" s="34" t="s">
        <v>52</v>
      </c>
    </row>
    <row r="16" spans="2:28" x14ac:dyDescent="0.25">
      <c r="B16" s="39"/>
      <c r="C16" s="21"/>
      <c r="D16" s="21" t="s">
        <v>1</v>
      </c>
      <c r="E16" s="21" t="s">
        <v>0</v>
      </c>
      <c r="F16" s="10" t="s">
        <v>2</v>
      </c>
      <c r="G16" s="21"/>
      <c r="H16" s="39" t="s">
        <v>11</v>
      </c>
      <c r="I16" s="21"/>
      <c r="J16" s="55">
        <f ca="1">K32</f>
        <v>7.8961488294301468E-2</v>
      </c>
      <c r="K16" s="55">
        <f ca="1">K33</f>
        <v>0.82771893588427015</v>
      </c>
      <c r="L16" s="56">
        <f ca="1">K34</f>
        <v>0.55555957965366798</v>
      </c>
      <c r="X16" s="99">
        <f>$D$17</f>
        <v>-50</v>
      </c>
      <c r="Y16" s="100">
        <f>$E$17</f>
        <v>-10</v>
      </c>
      <c r="Z16" s="101">
        <f>$F$17</f>
        <v>-50</v>
      </c>
    </row>
    <row r="17" spans="2:28" x14ac:dyDescent="0.25">
      <c r="B17" s="39" t="s">
        <v>10</v>
      </c>
      <c r="C17" s="21"/>
      <c r="D17" s="57">
        <v>-50</v>
      </c>
      <c r="E17" s="57">
        <v>-10</v>
      </c>
      <c r="F17" s="58">
        <v>-50</v>
      </c>
      <c r="G17" s="21"/>
      <c r="H17" s="39"/>
      <c r="I17" s="21"/>
      <c r="J17" s="21"/>
      <c r="K17" s="21"/>
      <c r="L17" s="10"/>
      <c r="X17" s="99">
        <f ca="1">D17+L32*D47</f>
        <v>-21.153938128229306</v>
      </c>
      <c r="Y17" s="100">
        <f ca="1">E17+L33*D47</f>
        <v>-7.4848216648392816</v>
      </c>
      <c r="Z17" s="101">
        <f ca="1">F17+L34*D47</f>
        <v>-57.847202841287796</v>
      </c>
    </row>
    <row r="18" spans="2:28" x14ac:dyDescent="0.25">
      <c r="B18" s="39"/>
      <c r="C18" s="21"/>
      <c r="D18" s="21"/>
      <c r="E18" s="21"/>
      <c r="F18" s="10"/>
      <c r="G18" s="21"/>
      <c r="H18" s="42" t="s">
        <v>12</v>
      </c>
      <c r="I18" s="21" t="s">
        <v>31</v>
      </c>
      <c r="J18" s="21">
        <f ca="1">RADIANS(K18) +RADIANS(L18)</f>
        <v>-0.1009452701380904</v>
      </c>
      <c r="K18" s="21">
        <f ca="1">J8</f>
        <v>36.331262059279439</v>
      </c>
      <c r="L18" s="68">
        <v>-42.115000000000002</v>
      </c>
      <c r="X18" s="102"/>
      <c r="Y18" s="37"/>
      <c r="Z18" s="103"/>
    </row>
    <row r="19" spans="2:28" x14ac:dyDescent="0.25">
      <c r="B19" s="39" t="s">
        <v>11</v>
      </c>
      <c r="C19" s="21"/>
      <c r="D19" s="88">
        <f>D26</f>
        <v>7.7125724943792009E-2</v>
      </c>
      <c r="E19" s="88">
        <f>D27</f>
        <v>0.86602540378443871</v>
      </c>
      <c r="F19" s="89">
        <f>D28</f>
        <v>0.49401581204643086</v>
      </c>
      <c r="G19" s="21"/>
      <c r="H19" s="42"/>
      <c r="I19" s="21" t="s">
        <v>47</v>
      </c>
      <c r="J19" s="21">
        <f>RADIANS(K19)+RADIANS(L19)</f>
        <v>0.5881759579220891</v>
      </c>
      <c r="K19" s="21">
        <v>0</v>
      </c>
      <c r="L19" s="68">
        <v>33.700000000000003</v>
      </c>
      <c r="X19" s="99">
        <f>$D$17</f>
        <v>-50</v>
      </c>
      <c r="Y19" s="100">
        <f>$E$17</f>
        <v>-10</v>
      </c>
      <c r="Z19" s="101">
        <f>$F$17</f>
        <v>-50</v>
      </c>
      <c r="AB19" s="34" t="s">
        <v>53</v>
      </c>
    </row>
    <row r="20" spans="2:28" x14ac:dyDescent="0.25">
      <c r="B20" s="39"/>
      <c r="C20" s="21"/>
      <c r="D20" s="21"/>
      <c r="E20" s="21"/>
      <c r="F20" s="10"/>
      <c r="G20" s="21"/>
      <c r="H20" s="39"/>
      <c r="I20" s="21" t="s">
        <v>32</v>
      </c>
      <c r="J20" s="21">
        <f ca="1">RADIANS(K20)+RADIANS(L20)</f>
        <v>1.8925468811915387</v>
      </c>
      <c r="K20" s="21">
        <f ca="1">J9</f>
        <v>-71.56505117707799</v>
      </c>
      <c r="L20" s="115">
        <v>180</v>
      </c>
      <c r="X20" s="104">
        <f ca="1">D17+K32*D47</f>
        <v>-47.631155351170953</v>
      </c>
      <c r="Y20" s="105">
        <f ca="1">E17+K33*D47</f>
        <v>14.831568076528104</v>
      </c>
      <c r="Z20" s="106">
        <f ca="1">F17+K34*D47</f>
        <v>-33.333212610389964</v>
      </c>
    </row>
    <row r="21" spans="2:28" x14ac:dyDescent="0.25">
      <c r="B21" s="42" t="s">
        <v>12</v>
      </c>
      <c r="C21" s="20" t="s">
        <v>46</v>
      </c>
      <c r="D21" s="57">
        <v>-30</v>
      </c>
      <c r="E21" s="20"/>
      <c r="F21" s="13"/>
      <c r="G21" s="50"/>
      <c r="H21" s="39"/>
      <c r="I21" s="21"/>
      <c r="J21" s="21"/>
      <c r="K21" s="21"/>
      <c r="L21" s="43"/>
    </row>
    <row r="22" spans="2:28" x14ac:dyDescent="0.25">
      <c r="B22" s="42"/>
      <c r="C22" s="20" t="s">
        <v>13</v>
      </c>
      <c r="D22" s="57">
        <v>30</v>
      </c>
      <c r="E22" s="21"/>
      <c r="F22" s="13"/>
      <c r="G22" s="50"/>
      <c r="H22" s="39"/>
      <c r="I22" s="21"/>
      <c r="J22" s="21" t="s">
        <v>39</v>
      </c>
      <c r="K22" s="21" t="s">
        <v>40</v>
      </c>
      <c r="L22" s="43" t="s">
        <v>41</v>
      </c>
      <c r="X22" s="75">
        <f>$D$17+C88*$D$48</f>
        <v>-48.725687271729761</v>
      </c>
      <c r="Y22" s="76">
        <f>$E$17+D88*$D$48</f>
        <v>4.9397354978284689</v>
      </c>
      <c r="Z22" s="77">
        <f>$F$17+E88*$D$48</f>
        <v>-50.424770909423408</v>
      </c>
      <c r="AB22" s="34" t="s">
        <v>61</v>
      </c>
    </row>
    <row r="23" spans="2:28" x14ac:dyDescent="0.25">
      <c r="B23" s="39"/>
      <c r="C23" s="20" t="s">
        <v>14</v>
      </c>
      <c r="D23" s="5">
        <f>-SIN(RADIANS(D21))</f>
        <v>0.49999999999999994</v>
      </c>
      <c r="E23" s="21"/>
      <c r="F23" s="13"/>
      <c r="G23" s="50"/>
      <c r="H23" s="39"/>
      <c r="I23" s="21" t="s">
        <v>1</v>
      </c>
      <c r="J23" s="21">
        <v>1</v>
      </c>
      <c r="K23" s="21">
        <v>0</v>
      </c>
      <c r="L23" s="43">
        <v>0</v>
      </c>
      <c r="X23" s="78">
        <f>$D$17</f>
        <v>-50</v>
      </c>
      <c r="Y23" s="79">
        <f>$E$17</f>
        <v>-10</v>
      </c>
      <c r="Z23" s="80">
        <f>$F$17</f>
        <v>-50</v>
      </c>
      <c r="AB23" s="34"/>
    </row>
    <row r="24" spans="2:28" x14ac:dyDescent="0.25">
      <c r="B24" s="39"/>
      <c r="C24" s="20" t="s">
        <v>15</v>
      </c>
      <c r="D24" s="5">
        <f>COS(RADIANS(D21))</f>
        <v>0.86602540378443871</v>
      </c>
      <c r="E24" s="21"/>
      <c r="F24" s="13"/>
      <c r="G24" s="50"/>
      <c r="H24" s="39"/>
      <c r="I24" s="21" t="s">
        <v>0</v>
      </c>
      <c r="J24" s="21">
        <v>0</v>
      </c>
      <c r="K24" s="21">
        <v>1</v>
      </c>
      <c r="L24" s="43">
        <v>0</v>
      </c>
      <c r="X24" s="78">
        <f>$D$17+C90*$D$48</f>
        <v>-49.061004742832999</v>
      </c>
      <c r="Y24" s="79">
        <f>$E$17+D90*$D$48</f>
        <v>4.9694027744362117</v>
      </c>
      <c r="Z24" s="80">
        <f>$F$17+E90*$D$48</f>
        <v>-49.812200948566598</v>
      </c>
      <c r="AB24" s="34"/>
    </row>
    <row r="25" spans="2:28" x14ac:dyDescent="0.25">
      <c r="B25" s="39"/>
      <c r="C25" s="20" t="s">
        <v>16</v>
      </c>
      <c r="D25" s="5">
        <v>0</v>
      </c>
      <c r="E25" s="21"/>
      <c r="F25" s="13"/>
      <c r="G25" s="50"/>
      <c r="H25" s="39"/>
      <c r="I25" s="21" t="s">
        <v>2</v>
      </c>
      <c r="J25" s="21">
        <v>0</v>
      </c>
      <c r="K25" s="21">
        <v>0</v>
      </c>
      <c r="L25" s="43">
        <v>1</v>
      </c>
      <c r="X25" s="78"/>
      <c r="Y25" s="79"/>
      <c r="Z25" s="80"/>
      <c r="AB25" s="34"/>
    </row>
    <row r="26" spans="2:28" x14ac:dyDescent="0.25">
      <c r="B26" s="39"/>
      <c r="C26" s="20" t="s">
        <v>17</v>
      </c>
      <c r="D26" s="21">
        <f>D23* COS(D22)</f>
        <v>7.7125724943792009E-2</v>
      </c>
      <c r="E26" s="21"/>
      <c r="F26" s="13"/>
      <c r="G26" s="50"/>
      <c r="H26" s="39"/>
      <c r="I26" s="21" t="s">
        <v>33</v>
      </c>
      <c r="J26" s="5">
        <f>J23</f>
        <v>1</v>
      </c>
      <c r="K26" s="5">
        <f>K23</f>
        <v>0</v>
      </c>
      <c r="L26" s="48">
        <f>L23</f>
        <v>0</v>
      </c>
      <c r="X26" s="78">
        <f>$D$17+C89*$D$48</f>
        <v>-48.531661973919924</v>
      </c>
      <c r="Y26" s="79">
        <f>$E$17+D89*$D$48</f>
        <v>2.9978294138040216</v>
      </c>
      <c r="Z26" s="80">
        <f>$F$17+E89*$D$48</f>
        <v>-42.658309869599634</v>
      </c>
      <c r="AB26" s="34" t="s">
        <v>62</v>
      </c>
    </row>
    <row r="27" spans="2:28" x14ac:dyDescent="0.25">
      <c r="B27" s="39"/>
      <c r="C27" s="20" t="s">
        <v>18</v>
      </c>
      <c r="D27" s="21">
        <f>D24</f>
        <v>0.86602540378443871</v>
      </c>
      <c r="E27" s="21"/>
      <c r="F27" s="13"/>
      <c r="G27" s="50"/>
      <c r="H27" s="39"/>
      <c r="I27" s="21" t="s">
        <v>34</v>
      </c>
      <c r="J27" s="5">
        <f ca="1">J24*COS(J18)-J25*SIN(J18)</f>
        <v>0</v>
      </c>
      <c r="K27" s="5">
        <f ca="1">K24*COS(J18)-K25*SIN(J18)</f>
        <v>0.99490935120873403</v>
      </c>
      <c r="L27" s="48">
        <f ca="1">L24*COS(J18)-L25*SIN(J18)</f>
        <v>0.10077391962911793</v>
      </c>
      <c r="X27" s="78">
        <f>$D$17</f>
        <v>-50</v>
      </c>
      <c r="Y27" s="79">
        <f>$E$17</f>
        <v>-10</v>
      </c>
      <c r="Z27" s="80">
        <f>$F$17</f>
        <v>-50</v>
      </c>
    </row>
    <row r="28" spans="2:28" x14ac:dyDescent="0.25">
      <c r="B28" s="39"/>
      <c r="C28" s="20" t="s">
        <v>19</v>
      </c>
      <c r="D28" s="21">
        <f>-D23*SIN(D22)</f>
        <v>0.49401581204643086</v>
      </c>
      <c r="E28" s="21"/>
      <c r="F28" s="13"/>
      <c r="G28" s="50"/>
      <c r="H28" s="39"/>
      <c r="I28" s="21" t="s">
        <v>35</v>
      </c>
      <c r="J28" s="5">
        <f ca="1">J24*SIN(J18)+J25*COS(J18)</f>
        <v>0</v>
      </c>
      <c r="K28" s="5">
        <f ca="1">K24*SIN(J18)+K25*COS(J18)</f>
        <v>-0.10077391962911793</v>
      </c>
      <c r="L28" s="48">
        <f ca="1">L24*SIN(J18)+L25*COS(J18)</f>
        <v>0.99490935120873403</v>
      </c>
      <c r="X28" s="81">
        <f>$D$17+C91*$D$48</f>
        <v>-52.219327652717368</v>
      </c>
      <c r="Y28" s="82">
        <f>$E$17+D91*$D$48</f>
        <v>3.2569169756335228</v>
      </c>
      <c r="Z28" s="83">
        <f>$F$17+E91*$D$48</f>
        <v>-43.342017041847903</v>
      </c>
    </row>
    <row r="29" spans="2:28" x14ac:dyDescent="0.25">
      <c r="B29" s="40"/>
      <c r="C29" s="2"/>
      <c r="D29" s="2"/>
      <c r="E29" s="2"/>
      <c r="F29" s="44"/>
      <c r="G29" s="5"/>
      <c r="H29" s="39"/>
      <c r="I29" s="21" t="s">
        <v>36</v>
      </c>
      <c r="J29" s="5">
        <f ca="1">J26*COS(J19)-J27*SIN(J19)</f>
        <v>0.83195412213048248</v>
      </c>
      <c r="K29" s="5">
        <f ca="1">K26*COS(J19)-K27*SIN(J19)</f>
        <v>-0.55201990933407052</v>
      </c>
      <c r="L29" s="48">
        <f ca="1">L26*COS(J19)-L27*SIN(J19)</f>
        <v>-5.5913847738308639E-2</v>
      </c>
    </row>
    <row r="30" spans="2:28" x14ac:dyDescent="0.25">
      <c r="B30" s="41"/>
      <c r="C30" s="21"/>
      <c r="D30" s="21"/>
      <c r="E30" s="21"/>
      <c r="F30" s="50"/>
      <c r="G30" s="5"/>
      <c r="H30" s="39"/>
      <c r="I30" s="21" t="s">
        <v>37</v>
      </c>
      <c r="J30" s="5">
        <f ca="1">J26*SIN(J19)+J27*COS(J19)</f>
        <v>0.55484442744799933</v>
      </c>
      <c r="K30" s="5">
        <f ca="1">K26*SIN(J19)+K27*COS(J19)</f>
        <v>0.82771893588427015</v>
      </c>
      <c r="L30" s="48">
        <f ca="1">L26*SIN(J19)+L27*COS(J19)</f>
        <v>8.3839277838690607E-2</v>
      </c>
      <c r="X30" s="90">
        <f>$D$17</f>
        <v>-50</v>
      </c>
      <c r="Y30" s="91">
        <f>$E$17</f>
        <v>-10</v>
      </c>
      <c r="Z30" s="92">
        <f>$F$17</f>
        <v>-50</v>
      </c>
      <c r="AB30" s="18" t="s">
        <v>67</v>
      </c>
    </row>
    <row r="31" spans="2:28" x14ac:dyDescent="0.25">
      <c r="B31" s="35" t="s">
        <v>63</v>
      </c>
      <c r="C31" s="4"/>
      <c r="D31" s="4"/>
      <c r="E31" s="4"/>
      <c r="F31" s="69"/>
      <c r="G31" s="5"/>
      <c r="H31" s="39"/>
      <c r="I31" s="21" t="s">
        <v>38</v>
      </c>
      <c r="J31" s="5">
        <f ca="1">J28</f>
        <v>0</v>
      </c>
      <c r="K31" s="5">
        <f ca="1">K28</f>
        <v>-0.10077391962911793</v>
      </c>
      <c r="L31" s="48">
        <f ca="1">L28</f>
        <v>0.99490935120873403</v>
      </c>
      <c r="X31" s="93">
        <f>D$17+C34*D47</f>
        <v>-49.241589014647381</v>
      </c>
      <c r="Y31" s="94">
        <f>E$17+D34*D47</f>
        <v>19.128614060804434</v>
      </c>
      <c r="Z31" s="95">
        <f>F$17+E34*D47</f>
        <v>-42.862167298542026</v>
      </c>
    </row>
    <row r="32" spans="2:28" x14ac:dyDescent="0.25">
      <c r="B32" s="39"/>
      <c r="C32" s="21" t="s">
        <v>1</v>
      </c>
      <c r="D32" s="21" t="s">
        <v>0</v>
      </c>
      <c r="E32" s="21" t="s">
        <v>2</v>
      </c>
      <c r="F32" s="43" t="s">
        <v>54</v>
      </c>
      <c r="G32" s="5"/>
      <c r="H32" s="39"/>
      <c r="I32" s="21" t="s">
        <v>42</v>
      </c>
      <c r="J32" s="55">
        <f ca="1">J31* SIN(J20)+J29*COS(J20)</f>
        <v>-0.26308699346982195</v>
      </c>
      <c r="K32" s="55">
        <f ca="1">K31* SIN(J20)+K29*COS(J20)</f>
        <v>7.8961488294301468E-2</v>
      </c>
      <c r="L32" s="56">
        <f ca="1">L31* SIN(J20)+L29*COS(J20)</f>
        <v>0.9615353957256898</v>
      </c>
      <c r="X32" s="22"/>
      <c r="Y32" s="22"/>
      <c r="Z32" s="22"/>
    </row>
    <row r="33" spans="2:12" x14ac:dyDescent="0.25">
      <c r="B33" s="39"/>
      <c r="C33" s="21">
        <f>SUM(C88:C91)/4</f>
        <v>2.4371972646665782E-2</v>
      </c>
      <c r="D33" s="21">
        <f>SUM(D88:D91)/4</f>
        <v>0.93606474436170373</v>
      </c>
      <c r="E33" s="21">
        <f>SUM(E88:E91)/4</f>
        <v>0.22937835384270761</v>
      </c>
      <c r="F33" s="10">
        <f>SQRT(C33*C33+D33*D33+E33*E33)</f>
        <v>0.96406723204308831</v>
      </c>
      <c r="G33" s="5"/>
      <c r="H33" s="39"/>
      <c r="I33" s="21" t="s">
        <v>43</v>
      </c>
      <c r="J33" s="55">
        <f ca="1">J30</f>
        <v>0.55484442744799933</v>
      </c>
      <c r="K33" s="55">
        <f ca="1">K30</f>
        <v>0.82771893588427015</v>
      </c>
      <c r="L33" s="56">
        <f ca="1">L30</f>
        <v>8.3839277838690607E-2</v>
      </c>
    </row>
    <row r="34" spans="2:12" x14ac:dyDescent="0.25">
      <c r="B34" s="39"/>
      <c r="C34" s="21">
        <f>C33/$F$33</f>
        <v>2.5280366178420732E-2</v>
      </c>
      <c r="D34" s="21">
        <f>D33/$F$33</f>
        <v>0.97095380202681447</v>
      </c>
      <c r="E34" s="21">
        <f>E33/$F$33</f>
        <v>0.23792775671526578</v>
      </c>
      <c r="F34" s="43"/>
      <c r="G34" s="5"/>
      <c r="H34" s="39"/>
      <c r="I34" s="21" t="s">
        <v>44</v>
      </c>
      <c r="J34" s="55">
        <f ca="1">J31* COS(J20)-J29*SIN(J20)</f>
        <v>-0.78926098040946613</v>
      </c>
      <c r="K34" s="55">
        <f ca="1">K31* COS(J20)-K29*SIN(J20)</f>
        <v>0.55555957965366798</v>
      </c>
      <c r="L34" s="56">
        <f ca="1">L31* COS(J20)-L29*SIN(J20)</f>
        <v>-0.2615734280429266</v>
      </c>
    </row>
    <row r="35" spans="2:12" x14ac:dyDescent="0.25">
      <c r="B35" s="40"/>
      <c r="C35" s="2"/>
      <c r="D35" s="2"/>
      <c r="E35" s="2"/>
      <c r="F35" s="44"/>
      <c r="G35" s="21"/>
      <c r="H35" s="40"/>
      <c r="I35" s="2"/>
      <c r="J35" s="2"/>
      <c r="K35" s="2"/>
      <c r="L35" s="44"/>
    </row>
    <row r="36" spans="2:12" x14ac:dyDescent="0.25">
      <c r="B36" s="49"/>
      <c r="C36" s="21"/>
      <c r="D36" s="21"/>
      <c r="E36" s="21"/>
      <c r="F36" s="21"/>
      <c r="G36" s="21"/>
      <c r="H36" s="22"/>
    </row>
    <row r="37" spans="2:12" x14ac:dyDescent="0.25">
      <c r="B37" s="35" t="s">
        <v>65</v>
      </c>
      <c r="C37" s="6"/>
      <c r="D37" s="36"/>
      <c r="E37" s="6"/>
      <c r="F37" s="1"/>
      <c r="G37" s="21"/>
      <c r="H37" s="35" t="s">
        <v>77</v>
      </c>
      <c r="I37" s="6"/>
      <c r="J37" s="36"/>
      <c r="K37" s="6"/>
      <c r="L37" s="1"/>
    </row>
    <row r="38" spans="2:12" x14ac:dyDescent="0.25">
      <c r="B38" s="24"/>
      <c r="C38" s="41"/>
      <c r="D38" s="17" t="s">
        <v>20</v>
      </c>
      <c r="E38" s="5" t="s">
        <v>21</v>
      </c>
      <c r="F38" s="10" t="s">
        <v>26</v>
      </c>
      <c r="G38" s="50"/>
      <c r="H38" s="24"/>
      <c r="I38" s="41"/>
      <c r="J38" s="17" t="s">
        <v>20</v>
      </c>
      <c r="K38" s="5" t="s">
        <v>21</v>
      </c>
      <c r="L38" s="10" t="s">
        <v>26</v>
      </c>
    </row>
    <row r="39" spans="2:12" x14ac:dyDescent="0.25">
      <c r="B39" s="24"/>
      <c r="C39" s="21" t="s">
        <v>3</v>
      </c>
      <c r="D39" s="17">
        <f>[1]!shade_noatt(D9,E9,F9,$D$6,$D$17,$E$17,$F$17,$D$19,$E$19,$F$19)</f>
        <v>0.74180456235323811</v>
      </c>
      <c r="E39" s="21">
        <f>ACOS(D39)</f>
        <v>0.73503905604676678</v>
      </c>
      <c r="F39" s="10">
        <f>DEGREES(E39)</f>
        <v>42.114635688759712</v>
      </c>
      <c r="G39" s="21"/>
      <c r="H39" s="24"/>
      <c r="I39" s="21" t="s">
        <v>3</v>
      </c>
      <c r="J39" s="17">
        <f ca="1">[1]!shade_noatt(D9,E9,F9,$D$6,$J$14,$K$14,$L$14,$J$16,$K$16,$L$16)</f>
        <v>0.72651842649633791</v>
      </c>
      <c r="K39" s="21">
        <f ca="1">ACOS(J39)</f>
        <v>0.75755475108211223</v>
      </c>
      <c r="L39" s="10">
        <f ca="1">DEGREES(K39)</f>
        <v>43.404689987088666</v>
      </c>
    </row>
    <row r="40" spans="2:12" x14ac:dyDescent="0.25">
      <c r="B40" s="24"/>
      <c r="C40" s="21" t="s">
        <v>4</v>
      </c>
      <c r="D40" s="17">
        <f>[1]!shade_noatt(D10,E10,F10,$D$6,$D$17,$E$17,$F$17,$D$19,$E$19,$F$19)</f>
        <v>0.936187911762141</v>
      </c>
      <c r="E40" s="21">
        <f>ACOS(D40)</f>
        <v>0.35917277988631024</v>
      </c>
      <c r="F40" s="10">
        <f>DEGREES(E40)</f>
        <v>20.579084403466879</v>
      </c>
      <c r="G40" s="17"/>
      <c r="H40" s="24"/>
      <c r="I40" s="21" t="s">
        <v>4</v>
      </c>
      <c r="J40" s="17">
        <f ca="1">[1]!shade_noatt(D10,E10,F10,$D$6,$J$14,$K$14,$L$14,$J$16,$K$16,$L$16)</f>
        <v>0.96189977425523843</v>
      </c>
      <c r="K40" s="21">
        <f ca="1">ACOS(J40)</f>
        <v>0.27692833813808715</v>
      </c>
      <c r="L40" s="10">
        <f ca="1">DEGREES(K40)</f>
        <v>15.866825002884148</v>
      </c>
    </row>
    <row r="41" spans="2:12" x14ac:dyDescent="0.25">
      <c r="B41" s="24"/>
      <c r="C41" s="21" t="s">
        <v>5</v>
      </c>
      <c r="D41" s="17">
        <f>[1]!shade_noatt(D11,E11,F11,$D$6,$D$17,$E$17,$F$17,$D$19,$E$19,$F$19)</f>
        <v>0.6837589454494164</v>
      </c>
      <c r="E41" s="21">
        <f>ACOS(D41)</f>
        <v>0.81789474127202455</v>
      </c>
      <c r="F41" s="10">
        <f>DEGREES(E41)</f>
        <v>46.861916760831434</v>
      </c>
      <c r="G41" s="21"/>
      <c r="H41" s="24"/>
      <c r="I41" s="21" t="s">
        <v>5</v>
      </c>
      <c r="J41" s="17">
        <f ca="1">[1]!shade_noatt(D11,E11,F11,$D$6,$J$14,$K$14,$L$14,$J$16,$K$16,$L$16)</f>
        <v>0.67608736078553788</v>
      </c>
      <c r="K41" s="21">
        <f ca="1">ACOS(J41)</f>
        <v>0.82835687661440849</v>
      </c>
      <c r="L41" s="10">
        <f ca="1">DEGREES(K41)</f>
        <v>47.461352960644689</v>
      </c>
    </row>
    <row r="42" spans="2:12" x14ac:dyDescent="0.25">
      <c r="B42" s="24"/>
      <c r="C42" s="21" t="s">
        <v>6</v>
      </c>
      <c r="D42" s="17">
        <f>[1]!shade_noatt(D12,E12,F12,$D$6,$D$17,$E$17,$F$17,$D$19,$E$19,$F$19)</f>
        <v>0.42461963569582878</v>
      </c>
      <c r="E42" s="21">
        <f>ACOS(D42)</f>
        <v>1.1322546020290605</v>
      </c>
      <c r="F42" s="10">
        <f>DEGREES(E42)</f>
        <v>64.873410030529826</v>
      </c>
      <c r="G42" s="22"/>
      <c r="H42" s="24"/>
      <c r="I42" s="21" t="s">
        <v>6</v>
      </c>
      <c r="J42" s="17">
        <f ca="1">[1]!shade_noatt(D12,E12,F12,$D$6,$J$14,$K$14,$L$14,$J$16,$K$16,$L$16)</f>
        <v>0.3693557527253874</v>
      </c>
      <c r="K42" s="21">
        <f ca="1">ACOS(J42)</f>
        <v>1.1924806714050038</v>
      </c>
      <c r="L42" s="10">
        <f ca="1">DEGREES(K42)</f>
        <v>68.324109622433468</v>
      </c>
    </row>
    <row r="43" spans="2:12" x14ac:dyDescent="0.25">
      <c r="B43" s="40"/>
      <c r="C43" s="45"/>
      <c r="D43" s="46"/>
      <c r="E43" s="7"/>
      <c r="F43" s="11"/>
      <c r="G43" s="22"/>
      <c r="H43" s="40"/>
      <c r="I43" s="45"/>
      <c r="J43" s="46"/>
      <c r="K43" s="7"/>
      <c r="L43" s="11"/>
    </row>
    <row r="44" spans="2:12" x14ac:dyDescent="0.25">
      <c r="C44" s="31"/>
      <c r="D44" s="31"/>
      <c r="E44" s="31"/>
      <c r="F44" s="31"/>
      <c r="G44" s="22"/>
    </row>
    <row r="45" spans="2:12" x14ac:dyDescent="0.25">
      <c r="B45" s="35" t="s">
        <v>29</v>
      </c>
      <c r="C45" s="4"/>
      <c r="D45" s="4"/>
      <c r="E45" s="4"/>
      <c r="F45" s="12"/>
      <c r="G45" s="22"/>
      <c r="H45" s="33" t="s">
        <v>78</v>
      </c>
      <c r="I45" s="26"/>
      <c r="J45" s="26"/>
      <c r="K45" s="26"/>
      <c r="L45" s="27"/>
    </row>
    <row r="46" spans="2:12" x14ac:dyDescent="0.25">
      <c r="B46" s="38"/>
      <c r="C46" s="21" t="s">
        <v>30</v>
      </c>
      <c r="D46" s="21">
        <v>50</v>
      </c>
      <c r="E46" s="21"/>
      <c r="F46" s="10"/>
      <c r="G46" s="21"/>
      <c r="H46" s="38"/>
      <c r="I46" s="22"/>
      <c r="J46" s="22"/>
      <c r="K46" s="22"/>
      <c r="L46" s="25"/>
    </row>
    <row r="47" spans="2:12" x14ac:dyDescent="0.25">
      <c r="B47" s="38"/>
      <c r="C47" s="21" t="s">
        <v>11</v>
      </c>
      <c r="D47" s="21">
        <v>30</v>
      </c>
      <c r="E47" s="21"/>
      <c r="F47" s="10"/>
      <c r="G47" s="31"/>
      <c r="H47" s="38"/>
      <c r="I47" s="113">
        <f ca="1">ABS($D$39-$J$39)+ABS($D$40-$J$40)+ABS($D$41-$J$41)+ABS($D$42-$J$42)</f>
        <v>0.10393346598431752</v>
      </c>
      <c r="J47" s="22"/>
      <c r="K47" s="22"/>
      <c r="L47" s="25"/>
    </row>
    <row r="48" spans="2:12" x14ac:dyDescent="0.25">
      <c r="B48" s="19"/>
      <c r="C48" s="2" t="s">
        <v>66</v>
      </c>
      <c r="D48" s="2">
        <v>15</v>
      </c>
      <c r="E48" s="2"/>
      <c r="F48" s="11"/>
      <c r="G48" s="21"/>
      <c r="H48" s="19"/>
      <c r="I48" s="2"/>
      <c r="J48" s="23"/>
      <c r="K48" s="23"/>
      <c r="L48" s="29"/>
    </row>
    <row r="49" spans="1:22" x14ac:dyDescent="0.25">
      <c r="B49" s="21"/>
      <c r="C49" s="21"/>
      <c r="D49" s="21"/>
      <c r="E49" s="31"/>
      <c r="F49" s="31"/>
      <c r="G49" s="21"/>
      <c r="H49" s="21"/>
      <c r="I49" s="37"/>
      <c r="J49" s="22"/>
      <c r="K49" s="22"/>
      <c r="L49" s="22"/>
      <c r="M49" s="22"/>
    </row>
    <row r="50" spans="1:22" x14ac:dyDescent="0.25">
      <c r="A50" s="21"/>
      <c r="B50" s="35" t="s">
        <v>64</v>
      </c>
      <c r="C50" s="4"/>
      <c r="D50" s="4"/>
      <c r="E50" s="4"/>
      <c r="F50" s="12"/>
      <c r="G50" s="21"/>
      <c r="H50" s="21"/>
      <c r="I50" s="22"/>
      <c r="J50" s="22"/>
      <c r="K50" s="22"/>
      <c r="L50" s="22"/>
      <c r="M50" s="22"/>
    </row>
    <row r="51" spans="1:22" x14ac:dyDescent="0.25">
      <c r="A51" s="21"/>
      <c r="B51" s="70"/>
      <c r="C51" s="21"/>
      <c r="D51" s="21"/>
      <c r="E51" s="21"/>
      <c r="F51" s="10"/>
      <c r="G51" s="21"/>
      <c r="H51" s="21"/>
      <c r="I51" s="22"/>
      <c r="J51" s="22"/>
      <c r="K51" s="22"/>
      <c r="L51" s="22"/>
      <c r="M51" s="22"/>
    </row>
    <row r="52" spans="1:22" x14ac:dyDescent="0.25">
      <c r="A52" s="21"/>
      <c r="B52" s="38"/>
      <c r="C52" s="21" t="s">
        <v>1</v>
      </c>
      <c r="D52" s="21" t="s">
        <v>0</v>
      </c>
      <c r="E52" s="21" t="s">
        <v>2</v>
      </c>
      <c r="F52" s="10" t="s">
        <v>54</v>
      </c>
      <c r="G52" s="31"/>
      <c r="H52" s="21"/>
      <c r="I52" s="22"/>
      <c r="J52" s="22"/>
      <c r="K52" s="22"/>
      <c r="L52" s="22"/>
      <c r="M52" s="22"/>
    </row>
    <row r="53" spans="1:22" x14ac:dyDescent="0.25">
      <c r="A53" s="21"/>
      <c r="B53" s="38"/>
      <c r="C53" s="21">
        <f>D9-D17</f>
        <v>-150</v>
      </c>
      <c r="D53" s="21">
        <f>E9-E17</f>
        <v>210</v>
      </c>
      <c r="E53" s="21">
        <f>F9-F17</f>
        <v>50</v>
      </c>
      <c r="F53" s="10">
        <f>SQRT(C53*C53+D53*D53+E53*E53)</f>
        <v>262.86878856189833</v>
      </c>
      <c r="G53" s="31"/>
      <c r="H53" s="21"/>
      <c r="I53" s="22"/>
      <c r="J53" s="22"/>
      <c r="K53" s="22"/>
      <c r="L53" s="22"/>
      <c r="M53" s="22"/>
    </row>
    <row r="54" spans="1:22" x14ac:dyDescent="0.25">
      <c r="A54" s="21"/>
      <c r="B54" s="24"/>
      <c r="C54" s="21">
        <f>D10-D17</f>
        <v>50</v>
      </c>
      <c r="D54" s="21">
        <f>E10-E17</f>
        <v>210</v>
      </c>
      <c r="E54" s="21">
        <f>F10-F17</f>
        <v>250</v>
      </c>
      <c r="F54" s="10">
        <f t="shared" ref="F54:F56" si="4">SQRT(C54*C54+D54*D54+E54*E54)</f>
        <v>330.30289129827491</v>
      </c>
      <c r="G54" s="31"/>
      <c r="H54" s="21"/>
      <c r="I54" s="22"/>
      <c r="J54" s="22">
        <v>-15</v>
      </c>
      <c r="K54" s="113">
        <v>-42.115000000000002</v>
      </c>
      <c r="L54" s="22"/>
      <c r="M54" s="21"/>
    </row>
    <row r="55" spans="1:22" x14ac:dyDescent="0.25">
      <c r="A55" s="21"/>
      <c r="B55" s="24"/>
      <c r="C55" s="21">
        <f>D11-D17</f>
        <v>250</v>
      </c>
      <c r="D55" s="21">
        <f>E11-E17</f>
        <v>210</v>
      </c>
      <c r="E55" s="21">
        <f>F11-F17</f>
        <v>50</v>
      </c>
      <c r="F55" s="10">
        <f t="shared" si="4"/>
        <v>330.30289129827491</v>
      </c>
      <c r="G55" s="31"/>
      <c r="H55" s="21"/>
      <c r="I55" s="47"/>
      <c r="J55" s="22"/>
      <c r="K55" s="22">
        <f>K57+3.9</f>
        <v>33.700000000000003</v>
      </c>
      <c r="L55" s="22"/>
      <c r="M55" s="21"/>
    </row>
    <row r="56" spans="1:22" x14ac:dyDescent="0.25">
      <c r="A56" s="21"/>
      <c r="B56" s="24"/>
      <c r="C56" s="21">
        <f>D12-D17</f>
        <v>50</v>
      </c>
      <c r="D56" s="21">
        <f>E12-E17</f>
        <v>210</v>
      </c>
      <c r="E56" s="21">
        <f>F12-F17</f>
        <v>-150</v>
      </c>
      <c r="F56" s="10">
        <f t="shared" si="4"/>
        <v>262.86878856189833</v>
      </c>
      <c r="G56" s="31"/>
      <c r="H56" s="21"/>
      <c r="I56" s="22"/>
      <c r="J56" s="21">
        <v>-10</v>
      </c>
      <c r="K56" s="21">
        <v>-42.115000000000002</v>
      </c>
      <c r="L56" s="21">
        <v>1.2999999999999999E-2</v>
      </c>
      <c r="M56" s="21"/>
    </row>
    <row r="57" spans="1:22" x14ac:dyDescent="0.25">
      <c r="A57" s="21"/>
      <c r="B57" s="24"/>
      <c r="C57" s="21"/>
      <c r="D57" s="21"/>
      <c r="E57" s="21"/>
      <c r="F57" s="10"/>
      <c r="G57" s="31"/>
      <c r="H57" s="22"/>
      <c r="I57" s="22"/>
      <c r="J57" s="21"/>
      <c r="K57" s="21">
        <v>29.8</v>
      </c>
      <c r="L57" s="21"/>
      <c r="M57" s="21"/>
    </row>
    <row r="58" spans="1:22" x14ac:dyDescent="0.25">
      <c r="A58" s="21"/>
      <c r="B58" s="24"/>
      <c r="C58" s="114" t="s">
        <v>55</v>
      </c>
      <c r="D58" s="114"/>
      <c r="E58" s="114"/>
      <c r="F58" s="10"/>
      <c r="G58" s="31"/>
      <c r="H58" s="22"/>
      <c r="I58" s="22"/>
      <c r="J58" s="21">
        <v>0</v>
      </c>
      <c r="K58" s="21">
        <v>-42.115000000000002</v>
      </c>
      <c r="L58" s="21">
        <v>8.2000000000000003E-2</v>
      </c>
      <c r="M58" s="21"/>
    </row>
    <row r="59" spans="1:22" x14ac:dyDescent="0.25">
      <c r="A59" s="31"/>
      <c r="B59" s="24"/>
      <c r="C59" s="21" t="s">
        <v>1</v>
      </c>
      <c r="D59" s="21" t="s">
        <v>0</v>
      </c>
      <c r="E59" s="21" t="s">
        <v>2</v>
      </c>
      <c r="F59" s="10"/>
      <c r="G59" s="31"/>
      <c r="H59" s="22"/>
      <c r="I59" s="22"/>
      <c r="J59" s="21"/>
      <c r="K59" s="21">
        <v>25.9</v>
      </c>
      <c r="L59" s="21"/>
      <c r="M59" s="21"/>
      <c r="N59" s="18" t="s">
        <v>74</v>
      </c>
    </row>
    <row r="60" spans="1:22" x14ac:dyDescent="0.25">
      <c r="A60" s="31"/>
      <c r="B60" s="24"/>
      <c r="C60" s="21">
        <f>C53/$F53</f>
        <v>-0.5706268926814001</v>
      </c>
      <c r="D60" s="21">
        <f>D53/$F53</f>
        <v>0.79887764975396003</v>
      </c>
      <c r="E60" s="21">
        <f>E53/$F53</f>
        <v>0.19020896422713335</v>
      </c>
      <c r="F60" s="10"/>
      <c r="G60" s="31"/>
      <c r="H60" s="22"/>
      <c r="I60" s="22"/>
      <c r="J60" s="21">
        <v>10</v>
      </c>
      <c r="K60" s="21">
        <v>-42.115000000000002</v>
      </c>
      <c r="L60" s="113">
        <v>0.17399999999999999</v>
      </c>
      <c r="M60" s="21"/>
    </row>
    <row r="61" spans="1:22" x14ac:dyDescent="0.25">
      <c r="B61" s="24"/>
      <c r="C61" s="21">
        <f t="shared" ref="C61:C63" si="5">C54/$F54</f>
        <v>0.15137621049416813</v>
      </c>
      <c r="D61" s="21">
        <f t="shared" ref="D61:D63" si="6">D54/$F54</f>
        <v>0.63578008407550612</v>
      </c>
      <c r="E61" s="21">
        <f t="shared" ref="E61" si="7">E54/$F54</f>
        <v>0.7568810524708407</v>
      </c>
      <c r="F61" s="10"/>
      <c r="G61" s="31"/>
      <c r="H61" s="22"/>
      <c r="I61" s="22"/>
      <c r="J61" s="21"/>
      <c r="K61" s="21">
        <v>22</v>
      </c>
      <c r="L61" s="21"/>
      <c r="M61" s="21"/>
      <c r="N61" s="85" t="s">
        <v>72</v>
      </c>
      <c r="O61" s="26"/>
      <c r="P61" s="26"/>
      <c r="Q61" s="27"/>
      <c r="S61" s="85" t="s">
        <v>71</v>
      </c>
      <c r="T61" s="86">
        <v>0.75</v>
      </c>
      <c r="U61" s="26"/>
      <c r="V61" s="27"/>
    </row>
    <row r="62" spans="1:22" x14ac:dyDescent="0.25">
      <c r="B62" s="24"/>
      <c r="C62" s="21">
        <f t="shared" si="5"/>
        <v>0.7568810524708407</v>
      </c>
      <c r="D62" s="21">
        <f t="shared" si="6"/>
        <v>0.63578008407550612</v>
      </c>
      <c r="E62" s="21">
        <f t="shared" ref="E62" si="8">E55/$F55</f>
        <v>0.15137621049416813</v>
      </c>
      <c r="F62" s="10"/>
      <c r="G62" s="31"/>
      <c r="H62" s="22"/>
      <c r="I62" s="22"/>
      <c r="J62" s="21"/>
      <c r="K62" s="22"/>
      <c r="L62" s="22"/>
      <c r="M62" s="22"/>
      <c r="N62" s="24"/>
      <c r="O62" s="84" t="s">
        <v>1</v>
      </c>
      <c r="P62" s="84" t="s">
        <v>0</v>
      </c>
      <c r="Q62" s="10" t="s">
        <v>2</v>
      </c>
      <c r="R62" s="31"/>
      <c r="S62" s="24"/>
      <c r="T62" s="22"/>
      <c r="U62" s="22"/>
      <c r="V62" s="25"/>
    </row>
    <row r="63" spans="1:22" x14ac:dyDescent="0.25">
      <c r="B63" s="24"/>
      <c r="C63" s="21">
        <f t="shared" si="5"/>
        <v>0.19020896422713335</v>
      </c>
      <c r="D63" s="21">
        <f t="shared" si="6"/>
        <v>0.79887764975396003</v>
      </c>
      <c r="E63" s="21">
        <f t="shared" ref="E63" si="9">E56/$F56</f>
        <v>-0.5706268926814001</v>
      </c>
      <c r="F63" s="10"/>
      <c r="G63" s="31"/>
      <c r="H63" s="22"/>
      <c r="I63" s="22"/>
      <c r="J63" s="22"/>
      <c r="K63" s="17"/>
      <c r="L63" s="22"/>
      <c r="M63" s="22"/>
      <c r="N63" s="24"/>
      <c r="O63" s="84">
        <v>0.1129693232296748</v>
      </c>
      <c r="P63" s="84">
        <v>0.99288464811098609</v>
      </c>
      <c r="Q63" s="10">
        <v>-3.7656441076558404E-2</v>
      </c>
      <c r="R63" s="31"/>
      <c r="S63" s="24"/>
      <c r="T63" s="22">
        <f>(1-$T$61)*O63+$T$61*O70</f>
        <v>0.11233366512130022</v>
      </c>
      <c r="U63" s="22">
        <f t="shared" ref="U63:V63" si="10">(1-$T$61)*P63+$T$61*P70</f>
        <v>0.99296470289214001</v>
      </c>
      <c r="V63" s="25">
        <f t="shared" si="10"/>
        <v>-3.7444555040433564E-2</v>
      </c>
    </row>
    <row r="64" spans="1:22" x14ac:dyDescent="0.25">
      <c r="B64" s="24"/>
      <c r="C64" s="21"/>
      <c r="D64" s="21"/>
      <c r="E64" s="21"/>
      <c r="F64" s="10"/>
      <c r="G64" s="31"/>
      <c r="H64" s="22"/>
      <c r="I64" s="22"/>
      <c r="J64" s="22"/>
      <c r="K64" s="17"/>
      <c r="L64" s="22"/>
      <c r="M64" s="22"/>
      <c r="N64" s="24"/>
      <c r="O64" s="84">
        <v>-1.9362832085328172E-2</v>
      </c>
      <c r="P64" s="84">
        <v>0.99812364331096459</v>
      </c>
      <c r="Q64" s="10">
        <v>5.8088496255984508E-2</v>
      </c>
      <c r="R64" s="31"/>
      <c r="S64" s="24"/>
      <c r="T64" s="22">
        <f t="shared" ref="T64:T66" si="11">(1-$T$61)*O64+$T$61*O71</f>
        <v>-1.8990452847988296E-2</v>
      </c>
      <c r="U64" s="22">
        <f t="shared" ref="U64:U66" si="12">(1-$T$61)*P64+$T$61*P71</f>
        <v>0.99819495244681422</v>
      </c>
      <c r="V64" s="25">
        <f t="shared" ref="V64:V66" si="13">(1-$T$61)*Q64+$T$61*Q71</f>
        <v>5.6971358543964887E-2</v>
      </c>
    </row>
    <row r="65" spans="2:22" x14ac:dyDescent="0.25">
      <c r="B65" s="24"/>
      <c r="C65" s="41" t="s">
        <v>56</v>
      </c>
      <c r="D65" s="21"/>
      <c r="E65" s="21"/>
      <c r="F65" s="10"/>
      <c r="G65" s="31"/>
      <c r="H65" s="22"/>
      <c r="I65" s="22"/>
      <c r="J65" s="22"/>
      <c r="K65" s="17"/>
      <c r="L65" s="22"/>
      <c r="M65" s="22"/>
      <c r="N65" s="24"/>
      <c r="O65" s="84">
        <v>0.15632545415623969</v>
      </c>
      <c r="P65" s="84">
        <v>0.98721063936637088</v>
      </c>
      <c r="Q65" s="10">
        <v>3.1265090831247941E-2</v>
      </c>
      <c r="R65" s="31"/>
      <c r="S65" s="24"/>
      <c r="T65" s="22">
        <f t="shared" si="11"/>
        <v>0.1564830629655409</v>
      </c>
      <c r="U65" s="22">
        <f t="shared" si="12"/>
        <v>0.9871846657079193</v>
      </c>
      <c r="V65" s="25">
        <f t="shared" si="13"/>
        <v>3.1296612593108182E-2</v>
      </c>
    </row>
    <row r="66" spans="2:22" x14ac:dyDescent="0.25">
      <c r="B66" s="24"/>
      <c r="C66" s="21" t="s">
        <v>57</v>
      </c>
      <c r="D66" s="21" t="s">
        <v>58</v>
      </c>
      <c r="E66" s="20"/>
      <c r="F66" s="10"/>
      <c r="G66" s="31"/>
      <c r="H66" s="22"/>
      <c r="I66" s="22"/>
      <c r="J66" s="22"/>
      <c r="K66" s="17"/>
      <c r="L66" s="22"/>
      <c r="M66" s="22"/>
      <c r="N66" s="28"/>
      <c r="O66" s="2">
        <v>2.2371248704888068E-2</v>
      </c>
      <c r="P66" s="2">
        <v>0.99347255020759628</v>
      </c>
      <c r="Q66" s="11">
        <v>0.11185624352444036</v>
      </c>
      <c r="R66" s="31"/>
      <c r="S66" s="28"/>
      <c r="T66" s="23">
        <f t="shared" si="11"/>
        <v>2.24806165711171E-2</v>
      </c>
      <c r="U66" s="23">
        <f t="shared" si="12"/>
        <v>0.9934083066909285</v>
      </c>
      <c r="V66" s="29">
        <f t="shared" si="13"/>
        <v>0.11240308285558553</v>
      </c>
    </row>
    <row r="67" spans="2:22" x14ac:dyDescent="0.25">
      <c r="B67" s="24"/>
      <c r="C67" s="21">
        <f>DEGREES(ATAN2(C60,E60))</f>
        <v>161.565051177078</v>
      </c>
      <c r="D67" s="21">
        <f>RADIANS(C67)</f>
        <v>2.8198420991931514</v>
      </c>
      <c r="E67" s="20"/>
      <c r="F67" s="10"/>
      <c r="G67" s="31"/>
      <c r="H67" s="22"/>
      <c r="I67" s="22"/>
      <c r="J67" s="22"/>
      <c r="K67" s="22"/>
      <c r="L67" s="22"/>
      <c r="M67" s="22"/>
      <c r="O67" s="31"/>
      <c r="P67" s="31"/>
      <c r="Q67" s="31"/>
    </row>
    <row r="68" spans="2:22" x14ac:dyDescent="0.25">
      <c r="B68" s="24"/>
      <c r="C68" s="21">
        <f>DEGREES(ATAN2(C61,E61))</f>
        <v>78.690067525979785</v>
      </c>
      <c r="D68" s="21">
        <f t="shared" ref="D68:D70" si="14">RADIANS(C68)</f>
        <v>1.3734007669450159</v>
      </c>
      <c r="E68" s="20"/>
      <c r="F68" s="10"/>
      <c r="G68" s="31"/>
      <c r="H68" s="22"/>
      <c r="I68" s="22"/>
      <c r="J68" s="22"/>
      <c r="K68" s="22"/>
      <c r="L68" s="22"/>
      <c r="M68" s="22"/>
      <c r="N68" s="85" t="s">
        <v>73</v>
      </c>
      <c r="O68" s="4"/>
      <c r="P68" s="4"/>
      <c r="Q68" s="12"/>
    </row>
    <row r="69" spans="2:22" x14ac:dyDescent="0.25">
      <c r="B69" s="24"/>
      <c r="C69" s="21">
        <f>DEGREES(ATAN2(C62,E62))</f>
        <v>11.309932474020213</v>
      </c>
      <c r="D69" s="21">
        <f t="shared" si="14"/>
        <v>0.19739555984988075</v>
      </c>
      <c r="E69" s="20"/>
      <c r="F69" s="10"/>
      <c r="G69" s="31"/>
      <c r="H69" s="22"/>
      <c r="I69" s="22"/>
      <c r="J69" s="22"/>
      <c r="K69" s="22"/>
      <c r="L69" s="22"/>
      <c r="M69" s="22"/>
      <c r="N69" s="24"/>
      <c r="O69" s="84" t="s">
        <v>1</v>
      </c>
      <c r="P69" s="84" t="s">
        <v>0</v>
      </c>
      <c r="Q69" s="10" t="s">
        <v>2</v>
      </c>
    </row>
    <row r="70" spans="2:22" x14ac:dyDescent="0.25">
      <c r="B70" s="24"/>
      <c r="C70" s="21">
        <f>DEGREES(ATAN2(C63,E63))</f>
        <v>-71.56505117707799</v>
      </c>
      <c r="D70" s="21">
        <f t="shared" si="14"/>
        <v>-1.2490457723982544</v>
      </c>
      <c r="E70" s="20"/>
      <c r="F70" s="10"/>
      <c r="G70" s="31"/>
      <c r="H70" s="22"/>
      <c r="I70" s="22"/>
      <c r="J70" s="22"/>
      <c r="K70" s="22"/>
      <c r="L70" s="22"/>
      <c r="M70" s="22"/>
      <c r="N70" s="24"/>
      <c r="O70" s="84">
        <v>0.11212177908517536</v>
      </c>
      <c r="P70" s="84">
        <v>0.99299138781919127</v>
      </c>
      <c r="Q70" s="10">
        <v>-3.7373926361725283E-2</v>
      </c>
    </row>
    <row r="71" spans="2:22" x14ac:dyDescent="0.25">
      <c r="B71" s="24"/>
      <c r="C71" s="21"/>
      <c r="D71" s="21"/>
      <c r="E71" s="74"/>
      <c r="F71" s="10"/>
      <c r="G71" s="31"/>
      <c r="H71" s="22"/>
      <c r="I71" s="22"/>
      <c r="J71" s="22"/>
      <c r="K71" s="22"/>
      <c r="L71" s="22"/>
      <c r="M71" s="22"/>
      <c r="N71" s="24"/>
      <c r="O71" s="84">
        <v>-1.8866326435541671E-2</v>
      </c>
      <c r="P71" s="84">
        <v>0.99821872215876417</v>
      </c>
      <c r="Q71" s="10">
        <v>5.6598979306625011E-2</v>
      </c>
    </row>
    <row r="72" spans="2:22" x14ac:dyDescent="0.25">
      <c r="B72" s="24"/>
      <c r="C72" s="22" t="s">
        <v>59</v>
      </c>
      <c r="D72" s="22"/>
      <c r="E72" s="22"/>
      <c r="F72" s="10"/>
      <c r="G72" s="31"/>
      <c r="H72" s="22"/>
      <c r="I72" s="22"/>
      <c r="J72" s="22"/>
      <c r="K72" s="22"/>
      <c r="L72" s="22"/>
      <c r="M72" s="22"/>
      <c r="N72" s="24"/>
      <c r="O72" s="84">
        <v>0.15653559923530797</v>
      </c>
      <c r="P72" s="84">
        <v>0.98717600782176873</v>
      </c>
      <c r="Q72" s="10">
        <v>3.1307119847061596E-2</v>
      </c>
    </row>
    <row r="73" spans="2:22" x14ac:dyDescent="0.25">
      <c r="B73" s="24"/>
      <c r="C73" s="21" t="s">
        <v>1</v>
      </c>
      <c r="D73" s="21" t="s">
        <v>0</v>
      </c>
      <c r="E73" s="21" t="s">
        <v>2</v>
      </c>
      <c r="F73" s="10"/>
      <c r="G73" s="31"/>
      <c r="H73" s="22"/>
      <c r="I73" s="22"/>
      <c r="J73" s="22"/>
      <c r="K73" s="22"/>
      <c r="L73" s="22"/>
      <c r="M73" s="22"/>
      <c r="N73" s="28"/>
      <c r="O73" s="2">
        <v>2.251707252652678E-2</v>
      </c>
      <c r="P73" s="2">
        <v>0.99338689218537268</v>
      </c>
      <c r="Q73" s="11">
        <v>0.11258536263263393</v>
      </c>
    </row>
    <row r="74" spans="2:22" x14ac:dyDescent="0.25">
      <c r="B74" s="24"/>
      <c r="C74" s="21">
        <f>E60*SIN(D67)+C60*COS(D67)</f>
        <v>0.60149355833923024</v>
      </c>
      <c r="D74" s="21">
        <f>D60</f>
        <v>0.79887764975396003</v>
      </c>
      <c r="E74" s="21">
        <f>E60*COS(D67)-C60*SIN(D67)</f>
        <v>-2.2204460492503131E-16</v>
      </c>
      <c r="F74" s="10"/>
      <c r="G74" s="31"/>
      <c r="I74" s="22"/>
      <c r="J74" s="22"/>
      <c r="K74" s="22"/>
      <c r="L74" s="22"/>
      <c r="M74" s="22"/>
    </row>
    <row r="75" spans="2:22" x14ac:dyDescent="0.25">
      <c r="B75" s="24"/>
      <c r="C75" s="21">
        <f>E61*SIN(D68)+C61*COS(D68)</f>
        <v>0.77187025120349217</v>
      </c>
      <c r="D75" s="21">
        <f>D61</f>
        <v>0.63578008407550612</v>
      </c>
      <c r="E75" s="21">
        <f>E61*COS(D68)-C61*SIN(D68)</f>
        <v>0</v>
      </c>
      <c r="F75" s="10"/>
      <c r="G75" s="31"/>
      <c r="I75" s="21"/>
      <c r="J75" s="22"/>
      <c r="K75" s="22"/>
      <c r="L75" s="22"/>
      <c r="M75" s="22"/>
    </row>
    <row r="76" spans="2:22" x14ac:dyDescent="0.25">
      <c r="B76" s="24"/>
      <c r="C76" s="21">
        <f>E62*SIN(D69)+C62*COS(D69)</f>
        <v>0.77187025120349217</v>
      </c>
      <c r="D76" s="21">
        <f>D62</f>
        <v>0.63578008407550612</v>
      </c>
      <c r="E76" s="21">
        <f>E62*COS(D69)-C62*SIN(D69)</f>
        <v>0</v>
      </c>
      <c r="F76" s="71"/>
      <c r="G76" s="31"/>
      <c r="I76" s="21"/>
      <c r="J76" s="22"/>
      <c r="K76" s="22"/>
      <c r="L76" s="22"/>
      <c r="M76" s="22"/>
    </row>
    <row r="77" spans="2:22" x14ac:dyDescent="0.25">
      <c r="B77" s="24"/>
      <c r="C77" s="21">
        <f>E63*SIN(D70)+C63*COS(D70)</f>
        <v>0.60149355833923024</v>
      </c>
      <c r="D77" s="21">
        <f>D63</f>
        <v>0.79887764975396003</v>
      </c>
      <c r="E77" s="21">
        <f>E63*COS(D70)-C63*SIN(D70)</f>
        <v>0</v>
      </c>
      <c r="F77" s="71"/>
      <c r="G77" s="31"/>
      <c r="I77" s="21"/>
      <c r="J77" s="22"/>
      <c r="K77" s="21"/>
      <c r="L77" s="21"/>
      <c r="M77" s="21"/>
    </row>
    <row r="78" spans="2:22" x14ac:dyDescent="0.25">
      <c r="B78" s="24"/>
      <c r="C78" s="21"/>
      <c r="D78" s="21"/>
      <c r="E78" s="21"/>
      <c r="F78" s="71"/>
      <c r="G78" s="31"/>
      <c r="I78" s="21"/>
      <c r="J78" s="21"/>
      <c r="K78" s="21"/>
      <c r="L78" s="21"/>
      <c r="M78" s="21"/>
    </row>
    <row r="79" spans="2:22" x14ac:dyDescent="0.25">
      <c r="B79" s="24"/>
      <c r="C79" s="22" t="s">
        <v>60</v>
      </c>
      <c r="D79" s="22"/>
      <c r="E79" s="22"/>
      <c r="F79" s="71"/>
      <c r="G79" s="31"/>
      <c r="I79" s="21"/>
      <c r="J79" s="21"/>
      <c r="K79" s="21"/>
      <c r="L79" s="21"/>
      <c r="M79" s="21"/>
    </row>
    <row r="80" spans="2:22" x14ac:dyDescent="0.25">
      <c r="B80" s="24"/>
      <c r="C80" s="21" t="s">
        <v>1</v>
      </c>
      <c r="D80" s="21" t="s">
        <v>0</v>
      </c>
      <c r="E80" s="21" t="s">
        <v>2</v>
      </c>
      <c r="F80" s="71"/>
      <c r="G80" s="31"/>
      <c r="I80" s="21"/>
      <c r="J80" s="21"/>
      <c r="K80" s="21"/>
      <c r="L80" s="21"/>
      <c r="M80" s="21"/>
    </row>
    <row r="81" spans="2:13" x14ac:dyDescent="0.25">
      <c r="B81" s="24"/>
      <c r="C81" s="21">
        <f>C74*COS(E39)-D74*SIN(E39)</f>
        <v>-8.9549570503937359E-2</v>
      </c>
      <c r="D81" s="21">
        <f>C74*SIN(E39)+D74*COS(E39)</f>
        <v>0.99598236652189787</v>
      </c>
      <c r="E81" s="21">
        <f>E74</f>
        <v>-2.2204460492503131E-16</v>
      </c>
      <c r="F81" s="71"/>
      <c r="G81" s="31"/>
      <c r="I81" s="31"/>
      <c r="J81" s="21"/>
      <c r="K81" s="21"/>
      <c r="L81" s="21"/>
      <c r="M81" s="21"/>
    </row>
    <row r="82" spans="2:13" x14ac:dyDescent="0.25">
      <c r="B82" s="24"/>
      <c r="C82" s="21">
        <f>C75*COS(E40)-D75*SIN(E40)</f>
        <v>0.49913894983550722</v>
      </c>
      <c r="D82" s="21">
        <f>C75*SIN(E40)+D75*COS(E40)</f>
        <v>0.86652196092026812</v>
      </c>
      <c r="E82" s="21">
        <f t="shared" ref="E82:E84" si="15">E75</f>
        <v>0</v>
      </c>
      <c r="F82" s="71"/>
      <c r="G82" s="31"/>
      <c r="I82" s="31"/>
      <c r="J82" s="21"/>
      <c r="K82" s="21"/>
      <c r="L82" s="21"/>
      <c r="M82" s="21"/>
    </row>
    <row r="83" spans="2:13" x14ac:dyDescent="0.25">
      <c r="B83" s="24"/>
      <c r="C83" s="21">
        <f>C76*COS(E41)-D76*SIN(E41)</f>
        <v>6.3839401859541622E-2</v>
      </c>
      <c r="D83" s="21">
        <f>C76*SIN(E41)+D76*COS(E41)</f>
        <v>0.99796018496241412</v>
      </c>
      <c r="E83" s="21">
        <f t="shared" si="15"/>
        <v>0</v>
      </c>
      <c r="F83" s="71"/>
      <c r="G83" s="31"/>
      <c r="I83" s="31"/>
      <c r="J83" s="21"/>
      <c r="K83" s="31"/>
      <c r="L83" s="31"/>
      <c r="M83" s="31"/>
    </row>
    <row r="84" spans="2:13" x14ac:dyDescent="0.25">
      <c r="B84" s="24"/>
      <c r="C84" s="21">
        <f>C77*COS(E42)-D77*SIN(E42)</f>
        <v>-0.46787535045213668</v>
      </c>
      <c r="D84" s="21">
        <f>C77*SIN(E42)+D77*COS(E42)</f>
        <v>0.8837944650422348</v>
      </c>
      <c r="E84" s="21">
        <f t="shared" si="15"/>
        <v>0</v>
      </c>
      <c r="F84" s="71"/>
      <c r="G84" s="31"/>
      <c r="I84" s="31"/>
      <c r="J84" s="31"/>
      <c r="K84" s="31"/>
      <c r="L84" s="31"/>
      <c r="M84" s="31"/>
    </row>
    <row r="85" spans="2:13" x14ac:dyDescent="0.25">
      <c r="B85" s="24"/>
      <c r="C85" s="20"/>
      <c r="D85" s="20"/>
      <c r="E85" s="20"/>
      <c r="F85" s="71"/>
      <c r="G85" s="31"/>
      <c r="I85" s="31"/>
      <c r="J85" s="31"/>
      <c r="K85" s="31"/>
      <c r="L85" s="31"/>
      <c r="M85" s="31"/>
    </row>
    <row r="86" spans="2:13" x14ac:dyDescent="0.25">
      <c r="B86" s="24"/>
      <c r="C86" s="22" t="s">
        <v>59</v>
      </c>
      <c r="D86" s="22"/>
      <c r="E86" s="22"/>
      <c r="F86" s="71"/>
      <c r="G86" s="31"/>
      <c r="I86" s="31"/>
      <c r="J86" s="31"/>
      <c r="K86" s="31"/>
      <c r="L86" s="31"/>
      <c r="M86" s="31"/>
    </row>
    <row r="87" spans="2:13" x14ac:dyDescent="0.25">
      <c r="B87" s="24"/>
      <c r="C87" s="21" t="s">
        <v>1</v>
      </c>
      <c r="D87" s="21" t="s">
        <v>0</v>
      </c>
      <c r="E87" s="21" t="s">
        <v>2</v>
      </c>
      <c r="F87" s="71"/>
      <c r="G87" s="31"/>
      <c r="I87" s="31"/>
      <c r="J87" s="31"/>
      <c r="K87" s="31"/>
      <c r="M87" s="31"/>
    </row>
    <row r="88" spans="2:13" x14ac:dyDescent="0.25">
      <c r="B88" s="24"/>
      <c r="C88" s="21">
        <f>E81*SIN(-D67)+C81*COS(-D67)</f>
        <v>8.4954181884682387E-2</v>
      </c>
      <c r="D88" s="21">
        <f>D81</f>
        <v>0.99598236652189787</v>
      </c>
      <c r="E88" s="21">
        <f>E81*COS(-D67)-C81*SIN(-D67)</f>
        <v>-2.8318060628227188E-2</v>
      </c>
      <c r="F88" s="72"/>
      <c r="G88" s="31"/>
      <c r="I88" s="31"/>
      <c r="J88" s="31"/>
      <c r="K88" s="31"/>
      <c r="M88" s="31"/>
    </row>
    <row r="89" spans="2:13" x14ac:dyDescent="0.25">
      <c r="B89" s="24"/>
      <c r="C89" s="21">
        <f t="shared" ref="C89:C91" si="16">E82*SIN(-D68)+C82*COS(-D68)</f>
        <v>9.7889201738671577E-2</v>
      </c>
      <c r="D89" s="21">
        <f t="shared" ref="D89:D91" si="17">D82</f>
        <v>0.86652196092026812</v>
      </c>
      <c r="E89" s="21">
        <f>E82*COS(-D68)-C82*SIN(-D68)</f>
        <v>0.48944600869335797</v>
      </c>
      <c r="F89" s="72"/>
      <c r="G89" s="31"/>
      <c r="J89" s="31"/>
      <c r="K89" s="31"/>
    </row>
    <row r="90" spans="2:13" x14ac:dyDescent="0.25">
      <c r="B90" s="24"/>
      <c r="C90" s="21">
        <f t="shared" si="16"/>
        <v>6.2599683811133511E-2</v>
      </c>
      <c r="D90" s="21">
        <f t="shared" si="17"/>
        <v>0.99796018496241412</v>
      </c>
      <c r="E90" s="21">
        <f>E83*COS(-D69)-C83*SIN(-D69)</f>
        <v>1.2519936762226701E-2</v>
      </c>
      <c r="F90" s="72"/>
      <c r="G90" s="31"/>
      <c r="J90" s="31"/>
    </row>
    <row r="91" spans="2:13" x14ac:dyDescent="0.25">
      <c r="B91" s="28"/>
      <c r="C91" s="2">
        <f t="shared" si="16"/>
        <v>-0.14795517684782433</v>
      </c>
      <c r="D91" s="2">
        <f t="shared" si="17"/>
        <v>0.8837944650422348</v>
      </c>
      <c r="E91" s="2">
        <f>E84*COS(-D70)-C84*SIN(-D70)</f>
        <v>0.44386553054347294</v>
      </c>
      <c r="F91" s="73"/>
      <c r="G91" s="31"/>
      <c r="J91" s="31"/>
    </row>
    <row r="92" spans="2:13" x14ac:dyDescent="0.25">
      <c r="C92" s="31"/>
      <c r="D92" s="31"/>
      <c r="E92" s="31"/>
      <c r="F92" s="31"/>
      <c r="G92" s="31"/>
    </row>
    <row r="93" spans="2:13" x14ac:dyDescent="0.25">
      <c r="C93" s="31"/>
      <c r="D93" s="31"/>
      <c r="E93" s="31"/>
      <c r="F93" s="31"/>
      <c r="G93" s="31"/>
    </row>
    <row r="94" spans="2:13" x14ac:dyDescent="0.25">
      <c r="C94" s="31"/>
      <c r="D94" s="31"/>
      <c r="E94" s="31"/>
      <c r="F94" s="31"/>
      <c r="G94" s="31"/>
    </row>
    <row r="95" spans="2:13" x14ac:dyDescent="0.25">
      <c r="G95" s="31"/>
    </row>
    <row r="96" spans="2:13" x14ac:dyDescent="0.25">
      <c r="G96" s="31"/>
    </row>
    <row r="97" spans="7:7" x14ac:dyDescent="0.25">
      <c r="G97" s="31"/>
    </row>
    <row r="98" spans="7:7" x14ac:dyDescent="0.25">
      <c r="G98" s="31"/>
    </row>
    <row r="99" spans="7:7" x14ac:dyDescent="0.25">
      <c r="G99" s="31"/>
    </row>
    <row r="100" spans="7:7" x14ac:dyDescent="0.25">
      <c r="G100" s="31"/>
    </row>
  </sheetData>
  <mergeCells count="1">
    <mergeCell ref="C58:E58"/>
  </mergeCells>
  <pageMargins left="0.7" right="0.7" top="0.75" bottom="0.75" header="0.3" footer="0.3"/>
  <pageSetup paperSize="9" orientation="portrait" r:id="rId1"/>
  <ignoredErrors>
    <ignoredError sqref="X5:Y5 Z5 X9:Z9 J32:L32 X23:Z23 X27:Z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compare</vt:lpstr>
      <vt:lpstr>surf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Gareth Edwards</cp:lastModifiedBy>
  <dcterms:created xsi:type="dcterms:W3CDTF">2020-01-10T14:46:57Z</dcterms:created>
  <dcterms:modified xsi:type="dcterms:W3CDTF">2020-02-02T16:07:00Z</dcterms:modified>
</cp:coreProperties>
</file>