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5d3eaa24aa3137/Desktop/Documents/Data Courses/Course Materials/UBHM-VIRT-DATA-PT-01-2024-U-LOLC-main-01-Activities/UBHM-VIRT-DATA-PT-01-2024-U-LOLC-main-01-Activities-01-Excel/01-Activities/01-Excel/Excel Challange/Starter_Code/"/>
    </mc:Choice>
  </mc:AlternateContent>
  <xr:revisionPtr revIDLastSave="808" documentId="13_ncr:40009_{11C9D2FE-BDF6-5C46-B9DE-A4DF0C4A6734}" xr6:coauthVersionLast="47" xr6:coauthVersionMax="47" xr10:uidLastSave="{F0CE10BC-63F6-4A64-A0F0-BC9FA0683225}"/>
  <bookViews>
    <workbookView xWindow="-98" yWindow="-98" windowWidth="19396" windowHeight="11475" firstSheet="3" activeTab="3" xr2:uid="{00000000-000D-0000-FFFF-FFFF00000000}"/>
  </bookViews>
  <sheets>
    <sheet name="Crowdfunding" sheetId="1" r:id="rId1"/>
    <sheet name="Category statistics" sheetId="3" r:id="rId2"/>
    <sheet name="Subcategory Statistics" sheetId="4" r:id="rId3"/>
    <sheet name="Outcome based on Goal" sheetId="6" r:id="rId4"/>
    <sheet name="Outcome based on lauch date" sheetId="5" r:id="rId5"/>
    <sheet name="Stats" sheetId="9" r:id="rId6"/>
    <sheet name="Other stats" sheetId="11" r:id="rId7"/>
  </sheets>
  <definedNames>
    <definedName name="_xlnm._FilterDatabase" localSheetId="6" hidden="1">'Other stats'!$A$1:$B$1</definedName>
    <definedName name="_xlchart.v2.0" hidden="1">Stats!$F$2:$F$7</definedName>
    <definedName name="_xlchart.v2.1" hidden="1">Stats!$G$2:$G$7</definedName>
    <definedName name="_xlchart.v2.2" hidden="1">Stats!$F$2:$F$7</definedName>
    <definedName name="_xlchart.v2.3" hidden="1">Stats!$H$2:$H$7</definedName>
    <definedName name="successful_table">Stats!$A$1:$B$566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F2" i="1"/>
  <c r="F28" i="3"/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G1007" i="1"/>
  <c r="D7" i="6"/>
  <c r="D13" i="6"/>
  <c r="D12" i="6"/>
  <c r="D11" i="6"/>
  <c r="D10" i="6"/>
  <c r="D9" i="6"/>
  <c r="D8" i="6"/>
  <c r="D6" i="6"/>
  <c r="D5" i="6"/>
  <c r="D4" i="6"/>
  <c r="D3" i="6"/>
  <c r="D2" i="6"/>
  <c r="C13" i="6"/>
  <c r="C12" i="6"/>
  <c r="C11" i="6"/>
  <c r="C10" i="6"/>
  <c r="C9" i="6"/>
  <c r="C8" i="6"/>
  <c r="C6" i="6"/>
  <c r="C5" i="6"/>
  <c r="C4" i="6"/>
  <c r="C3" i="6"/>
  <c r="C2" i="6"/>
  <c r="B2" i="6"/>
  <c r="B13" i="6"/>
  <c r="B12" i="6"/>
  <c r="B11" i="6"/>
  <c r="B10" i="6"/>
  <c r="B9" i="6"/>
  <c r="B8" i="6"/>
  <c r="B7" i="6"/>
  <c r="B6" i="6"/>
  <c r="B5" i="6"/>
  <c r="B4" i="6"/>
  <c r="C7" i="6"/>
  <c r="N581" i="1"/>
  <c r="N2" i="1"/>
  <c r="N3" i="1"/>
  <c r="N582" i="1"/>
  <c r="N583" i="1"/>
  <c r="N4" i="1"/>
  <c r="N584" i="1"/>
  <c r="N5" i="1"/>
  <c r="N567" i="1"/>
  <c r="N585" i="1"/>
  <c r="N6" i="1"/>
  <c r="N586" i="1"/>
  <c r="N587" i="1"/>
  <c r="N7" i="1"/>
  <c r="N588" i="1"/>
  <c r="N589" i="1"/>
  <c r="N8" i="1"/>
  <c r="N9" i="1"/>
  <c r="N945" i="1"/>
  <c r="N590" i="1"/>
  <c r="N10" i="1"/>
  <c r="N591" i="1"/>
  <c r="N11" i="1"/>
  <c r="N12" i="1"/>
  <c r="N13" i="1"/>
  <c r="N14" i="1"/>
  <c r="N946" i="1"/>
  <c r="N592" i="1"/>
  <c r="N15" i="1"/>
  <c r="N16" i="1"/>
  <c r="N17" i="1"/>
  <c r="N18" i="1"/>
  <c r="N593" i="1"/>
  <c r="N19" i="1"/>
  <c r="N20" i="1"/>
  <c r="N21" i="1"/>
  <c r="N22" i="1"/>
  <c r="N23" i="1"/>
  <c r="N24" i="1"/>
  <c r="N594" i="1"/>
  <c r="N25" i="1"/>
  <c r="N26" i="1"/>
  <c r="N27" i="1"/>
  <c r="N28" i="1"/>
  <c r="N29" i="1"/>
  <c r="N595" i="1"/>
  <c r="N30" i="1"/>
  <c r="N31" i="1"/>
  <c r="N32" i="1"/>
  <c r="N33" i="1"/>
  <c r="N596" i="1"/>
  <c r="N597" i="1"/>
  <c r="N598" i="1"/>
  <c r="N34" i="1"/>
  <c r="N599" i="1"/>
  <c r="N35" i="1"/>
  <c r="N36" i="1"/>
  <c r="N37" i="1"/>
  <c r="N38" i="1"/>
  <c r="N39" i="1"/>
  <c r="N40" i="1"/>
  <c r="N600" i="1"/>
  <c r="N41" i="1"/>
  <c r="N601" i="1"/>
  <c r="N602" i="1"/>
  <c r="N42" i="1"/>
  <c r="N603" i="1"/>
  <c r="N43" i="1"/>
  <c r="N44" i="1"/>
  <c r="N947" i="1"/>
  <c r="N45" i="1"/>
  <c r="N46" i="1"/>
  <c r="N47" i="1"/>
  <c r="N48" i="1"/>
  <c r="N49" i="1"/>
  <c r="N50" i="1"/>
  <c r="N604" i="1"/>
  <c r="N605" i="1"/>
  <c r="N51" i="1"/>
  <c r="N606" i="1"/>
  <c r="N52" i="1"/>
  <c r="N53" i="1"/>
  <c r="N54" i="1"/>
  <c r="N607" i="1"/>
  <c r="N55" i="1"/>
  <c r="N56" i="1"/>
  <c r="N57" i="1"/>
  <c r="N608" i="1"/>
  <c r="N58" i="1"/>
  <c r="N59" i="1"/>
  <c r="N609" i="1"/>
  <c r="N610" i="1"/>
  <c r="N60" i="1"/>
  <c r="N948" i="1"/>
  <c r="N61" i="1"/>
  <c r="N62" i="1"/>
  <c r="N63" i="1"/>
  <c r="N64" i="1"/>
  <c r="N611" i="1"/>
  <c r="N65" i="1"/>
  <c r="N612" i="1"/>
  <c r="N66" i="1"/>
  <c r="N67" i="1"/>
  <c r="N613" i="1"/>
  <c r="N68" i="1"/>
  <c r="N69" i="1"/>
  <c r="N70" i="1"/>
  <c r="N71" i="1"/>
  <c r="N72" i="1"/>
  <c r="N614" i="1"/>
  <c r="N615" i="1"/>
  <c r="N73" i="1"/>
  <c r="N74" i="1"/>
  <c r="N75" i="1"/>
  <c r="N76" i="1"/>
  <c r="N616" i="1"/>
  <c r="N617" i="1"/>
  <c r="N77" i="1"/>
  <c r="N78" i="1"/>
  <c r="N79" i="1"/>
  <c r="N80" i="1"/>
  <c r="N81" i="1"/>
  <c r="N618" i="1"/>
  <c r="N619" i="1"/>
  <c r="N82" i="1"/>
  <c r="N83" i="1"/>
  <c r="N620" i="1"/>
  <c r="N621" i="1"/>
  <c r="N949" i="1"/>
  <c r="N950" i="1"/>
  <c r="N84" i="1"/>
  <c r="N85" i="1"/>
  <c r="N86" i="1"/>
  <c r="N87" i="1"/>
  <c r="N622" i="1"/>
  <c r="N623" i="1"/>
  <c r="N951" i="1"/>
  <c r="N88" i="1"/>
  <c r="N624" i="1"/>
  <c r="N625" i="1"/>
  <c r="N89" i="1"/>
  <c r="N90" i="1"/>
  <c r="N91" i="1"/>
  <c r="N92" i="1"/>
  <c r="N93" i="1"/>
  <c r="N94" i="1"/>
  <c r="N952" i="1"/>
  <c r="N95" i="1"/>
  <c r="N96" i="1"/>
  <c r="N97" i="1"/>
  <c r="N626" i="1"/>
  <c r="N627" i="1"/>
  <c r="N98" i="1"/>
  <c r="N628" i="1"/>
  <c r="N629" i="1"/>
  <c r="N630" i="1"/>
  <c r="N953" i="1"/>
  <c r="N631" i="1"/>
  <c r="N99" i="1"/>
  <c r="N100" i="1"/>
  <c r="N101" i="1"/>
  <c r="N632" i="1"/>
  <c r="N102" i="1"/>
  <c r="N103" i="1"/>
  <c r="N104" i="1"/>
  <c r="N105" i="1"/>
  <c r="N106" i="1"/>
  <c r="N107" i="1"/>
  <c r="N633" i="1"/>
  <c r="N108" i="1"/>
  <c r="N634" i="1"/>
  <c r="N635" i="1"/>
  <c r="N636" i="1"/>
  <c r="N109" i="1"/>
  <c r="N110" i="1"/>
  <c r="N637" i="1"/>
  <c r="N638" i="1"/>
  <c r="N111" i="1"/>
  <c r="N639" i="1"/>
  <c r="N112" i="1"/>
  <c r="N113" i="1"/>
  <c r="N640" i="1"/>
  <c r="N114" i="1"/>
  <c r="N641" i="1"/>
  <c r="N115" i="1"/>
  <c r="N642" i="1"/>
  <c r="N643" i="1"/>
  <c r="N116" i="1"/>
  <c r="N644" i="1"/>
  <c r="N954" i="1"/>
  <c r="N645" i="1"/>
  <c r="N646" i="1"/>
  <c r="N647" i="1"/>
  <c r="N648" i="1"/>
  <c r="N117" i="1"/>
  <c r="N118" i="1"/>
  <c r="N649" i="1"/>
  <c r="N119" i="1"/>
  <c r="N650" i="1"/>
  <c r="N651" i="1"/>
  <c r="N652" i="1"/>
  <c r="N120" i="1"/>
  <c r="N955" i="1"/>
  <c r="N121" i="1"/>
  <c r="N653" i="1"/>
  <c r="N122" i="1"/>
  <c r="N956" i="1"/>
  <c r="N123" i="1"/>
  <c r="N124" i="1"/>
  <c r="N568" i="1"/>
  <c r="N654" i="1"/>
  <c r="N655" i="1"/>
  <c r="N125" i="1"/>
  <c r="N126" i="1"/>
  <c r="N127" i="1"/>
  <c r="N656" i="1"/>
  <c r="N128" i="1"/>
  <c r="N657" i="1"/>
  <c r="N129" i="1"/>
  <c r="N130" i="1"/>
  <c r="N658" i="1"/>
  <c r="N659" i="1"/>
  <c r="N131" i="1"/>
  <c r="N660" i="1"/>
  <c r="N132" i="1"/>
  <c r="N133" i="1"/>
  <c r="N134" i="1"/>
  <c r="N135" i="1"/>
  <c r="N136" i="1"/>
  <c r="N137" i="1"/>
  <c r="N138" i="1"/>
  <c r="N957" i="1"/>
  <c r="N139" i="1"/>
  <c r="N140" i="1"/>
  <c r="N141" i="1"/>
  <c r="N661" i="1"/>
  <c r="N662" i="1"/>
  <c r="N142" i="1"/>
  <c r="N143" i="1"/>
  <c r="N663" i="1"/>
  <c r="N144" i="1"/>
  <c r="N145" i="1"/>
  <c r="N146" i="1"/>
  <c r="N147" i="1"/>
  <c r="N148" i="1"/>
  <c r="N149" i="1"/>
  <c r="N150" i="1"/>
  <c r="N151" i="1"/>
  <c r="N152" i="1"/>
  <c r="N153" i="1"/>
  <c r="N664" i="1"/>
  <c r="N665" i="1"/>
  <c r="N154" i="1"/>
  <c r="N666" i="1"/>
  <c r="N155" i="1"/>
  <c r="N156" i="1"/>
  <c r="N667" i="1"/>
  <c r="N157" i="1"/>
  <c r="N158" i="1"/>
  <c r="N159" i="1"/>
  <c r="N160" i="1"/>
  <c r="N668" i="1"/>
  <c r="N161" i="1"/>
  <c r="N162" i="1"/>
  <c r="N163" i="1"/>
  <c r="N164" i="1"/>
  <c r="N669" i="1"/>
  <c r="N165" i="1"/>
  <c r="N166" i="1"/>
  <c r="N167" i="1"/>
  <c r="N958" i="1"/>
  <c r="N569" i="1"/>
  <c r="N168" i="1"/>
  <c r="N169" i="1"/>
  <c r="N670" i="1"/>
  <c r="N170" i="1"/>
  <c r="N671" i="1"/>
  <c r="N171" i="1"/>
  <c r="N172" i="1"/>
  <c r="N173" i="1"/>
  <c r="N174" i="1"/>
  <c r="N672" i="1"/>
  <c r="N175" i="1"/>
  <c r="N673" i="1"/>
  <c r="N674" i="1"/>
  <c r="N176" i="1"/>
  <c r="N959" i="1"/>
  <c r="N177" i="1"/>
  <c r="N675" i="1"/>
  <c r="N178" i="1"/>
  <c r="N676" i="1"/>
  <c r="N179" i="1"/>
  <c r="N677" i="1"/>
  <c r="N960" i="1"/>
  <c r="N180" i="1"/>
  <c r="N678" i="1"/>
  <c r="N679" i="1"/>
  <c r="N680" i="1"/>
  <c r="N181" i="1"/>
  <c r="N681" i="1"/>
  <c r="N682" i="1"/>
  <c r="N182" i="1"/>
  <c r="N683" i="1"/>
  <c r="N684" i="1"/>
  <c r="N183" i="1"/>
  <c r="N184" i="1"/>
  <c r="N685" i="1"/>
  <c r="N185" i="1"/>
  <c r="N686" i="1"/>
  <c r="N961" i="1"/>
  <c r="N687" i="1"/>
  <c r="N186" i="1"/>
  <c r="N187" i="1"/>
  <c r="N188" i="1"/>
  <c r="N189" i="1"/>
  <c r="N688" i="1"/>
  <c r="N689" i="1"/>
  <c r="N690" i="1"/>
  <c r="N691" i="1"/>
  <c r="N962" i="1"/>
  <c r="N692" i="1"/>
  <c r="N693" i="1"/>
  <c r="N190" i="1"/>
  <c r="N694" i="1"/>
  <c r="N191" i="1"/>
  <c r="N695" i="1"/>
  <c r="N696" i="1"/>
  <c r="N697" i="1"/>
  <c r="N192" i="1"/>
  <c r="N570" i="1"/>
  <c r="N193" i="1"/>
  <c r="N194" i="1"/>
  <c r="N195" i="1"/>
  <c r="N196" i="1"/>
  <c r="N197" i="1"/>
  <c r="N198" i="1"/>
  <c r="N698" i="1"/>
  <c r="N199" i="1"/>
  <c r="N200" i="1"/>
  <c r="N963" i="1"/>
  <c r="N699" i="1"/>
  <c r="N700" i="1"/>
  <c r="N701" i="1"/>
  <c r="N702" i="1"/>
  <c r="N703" i="1"/>
  <c r="N704" i="1"/>
  <c r="N705" i="1"/>
  <c r="N201" i="1"/>
  <c r="N706" i="1"/>
  <c r="N707" i="1"/>
  <c r="N708" i="1"/>
  <c r="N202" i="1"/>
  <c r="N709" i="1"/>
  <c r="N203" i="1"/>
  <c r="N204" i="1"/>
  <c r="N571" i="1"/>
  <c r="N710" i="1"/>
  <c r="N205" i="1"/>
  <c r="N711" i="1"/>
  <c r="N206" i="1"/>
  <c r="N207" i="1"/>
  <c r="N208" i="1"/>
  <c r="N209" i="1"/>
  <c r="N210" i="1"/>
  <c r="N211" i="1"/>
  <c r="N212" i="1"/>
  <c r="N213" i="1"/>
  <c r="N712" i="1"/>
  <c r="N214" i="1"/>
  <c r="N215" i="1"/>
  <c r="N216" i="1"/>
  <c r="N713" i="1"/>
  <c r="N217" i="1"/>
  <c r="N218" i="1"/>
  <c r="N714" i="1"/>
  <c r="N715" i="1"/>
  <c r="N219" i="1"/>
  <c r="N716" i="1"/>
  <c r="N717" i="1"/>
  <c r="N718" i="1"/>
  <c r="N220" i="1"/>
  <c r="N221" i="1"/>
  <c r="N719" i="1"/>
  <c r="N222" i="1"/>
  <c r="N223" i="1"/>
  <c r="N224" i="1"/>
  <c r="N720" i="1"/>
  <c r="N721" i="1"/>
  <c r="N964" i="1"/>
  <c r="N225" i="1"/>
  <c r="N226" i="1"/>
  <c r="N722" i="1"/>
  <c r="N723" i="1"/>
  <c r="N227" i="1"/>
  <c r="N228" i="1"/>
  <c r="N229" i="1"/>
  <c r="N230" i="1"/>
  <c r="N231" i="1"/>
  <c r="N232" i="1"/>
  <c r="N724" i="1"/>
  <c r="N725" i="1"/>
  <c r="N233" i="1"/>
  <c r="N726" i="1"/>
  <c r="N727" i="1"/>
  <c r="N234" i="1"/>
  <c r="N728" i="1"/>
  <c r="N235" i="1"/>
  <c r="N236" i="1"/>
  <c r="N237" i="1"/>
  <c r="N729" i="1"/>
  <c r="N572" i="1"/>
  <c r="N238" i="1"/>
  <c r="N239" i="1"/>
  <c r="N573" i="1"/>
  <c r="N730" i="1"/>
  <c r="N731" i="1"/>
  <c r="N732" i="1"/>
  <c r="N733" i="1"/>
  <c r="N734" i="1"/>
  <c r="N240" i="1"/>
  <c r="N241" i="1"/>
  <c r="N735" i="1"/>
  <c r="N242" i="1"/>
  <c r="N736" i="1"/>
  <c r="N737" i="1"/>
  <c r="N243" i="1"/>
  <c r="N244" i="1"/>
  <c r="N245" i="1"/>
  <c r="N738" i="1"/>
  <c r="N965" i="1"/>
  <c r="N739" i="1"/>
  <c r="N246" i="1"/>
  <c r="N740" i="1"/>
  <c r="N741" i="1"/>
  <c r="N966" i="1"/>
  <c r="N247" i="1"/>
  <c r="N248" i="1"/>
  <c r="N249" i="1"/>
  <c r="N250" i="1"/>
  <c r="N251" i="1"/>
  <c r="N252" i="1"/>
  <c r="N742" i="1"/>
  <c r="N253" i="1"/>
  <c r="N967" i="1"/>
  <c r="N254" i="1"/>
  <c r="N255" i="1"/>
  <c r="N743" i="1"/>
  <c r="N968" i="1"/>
  <c r="N744" i="1"/>
  <c r="N256" i="1"/>
  <c r="N745" i="1"/>
  <c r="N257" i="1"/>
  <c r="N746" i="1"/>
  <c r="N747" i="1"/>
  <c r="N748" i="1"/>
  <c r="N258" i="1"/>
  <c r="N259" i="1"/>
  <c r="N749" i="1"/>
  <c r="N260" i="1"/>
  <c r="N750" i="1"/>
  <c r="N261" i="1"/>
  <c r="N262" i="1"/>
  <c r="N751" i="1"/>
  <c r="N263" i="1"/>
  <c r="N264" i="1"/>
  <c r="N265" i="1"/>
  <c r="N266" i="1"/>
  <c r="N267" i="1"/>
  <c r="N752" i="1"/>
  <c r="N268" i="1"/>
  <c r="N269" i="1"/>
  <c r="N270" i="1"/>
  <c r="N753" i="1"/>
  <c r="N271" i="1"/>
  <c r="N272" i="1"/>
  <c r="N273" i="1"/>
  <c r="N754" i="1"/>
  <c r="N755" i="1"/>
  <c r="N274" i="1"/>
  <c r="N275" i="1"/>
  <c r="N276" i="1"/>
  <c r="N756" i="1"/>
  <c r="N757" i="1"/>
  <c r="N758" i="1"/>
  <c r="N277" i="1"/>
  <c r="N759" i="1"/>
  <c r="N760" i="1"/>
  <c r="N278" i="1"/>
  <c r="N279" i="1"/>
  <c r="N280" i="1"/>
  <c r="N281" i="1"/>
  <c r="N282" i="1"/>
  <c r="N969" i="1"/>
  <c r="N283" i="1"/>
  <c r="N284" i="1"/>
  <c r="N285" i="1"/>
  <c r="N761" i="1"/>
  <c r="N762" i="1"/>
  <c r="N763" i="1"/>
  <c r="N764" i="1"/>
  <c r="N765" i="1"/>
  <c r="N766" i="1"/>
  <c r="N286" i="1"/>
  <c r="N287" i="1"/>
  <c r="N767" i="1"/>
  <c r="N768" i="1"/>
  <c r="N288" i="1"/>
  <c r="N769" i="1"/>
  <c r="N289" i="1"/>
  <c r="N770" i="1"/>
  <c r="N290" i="1"/>
  <c r="N771" i="1"/>
  <c r="N291" i="1"/>
  <c r="N970" i="1"/>
  <c r="N971" i="1"/>
  <c r="N772" i="1"/>
  <c r="N773" i="1"/>
  <c r="N292" i="1"/>
  <c r="N774" i="1"/>
  <c r="N293" i="1"/>
  <c r="N294" i="1"/>
  <c r="N295" i="1"/>
  <c r="N775" i="1"/>
  <c r="N296" i="1"/>
  <c r="N776" i="1"/>
  <c r="N777" i="1"/>
  <c r="N297" i="1"/>
  <c r="N778" i="1"/>
  <c r="N779" i="1"/>
  <c r="N780" i="1"/>
  <c r="N781" i="1"/>
  <c r="N574" i="1"/>
  <c r="N298" i="1"/>
  <c r="N299" i="1"/>
  <c r="N782" i="1"/>
  <c r="N300" i="1"/>
  <c r="N301" i="1"/>
  <c r="N302" i="1"/>
  <c r="N783" i="1"/>
  <c r="N784" i="1"/>
  <c r="N303" i="1"/>
  <c r="N785" i="1"/>
  <c r="N786" i="1"/>
  <c r="N787" i="1"/>
  <c r="N304" i="1"/>
  <c r="N788" i="1"/>
  <c r="N305" i="1"/>
  <c r="N306" i="1"/>
  <c r="N307" i="1"/>
  <c r="N308" i="1"/>
  <c r="N972" i="1"/>
  <c r="N789" i="1"/>
  <c r="N790" i="1"/>
  <c r="N791" i="1"/>
  <c r="N309" i="1"/>
  <c r="N310" i="1"/>
  <c r="N311" i="1"/>
  <c r="N312" i="1"/>
  <c r="N313" i="1"/>
  <c r="N314" i="1"/>
  <c r="N315" i="1"/>
  <c r="N316" i="1"/>
  <c r="N792" i="1"/>
  <c r="N317" i="1"/>
  <c r="N793" i="1"/>
  <c r="N318" i="1"/>
  <c r="N794" i="1"/>
  <c r="N319" i="1"/>
  <c r="N320" i="1"/>
  <c r="N321" i="1"/>
  <c r="N322" i="1"/>
  <c r="N795" i="1"/>
  <c r="N973" i="1"/>
  <c r="N323" i="1"/>
  <c r="N324" i="1"/>
  <c r="N796" i="1"/>
  <c r="N797" i="1"/>
  <c r="N974" i="1"/>
  <c r="N798" i="1"/>
  <c r="N325" i="1"/>
  <c r="N326" i="1"/>
  <c r="N799" i="1"/>
  <c r="N800" i="1"/>
  <c r="N327" i="1"/>
  <c r="N328" i="1"/>
  <c r="N329" i="1"/>
  <c r="N330" i="1"/>
  <c r="N801" i="1"/>
  <c r="N802" i="1"/>
  <c r="N803" i="1"/>
  <c r="N804" i="1"/>
  <c r="N331" i="1"/>
  <c r="N805" i="1"/>
  <c r="N332" i="1"/>
  <c r="N806" i="1"/>
  <c r="N333" i="1"/>
  <c r="N807" i="1"/>
  <c r="N334" i="1"/>
  <c r="N335" i="1"/>
  <c r="N808" i="1"/>
  <c r="N809" i="1"/>
  <c r="N336" i="1"/>
  <c r="N337" i="1"/>
  <c r="N338" i="1"/>
  <c r="N339" i="1"/>
  <c r="N340" i="1"/>
  <c r="N341" i="1"/>
  <c r="N342" i="1"/>
  <c r="N343" i="1"/>
  <c r="N344" i="1"/>
  <c r="N345" i="1"/>
  <c r="N975" i="1"/>
  <c r="N346" i="1"/>
  <c r="N347" i="1"/>
  <c r="N348" i="1"/>
  <c r="N349" i="1"/>
  <c r="N350" i="1"/>
  <c r="N351" i="1"/>
  <c r="N810" i="1"/>
  <c r="N811" i="1"/>
  <c r="N352" i="1"/>
  <c r="N353" i="1"/>
  <c r="N812" i="1"/>
  <c r="N354" i="1"/>
  <c r="N355" i="1"/>
  <c r="N813" i="1"/>
  <c r="N356" i="1"/>
  <c r="N357" i="1"/>
  <c r="N358" i="1"/>
  <c r="N814" i="1"/>
  <c r="N976" i="1"/>
  <c r="N359" i="1"/>
  <c r="N575" i="1"/>
  <c r="N815" i="1"/>
  <c r="N977" i="1"/>
  <c r="N360" i="1"/>
  <c r="N816" i="1"/>
  <c r="N817" i="1"/>
  <c r="N818" i="1"/>
  <c r="N576" i="1"/>
  <c r="N819" i="1"/>
  <c r="N361" i="1"/>
  <c r="N362" i="1"/>
  <c r="N363" i="1"/>
  <c r="N820" i="1"/>
  <c r="N821" i="1"/>
  <c r="N822" i="1"/>
  <c r="N823" i="1"/>
  <c r="N978" i="1"/>
  <c r="N824" i="1"/>
  <c r="N825" i="1"/>
  <c r="N826" i="1"/>
  <c r="N364" i="1"/>
  <c r="N365" i="1"/>
  <c r="N366" i="1"/>
  <c r="N367" i="1"/>
  <c r="N827" i="1"/>
  <c r="N828" i="1"/>
  <c r="N979" i="1"/>
  <c r="N829" i="1"/>
  <c r="N830" i="1"/>
  <c r="N831" i="1"/>
  <c r="N832" i="1"/>
  <c r="N833" i="1"/>
  <c r="N834" i="1"/>
  <c r="N368" i="1"/>
  <c r="N980" i="1"/>
  <c r="N369" i="1"/>
  <c r="N835" i="1"/>
  <c r="N370" i="1"/>
  <c r="N371" i="1"/>
  <c r="N372" i="1"/>
  <c r="N836" i="1"/>
  <c r="N837" i="1"/>
  <c r="N981" i="1"/>
  <c r="N373" i="1"/>
  <c r="N374" i="1"/>
  <c r="N838" i="1"/>
  <c r="N982" i="1"/>
  <c r="N375" i="1"/>
  <c r="N839" i="1"/>
  <c r="N840" i="1"/>
  <c r="N376" i="1"/>
  <c r="N377" i="1"/>
  <c r="N378" i="1"/>
  <c r="N841" i="1"/>
  <c r="N379" i="1"/>
  <c r="N380" i="1"/>
  <c r="N381" i="1"/>
  <c r="N382" i="1"/>
  <c r="N383" i="1"/>
  <c r="N384" i="1"/>
  <c r="N842" i="1"/>
  <c r="N843" i="1"/>
  <c r="N844" i="1"/>
  <c r="N385" i="1"/>
  <c r="N845" i="1"/>
  <c r="N386" i="1"/>
  <c r="N387" i="1"/>
  <c r="N846" i="1"/>
  <c r="N847" i="1"/>
  <c r="N388" i="1"/>
  <c r="N848" i="1"/>
  <c r="N389" i="1"/>
  <c r="N390" i="1"/>
  <c r="N849" i="1"/>
  <c r="N391" i="1"/>
  <c r="N392" i="1"/>
  <c r="N393" i="1"/>
  <c r="N394" i="1"/>
  <c r="N395" i="1"/>
  <c r="N850" i="1"/>
  <c r="N396" i="1"/>
  <c r="N397" i="1"/>
  <c r="N398" i="1"/>
  <c r="N851" i="1"/>
  <c r="N399" i="1"/>
  <c r="N400" i="1"/>
  <c r="N401" i="1"/>
  <c r="N402" i="1"/>
  <c r="N983" i="1"/>
  <c r="N984" i="1"/>
  <c r="N403" i="1"/>
  <c r="N404" i="1"/>
  <c r="N405" i="1"/>
  <c r="N852" i="1"/>
  <c r="N985" i="1"/>
  <c r="N406" i="1"/>
  <c r="N853" i="1"/>
  <c r="N407" i="1"/>
  <c r="N408" i="1"/>
  <c r="N986" i="1"/>
  <c r="N854" i="1"/>
  <c r="N409" i="1"/>
  <c r="N410" i="1"/>
  <c r="N411" i="1"/>
  <c r="N987" i="1"/>
  <c r="N412" i="1"/>
  <c r="N855" i="1"/>
  <c r="N856" i="1"/>
  <c r="N857" i="1"/>
  <c r="N413" i="1"/>
  <c r="N414" i="1"/>
  <c r="N858" i="1"/>
  <c r="N415" i="1"/>
  <c r="N859" i="1"/>
  <c r="N416" i="1"/>
  <c r="N417" i="1"/>
  <c r="N988" i="1"/>
  <c r="N418" i="1"/>
  <c r="N860" i="1"/>
  <c r="N419" i="1"/>
  <c r="N989" i="1"/>
  <c r="N420" i="1"/>
  <c r="N421" i="1"/>
  <c r="N422" i="1"/>
  <c r="N423" i="1"/>
  <c r="N424" i="1"/>
  <c r="N425" i="1"/>
  <c r="N861" i="1"/>
  <c r="N862" i="1"/>
  <c r="N426" i="1"/>
  <c r="N427" i="1"/>
  <c r="N428" i="1"/>
  <c r="N429" i="1"/>
  <c r="N430" i="1"/>
  <c r="N863" i="1"/>
  <c r="N864" i="1"/>
  <c r="N431" i="1"/>
  <c r="N865" i="1"/>
  <c r="N432" i="1"/>
  <c r="N990" i="1"/>
  <c r="N433" i="1"/>
  <c r="N434" i="1"/>
  <c r="N435" i="1"/>
  <c r="N866" i="1"/>
  <c r="N867" i="1"/>
  <c r="N868" i="1"/>
  <c r="N436" i="1"/>
  <c r="N869" i="1"/>
  <c r="N437" i="1"/>
  <c r="N991" i="1"/>
  <c r="N438" i="1"/>
  <c r="N439" i="1"/>
  <c r="N440" i="1"/>
  <c r="N441" i="1"/>
  <c r="N442" i="1"/>
  <c r="N870" i="1"/>
  <c r="N577" i="1"/>
  <c r="N871" i="1"/>
  <c r="N992" i="1"/>
  <c r="N872" i="1"/>
  <c r="N873" i="1"/>
  <c r="N443" i="1"/>
  <c r="N444" i="1"/>
  <c r="N874" i="1"/>
  <c r="N875" i="1"/>
  <c r="N445" i="1"/>
  <c r="N446" i="1"/>
  <c r="N876" i="1"/>
  <c r="N877" i="1"/>
  <c r="N447" i="1"/>
  <c r="N448" i="1"/>
  <c r="N449" i="1"/>
  <c r="N450" i="1"/>
  <c r="N878" i="1"/>
  <c r="N451" i="1"/>
  <c r="N452" i="1"/>
  <c r="N879" i="1"/>
  <c r="N880" i="1"/>
  <c r="N453" i="1"/>
  <c r="N881" i="1"/>
  <c r="N454" i="1"/>
  <c r="N455" i="1"/>
  <c r="N882" i="1"/>
  <c r="N456" i="1"/>
  <c r="N457" i="1"/>
  <c r="N458" i="1"/>
  <c r="N459" i="1"/>
  <c r="N883" i="1"/>
  <c r="N460" i="1"/>
  <c r="N461" i="1"/>
  <c r="N462" i="1"/>
  <c r="N463" i="1"/>
  <c r="N464" i="1"/>
  <c r="N465" i="1"/>
  <c r="N466" i="1"/>
  <c r="N467" i="1"/>
  <c r="N884" i="1"/>
  <c r="N885" i="1"/>
  <c r="N886" i="1"/>
  <c r="N468" i="1"/>
  <c r="N469" i="1"/>
  <c r="N470" i="1"/>
  <c r="N471" i="1"/>
  <c r="N887" i="1"/>
  <c r="N888" i="1"/>
  <c r="N472" i="1"/>
  <c r="N473" i="1"/>
  <c r="N474" i="1"/>
  <c r="N475" i="1"/>
  <c r="N476" i="1"/>
  <c r="N477" i="1"/>
  <c r="N889" i="1"/>
  <c r="N993" i="1"/>
  <c r="N478" i="1"/>
  <c r="N479" i="1"/>
  <c r="N480" i="1"/>
  <c r="N481" i="1"/>
  <c r="N482" i="1"/>
  <c r="N890" i="1"/>
  <c r="N483" i="1"/>
  <c r="N891" i="1"/>
  <c r="N484" i="1"/>
  <c r="N485" i="1"/>
  <c r="N486" i="1"/>
  <c r="N487" i="1"/>
  <c r="N488" i="1"/>
  <c r="N892" i="1"/>
  <c r="N893" i="1"/>
  <c r="N489" i="1"/>
  <c r="N490" i="1"/>
  <c r="N491" i="1"/>
  <c r="N492" i="1"/>
  <c r="N493" i="1"/>
  <c r="N494" i="1"/>
  <c r="N994" i="1"/>
  <c r="N495" i="1"/>
  <c r="N496" i="1"/>
  <c r="N894" i="1"/>
  <c r="N895" i="1"/>
  <c r="N497" i="1"/>
  <c r="N498" i="1"/>
  <c r="N499" i="1"/>
  <c r="N500" i="1"/>
  <c r="N896" i="1"/>
  <c r="N897" i="1"/>
  <c r="N898" i="1"/>
  <c r="N899" i="1"/>
  <c r="N501" i="1"/>
  <c r="N502" i="1"/>
  <c r="N900" i="1"/>
  <c r="N503" i="1"/>
  <c r="N504" i="1"/>
  <c r="N901" i="1"/>
  <c r="N505" i="1"/>
  <c r="N902" i="1"/>
  <c r="N903" i="1"/>
  <c r="N506" i="1"/>
  <c r="N507" i="1"/>
  <c r="N508" i="1"/>
  <c r="N509" i="1"/>
  <c r="N510" i="1"/>
  <c r="N511" i="1"/>
  <c r="N512" i="1"/>
  <c r="N904" i="1"/>
  <c r="N513" i="1"/>
  <c r="N905" i="1"/>
  <c r="N906" i="1"/>
  <c r="N514" i="1"/>
  <c r="N907" i="1"/>
  <c r="N515" i="1"/>
  <c r="N516" i="1"/>
  <c r="N578" i="1"/>
  <c r="N908" i="1"/>
  <c r="N517" i="1"/>
  <c r="N518" i="1"/>
  <c r="N909" i="1"/>
  <c r="N519" i="1"/>
  <c r="N520" i="1"/>
  <c r="N995" i="1"/>
  <c r="N521" i="1"/>
  <c r="N522" i="1"/>
  <c r="N910" i="1"/>
  <c r="N911" i="1"/>
  <c r="N523" i="1"/>
  <c r="N912" i="1"/>
  <c r="N579" i="1"/>
  <c r="N524" i="1"/>
  <c r="N913" i="1"/>
  <c r="N525" i="1"/>
  <c r="N914" i="1"/>
  <c r="N526" i="1"/>
  <c r="N527" i="1"/>
  <c r="N528" i="1"/>
  <c r="N529" i="1"/>
  <c r="N915" i="1"/>
  <c r="N916" i="1"/>
  <c r="N530" i="1"/>
  <c r="N531" i="1"/>
  <c r="N532" i="1"/>
  <c r="N917" i="1"/>
  <c r="N533" i="1"/>
  <c r="N534" i="1"/>
  <c r="N535" i="1"/>
  <c r="N536" i="1"/>
  <c r="N918" i="1"/>
  <c r="N996" i="1"/>
  <c r="N537" i="1"/>
  <c r="N919" i="1"/>
  <c r="N580" i="1"/>
  <c r="N920" i="1"/>
  <c r="N921" i="1"/>
  <c r="N538" i="1"/>
  <c r="N922" i="1"/>
  <c r="N923" i="1"/>
  <c r="N924" i="1"/>
  <c r="N925" i="1"/>
  <c r="N997" i="1"/>
  <c r="N539" i="1"/>
  <c r="N926" i="1"/>
  <c r="N540" i="1"/>
  <c r="N998" i="1"/>
  <c r="N927" i="1"/>
  <c r="N541" i="1"/>
  <c r="N542" i="1"/>
  <c r="N928" i="1"/>
  <c r="N543" i="1"/>
  <c r="N544" i="1"/>
  <c r="N929" i="1"/>
  <c r="N930" i="1"/>
  <c r="N545" i="1"/>
  <c r="N546" i="1"/>
  <c r="N931" i="1"/>
  <c r="N547" i="1"/>
  <c r="N548" i="1"/>
  <c r="N549" i="1"/>
  <c r="N550" i="1"/>
  <c r="N551" i="1"/>
  <c r="N552" i="1"/>
  <c r="N932" i="1"/>
  <c r="N933" i="1"/>
  <c r="N553" i="1"/>
  <c r="N934" i="1"/>
  <c r="N554" i="1"/>
  <c r="N555" i="1"/>
  <c r="N556" i="1"/>
  <c r="N935" i="1"/>
  <c r="N557" i="1"/>
  <c r="N558" i="1"/>
  <c r="N936" i="1"/>
  <c r="N559" i="1"/>
  <c r="N937" i="1"/>
  <c r="N560" i="1"/>
  <c r="N561" i="1"/>
  <c r="N938" i="1"/>
  <c r="N939" i="1"/>
  <c r="N562" i="1"/>
  <c r="N940" i="1"/>
  <c r="N563" i="1"/>
  <c r="N941" i="1"/>
  <c r="N564" i="1"/>
  <c r="N565" i="1"/>
  <c r="N999" i="1"/>
  <c r="N942" i="1"/>
  <c r="N566" i="1"/>
  <c r="N943" i="1"/>
  <c r="N1000" i="1"/>
  <c r="N944" i="1"/>
  <c r="N1001" i="1"/>
  <c r="O2" i="1"/>
  <c r="O3" i="1"/>
  <c r="O582" i="1"/>
  <c r="O583" i="1"/>
  <c r="O4" i="1"/>
  <c r="O584" i="1"/>
  <c r="O5" i="1"/>
  <c r="O567" i="1"/>
  <c r="O585" i="1"/>
  <c r="O6" i="1"/>
  <c r="O586" i="1"/>
  <c r="O587" i="1"/>
  <c r="O7" i="1"/>
  <c r="O588" i="1"/>
  <c r="O589" i="1"/>
  <c r="O8" i="1"/>
  <c r="O9" i="1"/>
  <c r="O945" i="1"/>
  <c r="O590" i="1"/>
  <c r="O10" i="1"/>
  <c r="O591" i="1"/>
  <c r="O11" i="1"/>
  <c r="O12" i="1"/>
  <c r="O13" i="1"/>
  <c r="O14" i="1"/>
  <c r="O946" i="1"/>
  <c r="O592" i="1"/>
  <c r="O15" i="1"/>
  <c r="O16" i="1"/>
  <c r="O17" i="1"/>
  <c r="O18" i="1"/>
  <c r="O593" i="1"/>
  <c r="O19" i="1"/>
  <c r="O20" i="1"/>
  <c r="O21" i="1"/>
  <c r="O22" i="1"/>
  <c r="O23" i="1"/>
  <c r="O24" i="1"/>
  <c r="O594" i="1"/>
  <c r="O25" i="1"/>
  <c r="O26" i="1"/>
  <c r="O27" i="1"/>
  <c r="O28" i="1"/>
  <c r="O29" i="1"/>
  <c r="O595" i="1"/>
  <c r="O30" i="1"/>
  <c r="O31" i="1"/>
  <c r="O32" i="1"/>
  <c r="O33" i="1"/>
  <c r="O596" i="1"/>
  <c r="O597" i="1"/>
  <c r="O598" i="1"/>
  <c r="O34" i="1"/>
  <c r="O599" i="1"/>
  <c r="O35" i="1"/>
  <c r="O36" i="1"/>
  <c r="O37" i="1"/>
  <c r="O38" i="1"/>
  <c r="O39" i="1"/>
  <c r="O40" i="1"/>
  <c r="O600" i="1"/>
  <c r="O41" i="1"/>
  <c r="O601" i="1"/>
  <c r="O602" i="1"/>
  <c r="O42" i="1"/>
  <c r="O603" i="1"/>
  <c r="O43" i="1"/>
  <c r="O44" i="1"/>
  <c r="O947" i="1"/>
  <c r="O45" i="1"/>
  <c r="O46" i="1"/>
  <c r="O47" i="1"/>
  <c r="O48" i="1"/>
  <c r="O49" i="1"/>
  <c r="O50" i="1"/>
  <c r="O604" i="1"/>
  <c r="O605" i="1"/>
  <c r="O51" i="1"/>
  <c r="O606" i="1"/>
  <c r="O52" i="1"/>
  <c r="O53" i="1"/>
  <c r="O54" i="1"/>
  <c r="O607" i="1"/>
  <c r="O55" i="1"/>
  <c r="O56" i="1"/>
  <c r="O57" i="1"/>
  <c r="O608" i="1"/>
  <c r="O58" i="1"/>
  <c r="O59" i="1"/>
  <c r="O609" i="1"/>
  <c r="O610" i="1"/>
  <c r="O60" i="1"/>
  <c r="O948" i="1"/>
  <c r="O61" i="1"/>
  <c r="O62" i="1"/>
  <c r="O63" i="1"/>
  <c r="O64" i="1"/>
  <c r="O611" i="1"/>
  <c r="O65" i="1"/>
  <c r="O612" i="1"/>
  <c r="O66" i="1"/>
  <c r="O67" i="1"/>
  <c r="O613" i="1"/>
  <c r="O68" i="1"/>
  <c r="O69" i="1"/>
  <c r="O70" i="1"/>
  <c r="O71" i="1"/>
  <c r="O72" i="1"/>
  <c r="O614" i="1"/>
  <c r="O615" i="1"/>
  <c r="O73" i="1"/>
  <c r="O74" i="1"/>
  <c r="O75" i="1"/>
  <c r="O76" i="1"/>
  <c r="O616" i="1"/>
  <c r="O617" i="1"/>
  <c r="O77" i="1"/>
  <c r="O78" i="1"/>
  <c r="O79" i="1"/>
  <c r="O80" i="1"/>
  <c r="O81" i="1"/>
  <c r="O618" i="1"/>
  <c r="O619" i="1"/>
  <c r="O82" i="1"/>
  <c r="O83" i="1"/>
  <c r="O620" i="1"/>
  <c r="O621" i="1"/>
  <c r="O949" i="1"/>
  <c r="O950" i="1"/>
  <c r="O84" i="1"/>
  <c r="O85" i="1"/>
  <c r="O86" i="1"/>
  <c r="O87" i="1"/>
  <c r="O622" i="1"/>
  <c r="O623" i="1"/>
  <c r="O951" i="1"/>
  <c r="O88" i="1"/>
  <c r="O624" i="1"/>
  <c r="O625" i="1"/>
  <c r="O89" i="1"/>
  <c r="O90" i="1"/>
  <c r="O91" i="1"/>
  <c r="O92" i="1"/>
  <c r="O93" i="1"/>
  <c r="O94" i="1"/>
  <c r="O952" i="1"/>
  <c r="O95" i="1"/>
  <c r="O96" i="1"/>
  <c r="O97" i="1"/>
  <c r="O626" i="1"/>
  <c r="O627" i="1"/>
  <c r="O98" i="1"/>
  <c r="O628" i="1"/>
  <c r="O629" i="1"/>
  <c r="O630" i="1"/>
  <c r="O953" i="1"/>
  <c r="O631" i="1"/>
  <c r="O99" i="1"/>
  <c r="O100" i="1"/>
  <c r="O101" i="1"/>
  <c r="O632" i="1"/>
  <c r="O102" i="1"/>
  <c r="O103" i="1"/>
  <c r="O104" i="1"/>
  <c r="O105" i="1"/>
  <c r="O106" i="1"/>
  <c r="O107" i="1"/>
  <c r="O633" i="1"/>
  <c r="O108" i="1"/>
  <c r="O634" i="1"/>
  <c r="O635" i="1"/>
  <c r="O636" i="1"/>
  <c r="O109" i="1"/>
  <c r="O110" i="1"/>
  <c r="O637" i="1"/>
  <c r="O638" i="1"/>
  <c r="O111" i="1"/>
  <c r="O639" i="1"/>
  <c r="O112" i="1"/>
  <c r="O113" i="1"/>
  <c r="O640" i="1"/>
  <c r="O114" i="1"/>
  <c r="O641" i="1"/>
  <c r="O115" i="1"/>
  <c r="O642" i="1"/>
  <c r="O643" i="1"/>
  <c r="O116" i="1"/>
  <c r="O644" i="1"/>
  <c r="O954" i="1"/>
  <c r="O645" i="1"/>
  <c r="O646" i="1"/>
  <c r="O647" i="1"/>
  <c r="O648" i="1"/>
  <c r="O117" i="1"/>
  <c r="O118" i="1"/>
  <c r="O649" i="1"/>
  <c r="O119" i="1"/>
  <c r="O650" i="1"/>
  <c r="O651" i="1"/>
  <c r="O652" i="1"/>
  <c r="O120" i="1"/>
  <c r="O955" i="1"/>
  <c r="O121" i="1"/>
  <c r="O653" i="1"/>
  <c r="O122" i="1"/>
  <c r="O956" i="1"/>
  <c r="O123" i="1"/>
  <c r="O124" i="1"/>
  <c r="O568" i="1"/>
  <c r="O654" i="1"/>
  <c r="O655" i="1"/>
  <c r="O125" i="1"/>
  <c r="O126" i="1"/>
  <c r="O127" i="1"/>
  <c r="O656" i="1"/>
  <c r="O128" i="1"/>
  <c r="O657" i="1"/>
  <c r="O129" i="1"/>
  <c r="O130" i="1"/>
  <c r="O658" i="1"/>
  <c r="O659" i="1"/>
  <c r="O131" i="1"/>
  <c r="O660" i="1"/>
  <c r="O132" i="1"/>
  <c r="O133" i="1"/>
  <c r="O134" i="1"/>
  <c r="O135" i="1"/>
  <c r="O136" i="1"/>
  <c r="O137" i="1"/>
  <c r="O138" i="1"/>
  <c r="O957" i="1"/>
  <c r="O139" i="1"/>
  <c r="O140" i="1"/>
  <c r="O141" i="1"/>
  <c r="O661" i="1"/>
  <c r="O662" i="1"/>
  <c r="O142" i="1"/>
  <c r="O143" i="1"/>
  <c r="O663" i="1"/>
  <c r="O144" i="1"/>
  <c r="O145" i="1"/>
  <c r="O146" i="1"/>
  <c r="O147" i="1"/>
  <c r="O148" i="1"/>
  <c r="O149" i="1"/>
  <c r="O150" i="1"/>
  <c r="O151" i="1"/>
  <c r="O152" i="1"/>
  <c r="O153" i="1"/>
  <c r="O664" i="1"/>
  <c r="O665" i="1"/>
  <c r="O154" i="1"/>
  <c r="O666" i="1"/>
  <c r="O155" i="1"/>
  <c r="O156" i="1"/>
  <c r="O667" i="1"/>
  <c r="O157" i="1"/>
  <c r="O158" i="1"/>
  <c r="O159" i="1"/>
  <c r="O160" i="1"/>
  <c r="O668" i="1"/>
  <c r="O161" i="1"/>
  <c r="O162" i="1"/>
  <c r="O163" i="1"/>
  <c r="O164" i="1"/>
  <c r="O669" i="1"/>
  <c r="O165" i="1"/>
  <c r="O166" i="1"/>
  <c r="O167" i="1"/>
  <c r="O958" i="1"/>
  <c r="O569" i="1"/>
  <c r="O168" i="1"/>
  <c r="O169" i="1"/>
  <c r="O670" i="1"/>
  <c r="O170" i="1"/>
  <c r="O671" i="1"/>
  <c r="O171" i="1"/>
  <c r="O172" i="1"/>
  <c r="O173" i="1"/>
  <c r="O174" i="1"/>
  <c r="O672" i="1"/>
  <c r="O175" i="1"/>
  <c r="O673" i="1"/>
  <c r="O674" i="1"/>
  <c r="O176" i="1"/>
  <c r="O959" i="1"/>
  <c r="O177" i="1"/>
  <c r="O675" i="1"/>
  <c r="O178" i="1"/>
  <c r="O676" i="1"/>
  <c r="O179" i="1"/>
  <c r="O677" i="1"/>
  <c r="O960" i="1"/>
  <c r="O180" i="1"/>
  <c r="O678" i="1"/>
  <c r="O679" i="1"/>
  <c r="O680" i="1"/>
  <c r="O181" i="1"/>
  <c r="O681" i="1"/>
  <c r="O682" i="1"/>
  <c r="O182" i="1"/>
  <c r="O683" i="1"/>
  <c r="O684" i="1"/>
  <c r="O183" i="1"/>
  <c r="O184" i="1"/>
  <c r="O685" i="1"/>
  <c r="O185" i="1"/>
  <c r="O686" i="1"/>
  <c r="O961" i="1"/>
  <c r="O687" i="1"/>
  <c r="O186" i="1"/>
  <c r="O187" i="1"/>
  <c r="O188" i="1"/>
  <c r="O189" i="1"/>
  <c r="O688" i="1"/>
  <c r="O689" i="1"/>
  <c r="O690" i="1"/>
  <c r="O691" i="1"/>
  <c r="O962" i="1"/>
  <c r="O692" i="1"/>
  <c r="O693" i="1"/>
  <c r="O190" i="1"/>
  <c r="O694" i="1"/>
  <c r="O191" i="1"/>
  <c r="O695" i="1"/>
  <c r="O696" i="1"/>
  <c r="O697" i="1"/>
  <c r="O192" i="1"/>
  <c r="O570" i="1"/>
  <c r="O193" i="1"/>
  <c r="O194" i="1"/>
  <c r="O195" i="1"/>
  <c r="O196" i="1"/>
  <c r="O197" i="1"/>
  <c r="O198" i="1"/>
  <c r="O698" i="1"/>
  <c r="O199" i="1"/>
  <c r="O200" i="1"/>
  <c r="O963" i="1"/>
  <c r="O699" i="1"/>
  <c r="O700" i="1"/>
  <c r="O701" i="1"/>
  <c r="O702" i="1"/>
  <c r="O703" i="1"/>
  <c r="O704" i="1"/>
  <c r="O705" i="1"/>
  <c r="O201" i="1"/>
  <c r="O706" i="1"/>
  <c r="O707" i="1"/>
  <c r="O708" i="1"/>
  <c r="O202" i="1"/>
  <c r="O709" i="1"/>
  <c r="O203" i="1"/>
  <c r="O204" i="1"/>
  <c r="O571" i="1"/>
  <c r="O710" i="1"/>
  <c r="O205" i="1"/>
  <c r="O711" i="1"/>
  <c r="O206" i="1"/>
  <c r="O207" i="1"/>
  <c r="O208" i="1"/>
  <c r="O209" i="1"/>
  <c r="O210" i="1"/>
  <c r="O211" i="1"/>
  <c r="O212" i="1"/>
  <c r="O213" i="1"/>
  <c r="O712" i="1"/>
  <c r="O214" i="1"/>
  <c r="O215" i="1"/>
  <c r="O216" i="1"/>
  <c r="O713" i="1"/>
  <c r="O217" i="1"/>
  <c r="O218" i="1"/>
  <c r="O714" i="1"/>
  <c r="O715" i="1"/>
  <c r="O219" i="1"/>
  <c r="O716" i="1"/>
  <c r="O717" i="1"/>
  <c r="O718" i="1"/>
  <c r="O220" i="1"/>
  <c r="O221" i="1"/>
  <c r="O719" i="1"/>
  <c r="O222" i="1"/>
  <c r="O223" i="1"/>
  <c r="O224" i="1"/>
  <c r="O720" i="1"/>
  <c r="O721" i="1"/>
  <c r="O964" i="1"/>
  <c r="O225" i="1"/>
  <c r="O226" i="1"/>
  <c r="O722" i="1"/>
  <c r="O723" i="1"/>
  <c r="O227" i="1"/>
  <c r="O228" i="1"/>
  <c r="O229" i="1"/>
  <c r="O230" i="1"/>
  <c r="O231" i="1"/>
  <c r="O232" i="1"/>
  <c r="O724" i="1"/>
  <c r="O725" i="1"/>
  <c r="O233" i="1"/>
  <c r="O726" i="1"/>
  <c r="O727" i="1"/>
  <c r="O234" i="1"/>
  <c r="O728" i="1"/>
  <c r="O235" i="1"/>
  <c r="O236" i="1"/>
  <c r="O237" i="1"/>
  <c r="O729" i="1"/>
  <c r="O572" i="1"/>
  <c r="O238" i="1"/>
  <c r="O239" i="1"/>
  <c r="O573" i="1"/>
  <c r="O730" i="1"/>
  <c r="O731" i="1"/>
  <c r="O732" i="1"/>
  <c r="O733" i="1"/>
  <c r="O734" i="1"/>
  <c r="O240" i="1"/>
  <c r="O241" i="1"/>
  <c r="O735" i="1"/>
  <c r="O242" i="1"/>
  <c r="O736" i="1"/>
  <c r="O737" i="1"/>
  <c r="O243" i="1"/>
  <c r="O244" i="1"/>
  <c r="O245" i="1"/>
  <c r="O738" i="1"/>
  <c r="O965" i="1"/>
  <c r="O739" i="1"/>
  <c r="O246" i="1"/>
  <c r="O740" i="1"/>
  <c r="O741" i="1"/>
  <c r="O966" i="1"/>
  <c r="O247" i="1"/>
  <c r="O248" i="1"/>
  <c r="O249" i="1"/>
  <c r="O250" i="1"/>
  <c r="O251" i="1"/>
  <c r="O252" i="1"/>
  <c r="O742" i="1"/>
  <c r="O253" i="1"/>
  <c r="O967" i="1"/>
  <c r="O254" i="1"/>
  <c r="O255" i="1"/>
  <c r="O743" i="1"/>
  <c r="O968" i="1"/>
  <c r="O744" i="1"/>
  <c r="O256" i="1"/>
  <c r="O745" i="1"/>
  <c r="O257" i="1"/>
  <c r="O746" i="1"/>
  <c r="O747" i="1"/>
  <c r="O748" i="1"/>
  <c r="O258" i="1"/>
  <c r="O259" i="1"/>
  <c r="O749" i="1"/>
  <c r="O260" i="1"/>
  <c r="O750" i="1"/>
  <c r="O261" i="1"/>
  <c r="O262" i="1"/>
  <c r="O751" i="1"/>
  <c r="O263" i="1"/>
  <c r="O264" i="1"/>
  <c r="O265" i="1"/>
  <c r="O266" i="1"/>
  <c r="O267" i="1"/>
  <c r="O752" i="1"/>
  <c r="O268" i="1"/>
  <c r="O269" i="1"/>
  <c r="O270" i="1"/>
  <c r="O753" i="1"/>
  <c r="O271" i="1"/>
  <c r="O272" i="1"/>
  <c r="O273" i="1"/>
  <c r="O754" i="1"/>
  <c r="O755" i="1"/>
  <c r="O274" i="1"/>
  <c r="O275" i="1"/>
  <c r="O276" i="1"/>
  <c r="O756" i="1"/>
  <c r="O757" i="1"/>
  <c r="O758" i="1"/>
  <c r="O277" i="1"/>
  <c r="O759" i="1"/>
  <c r="O760" i="1"/>
  <c r="O278" i="1"/>
  <c r="O279" i="1"/>
  <c r="O280" i="1"/>
  <c r="O281" i="1"/>
  <c r="O282" i="1"/>
  <c r="O969" i="1"/>
  <c r="O283" i="1"/>
  <c r="O284" i="1"/>
  <c r="O285" i="1"/>
  <c r="O761" i="1"/>
  <c r="O762" i="1"/>
  <c r="O763" i="1"/>
  <c r="O764" i="1"/>
  <c r="O765" i="1"/>
  <c r="O766" i="1"/>
  <c r="O286" i="1"/>
  <c r="O287" i="1"/>
  <c r="O767" i="1"/>
  <c r="O768" i="1"/>
  <c r="O288" i="1"/>
  <c r="O769" i="1"/>
  <c r="O289" i="1"/>
  <c r="O770" i="1"/>
  <c r="O290" i="1"/>
  <c r="O771" i="1"/>
  <c r="O291" i="1"/>
  <c r="O970" i="1"/>
  <c r="O971" i="1"/>
  <c r="O772" i="1"/>
  <c r="O773" i="1"/>
  <c r="O292" i="1"/>
  <c r="O774" i="1"/>
  <c r="O293" i="1"/>
  <c r="O294" i="1"/>
  <c r="O295" i="1"/>
  <c r="O775" i="1"/>
  <c r="O296" i="1"/>
  <c r="O776" i="1"/>
  <c r="O777" i="1"/>
  <c r="O297" i="1"/>
  <c r="O778" i="1"/>
  <c r="O779" i="1"/>
  <c r="O780" i="1"/>
  <c r="O781" i="1"/>
  <c r="O574" i="1"/>
  <c r="O298" i="1"/>
  <c r="O299" i="1"/>
  <c r="O782" i="1"/>
  <c r="O300" i="1"/>
  <c r="O301" i="1"/>
  <c r="O302" i="1"/>
  <c r="O783" i="1"/>
  <c r="O784" i="1"/>
  <c r="O303" i="1"/>
  <c r="O785" i="1"/>
  <c r="O786" i="1"/>
  <c r="O787" i="1"/>
  <c r="O304" i="1"/>
  <c r="O788" i="1"/>
  <c r="O305" i="1"/>
  <c r="O306" i="1"/>
  <c r="O307" i="1"/>
  <c r="O308" i="1"/>
  <c r="O972" i="1"/>
  <c r="O789" i="1"/>
  <c r="O790" i="1"/>
  <c r="O791" i="1"/>
  <c r="O309" i="1"/>
  <c r="O310" i="1"/>
  <c r="O311" i="1"/>
  <c r="O312" i="1"/>
  <c r="O313" i="1"/>
  <c r="O314" i="1"/>
  <c r="O315" i="1"/>
  <c r="O316" i="1"/>
  <c r="O792" i="1"/>
  <c r="O317" i="1"/>
  <c r="O793" i="1"/>
  <c r="O318" i="1"/>
  <c r="O794" i="1"/>
  <c r="O319" i="1"/>
  <c r="O320" i="1"/>
  <c r="O321" i="1"/>
  <c r="O322" i="1"/>
  <c r="O795" i="1"/>
  <c r="O973" i="1"/>
  <c r="O323" i="1"/>
  <c r="O324" i="1"/>
  <c r="O796" i="1"/>
  <c r="O797" i="1"/>
  <c r="O974" i="1"/>
  <c r="O798" i="1"/>
  <c r="O325" i="1"/>
  <c r="O326" i="1"/>
  <c r="O799" i="1"/>
  <c r="O800" i="1"/>
  <c r="O327" i="1"/>
  <c r="O328" i="1"/>
  <c r="O329" i="1"/>
  <c r="O330" i="1"/>
  <c r="O801" i="1"/>
  <c r="O802" i="1"/>
  <c r="O803" i="1"/>
  <c r="O804" i="1"/>
  <c r="O331" i="1"/>
  <c r="O805" i="1"/>
  <c r="O332" i="1"/>
  <c r="O806" i="1"/>
  <c r="O333" i="1"/>
  <c r="O807" i="1"/>
  <c r="O334" i="1"/>
  <c r="O335" i="1"/>
  <c r="O808" i="1"/>
  <c r="O809" i="1"/>
  <c r="O336" i="1"/>
  <c r="O337" i="1"/>
  <c r="O338" i="1"/>
  <c r="O339" i="1"/>
  <c r="O340" i="1"/>
  <c r="O341" i="1"/>
  <c r="O342" i="1"/>
  <c r="O343" i="1"/>
  <c r="O344" i="1"/>
  <c r="O345" i="1"/>
  <c r="O975" i="1"/>
  <c r="O346" i="1"/>
  <c r="O347" i="1"/>
  <c r="O348" i="1"/>
  <c r="O349" i="1"/>
  <c r="O350" i="1"/>
  <c r="O351" i="1"/>
  <c r="O810" i="1"/>
  <c r="O811" i="1"/>
  <c r="O352" i="1"/>
  <c r="O353" i="1"/>
  <c r="O812" i="1"/>
  <c r="O354" i="1"/>
  <c r="O355" i="1"/>
  <c r="O813" i="1"/>
  <c r="O356" i="1"/>
  <c r="O357" i="1"/>
  <c r="O358" i="1"/>
  <c r="O814" i="1"/>
  <c r="O976" i="1"/>
  <c r="O359" i="1"/>
  <c r="O575" i="1"/>
  <c r="O815" i="1"/>
  <c r="O977" i="1"/>
  <c r="O360" i="1"/>
  <c r="O816" i="1"/>
  <c r="O817" i="1"/>
  <c r="O818" i="1"/>
  <c r="O576" i="1"/>
  <c r="O819" i="1"/>
  <c r="O361" i="1"/>
  <c r="O362" i="1"/>
  <c r="O363" i="1"/>
  <c r="O820" i="1"/>
  <c r="O821" i="1"/>
  <c r="O822" i="1"/>
  <c r="O823" i="1"/>
  <c r="O978" i="1"/>
  <c r="O824" i="1"/>
  <c r="O825" i="1"/>
  <c r="O826" i="1"/>
  <c r="O364" i="1"/>
  <c r="O365" i="1"/>
  <c r="O366" i="1"/>
  <c r="O367" i="1"/>
  <c r="O827" i="1"/>
  <c r="O828" i="1"/>
  <c r="O979" i="1"/>
  <c r="O829" i="1"/>
  <c r="O830" i="1"/>
  <c r="O831" i="1"/>
  <c r="O832" i="1"/>
  <c r="O833" i="1"/>
  <c r="O834" i="1"/>
  <c r="O368" i="1"/>
  <c r="O980" i="1"/>
  <c r="O369" i="1"/>
  <c r="O835" i="1"/>
  <c r="O370" i="1"/>
  <c r="O371" i="1"/>
  <c r="O372" i="1"/>
  <c r="O836" i="1"/>
  <c r="O837" i="1"/>
  <c r="O981" i="1"/>
  <c r="O373" i="1"/>
  <c r="O374" i="1"/>
  <c r="O838" i="1"/>
  <c r="O982" i="1"/>
  <c r="O375" i="1"/>
  <c r="O839" i="1"/>
  <c r="O840" i="1"/>
  <c r="O376" i="1"/>
  <c r="O377" i="1"/>
  <c r="O378" i="1"/>
  <c r="O841" i="1"/>
  <c r="O379" i="1"/>
  <c r="O380" i="1"/>
  <c r="O381" i="1"/>
  <c r="O382" i="1"/>
  <c r="O383" i="1"/>
  <c r="O384" i="1"/>
  <c r="O842" i="1"/>
  <c r="O843" i="1"/>
  <c r="O844" i="1"/>
  <c r="O385" i="1"/>
  <c r="O845" i="1"/>
  <c r="O386" i="1"/>
  <c r="O387" i="1"/>
  <c r="O846" i="1"/>
  <c r="O847" i="1"/>
  <c r="O388" i="1"/>
  <c r="O848" i="1"/>
  <c r="O389" i="1"/>
  <c r="O390" i="1"/>
  <c r="O849" i="1"/>
  <c r="O391" i="1"/>
  <c r="O392" i="1"/>
  <c r="O393" i="1"/>
  <c r="O394" i="1"/>
  <c r="O395" i="1"/>
  <c r="O850" i="1"/>
  <c r="O396" i="1"/>
  <c r="O397" i="1"/>
  <c r="O398" i="1"/>
  <c r="O851" i="1"/>
  <c r="O399" i="1"/>
  <c r="O400" i="1"/>
  <c r="O401" i="1"/>
  <c r="O402" i="1"/>
  <c r="O983" i="1"/>
  <c r="O984" i="1"/>
  <c r="O403" i="1"/>
  <c r="O404" i="1"/>
  <c r="O405" i="1"/>
  <c r="O852" i="1"/>
  <c r="O985" i="1"/>
  <c r="O406" i="1"/>
  <c r="O853" i="1"/>
  <c r="O407" i="1"/>
  <c r="O408" i="1"/>
  <c r="O986" i="1"/>
  <c r="O854" i="1"/>
  <c r="O409" i="1"/>
  <c r="O410" i="1"/>
  <c r="O411" i="1"/>
  <c r="O987" i="1"/>
  <c r="O412" i="1"/>
  <c r="O855" i="1"/>
  <c r="O856" i="1"/>
  <c r="O857" i="1"/>
  <c r="O413" i="1"/>
  <c r="O414" i="1"/>
  <c r="O858" i="1"/>
  <c r="O415" i="1"/>
  <c r="O859" i="1"/>
  <c r="O416" i="1"/>
  <c r="O417" i="1"/>
  <c r="O988" i="1"/>
  <c r="O418" i="1"/>
  <c r="O860" i="1"/>
  <c r="O419" i="1"/>
  <c r="O989" i="1"/>
  <c r="O420" i="1"/>
  <c r="O421" i="1"/>
  <c r="O422" i="1"/>
  <c r="O423" i="1"/>
  <c r="O424" i="1"/>
  <c r="O425" i="1"/>
  <c r="O861" i="1"/>
  <c r="O862" i="1"/>
  <c r="O426" i="1"/>
  <c r="O427" i="1"/>
  <c r="O428" i="1"/>
  <c r="O429" i="1"/>
  <c r="O430" i="1"/>
  <c r="O863" i="1"/>
  <c r="O864" i="1"/>
  <c r="O431" i="1"/>
  <c r="O865" i="1"/>
  <c r="O432" i="1"/>
  <c r="O990" i="1"/>
  <c r="O433" i="1"/>
  <c r="O434" i="1"/>
  <c r="O435" i="1"/>
  <c r="O866" i="1"/>
  <c r="O867" i="1"/>
  <c r="O868" i="1"/>
  <c r="O436" i="1"/>
  <c r="O869" i="1"/>
  <c r="O437" i="1"/>
  <c r="O991" i="1"/>
  <c r="O438" i="1"/>
  <c r="O439" i="1"/>
  <c r="O440" i="1"/>
  <c r="O441" i="1"/>
  <c r="O442" i="1"/>
  <c r="O870" i="1"/>
  <c r="O577" i="1"/>
  <c r="O871" i="1"/>
  <c r="O992" i="1"/>
  <c r="O872" i="1"/>
  <c r="O873" i="1"/>
  <c r="O443" i="1"/>
  <c r="O444" i="1"/>
  <c r="O874" i="1"/>
  <c r="O875" i="1"/>
  <c r="O445" i="1"/>
  <c r="O446" i="1"/>
  <c r="O876" i="1"/>
  <c r="O877" i="1"/>
  <c r="O447" i="1"/>
  <c r="O448" i="1"/>
  <c r="O449" i="1"/>
  <c r="O450" i="1"/>
  <c r="O878" i="1"/>
  <c r="O451" i="1"/>
  <c r="O452" i="1"/>
  <c r="O879" i="1"/>
  <c r="O880" i="1"/>
  <c r="O453" i="1"/>
  <c r="O881" i="1"/>
  <c r="O454" i="1"/>
  <c r="O455" i="1"/>
  <c r="O882" i="1"/>
  <c r="O456" i="1"/>
  <c r="O457" i="1"/>
  <c r="O458" i="1"/>
  <c r="O459" i="1"/>
  <c r="O883" i="1"/>
  <c r="O460" i="1"/>
  <c r="O461" i="1"/>
  <c r="O462" i="1"/>
  <c r="O463" i="1"/>
  <c r="O464" i="1"/>
  <c r="O465" i="1"/>
  <c r="O466" i="1"/>
  <c r="O467" i="1"/>
  <c r="O884" i="1"/>
  <c r="O885" i="1"/>
  <c r="O886" i="1"/>
  <c r="O468" i="1"/>
  <c r="O469" i="1"/>
  <c r="O470" i="1"/>
  <c r="O471" i="1"/>
  <c r="O887" i="1"/>
  <c r="O888" i="1"/>
  <c r="O472" i="1"/>
  <c r="O473" i="1"/>
  <c r="O474" i="1"/>
  <c r="O475" i="1"/>
  <c r="O476" i="1"/>
  <c r="O477" i="1"/>
  <c r="O889" i="1"/>
  <c r="O993" i="1"/>
  <c r="O478" i="1"/>
  <c r="O479" i="1"/>
  <c r="O480" i="1"/>
  <c r="O481" i="1"/>
  <c r="O482" i="1"/>
  <c r="O890" i="1"/>
  <c r="O483" i="1"/>
  <c r="O891" i="1"/>
  <c r="O484" i="1"/>
  <c r="O485" i="1"/>
  <c r="O486" i="1"/>
  <c r="O487" i="1"/>
  <c r="O488" i="1"/>
  <c r="O892" i="1"/>
  <c r="O893" i="1"/>
  <c r="O489" i="1"/>
  <c r="O490" i="1"/>
  <c r="O491" i="1"/>
  <c r="O492" i="1"/>
  <c r="O493" i="1"/>
  <c r="O494" i="1"/>
  <c r="O994" i="1"/>
  <c r="O495" i="1"/>
  <c r="O496" i="1"/>
  <c r="O894" i="1"/>
  <c r="O895" i="1"/>
  <c r="O497" i="1"/>
  <c r="O498" i="1"/>
  <c r="O499" i="1"/>
  <c r="O500" i="1"/>
  <c r="O896" i="1"/>
  <c r="O897" i="1"/>
  <c r="O898" i="1"/>
  <c r="O899" i="1"/>
  <c r="O501" i="1"/>
  <c r="O502" i="1"/>
  <c r="O900" i="1"/>
  <c r="O503" i="1"/>
  <c r="O504" i="1"/>
  <c r="O901" i="1"/>
  <c r="O505" i="1"/>
  <c r="O902" i="1"/>
  <c r="O903" i="1"/>
  <c r="O506" i="1"/>
  <c r="O507" i="1"/>
  <c r="O508" i="1"/>
  <c r="O509" i="1"/>
  <c r="O510" i="1"/>
  <c r="O511" i="1"/>
  <c r="O512" i="1"/>
  <c r="O904" i="1"/>
  <c r="O513" i="1"/>
  <c r="O905" i="1"/>
  <c r="O906" i="1"/>
  <c r="O514" i="1"/>
  <c r="O907" i="1"/>
  <c r="O515" i="1"/>
  <c r="O516" i="1"/>
  <c r="O578" i="1"/>
  <c r="O908" i="1"/>
  <c r="O517" i="1"/>
  <c r="O518" i="1"/>
  <c r="O909" i="1"/>
  <c r="O519" i="1"/>
  <c r="O520" i="1"/>
  <c r="O995" i="1"/>
  <c r="O521" i="1"/>
  <c r="O522" i="1"/>
  <c r="O910" i="1"/>
  <c r="O911" i="1"/>
  <c r="O523" i="1"/>
  <c r="O912" i="1"/>
  <c r="O579" i="1"/>
  <c r="O524" i="1"/>
  <c r="O913" i="1"/>
  <c r="O525" i="1"/>
  <c r="O914" i="1"/>
  <c r="O526" i="1"/>
  <c r="O527" i="1"/>
  <c r="O528" i="1"/>
  <c r="O529" i="1"/>
  <c r="O915" i="1"/>
  <c r="O916" i="1"/>
  <c r="O530" i="1"/>
  <c r="O531" i="1"/>
  <c r="O532" i="1"/>
  <c r="O917" i="1"/>
  <c r="O533" i="1"/>
  <c r="O534" i="1"/>
  <c r="O535" i="1"/>
  <c r="O536" i="1"/>
  <c r="O918" i="1"/>
  <c r="O996" i="1"/>
  <c r="O537" i="1"/>
  <c r="O919" i="1"/>
  <c r="O580" i="1"/>
  <c r="O920" i="1"/>
  <c r="O921" i="1"/>
  <c r="O538" i="1"/>
  <c r="O922" i="1"/>
  <c r="O923" i="1"/>
  <c r="O924" i="1"/>
  <c r="O925" i="1"/>
  <c r="O997" i="1"/>
  <c r="O539" i="1"/>
  <c r="O926" i="1"/>
  <c r="O540" i="1"/>
  <c r="O998" i="1"/>
  <c r="O927" i="1"/>
  <c r="O541" i="1"/>
  <c r="O542" i="1"/>
  <c r="O928" i="1"/>
  <c r="O543" i="1"/>
  <c r="O544" i="1"/>
  <c r="O929" i="1"/>
  <c r="O930" i="1"/>
  <c r="O545" i="1"/>
  <c r="O546" i="1"/>
  <c r="O931" i="1"/>
  <c r="O547" i="1"/>
  <c r="O548" i="1"/>
  <c r="O549" i="1"/>
  <c r="O550" i="1"/>
  <c r="O551" i="1"/>
  <c r="O552" i="1"/>
  <c r="O932" i="1"/>
  <c r="O933" i="1"/>
  <c r="O553" i="1"/>
  <c r="O934" i="1"/>
  <c r="O554" i="1"/>
  <c r="O555" i="1"/>
  <c r="O556" i="1"/>
  <c r="O935" i="1"/>
  <c r="O557" i="1"/>
  <c r="O558" i="1"/>
  <c r="O936" i="1"/>
  <c r="O559" i="1"/>
  <c r="O937" i="1"/>
  <c r="O560" i="1"/>
  <c r="O561" i="1"/>
  <c r="O938" i="1"/>
  <c r="O939" i="1"/>
  <c r="O562" i="1"/>
  <c r="O940" i="1"/>
  <c r="O563" i="1"/>
  <c r="O941" i="1"/>
  <c r="O564" i="1"/>
  <c r="O565" i="1"/>
  <c r="O999" i="1"/>
  <c r="O942" i="1"/>
  <c r="O566" i="1"/>
  <c r="O943" i="1"/>
  <c r="O1000" i="1"/>
  <c r="O944" i="1"/>
  <c r="O1001" i="1"/>
  <c r="O581" i="1"/>
  <c r="T581" i="1"/>
  <c r="T2" i="1"/>
  <c r="T3" i="1"/>
  <c r="T582" i="1"/>
  <c r="T583" i="1"/>
  <c r="T4" i="1"/>
  <c r="T584" i="1"/>
  <c r="T5" i="1"/>
  <c r="T567" i="1"/>
  <c r="T585" i="1"/>
  <c r="T6" i="1"/>
  <c r="T586" i="1"/>
  <c r="T587" i="1"/>
  <c r="T7" i="1"/>
  <c r="T588" i="1"/>
  <c r="T589" i="1"/>
  <c r="T8" i="1"/>
  <c r="T9" i="1"/>
  <c r="T945" i="1"/>
  <c r="T590" i="1"/>
  <c r="T10" i="1"/>
  <c r="T591" i="1"/>
  <c r="T11" i="1"/>
  <c r="T12" i="1"/>
  <c r="T13" i="1"/>
  <c r="T14" i="1"/>
  <c r="T946" i="1"/>
  <c r="T592" i="1"/>
  <c r="T15" i="1"/>
  <c r="T16" i="1"/>
  <c r="T17" i="1"/>
  <c r="T18" i="1"/>
  <c r="T593" i="1"/>
  <c r="T19" i="1"/>
  <c r="T20" i="1"/>
  <c r="T21" i="1"/>
  <c r="T22" i="1"/>
  <c r="T23" i="1"/>
  <c r="T24" i="1"/>
  <c r="T594" i="1"/>
  <c r="T25" i="1"/>
  <c r="T26" i="1"/>
  <c r="T27" i="1"/>
  <c r="T28" i="1"/>
  <c r="T29" i="1"/>
  <c r="T595" i="1"/>
  <c r="T30" i="1"/>
  <c r="T31" i="1"/>
  <c r="T32" i="1"/>
  <c r="T33" i="1"/>
  <c r="T596" i="1"/>
  <c r="T597" i="1"/>
  <c r="T598" i="1"/>
  <c r="T34" i="1"/>
  <c r="T599" i="1"/>
  <c r="T35" i="1"/>
  <c r="T36" i="1"/>
  <c r="T37" i="1"/>
  <c r="T38" i="1"/>
  <c r="T39" i="1"/>
  <c r="T40" i="1"/>
  <c r="T600" i="1"/>
  <c r="T41" i="1"/>
  <c r="T601" i="1"/>
  <c r="T602" i="1"/>
  <c r="T42" i="1"/>
  <c r="T603" i="1"/>
  <c r="T43" i="1"/>
  <c r="T44" i="1"/>
  <c r="T947" i="1"/>
  <c r="T45" i="1"/>
  <c r="T46" i="1"/>
  <c r="T47" i="1"/>
  <c r="T48" i="1"/>
  <c r="T49" i="1"/>
  <c r="T50" i="1"/>
  <c r="T604" i="1"/>
  <c r="T605" i="1"/>
  <c r="T51" i="1"/>
  <c r="T606" i="1"/>
  <c r="T52" i="1"/>
  <c r="T53" i="1"/>
  <c r="T54" i="1"/>
  <c r="T607" i="1"/>
  <c r="T55" i="1"/>
  <c r="T56" i="1"/>
  <c r="T57" i="1"/>
  <c r="T608" i="1"/>
  <c r="T58" i="1"/>
  <c r="T59" i="1"/>
  <c r="T609" i="1"/>
  <c r="T610" i="1"/>
  <c r="T60" i="1"/>
  <c r="T948" i="1"/>
  <c r="T61" i="1"/>
  <c r="T62" i="1"/>
  <c r="T63" i="1"/>
  <c r="T64" i="1"/>
  <c r="T611" i="1"/>
  <c r="T65" i="1"/>
  <c r="T612" i="1"/>
  <c r="T66" i="1"/>
  <c r="T67" i="1"/>
  <c r="T613" i="1"/>
  <c r="T68" i="1"/>
  <c r="T69" i="1"/>
  <c r="T70" i="1"/>
  <c r="T71" i="1"/>
  <c r="T72" i="1"/>
  <c r="T614" i="1"/>
  <c r="T615" i="1"/>
  <c r="T73" i="1"/>
  <c r="T74" i="1"/>
  <c r="T75" i="1"/>
  <c r="T76" i="1"/>
  <c r="T616" i="1"/>
  <c r="T617" i="1"/>
  <c r="T77" i="1"/>
  <c r="T78" i="1"/>
  <c r="T79" i="1"/>
  <c r="T80" i="1"/>
  <c r="T81" i="1"/>
  <c r="T618" i="1"/>
  <c r="T619" i="1"/>
  <c r="T82" i="1"/>
  <c r="T83" i="1"/>
  <c r="T620" i="1"/>
  <c r="T621" i="1"/>
  <c r="T949" i="1"/>
  <c r="T950" i="1"/>
  <c r="T84" i="1"/>
  <c r="T85" i="1"/>
  <c r="T86" i="1"/>
  <c r="T87" i="1"/>
  <c r="T622" i="1"/>
  <c r="T623" i="1"/>
  <c r="T951" i="1"/>
  <c r="T88" i="1"/>
  <c r="T624" i="1"/>
  <c r="T625" i="1"/>
  <c r="T89" i="1"/>
  <c r="T90" i="1"/>
  <c r="T91" i="1"/>
  <c r="T92" i="1"/>
  <c r="T93" i="1"/>
  <c r="T94" i="1"/>
  <c r="T952" i="1"/>
  <c r="T95" i="1"/>
  <c r="T96" i="1"/>
  <c r="T97" i="1"/>
  <c r="T626" i="1"/>
  <c r="T627" i="1"/>
  <c r="T98" i="1"/>
  <c r="T628" i="1"/>
  <c r="T629" i="1"/>
  <c r="T630" i="1"/>
  <c r="T953" i="1"/>
  <c r="T631" i="1"/>
  <c r="T99" i="1"/>
  <c r="T100" i="1"/>
  <c r="T101" i="1"/>
  <c r="T632" i="1"/>
  <c r="T102" i="1"/>
  <c r="T103" i="1"/>
  <c r="T104" i="1"/>
  <c r="T105" i="1"/>
  <c r="T106" i="1"/>
  <c r="T107" i="1"/>
  <c r="T633" i="1"/>
  <c r="T108" i="1"/>
  <c r="T634" i="1"/>
  <c r="T635" i="1"/>
  <c r="T636" i="1"/>
  <c r="T109" i="1"/>
  <c r="T110" i="1"/>
  <c r="T637" i="1"/>
  <c r="T638" i="1"/>
  <c r="T111" i="1"/>
  <c r="T639" i="1"/>
  <c r="T112" i="1"/>
  <c r="T113" i="1"/>
  <c r="T640" i="1"/>
  <c r="T114" i="1"/>
  <c r="T641" i="1"/>
  <c r="T115" i="1"/>
  <c r="T642" i="1"/>
  <c r="T643" i="1"/>
  <c r="T116" i="1"/>
  <c r="T644" i="1"/>
  <c r="T954" i="1"/>
  <c r="T645" i="1"/>
  <c r="T646" i="1"/>
  <c r="T647" i="1"/>
  <c r="T648" i="1"/>
  <c r="T117" i="1"/>
  <c r="T118" i="1"/>
  <c r="T649" i="1"/>
  <c r="T119" i="1"/>
  <c r="T650" i="1"/>
  <c r="T651" i="1"/>
  <c r="T652" i="1"/>
  <c r="T120" i="1"/>
  <c r="T955" i="1"/>
  <c r="T121" i="1"/>
  <c r="T653" i="1"/>
  <c r="T122" i="1"/>
  <c r="T956" i="1"/>
  <c r="T123" i="1"/>
  <c r="T124" i="1"/>
  <c r="T568" i="1"/>
  <c r="T654" i="1"/>
  <c r="T655" i="1"/>
  <c r="T125" i="1"/>
  <c r="T126" i="1"/>
  <c r="T127" i="1"/>
  <c r="T656" i="1"/>
  <c r="T128" i="1"/>
  <c r="T657" i="1"/>
  <c r="T129" i="1"/>
  <c r="T130" i="1"/>
  <c r="T658" i="1"/>
  <c r="T659" i="1"/>
  <c r="T131" i="1"/>
  <c r="T660" i="1"/>
  <c r="T132" i="1"/>
  <c r="T133" i="1"/>
  <c r="T134" i="1"/>
  <c r="T135" i="1"/>
  <c r="T136" i="1"/>
  <c r="T137" i="1"/>
  <c r="T138" i="1"/>
  <c r="T957" i="1"/>
  <c r="T139" i="1"/>
  <c r="T140" i="1"/>
  <c r="T141" i="1"/>
  <c r="T661" i="1"/>
  <c r="T662" i="1"/>
  <c r="T142" i="1"/>
  <c r="T143" i="1"/>
  <c r="T663" i="1"/>
  <c r="T144" i="1"/>
  <c r="T145" i="1"/>
  <c r="T146" i="1"/>
  <c r="T147" i="1"/>
  <c r="T148" i="1"/>
  <c r="T149" i="1"/>
  <c r="T150" i="1"/>
  <c r="T151" i="1"/>
  <c r="T152" i="1"/>
  <c r="T153" i="1"/>
  <c r="T664" i="1"/>
  <c r="T665" i="1"/>
  <c r="T154" i="1"/>
  <c r="T666" i="1"/>
  <c r="T155" i="1"/>
  <c r="T156" i="1"/>
  <c r="T667" i="1"/>
  <c r="T157" i="1"/>
  <c r="T158" i="1"/>
  <c r="T159" i="1"/>
  <c r="T160" i="1"/>
  <c r="T668" i="1"/>
  <c r="T161" i="1"/>
  <c r="T162" i="1"/>
  <c r="T163" i="1"/>
  <c r="T164" i="1"/>
  <c r="T669" i="1"/>
  <c r="T165" i="1"/>
  <c r="T166" i="1"/>
  <c r="T167" i="1"/>
  <c r="T958" i="1"/>
  <c r="T569" i="1"/>
  <c r="T168" i="1"/>
  <c r="T169" i="1"/>
  <c r="T670" i="1"/>
  <c r="T170" i="1"/>
  <c r="T671" i="1"/>
  <c r="T171" i="1"/>
  <c r="T172" i="1"/>
  <c r="T173" i="1"/>
  <c r="T174" i="1"/>
  <c r="T672" i="1"/>
  <c r="T175" i="1"/>
  <c r="T673" i="1"/>
  <c r="T674" i="1"/>
  <c r="T176" i="1"/>
  <c r="T959" i="1"/>
  <c r="T177" i="1"/>
  <c r="T675" i="1"/>
  <c r="T178" i="1"/>
  <c r="T676" i="1"/>
  <c r="T179" i="1"/>
  <c r="T677" i="1"/>
  <c r="T960" i="1"/>
  <c r="T180" i="1"/>
  <c r="T678" i="1"/>
  <c r="T679" i="1"/>
  <c r="T680" i="1"/>
  <c r="T181" i="1"/>
  <c r="T681" i="1"/>
  <c r="T682" i="1"/>
  <c r="T182" i="1"/>
  <c r="T683" i="1"/>
  <c r="T684" i="1"/>
  <c r="T183" i="1"/>
  <c r="T184" i="1"/>
  <c r="T685" i="1"/>
  <c r="T185" i="1"/>
  <c r="T686" i="1"/>
  <c r="T961" i="1"/>
  <c r="T687" i="1"/>
  <c r="T186" i="1"/>
  <c r="T187" i="1"/>
  <c r="T188" i="1"/>
  <c r="T189" i="1"/>
  <c r="T688" i="1"/>
  <c r="T689" i="1"/>
  <c r="T690" i="1"/>
  <c r="T691" i="1"/>
  <c r="T962" i="1"/>
  <c r="T692" i="1"/>
  <c r="T693" i="1"/>
  <c r="T190" i="1"/>
  <c r="T694" i="1"/>
  <c r="T191" i="1"/>
  <c r="T695" i="1"/>
  <c r="T696" i="1"/>
  <c r="T697" i="1"/>
  <c r="T192" i="1"/>
  <c r="T570" i="1"/>
  <c r="T193" i="1"/>
  <c r="T194" i="1"/>
  <c r="T195" i="1"/>
  <c r="T196" i="1"/>
  <c r="T197" i="1"/>
  <c r="T198" i="1"/>
  <c r="T698" i="1"/>
  <c r="T199" i="1"/>
  <c r="T200" i="1"/>
  <c r="T963" i="1"/>
  <c r="T699" i="1"/>
  <c r="T700" i="1"/>
  <c r="T701" i="1"/>
  <c r="T702" i="1"/>
  <c r="T703" i="1"/>
  <c r="T704" i="1"/>
  <c r="T705" i="1"/>
  <c r="T201" i="1"/>
  <c r="T706" i="1"/>
  <c r="T707" i="1"/>
  <c r="T708" i="1"/>
  <c r="T202" i="1"/>
  <c r="T709" i="1"/>
  <c r="T203" i="1"/>
  <c r="T204" i="1"/>
  <c r="T571" i="1"/>
  <c r="T710" i="1"/>
  <c r="T205" i="1"/>
  <c r="T711" i="1"/>
  <c r="T206" i="1"/>
  <c r="T207" i="1"/>
  <c r="T208" i="1"/>
  <c r="T209" i="1"/>
  <c r="T210" i="1"/>
  <c r="T211" i="1"/>
  <c r="T212" i="1"/>
  <c r="T213" i="1"/>
  <c r="T712" i="1"/>
  <c r="T214" i="1"/>
  <c r="T215" i="1"/>
  <c r="T216" i="1"/>
  <c r="T713" i="1"/>
  <c r="T217" i="1"/>
  <c r="T218" i="1"/>
  <c r="T714" i="1"/>
  <c r="T715" i="1"/>
  <c r="T219" i="1"/>
  <c r="T716" i="1"/>
  <c r="T717" i="1"/>
  <c r="T718" i="1"/>
  <c r="T220" i="1"/>
  <c r="T221" i="1"/>
  <c r="T719" i="1"/>
  <c r="T222" i="1"/>
  <c r="T223" i="1"/>
  <c r="T224" i="1"/>
  <c r="T720" i="1"/>
  <c r="T721" i="1"/>
  <c r="T964" i="1"/>
  <c r="T225" i="1"/>
  <c r="T226" i="1"/>
  <c r="T722" i="1"/>
  <c r="T723" i="1"/>
  <c r="T227" i="1"/>
  <c r="T228" i="1"/>
  <c r="T229" i="1"/>
  <c r="T230" i="1"/>
  <c r="T231" i="1"/>
  <c r="T232" i="1"/>
  <c r="T724" i="1"/>
  <c r="T725" i="1"/>
  <c r="T233" i="1"/>
  <c r="T726" i="1"/>
  <c r="T727" i="1"/>
  <c r="T234" i="1"/>
  <c r="T728" i="1"/>
  <c r="T235" i="1"/>
  <c r="T236" i="1"/>
  <c r="T237" i="1"/>
  <c r="T729" i="1"/>
  <c r="T572" i="1"/>
  <c r="T238" i="1"/>
  <c r="T239" i="1"/>
  <c r="T573" i="1"/>
  <c r="T730" i="1"/>
  <c r="T731" i="1"/>
  <c r="T732" i="1"/>
  <c r="T733" i="1"/>
  <c r="T734" i="1"/>
  <c r="T240" i="1"/>
  <c r="T241" i="1"/>
  <c r="T735" i="1"/>
  <c r="T242" i="1"/>
  <c r="T736" i="1"/>
  <c r="T737" i="1"/>
  <c r="T243" i="1"/>
  <c r="T244" i="1"/>
  <c r="T245" i="1"/>
  <c r="T738" i="1"/>
  <c r="T965" i="1"/>
  <c r="T739" i="1"/>
  <c r="T246" i="1"/>
  <c r="T740" i="1"/>
  <c r="T741" i="1"/>
  <c r="T966" i="1"/>
  <c r="T247" i="1"/>
  <c r="T248" i="1"/>
  <c r="T249" i="1"/>
  <c r="T250" i="1"/>
  <c r="T251" i="1"/>
  <c r="T252" i="1"/>
  <c r="T742" i="1"/>
  <c r="T253" i="1"/>
  <c r="T967" i="1"/>
  <c r="T254" i="1"/>
  <c r="T255" i="1"/>
  <c r="T743" i="1"/>
  <c r="T968" i="1"/>
  <c r="T744" i="1"/>
  <c r="T256" i="1"/>
  <c r="T745" i="1"/>
  <c r="T257" i="1"/>
  <c r="T746" i="1"/>
  <c r="T747" i="1"/>
  <c r="T748" i="1"/>
  <c r="T258" i="1"/>
  <c r="T259" i="1"/>
  <c r="T749" i="1"/>
  <c r="T260" i="1"/>
  <c r="T750" i="1"/>
  <c r="T261" i="1"/>
  <c r="T262" i="1"/>
  <c r="T751" i="1"/>
  <c r="T263" i="1"/>
  <c r="T264" i="1"/>
  <c r="T265" i="1"/>
  <c r="T266" i="1"/>
  <c r="T267" i="1"/>
  <c r="T752" i="1"/>
  <c r="T268" i="1"/>
  <c r="T269" i="1"/>
  <c r="T270" i="1"/>
  <c r="T753" i="1"/>
  <c r="T271" i="1"/>
  <c r="T272" i="1"/>
  <c r="T273" i="1"/>
  <c r="T754" i="1"/>
  <c r="T755" i="1"/>
  <c r="T274" i="1"/>
  <c r="T275" i="1"/>
  <c r="T276" i="1"/>
  <c r="T756" i="1"/>
  <c r="T757" i="1"/>
  <c r="T758" i="1"/>
  <c r="T277" i="1"/>
  <c r="T759" i="1"/>
  <c r="T760" i="1"/>
  <c r="T278" i="1"/>
  <c r="T279" i="1"/>
  <c r="T280" i="1"/>
  <c r="T281" i="1"/>
  <c r="T282" i="1"/>
  <c r="T969" i="1"/>
  <c r="T283" i="1"/>
  <c r="T284" i="1"/>
  <c r="T285" i="1"/>
  <c r="T761" i="1"/>
  <c r="T762" i="1"/>
  <c r="T763" i="1"/>
  <c r="T764" i="1"/>
  <c r="T765" i="1"/>
  <c r="T766" i="1"/>
  <c r="T286" i="1"/>
  <c r="T287" i="1"/>
  <c r="T767" i="1"/>
  <c r="T768" i="1"/>
  <c r="T288" i="1"/>
  <c r="T769" i="1"/>
  <c r="T289" i="1"/>
  <c r="T770" i="1"/>
  <c r="T290" i="1"/>
  <c r="T771" i="1"/>
  <c r="T291" i="1"/>
  <c r="T970" i="1"/>
  <c r="T971" i="1"/>
  <c r="T772" i="1"/>
  <c r="T773" i="1"/>
  <c r="T292" i="1"/>
  <c r="T774" i="1"/>
  <c r="T293" i="1"/>
  <c r="T294" i="1"/>
  <c r="T295" i="1"/>
  <c r="T775" i="1"/>
  <c r="T296" i="1"/>
  <c r="T776" i="1"/>
  <c r="T777" i="1"/>
  <c r="T297" i="1"/>
  <c r="T778" i="1"/>
  <c r="T779" i="1"/>
  <c r="T780" i="1"/>
  <c r="T781" i="1"/>
  <c r="T574" i="1"/>
  <c r="T298" i="1"/>
  <c r="T299" i="1"/>
  <c r="T782" i="1"/>
  <c r="T300" i="1"/>
  <c r="T301" i="1"/>
  <c r="T302" i="1"/>
  <c r="T783" i="1"/>
  <c r="T784" i="1"/>
  <c r="T303" i="1"/>
  <c r="T785" i="1"/>
  <c r="T786" i="1"/>
  <c r="T787" i="1"/>
  <c r="T304" i="1"/>
  <c r="T788" i="1"/>
  <c r="T305" i="1"/>
  <c r="T306" i="1"/>
  <c r="T307" i="1"/>
  <c r="T308" i="1"/>
  <c r="T972" i="1"/>
  <c r="T789" i="1"/>
  <c r="T790" i="1"/>
  <c r="T791" i="1"/>
  <c r="T309" i="1"/>
  <c r="T310" i="1"/>
  <c r="T311" i="1"/>
  <c r="T312" i="1"/>
  <c r="T313" i="1"/>
  <c r="T314" i="1"/>
  <c r="T315" i="1"/>
  <c r="T316" i="1"/>
  <c r="T792" i="1"/>
  <c r="T317" i="1"/>
  <c r="T793" i="1"/>
  <c r="T318" i="1"/>
  <c r="T794" i="1"/>
  <c r="T319" i="1"/>
  <c r="T320" i="1"/>
  <c r="T321" i="1"/>
  <c r="T322" i="1"/>
  <c r="T795" i="1"/>
  <c r="T973" i="1"/>
  <c r="T323" i="1"/>
  <c r="T324" i="1"/>
  <c r="T796" i="1"/>
  <c r="T797" i="1"/>
  <c r="T974" i="1"/>
  <c r="T798" i="1"/>
  <c r="T325" i="1"/>
  <c r="T326" i="1"/>
  <c r="T799" i="1"/>
  <c r="T800" i="1"/>
  <c r="T327" i="1"/>
  <c r="T328" i="1"/>
  <c r="T329" i="1"/>
  <c r="T330" i="1"/>
  <c r="T801" i="1"/>
  <c r="T802" i="1"/>
  <c r="T803" i="1"/>
  <c r="T804" i="1"/>
  <c r="T331" i="1"/>
  <c r="T805" i="1"/>
  <c r="T332" i="1"/>
  <c r="T806" i="1"/>
  <c r="T333" i="1"/>
  <c r="T807" i="1"/>
  <c r="T334" i="1"/>
  <c r="T335" i="1"/>
  <c r="T808" i="1"/>
  <c r="T809" i="1"/>
  <c r="T336" i="1"/>
  <c r="T337" i="1"/>
  <c r="T338" i="1"/>
  <c r="T339" i="1"/>
  <c r="T340" i="1"/>
  <c r="T341" i="1"/>
  <c r="T342" i="1"/>
  <c r="T343" i="1"/>
  <c r="T344" i="1"/>
  <c r="T345" i="1"/>
  <c r="T975" i="1"/>
  <c r="T346" i="1"/>
  <c r="T347" i="1"/>
  <c r="T348" i="1"/>
  <c r="T349" i="1"/>
  <c r="T350" i="1"/>
  <c r="T351" i="1"/>
  <c r="T810" i="1"/>
  <c r="T811" i="1"/>
  <c r="T352" i="1"/>
  <c r="T353" i="1"/>
  <c r="T812" i="1"/>
  <c r="T354" i="1"/>
  <c r="T355" i="1"/>
  <c r="T813" i="1"/>
  <c r="T356" i="1"/>
  <c r="T357" i="1"/>
  <c r="T358" i="1"/>
  <c r="T814" i="1"/>
  <c r="T976" i="1"/>
  <c r="T359" i="1"/>
  <c r="T575" i="1"/>
  <c r="T815" i="1"/>
  <c r="T977" i="1"/>
  <c r="T360" i="1"/>
  <c r="T816" i="1"/>
  <c r="T817" i="1"/>
  <c r="T818" i="1"/>
  <c r="T576" i="1"/>
  <c r="T819" i="1"/>
  <c r="T361" i="1"/>
  <c r="T362" i="1"/>
  <c r="T363" i="1"/>
  <c r="T820" i="1"/>
  <c r="T821" i="1"/>
  <c r="T822" i="1"/>
  <c r="T823" i="1"/>
  <c r="T978" i="1"/>
  <c r="T824" i="1"/>
  <c r="T825" i="1"/>
  <c r="T826" i="1"/>
  <c r="T364" i="1"/>
  <c r="T365" i="1"/>
  <c r="T366" i="1"/>
  <c r="T367" i="1"/>
  <c r="T827" i="1"/>
  <c r="T828" i="1"/>
  <c r="T979" i="1"/>
  <c r="T829" i="1"/>
  <c r="T830" i="1"/>
  <c r="T831" i="1"/>
  <c r="T832" i="1"/>
  <c r="T833" i="1"/>
  <c r="T834" i="1"/>
  <c r="T368" i="1"/>
  <c r="T980" i="1"/>
  <c r="T369" i="1"/>
  <c r="T835" i="1"/>
  <c r="T370" i="1"/>
  <c r="T371" i="1"/>
  <c r="T372" i="1"/>
  <c r="T836" i="1"/>
  <c r="T837" i="1"/>
  <c r="T981" i="1"/>
  <c r="T373" i="1"/>
  <c r="T374" i="1"/>
  <c r="T838" i="1"/>
  <c r="T982" i="1"/>
  <c r="T375" i="1"/>
  <c r="T839" i="1"/>
  <c r="T840" i="1"/>
  <c r="T376" i="1"/>
  <c r="T377" i="1"/>
  <c r="T378" i="1"/>
  <c r="T841" i="1"/>
  <c r="T379" i="1"/>
  <c r="T380" i="1"/>
  <c r="T381" i="1"/>
  <c r="T382" i="1"/>
  <c r="T383" i="1"/>
  <c r="T384" i="1"/>
  <c r="T842" i="1"/>
  <c r="T843" i="1"/>
  <c r="T844" i="1"/>
  <c r="T385" i="1"/>
  <c r="T845" i="1"/>
  <c r="T386" i="1"/>
  <c r="T387" i="1"/>
  <c r="T846" i="1"/>
  <c r="T847" i="1"/>
  <c r="T388" i="1"/>
  <c r="T848" i="1"/>
  <c r="T389" i="1"/>
  <c r="T390" i="1"/>
  <c r="T849" i="1"/>
  <c r="T391" i="1"/>
  <c r="T392" i="1"/>
  <c r="T393" i="1"/>
  <c r="T394" i="1"/>
  <c r="T395" i="1"/>
  <c r="T850" i="1"/>
  <c r="T396" i="1"/>
  <c r="T397" i="1"/>
  <c r="T398" i="1"/>
  <c r="T851" i="1"/>
  <c r="T399" i="1"/>
  <c r="T400" i="1"/>
  <c r="T401" i="1"/>
  <c r="T402" i="1"/>
  <c r="T983" i="1"/>
  <c r="T984" i="1"/>
  <c r="T403" i="1"/>
  <c r="T404" i="1"/>
  <c r="T405" i="1"/>
  <c r="T852" i="1"/>
  <c r="T985" i="1"/>
  <c r="T406" i="1"/>
  <c r="T853" i="1"/>
  <c r="T407" i="1"/>
  <c r="T408" i="1"/>
  <c r="T986" i="1"/>
  <c r="T854" i="1"/>
  <c r="T409" i="1"/>
  <c r="T410" i="1"/>
  <c r="T411" i="1"/>
  <c r="T987" i="1"/>
  <c r="T412" i="1"/>
  <c r="T855" i="1"/>
  <c r="T856" i="1"/>
  <c r="T857" i="1"/>
  <c r="T413" i="1"/>
  <c r="T414" i="1"/>
  <c r="T858" i="1"/>
  <c r="T415" i="1"/>
  <c r="T859" i="1"/>
  <c r="T416" i="1"/>
  <c r="T417" i="1"/>
  <c r="T988" i="1"/>
  <c r="T418" i="1"/>
  <c r="T860" i="1"/>
  <c r="T419" i="1"/>
  <c r="T989" i="1"/>
  <c r="T420" i="1"/>
  <c r="T421" i="1"/>
  <c r="T422" i="1"/>
  <c r="T423" i="1"/>
  <c r="T424" i="1"/>
  <c r="T425" i="1"/>
  <c r="T861" i="1"/>
  <c r="T862" i="1"/>
  <c r="T426" i="1"/>
  <c r="T427" i="1"/>
  <c r="T428" i="1"/>
  <c r="T429" i="1"/>
  <c r="T430" i="1"/>
  <c r="T863" i="1"/>
  <c r="T864" i="1"/>
  <c r="T431" i="1"/>
  <c r="T865" i="1"/>
  <c r="T432" i="1"/>
  <c r="T990" i="1"/>
  <c r="T433" i="1"/>
  <c r="T434" i="1"/>
  <c r="T435" i="1"/>
  <c r="T866" i="1"/>
  <c r="T867" i="1"/>
  <c r="T868" i="1"/>
  <c r="T436" i="1"/>
  <c r="T869" i="1"/>
  <c r="T437" i="1"/>
  <c r="T991" i="1"/>
  <c r="T438" i="1"/>
  <c r="T439" i="1"/>
  <c r="T440" i="1"/>
  <c r="T441" i="1"/>
  <c r="T442" i="1"/>
  <c r="T870" i="1"/>
  <c r="T577" i="1"/>
  <c r="T871" i="1"/>
  <c r="T992" i="1"/>
  <c r="T872" i="1"/>
  <c r="T873" i="1"/>
  <c r="T443" i="1"/>
  <c r="T444" i="1"/>
  <c r="T874" i="1"/>
  <c r="T875" i="1"/>
  <c r="T445" i="1"/>
  <c r="T446" i="1"/>
  <c r="T876" i="1"/>
  <c r="T877" i="1"/>
  <c r="T447" i="1"/>
  <c r="T448" i="1"/>
  <c r="T449" i="1"/>
  <c r="T450" i="1"/>
  <c r="T878" i="1"/>
  <c r="T451" i="1"/>
  <c r="T452" i="1"/>
  <c r="T879" i="1"/>
  <c r="T880" i="1"/>
  <c r="T453" i="1"/>
  <c r="T881" i="1"/>
  <c r="T454" i="1"/>
  <c r="T455" i="1"/>
  <c r="T882" i="1"/>
  <c r="T456" i="1"/>
  <c r="T457" i="1"/>
  <c r="T458" i="1"/>
  <c r="T459" i="1"/>
  <c r="T883" i="1"/>
  <c r="T460" i="1"/>
  <c r="T461" i="1"/>
  <c r="T462" i="1"/>
  <c r="T463" i="1"/>
  <c r="T464" i="1"/>
  <c r="T465" i="1"/>
  <c r="T466" i="1"/>
  <c r="T467" i="1"/>
  <c r="T884" i="1"/>
  <c r="T885" i="1"/>
  <c r="T886" i="1"/>
  <c r="T468" i="1"/>
  <c r="T469" i="1"/>
  <c r="T470" i="1"/>
  <c r="T471" i="1"/>
  <c r="T887" i="1"/>
  <c r="T888" i="1"/>
  <c r="T472" i="1"/>
  <c r="T473" i="1"/>
  <c r="T474" i="1"/>
  <c r="T475" i="1"/>
  <c r="T476" i="1"/>
  <c r="T477" i="1"/>
  <c r="T889" i="1"/>
  <c r="T993" i="1"/>
  <c r="T478" i="1"/>
  <c r="T479" i="1"/>
  <c r="T480" i="1"/>
  <c r="T481" i="1"/>
  <c r="T482" i="1"/>
  <c r="T890" i="1"/>
  <c r="T483" i="1"/>
  <c r="T891" i="1"/>
  <c r="T484" i="1"/>
  <c r="T485" i="1"/>
  <c r="T486" i="1"/>
  <c r="T487" i="1"/>
  <c r="T488" i="1"/>
  <c r="T892" i="1"/>
  <c r="T893" i="1"/>
  <c r="T489" i="1"/>
  <c r="T490" i="1"/>
  <c r="T491" i="1"/>
  <c r="T492" i="1"/>
  <c r="T493" i="1"/>
  <c r="T494" i="1"/>
  <c r="T994" i="1"/>
  <c r="T495" i="1"/>
  <c r="T496" i="1"/>
  <c r="T894" i="1"/>
  <c r="T895" i="1"/>
  <c r="T497" i="1"/>
  <c r="T498" i="1"/>
  <c r="T499" i="1"/>
  <c r="T500" i="1"/>
  <c r="T896" i="1"/>
  <c r="T897" i="1"/>
  <c r="T898" i="1"/>
  <c r="T899" i="1"/>
  <c r="T501" i="1"/>
  <c r="T502" i="1"/>
  <c r="T900" i="1"/>
  <c r="T503" i="1"/>
  <c r="T504" i="1"/>
  <c r="T901" i="1"/>
  <c r="T505" i="1"/>
  <c r="T902" i="1"/>
  <c r="T903" i="1"/>
  <c r="T506" i="1"/>
  <c r="T507" i="1"/>
  <c r="T508" i="1"/>
  <c r="T509" i="1"/>
  <c r="T510" i="1"/>
  <c r="T511" i="1"/>
  <c r="T512" i="1"/>
  <c r="T904" i="1"/>
  <c r="T513" i="1"/>
  <c r="T905" i="1"/>
  <c r="T906" i="1"/>
  <c r="T514" i="1"/>
  <c r="T907" i="1"/>
  <c r="T515" i="1"/>
  <c r="T516" i="1"/>
  <c r="T578" i="1"/>
  <c r="T908" i="1"/>
  <c r="T517" i="1"/>
  <c r="T518" i="1"/>
  <c r="T909" i="1"/>
  <c r="T519" i="1"/>
  <c r="T520" i="1"/>
  <c r="T995" i="1"/>
  <c r="T521" i="1"/>
  <c r="T522" i="1"/>
  <c r="T910" i="1"/>
  <c r="T911" i="1"/>
  <c r="T523" i="1"/>
  <c r="T912" i="1"/>
  <c r="T579" i="1"/>
  <c r="T524" i="1"/>
  <c r="T913" i="1"/>
  <c r="T525" i="1"/>
  <c r="T914" i="1"/>
  <c r="T526" i="1"/>
  <c r="T527" i="1"/>
  <c r="T528" i="1"/>
  <c r="T529" i="1"/>
  <c r="T915" i="1"/>
  <c r="T916" i="1"/>
  <c r="T530" i="1"/>
  <c r="T531" i="1"/>
  <c r="T532" i="1"/>
  <c r="T917" i="1"/>
  <c r="T533" i="1"/>
  <c r="T534" i="1"/>
  <c r="T535" i="1"/>
  <c r="T536" i="1"/>
  <c r="T918" i="1"/>
  <c r="T996" i="1"/>
  <c r="T537" i="1"/>
  <c r="T919" i="1"/>
  <c r="T580" i="1"/>
  <c r="T920" i="1"/>
  <c r="T921" i="1"/>
  <c r="T538" i="1"/>
  <c r="T922" i="1"/>
  <c r="T923" i="1"/>
  <c r="T924" i="1"/>
  <c r="T925" i="1"/>
  <c r="T997" i="1"/>
  <c r="T539" i="1"/>
  <c r="T926" i="1"/>
  <c r="T540" i="1"/>
  <c r="T998" i="1"/>
  <c r="T927" i="1"/>
  <c r="T541" i="1"/>
  <c r="T542" i="1"/>
  <c r="T928" i="1"/>
  <c r="T543" i="1"/>
  <c r="T544" i="1"/>
  <c r="T929" i="1"/>
  <c r="T930" i="1"/>
  <c r="T545" i="1"/>
  <c r="T546" i="1"/>
  <c r="T931" i="1"/>
  <c r="T547" i="1"/>
  <c r="T548" i="1"/>
  <c r="T549" i="1"/>
  <c r="T550" i="1"/>
  <c r="T551" i="1"/>
  <c r="T552" i="1"/>
  <c r="T932" i="1"/>
  <c r="T933" i="1"/>
  <c r="T553" i="1"/>
  <c r="T934" i="1"/>
  <c r="T554" i="1"/>
  <c r="T555" i="1"/>
  <c r="T556" i="1"/>
  <c r="T935" i="1"/>
  <c r="T557" i="1"/>
  <c r="T558" i="1"/>
  <c r="T936" i="1"/>
  <c r="T559" i="1"/>
  <c r="T937" i="1"/>
  <c r="T560" i="1"/>
  <c r="T561" i="1"/>
  <c r="T938" i="1"/>
  <c r="T939" i="1"/>
  <c r="T562" i="1"/>
  <c r="T940" i="1"/>
  <c r="T563" i="1"/>
  <c r="T941" i="1"/>
  <c r="T564" i="1"/>
  <c r="T565" i="1"/>
  <c r="T999" i="1"/>
  <c r="T942" i="1"/>
  <c r="T566" i="1"/>
  <c r="T943" i="1"/>
  <c r="T1000" i="1"/>
  <c r="T944" i="1"/>
  <c r="T1001" i="1"/>
  <c r="S581" i="1"/>
  <c r="S2" i="1"/>
  <c r="S3" i="1"/>
  <c r="S582" i="1"/>
  <c r="S583" i="1"/>
  <c r="S4" i="1"/>
  <c r="S584" i="1"/>
  <c r="S5" i="1"/>
  <c r="S567" i="1"/>
  <c r="S585" i="1"/>
  <c r="S6" i="1"/>
  <c r="S586" i="1"/>
  <c r="S587" i="1"/>
  <c r="S7" i="1"/>
  <c r="S588" i="1"/>
  <c r="S589" i="1"/>
  <c r="S8" i="1"/>
  <c r="S9" i="1"/>
  <c r="S945" i="1"/>
  <c r="S590" i="1"/>
  <c r="S10" i="1"/>
  <c r="S591" i="1"/>
  <c r="S11" i="1"/>
  <c r="S12" i="1"/>
  <c r="S13" i="1"/>
  <c r="S14" i="1"/>
  <c r="S946" i="1"/>
  <c r="S592" i="1"/>
  <c r="S15" i="1"/>
  <c r="S16" i="1"/>
  <c r="S17" i="1"/>
  <c r="S18" i="1"/>
  <c r="S593" i="1"/>
  <c r="S19" i="1"/>
  <c r="S20" i="1"/>
  <c r="S21" i="1"/>
  <c r="S22" i="1"/>
  <c r="S23" i="1"/>
  <c r="S24" i="1"/>
  <c r="S594" i="1"/>
  <c r="S25" i="1"/>
  <c r="S26" i="1"/>
  <c r="S27" i="1"/>
  <c r="S28" i="1"/>
  <c r="S29" i="1"/>
  <c r="S595" i="1"/>
  <c r="S30" i="1"/>
  <c r="S31" i="1"/>
  <c r="S32" i="1"/>
  <c r="S33" i="1"/>
  <c r="S596" i="1"/>
  <c r="S597" i="1"/>
  <c r="S598" i="1"/>
  <c r="S34" i="1"/>
  <c r="S599" i="1"/>
  <c r="S35" i="1"/>
  <c r="S36" i="1"/>
  <c r="S37" i="1"/>
  <c r="S38" i="1"/>
  <c r="S39" i="1"/>
  <c r="S40" i="1"/>
  <c r="S600" i="1"/>
  <c r="S41" i="1"/>
  <c r="S601" i="1"/>
  <c r="S602" i="1"/>
  <c r="S42" i="1"/>
  <c r="S603" i="1"/>
  <c r="S43" i="1"/>
  <c r="S44" i="1"/>
  <c r="S947" i="1"/>
  <c r="S45" i="1"/>
  <c r="S46" i="1"/>
  <c r="S47" i="1"/>
  <c r="S48" i="1"/>
  <c r="S49" i="1"/>
  <c r="S50" i="1"/>
  <c r="S604" i="1"/>
  <c r="S605" i="1"/>
  <c r="S51" i="1"/>
  <c r="S606" i="1"/>
  <c r="S52" i="1"/>
  <c r="S53" i="1"/>
  <c r="S54" i="1"/>
  <c r="S607" i="1"/>
  <c r="S55" i="1"/>
  <c r="S56" i="1"/>
  <c r="S57" i="1"/>
  <c r="S608" i="1"/>
  <c r="S58" i="1"/>
  <c r="S59" i="1"/>
  <c r="S609" i="1"/>
  <c r="S610" i="1"/>
  <c r="S60" i="1"/>
  <c r="S948" i="1"/>
  <c r="S61" i="1"/>
  <c r="S62" i="1"/>
  <c r="S63" i="1"/>
  <c r="S64" i="1"/>
  <c r="S611" i="1"/>
  <c r="S65" i="1"/>
  <c r="S612" i="1"/>
  <c r="S66" i="1"/>
  <c r="S67" i="1"/>
  <c r="S613" i="1"/>
  <c r="S68" i="1"/>
  <c r="S69" i="1"/>
  <c r="S70" i="1"/>
  <c r="S71" i="1"/>
  <c r="S72" i="1"/>
  <c r="S614" i="1"/>
  <c r="S615" i="1"/>
  <c r="S73" i="1"/>
  <c r="S74" i="1"/>
  <c r="S75" i="1"/>
  <c r="S76" i="1"/>
  <c r="S616" i="1"/>
  <c r="S617" i="1"/>
  <c r="S77" i="1"/>
  <c r="S78" i="1"/>
  <c r="S79" i="1"/>
  <c r="S80" i="1"/>
  <c r="S81" i="1"/>
  <c r="S618" i="1"/>
  <c r="S619" i="1"/>
  <c r="S82" i="1"/>
  <c r="S83" i="1"/>
  <c r="S620" i="1"/>
  <c r="S621" i="1"/>
  <c r="S949" i="1"/>
  <c r="S950" i="1"/>
  <c r="S84" i="1"/>
  <c r="S85" i="1"/>
  <c r="S86" i="1"/>
  <c r="S87" i="1"/>
  <c r="S622" i="1"/>
  <c r="S623" i="1"/>
  <c r="S951" i="1"/>
  <c r="S88" i="1"/>
  <c r="S624" i="1"/>
  <c r="S625" i="1"/>
  <c r="S89" i="1"/>
  <c r="S90" i="1"/>
  <c r="S91" i="1"/>
  <c r="S92" i="1"/>
  <c r="S93" i="1"/>
  <c r="S94" i="1"/>
  <c r="S952" i="1"/>
  <c r="S95" i="1"/>
  <c r="S96" i="1"/>
  <c r="S97" i="1"/>
  <c r="S626" i="1"/>
  <c r="S627" i="1"/>
  <c r="S98" i="1"/>
  <c r="S628" i="1"/>
  <c r="S629" i="1"/>
  <c r="S630" i="1"/>
  <c r="S953" i="1"/>
  <c r="S631" i="1"/>
  <c r="S99" i="1"/>
  <c r="S100" i="1"/>
  <c r="S101" i="1"/>
  <c r="S632" i="1"/>
  <c r="S102" i="1"/>
  <c r="S103" i="1"/>
  <c r="S104" i="1"/>
  <c r="S105" i="1"/>
  <c r="S106" i="1"/>
  <c r="S107" i="1"/>
  <c r="S633" i="1"/>
  <c r="S108" i="1"/>
  <c r="S634" i="1"/>
  <c r="S635" i="1"/>
  <c r="S636" i="1"/>
  <c r="S109" i="1"/>
  <c r="S110" i="1"/>
  <c r="S637" i="1"/>
  <c r="S638" i="1"/>
  <c r="S111" i="1"/>
  <c r="S639" i="1"/>
  <c r="S112" i="1"/>
  <c r="S113" i="1"/>
  <c r="S640" i="1"/>
  <c r="S114" i="1"/>
  <c r="S641" i="1"/>
  <c r="S115" i="1"/>
  <c r="S642" i="1"/>
  <c r="S643" i="1"/>
  <c r="S116" i="1"/>
  <c r="S644" i="1"/>
  <c r="S954" i="1"/>
  <c r="S645" i="1"/>
  <c r="S646" i="1"/>
  <c r="S647" i="1"/>
  <c r="S648" i="1"/>
  <c r="S117" i="1"/>
  <c r="S118" i="1"/>
  <c r="S649" i="1"/>
  <c r="S119" i="1"/>
  <c r="S650" i="1"/>
  <c r="S651" i="1"/>
  <c r="S652" i="1"/>
  <c r="S120" i="1"/>
  <c r="S955" i="1"/>
  <c r="S121" i="1"/>
  <c r="S653" i="1"/>
  <c r="S122" i="1"/>
  <c r="S956" i="1"/>
  <c r="S123" i="1"/>
  <c r="S124" i="1"/>
  <c r="S568" i="1"/>
  <c r="S654" i="1"/>
  <c r="S655" i="1"/>
  <c r="S125" i="1"/>
  <c r="S126" i="1"/>
  <c r="S127" i="1"/>
  <c r="S656" i="1"/>
  <c r="S128" i="1"/>
  <c r="S657" i="1"/>
  <c r="S129" i="1"/>
  <c r="S130" i="1"/>
  <c r="S658" i="1"/>
  <c r="S659" i="1"/>
  <c r="S131" i="1"/>
  <c r="S660" i="1"/>
  <c r="S132" i="1"/>
  <c r="S133" i="1"/>
  <c r="S134" i="1"/>
  <c r="S135" i="1"/>
  <c r="S136" i="1"/>
  <c r="S137" i="1"/>
  <c r="S138" i="1"/>
  <c r="S957" i="1"/>
  <c r="S139" i="1"/>
  <c r="S140" i="1"/>
  <c r="S141" i="1"/>
  <c r="S661" i="1"/>
  <c r="S662" i="1"/>
  <c r="S142" i="1"/>
  <c r="S143" i="1"/>
  <c r="S663" i="1"/>
  <c r="S144" i="1"/>
  <c r="S145" i="1"/>
  <c r="S146" i="1"/>
  <c r="S147" i="1"/>
  <c r="S148" i="1"/>
  <c r="S149" i="1"/>
  <c r="S150" i="1"/>
  <c r="S151" i="1"/>
  <c r="S152" i="1"/>
  <c r="S153" i="1"/>
  <c r="S664" i="1"/>
  <c r="S665" i="1"/>
  <c r="S154" i="1"/>
  <c r="S666" i="1"/>
  <c r="S155" i="1"/>
  <c r="S156" i="1"/>
  <c r="S667" i="1"/>
  <c r="S157" i="1"/>
  <c r="S158" i="1"/>
  <c r="S159" i="1"/>
  <c r="S160" i="1"/>
  <c r="S668" i="1"/>
  <c r="S161" i="1"/>
  <c r="S162" i="1"/>
  <c r="S163" i="1"/>
  <c r="S164" i="1"/>
  <c r="S669" i="1"/>
  <c r="S165" i="1"/>
  <c r="S166" i="1"/>
  <c r="S167" i="1"/>
  <c r="S958" i="1"/>
  <c r="S569" i="1"/>
  <c r="S168" i="1"/>
  <c r="S169" i="1"/>
  <c r="S670" i="1"/>
  <c r="S170" i="1"/>
  <c r="S671" i="1"/>
  <c r="S171" i="1"/>
  <c r="S172" i="1"/>
  <c r="S173" i="1"/>
  <c r="S174" i="1"/>
  <c r="S672" i="1"/>
  <c r="S175" i="1"/>
  <c r="S673" i="1"/>
  <c r="S674" i="1"/>
  <c r="S176" i="1"/>
  <c r="S959" i="1"/>
  <c r="S177" i="1"/>
  <c r="S675" i="1"/>
  <c r="S178" i="1"/>
  <c r="S676" i="1"/>
  <c r="S179" i="1"/>
  <c r="S677" i="1"/>
  <c r="S960" i="1"/>
  <c r="S180" i="1"/>
  <c r="S678" i="1"/>
  <c r="S679" i="1"/>
  <c r="S680" i="1"/>
  <c r="S181" i="1"/>
  <c r="S681" i="1"/>
  <c r="S682" i="1"/>
  <c r="S182" i="1"/>
  <c r="S683" i="1"/>
  <c r="S684" i="1"/>
  <c r="S183" i="1"/>
  <c r="S184" i="1"/>
  <c r="S685" i="1"/>
  <c r="S185" i="1"/>
  <c r="S686" i="1"/>
  <c r="S961" i="1"/>
  <c r="S687" i="1"/>
  <c r="S186" i="1"/>
  <c r="S187" i="1"/>
  <c r="S188" i="1"/>
  <c r="S189" i="1"/>
  <c r="S688" i="1"/>
  <c r="S689" i="1"/>
  <c r="S690" i="1"/>
  <c r="S691" i="1"/>
  <c r="S962" i="1"/>
  <c r="S692" i="1"/>
  <c r="S693" i="1"/>
  <c r="S190" i="1"/>
  <c r="S694" i="1"/>
  <c r="S191" i="1"/>
  <c r="S695" i="1"/>
  <c r="S696" i="1"/>
  <c r="S697" i="1"/>
  <c r="S192" i="1"/>
  <c r="S570" i="1"/>
  <c r="S193" i="1"/>
  <c r="S194" i="1"/>
  <c r="S195" i="1"/>
  <c r="S196" i="1"/>
  <c r="S197" i="1"/>
  <c r="S198" i="1"/>
  <c r="S698" i="1"/>
  <c r="S199" i="1"/>
  <c r="S200" i="1"/>
  <c r="S963" i="1"/>
  <c r="S699" i="1"/>
  <c r="S700" i="1"/>
  <c r="S701" i="1"/>
  <c r="S702" i="1"/>
  <c r="S703" i="1"/>
  <c r="S704" i="1"/>
  <c r="S705" i="1"/>
  <c r="S201" i="1"/>
  <c r="S706" i="1"/>
  <c r="S707" i="1"/>
  <c r="S708" i="1"/>
  <c r="S202" i="1"/>
  <c r="S709" i="1"/>
  <c r="S203" i="1"/>
  <c r="S204" i="1"/>
  <c r="S571" i="1"/>
  <c r="S710" i="1"/>
  <c r="S205" i="1"/>
  <c r="S711" i="1"/>
  <c r="S206" i="1"/>
  <c r="S207" i="1"/>
  <c r="S208" i="1"/>
  <c r="S209" i="1"/>
  <c r="S210" i="1"/>
  <c r="S211" i="1"/>
  <c r="S212" i="1"/>
  <c r="S213" i="1"/>
  <c r="S712" i="1"/>
  <c r="S214" i="1"/>
  <c r="S215" i="1"/>
  <c r="S216" i="1"/>
  <c r="S713" i="1"/>
  <c r="S217" i="1"/>
  <c r="S218" i="1"/>
  <c r="S714" i="1"/>
  <c r="S715" i="1"/>
  <c r="S219" i="1"/>
  <c r="S716" i="1"/>
  <c r="S717" i="1"/>
  <c r="S718" i="1"/>
  <c r="S220" i="1"/>
  <c r="S221" i="1"/>
  <c r="S719" i="1"/>
  <c r="S222" i="1"/>
  <c r="S223" i="1"/>
  <c r="S224" i="1"/>
  <c r="S720" i="1"/>
  <c r="S721" i="1"/>
  <c r="S964" i="1"/>
  <c r="S225" i="1"/>
  <c r="S226" i="1"/>
  <c r="S722" i="1"/>
  <c r="S723" i="1"/>
  <c r="S227" i="1"/>
  <c r="S228" i="1"/>
  <c r="S229" i="1"/>
  <c r="S230" i="1"/>
  <c r="S231" i="1"/>
  <c r="S232" i="1"/>
  <c r="S724" i="1"/>
  <c r="S725" i="1"/>
  <c r="S233" i="1"/>
  <c r="S726" i="1"/>
  <c r="S727" i="1"/>
  <c r="S234" i="1"/>
  <c r="S728" i="1"/>
  <c r="S235" i="1"/>
  <c r="S236" i="1"/>
  <c r="S237" i="1"/>
  <c r="S729" i="1"/>
  <c r="S572" i="1"/>
  <c r="S238" i="1"/>
  <c r="S239" i="1"/>
  <c r="S573" i="1"/>
  <c r="S730" i="1"/>
  <c r="S731" i="1"/>
  <c r="S732" i="1"/>
  <c r="S733" i="1"/>
  <c r="S734" i="1"/>
  <c r="S240" i="1"/>
  <c r="S241" i="1"/>
  <c r="S735" i="1"/>
  <c r="S242" i="1"/>
  <c r="S736" i="1"/>
  <c r="S737" i="1"/>
  <c r="S243" i="1"/>
  <c r="S244" i="1"/>
  <c r="S245" i="1"/>
  <c r="S738" i="1"/>
  <c r="S965" i="1"/>
  <c r="S739" i="1"/>
  <c r="S246" i="1"/>
  <c r="S740" i="1"/>
  <c r="S741" i="1"/>
  <c r="S966" i="1"/>
  <c r="S247" i="1"/>
  <c r="S248" i="1"/>
  <c r="S249" i="1"/>
  <c r="S250" i="1"/>
  <c r="S251" i="1"/>
  <c r="S252" i="1"/>
  <c r="S742" i="1"/>
  <c r="S253" i="1"/>
  <c r="S967" i="1"/>
  <c r="S254" i="1"/>
  <c r="S255" i="1"/>
  <c r="S743" i="1"/>
  <c r="S968" i="1"/>
  <c r="S744" i="1"/>
  <c r="S256" i="1"/>
  <c r="S745" i="1"/>
  <c r="S257" i="1"/>
  <c r="S746" i="1"/>
  <c r="S747" i="1"/>
  <c r="S748" i="1"/>
  <c r="S258" i="1"/>
  <c r="S259" i="1"/>
  <c r="S749" i="1"/>
  <c r="S260" i="1"/>
  <c r="S750" i="1"/>
  <c r="S261" i="1"/>
  <c r="S262" i="1"/>
  <c r="S751" i="1"/>
  <c r="S263" i="1"/>
  <c r="S264" i="1"/>
  <c r="S265" i="1"/>
  <c r="S266" i="1"/>
  <c r="S267" i="1"/>
  <c r="S752" i="1"/>
  <c r="S268" i="1"/>
  <c r="S269" i="1"/>
  <c r="S270" i="1"/>
  <c r="S753" i="1"/>
  <c r="S271" i="1"/>
  <c r="S272" i="1"/>
  <c r="S273" i="1"/>
  <c r="S754" i="1"/>
  <c r="S755" i="1"/>
  <c r="S274" i="1"/>
  <c r="S275" i="1"/>
  <c r="S276" i="1"/>
  <c r="S756" i="1"/>
  <c r="S757" i="1"/>
  <c r="S758" i="1"/>
  <c r="S277" i="1"/>
  <c r="S759" i="1"/>
  <c r="S760" i="1"/>
  <c r="S278" i="1"/>
  <c r="S279" i="1"/>
  <c r="S280" i="1"/>
  <c r="S281" i="1"/>
  <c r="S282" i="1"/>
  <c r="S969" i="1"/>
  <c r="S283" i="1"/>
  <c r="S284" i="1"/>
  <c r="S285" i="1"/>
  <c r="S761" i="1"/>
  <c r="S762" i="1"/>
  <c r="S763" i="1"/>
  <c r="S764" i="1"/>
  <c r="S765" i="1"/>
  <c r="S766" i="1"/>
  <c r="S286" i="1"/>
  <c r="S287" i="1"/>
  <c r="S767" i="1"/>
  <c r="S768" i="1"/>
  <c r="S288" i="1"/>
  <c r="S769" i="1"/>
  <c r="S289" i="1"/>
  <c r="S770" i="1"/>
  <c r="S290" i="1"/>
  <c r="S771" i="1"/>
  <c r="S291" i="1"/>
  <c r="S970" i="1"/>
  <c r="S971" i="1"/>
  <c r="S772" i="1"/>
  <c r="S773" i="1"/>
  <c r="S292" i="1"/>
  <c r="S774" i="1"/>
  <c r="S293" i="1"/>
  <c r="S294" i="1"/>
  <c r="S295" i="1"/>
  <c r="S775" i="1"/>
  <c r="S296" i="1"/>
  <c r="S776" i="1"/>
  <c r="S777" i="1"/>
  <c r="S297" i="1"/>
  <c r="S778" i="1"/>
  <c r="S779" i="1"/>
  <c r="S780" i="1"/>
  <c r="S781" i="1"/>
  <c r="S574" i="1"/>
  <c r="S298" i="1"/>
  <c r="S299" i="1"/>
  <c r="S782" i="1"/>
  <c r="S300" i="1"/>
  <c r="S301" i="1"/>
  <c r="S302" i="1"/>
  <c r="S783" i="1"/>
  <c r="S784" i="1"/>
  <c r="S303" i="1"/>
  <c r="S785" i="1"/>
  <c r="S786" i="1"/>
  <c r="S787" i="1"/>
  <c r="S304" i="1"/>
  <c r="S788" i="1"/>
  <c r="S305" i="1"/>
  <c r="S306" i="1"/>
  <c r="S307" i="1"/>
  <c r="S308" i="1"/>
  <c r="S972" i="1"/>
  <c r="S789" i="1"/>
  <c r="S790" i="1"/>
  <c r="S791" i="1"/>
  <c r="S309" i="1"/>
  <c r="S310" i="1"/>
  <c r="S311" i="1"/>
  <c r="S312" i="1"/>
  <c r="S313" i="1"/>
  <c r="S314" i="1"/>
  <c r="S315" i="1"/>
  <c r="S316" i="1"/>
  <c r="S792" i="1"/>
  <c r="S317" i="1"/>
  <c r="S793" i="1"/>
  <c r="S318" i="1"/>
  <c r="S794" i="1"/>
  <c r="S319" i="1"/>
  <c r="S320" i="1"/>
  <c r="S321" i="1"/>
  <c r="S322" i="1"/>
  <c r="S795" i="1"/>
  <c r="S973" i="1"/>
  <c r="S323" i="1"/>
  <c r="S324" i="1"/>
  <c r="S796" i="1"/>
  <c r="S797" i="1"/>
  <c r="S974" i="1"/>
  <c r="S798" i="1"/>
  <c r="S325" i="1"/>
  <c r="S326" i="1"/>
  <c r="S799" i="1"/>
  <c r="S800" i="1"/>
  <c r="S327" i="1"/>
  <c r="S328" i="1"/>
  <c r="S329" i="1"/>
  <c r="S330" i="1"/>
  <c r="S801" i="1"/>
  <c r="S802" i="1"/>
  <c r="S803" i="1"/>
  <c r="S804" i="1"/>
  <c r="S331" i="1"/>
  <c r="S805" i="1"/>
  <c r="S332" i="1"/>
  <c r="S806" i="1"/>
  <c r="S333" i="1"/>
  <c r="S807" i="1"/>
  <c r="S334" i="1"/>
  <c r="S335" i="1"/>
  <c r="S808" i="1"/>
  <c r="S809" i="1"/>
  <c r="S336" i="1"/>
  <c r="S337" i="1"/>
  <c r="S338" i="1"/>
  <c r="S339" i="1"/>
  <c r="S340" i="1"/>
  <c r="S341" i="1"/>
  <c r="S342" i="1"/>
  <c r="S343" i="1"/>
  <c r="S344" i="1"/>
  <c r="S345" i="1"/>
  <c r="S975" i="1"/>
  <c r="S346" i="1"/>
  <c r="S347" i="1"/>
  <c r="S348" i="1"/>
  <c r="S349" i="1"/>
  <c r="S350" i="1"/>
  <c r="S351" i="1"/>
  <c r="S810" i="1"/>
  <c r="S811" i="1"/>
  <c r="S352" i="1"/>
  <c r="S353" i="1"/>
  <c r="S812" i="1"/>
  <c r="S354" i="1"/>
  <c r="S355" i="1"/>
  <c r="S813" i="1"/>
  <c r="S356" i="1"/>
  <c r="S357" i="1"/>
  <c r="S358" i="1"/>
  <c r="S814" i="1"/>
  <c r="S976" i="1"/>
  <c r="S359" i="1"/>
  <c r="S575" i="1"/>
  <c r="S815" i="1"/>
  <c r="S977" i="1"/>
  <c r="S360" i="1"/>
  <c r="S816" i="1"/>
  <c r="S817" i="1"/>
  <c r="S818" i="1"/>
  <c r="S576" i="1"/>
  <c r="S819" i="1"/>
  <c r="S361" i="1"/>
  <c r="S362" i="1"/>
  <c r="S363" i="1"/>
  <c r="S820" i="1"/>
  <c r="S821" i="1"/>
  <c r="S822" i="1"/>
  <c r="S823" i="1"/>
  <c r="S978" i="1"/>
  <c r="S824" i="1"/>
  <c r="S825" i="1"/>
  <c r="S826" i="1"/>
  <c r="S364" i="1"/>
  <c r="S365" i="1"/>
  <c r="S366" i="1"/>
  <c r="S367" i="1"/>
  <c r="S827" i="1"/>
  <c r="S828" i="1"/>
  <c r="S979" i="1"/>
  <c r="S829" i="1"/>
  <c r="S830" i="1"/>
  <c r="S831" i="1"/>
  <c r="S832" i="1"/>
  <c r="S833" i="1"/>
  <c r="S834" i="1"/>
  <c r="S368" i="1"/>
  <c r="S980" i="1"/>
  <c r="S369" i="1"/>
  <c r="S835" i="1"/>
  <c r="S370" i="1"/>
  <c r="S371" i="1"/>
  <c r="S372" i="1"/>
  <c r="S836" i="1"/>
  <c r="S837" i="1"/>
  <c r="S981" i="1"/>
  <c r="S373" i="1"/>
  <c r="S374" i="1"/>
  <c r="S838" i="1"/>
  <c r="S982" i="1"/>
  <c r="S375" i="1"/>
  <c r="S839" i="1"/>
  <c r="S840" i="1"/>
  <c r="S376" i="1"/>
  <c r="S377" i="1"/>
  <c r="S378" i="1"/>
  <c r="S841" i="1"/>
  <c r="S379" i="1"/>
  <c r="S380" i="1"/>
  <c r="S381" i="1"/>
  <c r="S382" i="1"/>
  <c r="S383" i="1"/>
  <c r="S384" i="1"/>
  <c r="S842" i="1"/>
  <c r="S843" i="1"/>
  <c r="S844" i="1"/>
  <c r="S385" i="1"/>
  <c r="S845" i="1"/>
  <c r="S386" i="1"/>
  <c r="S387" i="1"/>
  <c r="S846" i="1"/>
  <c r="S847" i="1"/>
  <c r="S388" i="1"/>
  <c r="S848" i="1"/>
  <c r="S389" i="1"/>
  <c r="S390" i="1"/>
  <c r="S849" i="1"/>
  <c r="S391" i="1"/>
  <c r="S392" i="1"/>
  <c r="S393" i="1"/>
  <c r="S394" i="1"/>
  <c r="S395" i="1"/>
  <c r="S850" i="1"/>
  <c r="S396" i="1"/>
  <c r="S397" i="1"/>
  <c r="S398" i="1"/>
  <c r="S851" i="1"/>
  <c r="S399" i="1"/>
  <c r="S400" i="1"/>
  <c r="S401" i="1"/>
  <c r="S402" i="1"/>
  <c r="S983" i="1"/>
  <c r="S984" i="1"/>
  <c r="S403" i="1"/>
  <c r="S404" i="1"/>
  <c r="S405" i="1"/>
  <c r="S852" i="1"/>
  <c r="S985" i="1"/>
  <c r="S406" i="1"/>
  <c r="S853" i="1"/>
  <c r="S407" i="1"/>
  <c r="S408" i="1"/>
  <c r="S986" i="1"/>
  <c r="S854" i="1"/>
  <c r="S409" i="1"/>
  <c r="S410" i="1"/>
  <c r="S411" i="1"/>
  <c r="S987" i="1"/>
  <c r="S412" i="1"/>
  <c r="S855" i="1"/>
  <c r="S856" i="1"/>
  <c r="S857" i="1"/>
  <c r="S413" i="1"/>
  <c r="S414" i="1"/>
  <c r="S858" i="1"/>
  <c r="S415" i="1"/>
  <c r="S859" i="1"/>
  <c r="S416" i="1"/>
  <c r="S417" i="1"/>
  <c r="S988" i="1"/>
  <c r="S418" i="1"/>
  <c r="S860" i="1"/>
  <c r="S419" i="1"/>
  <c r="S989" i="1"/>
  <c r="S420" i="1"/>
  <c r="S421" i="1"/>
  <c r="S422" i="1"/>
  <c r="S423" i="1"/>
  <c r="S424" i="1"/>
  <c r="S425" i="1"/>
  <c r="S861" i="1"/>
  <c r="S862" i="1"/>
  <c r="S426" i="1"/>
  <c r="S427" i="1"/>
  <c r="S428" i="1"/>
  <c r="S429" i="1"/>
  <c r="S430" i="1"/>
  <c r="S863" i="1"/>
  <c r="S864" i="1"/>
  <c r="S431" i="1"/>
  <c r="S865" i="1"/>
  <c r="S432" i="1"/>
  <c r="S990" i="1"/>
  <c r="S433" i="1"/>
  <c r="S434" i="1"/>
  <c r="S435" i="1"/>
  <c r="S866" i="1"/>
  <c r="S867" i="1"/>
  <c r="S868" i="1"/>
  <c r="S436" i="1"/>
  <c r="S869" i="1"/>
  <c r="S437" i="1"/>
  <c r="S991" i="1"/>
  <c r="S438" i="1"/>
  <c r="S439" i="1"/>
  <c r="S440" i="1"/>
  <c r="S441" i="1"/>
  <c r="S442" i="1"/>
  <c r="S870" i="1"/>
  <c r="S577" i="1"/>
  <c r="S871" i="1"/>
  <c r="S992" i="1"/>
  <c r="S872" i="1"/>
  <c r="S873" i="1"/>
  <c r="S443" i="1"/>
  <c r="S444" i="1"/>
  <c r="S874" i="1"/>
  <c r="S875" i="1"/>
  <c r="S445" i="1"/>
  <c r="S446" i="1"/>
  <c r="S876" i="1"/>
  <c r="S877" i="1"/>
  <c r="S447" i="1"/>
  <c r="S448" i="1"/>
  <c r="S449" i="1"/>
  <c r="S450" i="1"/>
  <c r="S878" i="1"/>
  <c r="S451" i="1"/>
  <c r="S452" i="1"/>
  <c r="S879" i="1"/>
  <c r="S880" i="1"/>
  <c r="S453" i="1"/>
  <c r="S881" i="1"/>
  <c r="S454" i="1"/>
  <c r="S455" i="1"/>
  <c r="S882" i="1"/>
  <c r="S456" i="1"/>
  <c r="S457" i="1"/>
  <c r="S458" i="1"/>
  <c r="S459" i="1"/>
  <c r="S883" i="1"/>
  <c r="S460" i="1"/>
  <c r="S461" i="1"/>
  <c r="S462" i="1"/>
  <c r="S463" i="1"/>
  <c r="S464" i="1"/>
  <c r="S465" i="1"/>
  <c r="S466" i="1"/>
  <c r="S467" i="1"/>
  <c r="S884" i="1"/>
  <c r="S885" i="1"/>
  <c r="S886" i="1"/>
  <c r="S468" i="1"/>
  <c r="S469" i="1"/>
  <c r="S470" i="1"/>
  <c r="S471" i="1"/>
  <c r="S887" i="1"/>
  <c r="S888" i="1"/>
  <c r="S472" i="1"/>
  <c r="S473" i="1"/>
  <c r="S474" i="1"/>
  <c r="S475" i="1"/>
  <c r="S476" i="1"/>
  <c r="S477" i="1"/>
  <c r="S889" i="1"/>
  <c r="S993" i="1"/>
  <c r="S478" i="1"/>
  <c r="S479" i="1"/>
  <c r="S480" i="1"/>
  <c r="S481" i="1"/>
  <c r="S482" i="1"/>
  <c r="S890" i="1"/>
  <c r="S483" i="1"/>
  <c r="S891" i="1"/>
  <c r="S484" i="1"/>
  <c r="S485" i="1"/>
  <c r="S486" i="1"/>
  <c r="S487" i="1"/>
  <c r="S488" i="1"/>
  <c r="S892" i="1"/>
  <c r="S893" i="1"/>
  <c r="S489" i="1"/>
  <c r="S490" i="1"/>
  <c r="S491" i="1"/>
  <c r="S492" i="1"/>
  <c r="S493" i="1"/>
  <c r="S494" i="1"/>
  <c r="S994" i="1"/>
  <c r="S495" i="1"/>
  <c r="S496" i="1"/>
  <c r="S894" i="1"/>
  <c r="S895" i="1"/>
  <c r="S497" i="1"/>
  <c r="S498" i="1"/>
  <c r="S499" i="1"/>
  <c r="S500" i="1"/>
  <c r="S896" i="1"/>
  <c r="S897" i="1"/>
  <c r="S898" i="1"/>
  <c r="S899" i="1"/>
  <c r="S501" i="1"/>
  <c r="S502" i="1"/>
  <c r="S900" i="1"/>
  <c r="S503" i="1"/>
  <c r="S504" i="1"/>
  <c r="S901" i="1"/>
  <c r="S505" i="1"/>
  <c r="S902" i="1"/>
  <c r="S903" i="1"/>
  <c r="S506" i="1"/>
  <c r="S507" i="1"/>
  <c r="S508" i="1"/>
  <c r="S509" i="1"/>
  <c r="S510" i="1"/>
  <c r="S511" i="1"/>
  <c r="S512" i="1"/>
  <c r="S904" i="1"/>
  <c r="S513" i="1"/>
  <c r="S905" i="1"/>
  <c r="S906" i="1"/>
  <c r="S514" i="1"/>
  <c r="S907" i="1"/>
  <c r="S515" i="1"/>
  <c r="S516" i="1"/>
  <c r="S578" i="1"/>
  <c r="S908" i="1"/>
  <c r="S517" i="1"/>
  <c r="S518" i="1"/>
  <c r="S909" i="1"/>
  <c r="S519" i="1"/>
  <c r="S520" i="1"/>
  <c r="S995" i="1"/>
  <c r="S521" i="1"/>
  <c r="S522" i="1"/>
  <c r="S910" i="1"/>
  <c r="S911" i="1"/>
  <c r="S523" i="1"/>
  <c r="S912" i="1"/>
  <c r="S579" i="1"/>
  <c r="S524" i="1"/>
  <c r="S913" i="1"/>
  <c r="S525" i="1"/>
  <c r="S914" i="1"/>
  <c r="S526" i="1"/>
  <c r="S527" i="1"/>
  <c r="S528" i="1"/>
  <c r="S529" i="1"/>
  <c r="S915" i="1"/>
  <c r="S916" i="1"/>
  <c r="S530" i="1"/>
  <c r="S531" i="1"/>
  <c r="S532" i="1"/>
  <c r="S917" i="1"/>
  <c r="S533" i="1"/>
  <c r="S534" i="1"/>
  <c r="S535" i="1"/>
  <c r="S536" i="1"/>
  <c r="S918" i="1"/>
  <c r="S996" i="1"/>
  <c r="S537" i="1"/>
  <c r="S919" i="1"/>
  <c r="S580" i="1"/>
  <c r="S920" i="1"/>
  <c r="S921" i="1"/>
  <c r="S538" i="1"/>
  <c r="S922" i="1"/>
  <c r="S923" i="1"/>
  <c r="S924" i="1"/>
  <c r="S925" i="1"/>
  <c r="S997" i="1"/>
  <c r="S539" i="1"/>
  <c r="S926" i="1"/>
  <c r="S540" i="1"/>
  <c r="S998" i="1"/>
  <c r="S927" i="1"/>
  <c r="S541" i="1"/>
  <c r="S542" i="1"/>
  <c r="S928" i="1"/>
  <c r="S543" i="1"/>
  <c r="S544" i="1"/>
  <c r="S929" i="1"/>
  <c r="S930" i="1"/>
  <c r="S545" i="1"/>
  <c r="S546" i="1"/>
  <c r="S931" i="1"/>
  <c r="S547" i="1"/>
  <c r="S548" i="1"/>
  <c r="S549" i="1"/>
  <c r="S550" i="1"/>
  <c r="S551" i="1"/>
  <c r="S552" i="1"/>
  <c r="S932" i="1"/>
  <c r="S933" i="1"/>
  <c r="S553" i="1"/>
  <c r="S934" i="1"/>
  <c r="S554" i="1"/>
  <c r="S555" i="1"/>
  <c r="S556" i="1"/>
  <c r="S935" i="1"/>
  <c r="S557" i="1"/>
  <c r="S558" i="1"/>
  <c r="S936" i="1"/>
  <c r="S559" i="1"/>
  <c r="S937" i="1"/>
  <c r="S560" i="1"/>
  <c r="S561" i="1"/>
  <c r="S938" i="1"/>
  <c r="S939" i="1"/>
  <c r="S562" i="1"/>
  <c r="S940" i="1"/>
  <c r="S563" i="1"/>
  <c r="S941" i="1"/>
  <c r="S564" i="1"/>
  <c r="S565" i="1"/>
  <c r="S999" i="1"/>
  <c r="S942" i="1"/>
  <c r="S566" i="1"/>
  <c r="S943" i="1"/>
  <c r="S1000" i="1"/>
  <c r="S944" i="1"/>
  <c r="S1001" i="1"/>
  <c r="I581" i="1"/>
  <c r="I2" i="1"/>
  <c r="I3" i="1"/>
  <c r="I582" i="1"/>
  <c r="I583" i="1"/>
  <c r="I4" i="1"/>
  <c r="I584" i="1"/>
  <c r="I5" i="1"/>
  <c r="I567" i="1"/>
  <c r="I585" i="1"/>
  <c r="I6" i="1"/>
  <c r="I586" i="1"/>
  <c r="I587" i="1"/>
  <c r="I7" i="1"/>
  <c r="I588" i="1"/>
  <c r="I589" i="1"/>
  <c r="I8" i="1"/>
  <c r="I9" i="1"/>
  <c r="I945" i="1"/>
  <c r="I590" i="1"/>
  <c r="I10" i="1"/>
  <c r="I591" i="1"/>
  <c r="I11" i="1"/>
  <c r="I12" i="1"/>
  <c r="I13" i="1"/>
  <c r="I14" i="1"/>
  <c r="I946" i="1"/>
  <c r="I592" i="1"/>
  <c r="I15" i="1"/>
  <c r="I16" i="1"/>
  <c r="I17" i="1"/>
  <c r="I18" i="1"/>
  <c r="I593" i="1"/>
  <c r="I19" i="1"/>
  <c r="I20" i="1"/>
  <c r="I21" i="1"/>
  <c r="I22" i="1"/>
  <c r="I23" i="1"/>
  <c r="I24" i="1"/>
  <c r="I594" i="1"/>
  <c r="I25" i="1"/>
  <c r="I26" i="1"/>
  <c r="I27" i="1"/>
  <c r="I28" i="1"/>
  <c r="I29" i="1"/>
  <c r="I595" i="1"/>
  <c r="I30" i="1"/>
  <c r="I31" i="1"/>
  <c r="I32" i="1"/>
  <c r="I33" i="1"/>
  <c r="I596" i="1"/>
  <c r="I597" i="1"/>
  <c r="I598" i="1"/>
  <c r="I34" i="1"/>
  <c r="I599" i="1"/>
  <c r="I35" i="1"/>
  <c r="I36" i="1"/>
  <c r="I37" i="1"/>
  <c r="I38" i="1"/>
  <c r="I39" i="1"/>
  <c r="I40" i="1"/>
  <c r="I600" i="1"/>
  <c r="I41" i="1"/>
  <c r="I601" i="1"/>
  <c r="I602" i="1"/>
  <c r="I42" i="1"/>
  <c r="I603" i="1"/>
  <c r="I43" i="1"/>
  <c r="I44" i="1"/>
  <c r="I947" i="1"/>
  <c r="I45" i="1"/>
  <c r="I46" i="1"/>
  <c r="I47" i="1"/>
  <c r="I48" i="1"/>
  <c r="I49" i="1"/>
  <c r="I50" i="1"/>
  <c r="I604" i="1"/>
  <c r="I605" i="1"/>
  <c r="I51" i="1"/>
  <c r="I606" i="1"/>
  <c r="I52" i="1"/>
  <c r="I53" i="1"/>
  <c r="I54" i="1"/>
  <c r="I607" i="1"/>
  <c r="I55" i="1"/>
  <c r="I56" i="1"/>
  <c r="I57" i="1"/>
  <c r="I608" i="1"/>
  <c r="I58" i="1"/>
  <c r="I59" i="1"/>
  <c r="I609" i="1"/>
  <c r="I610" i="1"/>
  <c r="I60" i="1"/>
  <c r="I948" i="1"/>
  <c r="I61" i="1"/>
  <c r="I62" i="1"/>
  <c r="I63" i="1"/>
  <c r="I64" i="1"/>
  <c r="I611" i="1"/>
  <c r="I65" i="1"/>
  <c r="I612" i="1"/>
  <c r="I66" i="1"/>
  <c r="I67" i="1"/>
  <c r="I613" i="1"/>
  <c r="I68" i="1"/>
  <c r="I69" i="1"/>
  <c r="I70" i="1"/>
  <c r="I71" i="1"/>
  <c r="I72" i="1"/>
  <c r="I614" i="1"/>
  <c r="I615" i="1"/>
  <c r="I73" i="1"/>
  <c r="I74" i="1"/>
  <c r="I75" i="1"/>
  <c r="I76" i="1"/>
  <c r="I616" i="1"/>
  <c r="I617" i="1"/>
  <c r="I77" i="1"/>
  <c r="I78" i="1"/>
  <c r="I79" i="1"/>
  <c r="I80" i="1"/>
  <c r="I81" i="1"/>
  <c r="I618" i="1"/>
  <c r="I619" i="1"/>
  <c r="I82" i="1"/>
  <c r="I83" i="1"/>
  <c r="I620" i="1"/>
  <c r="I621" i="1"/>
  <c r="I949" i="1"/>
  <c r="I950" i="1"/>
  <c r="I84" i="1"/>
  <c r="I85" i="1"/>
  <c r="I86" i="1"/>
  <c r="I87" i="1"/>
  <c r="I622" i="1"/>
  <c r="I623" i="1"/>
  <c r="I951" i="1"/>
  <c r="I88" i="1"/>
  <c r="I624" i="1"/>
  <c r="I625" i="1"/>
  <c r="I89" i="1"/>
  <c r="I90" i="1"/>
  <c r="I91" i="1"/>
  <c r="I92" i="1"/>
  <c r="I93" i="1"/>
  <c r="I94" i="1"/>
  <c r="I952" i="1"/>
  <c r="I95" i="1"/>
  <c r="I96" i="1"/>
  <c r="I97" i="1"/>
  <c r="I626" i="1"/>
  <c r="I627" i="1"/>
  <c r="I98" i="1"/>
  <c r="I628" i="1"/>
  <c r="I629" i="1"/>
  <c r="I630" i="1"/>
  <c r="I953" i="1"/>
  <c r="I631" i="1"/>
  <c r="I99" i="1"/>
  <c r="I100" i="1"/>
  <c r="I101" i="1"/>
  <c r="I632" i="1"/>
  <c r="I102" i="1"/>
  <c r="I103" i="1"/>
  <c r="I104" i="1"/>
  <c r="I105" i="1"/>
  <c r="I106" i="1"/>
  <c r="I107" i="1"/>
  <c r="I633" i="1"/>
  <c r="I108" i="1"/>
  <c r="I634" i="1"/>
  <c r="I635" i="1"/>
  <c r="I636" i="1"/>
  <c r="I109" i="1"/>
  <c r="I110" i="1"/>
  <c r="I637" i="1"/>
  <c r="I638" i="1"/>
  <c r="I111" i="1"/>
  <c r="I639" i="1"/>
  <c r="I112" i="1"/>
  <c r="I113" i="1"/>
  <c r="I640" i="1"/>
  <c r="I114" i="1"/>
  <c r="I641" i="1"/>
  <c r="I115" i="1"/>
  <c r="I642" i="1"/>
  <c r="I643" i="1"/>
  <c r="I116" i="1"/>
  <c r="I644" i="1"/>
  <c r="I954" i="1"/>
  <c r="I645" i="1"/>
  <c r="I646" i="1"/>
  <c r="I647" i="1"/>
  <c r="I648" i="1"/>
  <c r="I117" i="1"/>
  <c r="I118" i="1"/>
  <c r="I649" i="1"/>
  <c r="I119" i="1"/>
  <c r="I650" i="1"/>
  <c r="I651" i="1"/>
  <c r="I652" i="1"/>
  <c r="I120" i="1"/>
  <c r="I955" i="1"/>
  <c r="I121" i="1"/>
  <c r="I653" i="1"/>
  <c r="I122" i="1"/>
  <c r="I956" i="1"/>
  <c r="I123" i="1"/>
  <c r="I124" i="1"/>
  <c r="I568" i="1"/>
  <c r="I654" i="1"/>
  <c r="I655" i="1"/>
  <c r="I125" i="1"/>
  <c r="I126" i="1"/>
  <c r="I127" i="1"/>
  <c r="I656" i="1"/>
  <c r="I128" i="1"/>
  <c r="I657" i="1"/>
  <c r="I129" i="1"/>
  <c r="I130" i="1"/>
  <c r="I658" i="1"/>
  <c r="I659" i="1"/>
  <c r="I131" i="1"/>
  <c r="I660" i="1"/>
  <c r="I132" i="1"/>
  <c r="I133" i="1"/>
  <c r="I134" i="1"/>
  <c r="I135" i="1"/>
  <c r="I136" i="1"/>
  <c r="I137" i="1"/>
  <c r="I138" i="1"/>
  <c r="I957" i="1"/>
  <c r="I139" i="1"/>
  <c r="I140" i="1"/>
  <c r="I141" i="1"/>
  <c r="I661" i="1"/>
  <c r="I662" i="1"/>
  <c r="I142" i="1"/>
  <c r="I143" i="1"/>
  <c r="I663" i="1"/>
  <c r="I144" i="1"/>
  <c r="I145" i="1"/>
  <c r="I146" i="1"/>
  <c r="I147" i="1"/>
  <c r="I148" i="1"/>
  <c r="I149" i="1"/>
  <c r="I150" i="1"/>
  <c r="I151" i="1"/>
  <c r="I152" i="1"/>
  <c r="I153" i="1"/>
  <c r="I664" i="1"/>
  <c r="I665" i="1"/>
  <c r="I154" i="1"/>
  <c r="I666" i="1"/>
  <c r="I155" i="1"/>
  <c r="I156" i="1"/>
  <c r="I667" i="1"/>
  <c r="I157" i="1"/>
  <c r="I158" i="1"/>
  <c r="I159" i="1"/>
  <c r="I160" i="1"/>
  <c r="I668" i="1"/>
  <c r="I161" i="1"/>
  <c r="I162" i="1"/>
  <c r="I163" i="1"/>
  <c r="I164" i="1"/>
  <c r="I669" i="1"/>
  <c r="I165" i="1"/>
  <c r="I166" i="1"/>
  <c r="I167" i="1"/>
  <c r="I958" i="1"/>
  <c r="I569" i="1"/>
  <c r="I168" i="1"/>
  <c r="I169" i="1"/>
  <c r="I670" i="1"/>
  <c r="I170" i="1"/>
  <c r="I671" i="1"/>
  <c r="I171" i="1"/>
  <c r="I172" i="1"/>
  <c r="I173" i="1"/>
  <c r="I174" i="1"/>
  <c r="I672" i="1"/>
  <c r="I175" i="1"/>
  <c r="I673" i="1"/>
  <c r="I674" i="1"/>
  <c r="I176" i="1"/>
  <c r="I959" i="1"/>
  <c r="I177" i="1"/>
  <c r="I675" i="1"/>
  <c r="I178" i="1"/>
  <c r="I676" i="1"/>
  <c r="I179" i="1"/>
  <c r="I677" i="1"/>
  <c r="I960" i="1"/>
  <c r="I180" i="1"/>
  <c r="I678" i="1"/>
  <c r="I679" i="1"/>
  <c r="I680" i="1"/>
  <c r="I181" i="1"/>
  <c r="I681" i="1"/>
  <c r="I682" i="1"/>
  <c r="I182" i="1"/>
  <c r="I683" i="1"/>
  <c r="I684" i="1"/>
  <c r="I183" i="1"/>
  <c r="I184" i="1"/>
  <c r="I685" i="1"/>
  <c r="I185" i="1"/>
  <c r="I686" i="1"/>
  <c r="I961" i="1"/>
  <c r="I687" i="1"/>
  <c r="I186" i="1"/>
  <c r="I187" i="1"/>
  <c r="I188" i="1"/>
  <c r="I189" i="1"/>
  <c r="I688" i="1"/>
  <c r="I689" i="1"/>
  <c r="I690" i="1"/>
  <c r="I691" i="1"/>
  <c r="I962" i="1"/>
  <c r="I692" i="1"/>
  <c r="I693" i="1"/>
  <c r="I190" i="1"/>
  <c r="I694" i="1"/>
  <c r="I191" i="1"/>
  <c r="I695" i="1"/>
  <c r="I696" i="1"/>
  <c r="I697" i="1"/>
  <c r="I192" i="1"/>
  <c r="I570" i="1"/>
  <c r="I193" i="1"/>
  <c r="I194" i="1"/>
  <c r="I195" i="1"/>
  <c r="I196" i="1"/>
  <c r="I197" i="1"/>
  <c r="I198" i="1"/>
  <c r="I698" i="1"/>
  <c r="I199" i="1"/>
  <c r="I200" i="1"/>
  <c r="I963" i="1"/>
  <c r="I699" i="1"/>
  <c r="I700" i="1"/>
  <c r="I701" i="1"/>
  <c r="I702" i="1"/>
  <c r="I703" i="1"/>
  <c r="I704" i="1"/>
  <c r="I705" i="1"/>
  <c r="I201" i="1"/>
  <c r="I706" i="1"/>
  <c r="I707" i="1"/>
  <c r="I708" i="1"/>
  <c r="I202" i="1"/>
  <c r="I709" i="1"/>
  <c r="I203" i="1"/>
  <c r="I204" i="1"/>
  <c r="I571" i="1"/>
  <c r="I710" i="1"/>
  <c r="I205" i="1"/>
  <c r="I711" i="1"/>
  <c r="I206" i="1"/>
  <c r="I207" i="1"/>
  <c r="I208" i="1"/>
  <c r="I209" i="1"/>
  <c r="I210" i="1"/>
  <c r="I211" i="1"/>
  <c r="I212" i="1"/>
  <c r="I213" i="1"/>
  <c r="I712" i="1"/>
  <c r="I214" i="1"/>
  <c r="I215" i="1"/>
  <c r="I216" i="1"/>
  <c r="I713" i="1"/>
  <c r="I217" i="1"/>
  <c r="I218" i="1"/>
  <c r="I714" i="1"/>
  <c r="I715" i="1"/>
  <c r="I219" i="1"/>
  <c r="I716" i="1"/>
  <c r="I717" i="1"/>
  <c r="I718" i="1"/>
  <c r="I220" i="1"/>
  <c r="I221" i="1"/>
  <c r="I719" i="1"/>
  <c r="I222" i="1"/>
  <c r="I223" i="1"/>
  <c r="I224" i="1"/>
  <c r="I720" i="1"/>
  <c r="I721" i="1"/>
  <c r="I964" i="1"/>
  <c r="I225" i="1"/>
  <c r="I226" i="1"/>
  <c r="I722" i="1"/>
  <c r="I723" i="1"/>
  <c r="I227" i="1"/>
  <c r="I228" i="1"/>
  <c r="I229" i="1"/>
  <c r="I230" i="1"/>
  <c r="I231" i="1"/>
  <c r="I232" i="1"/>
  <c r="I724" i="1"/>
  <c r="I725" i="1"/>
  <c r="I233" i="1"/>
  <c r="I726" i="1"/>
  <c r="I727" i="1"/>
  <c r="I234" i="1"/>
  <c r="I728" i="1"/>
  <c r="I235" i="1"/>
  <c r="I236" i="1"/>
  <c r="I237" i="1"/>
  <c r="I729" i="1"/>
  <c r="I572" i="1"/>
  <c r="I238" i="1"/>
  <c r="I239" i="1"/>
  <c r="I573" i="1"/>
  <c r="I730" i="1"/>
  <c r="I731" i="1"/>
  <c r="I732" i="1"/>
  <c r="I733" i="1"/>
  <c r="I734" i="1"/>
  <c r="I240" i="1"/>
  <c r="I241" i="1"/>
  <c r="I735" i="1"/>
  <c r="I242" i="1"/>
  <c r="I736" i="1"/>
  <c r="I737" i="1"/>
  <c r="I243" i="1"/>
  <c r="I244" i="1"/>
  <c r="I245" i="1"/>
  <c r="I738" i="1"/>
  <c r="I965" i="1"/>
  <c r="I739" i="1"/>
  <c r="I246" i="1"/>
  <c r="I740" i="1"/>
  <c r="I741" i="1"/>
  <c r="I966" i="1"/>
  <c r="I247" i="1"/>
  <c r="I248" i="1"/>
  <c r="I249" i="1"/>
  <c r="I250" i="1"/>
  <c r="I251" i="1"/>
  <c r="I252" i="1"/>
  <c r="I742" i="1"/>
  <c r="I253" i="1"/>
  <c r="I967" i="1"/>
  <c r="I254" i="1"/>
  <c r="I255" i="1"/>
  <c r="I743" i="1"/>
  <c r="I968" i="1"/>
  <c r="I744" i="1"/>
  <c r="I256" i="1"/>
  <c r="I745" i="1"/>
  <c r="I257" i="1"/>
  <c r="I746" i="1"/>
  <c r="I747" i="1"/>
  <c r="I748" i="1"/>
  <c r="I258" i="1"/>
  <c r="I259" i="1"/>
  <c r="I749" i="1"/>
  <c r="I260" i="1"/>
  <c r="I750" i="1"/>
  <c r="I261" i="1"/>
  <c r="I262" i="1"/>
  <c r="I751" i="1"/>
  <c r="I263" i="1"/>
  <c r="I264" i="1"/>
  <c r="I265" i="1"/>
  <c r="I266" i="1"/>
  <c r="I267" i="1"/>
  <c r="I752" i="1"/>
  <c r="I268" i="1"/>
  <c r="I269" i="1"/>
  <c r="I270" i="1"/>
  <c r="I753" i="1"/>
  <c r="I271" i="1"/>
  <c r="I272" i="1"/>
  <c r="I273" i="1"/>
  <c r="I754" i="1"/>
  <c r="I755" i="1"/>
  <c r="I274" i="1"/>
  <c r="I275" i="1"/>
  <c r="I276" i="1"/>
  <c r="I756" i="1"/>
  <c r="I757" i="1"/>
  <c r="I758" i="1"/>
  <c r="I277" i="1"/>
  <c r="I759" i="1"/>
  <c r="I760" i="1"/>
  <c r="I278" i="1"/>
  <c r="I279" i="1"/>
  <c r="I280" i="1"/>
  <c r="I281" i="1"/>
  <c r="I282" i="1"/>
  <c r="I969" i="1"/>
  <c r="I283" i="1"/>
  <c r="I284" i="1"/>
  <c r="I285" i="1"/>
  <c r="I761" i="1"/>
  <c r="I762" i="1"/>
  <c r="I763" i="1"/>
  <c r="I764" i="1"/>
  <c r="I765" i="1"/>
  <c r="I766" i="1"/>
  <c r="I286" i="1"/>
  <c r="I287" i="1"/>
  <c r="I767" i="1"/>
  <c r="I768" i="1"/>
  <c r="I288" i="1"/>
  <c r="I769" i="1"/>
  <c r="I289" i="1"/>
  <c r="I770" i="1"/>
  <c r="I290" i="1"/>
  <c r="I771" i="1"/>
  <c r="I291" i="1"/>
  <c r="I970" i="1"/>
  <c r="I971" i="1"/>
  <c r="I772" i="1"/>
  <c r="I773" i="1"/>
  <c r="I292" i="1"/>
  <c r="I774" i="1"/>
  <c r="I293" i="1"/>
  <c r="I294" i="1"/>
  <c r="I295" i="1"/>
  <c r="I775" i="1"/>
  <c r="I296" i="1"/>
  <c r="I776" i="1"/>
  <c r="I777" i="1"/>
  <c r="I297" i="1"/>
  <c r="I778" i="1"/>
  <c r="I779" i="1"/>
  <c r="I780" i="1"/>
  <c r="I781" i="1"/>
  <c r="I574" i="1"/>
  <c r="I298" i="1"/>
  <c r="I299" i="1"/>
  <c r="I782" i="1"/>
  <c r="I300" i="1"/>
  <c r="I301" i="1"/>
  <c r="I302" i="1"/>
  <c r="I783" i="1"/>
  <c r="I784" i="1"/>
  <c r="I303" i="1"/>
  <c r="I785" i="1"/>
  <c r="I786" i="1"/>
  <c r="I787" i="1"/>
  <c r="I304" i="1"/>
  <c r="I788" i="1"/>
  <c r="I305" i="1"/>
  <c r="I306" i="1"/>
  <c r="I307" i="1"/>
  <c r="I308" i="1"/>
  <c r="I972" i="1"/>
  <c r="I789" i="1"/>
  <c r="I790" i="1"/>
  <c r="I791" i="1"/>
  <c r="I309" i="1"/>
  <c r="I310" i="1"/>
  <c r="I311" i="1"/>
  <c r="I312" i="1"/>
  <c r="I313" i="1"/>
  <c r="I314" i="1"/>
  <c r="I315" i="1"/>
  <c r="I316" i="1"/>
  <c r="I792" i="1"/>
  <c r="I317" i="1"/>
  <c r="I793" i="1"/>
  <c r="I318" i="1"/>
  <c r="I794" i="1"/>
  <c r="I319" i="1"/>
  <c r="I320" i="1"/>
  <c r="I321" i="1"/>
  <c r="I322" i="1"/>
  <c r="I795" i="1"/>
  <c r="I973" i="1"/>
  <c r="I323" i="1"/>
  <c r="I324" i="1"/>
  <c r="I796" i="1"/>
  <c r="I797" i="1"/>
  <c r="I974" i="1"/>
  <c r="I798" i="1"/>
  <c r="I325" i="1"/>
  <c r="I326" i="1"/>
  <c r="I799" i="1"/>
  <c r="I800" i="1"/>
  <c r="I327" i="1"/>
  <c r="I328" i="1"/>
  <c r="I329" i="1"/>
  <c r="I330" i="1"/>
  <c r="I801" i="1"/>
  <c r="I802" i="1"/>
  <c r="I803" i="1"/>
  <c r="I804" i="1"/>
  <c r="I331" i="1"/>
  <c r="I805" i="1"/>
  <c r="I332" i="1"/>
  <c r="I806" i="1"/>
  <c r="I333" i="1"/>
  <c r="I807" i="1"/>
  <c r="I334" i="1"/>
  <c r="I335" i="1"/>
  <c r="I808" i="1"/>
  <c r="I809" i="1"/>
  <c r="I336" i="1"/>
  <c r="I337" i="1"/>
  <c r="I338" i="1"/>
  <c r="I339" i="1"/>
  <c r="I340" i="1"/>
  <c r="I341" i="1"/>
  <c r="I342" i="1"/>
  <c r="I343" i="1"/>
  <c r="I344" i="1"/>
  <c r="I345" i="1"/>
  <c r="I975" i="1"/>
  <c r="I346" i="1"/>
  <c r="I347" i="1"/>
  <c r="I348" i="1"/>
  <c r="I349" i="1"/>
  <c r="I350" i="1"/>
  <c r="I351" i="1"/>
  <c r="I810" i="1"/>
  <c r="I811" i="1"/>
  <c r="I352" i="1"/>
  <c r="I353" i="1"/>
  <c r="I812" i="1"/>
  <c r="I354" i="1"/>
  <c r="I355" i="1"/>
  <c r="I813" i="1"/>
  <c r="I356" i="1"/>
  <c r="I357" i="1"/>
  <c r="I358" i="1"/>
  <c r="I814" i="1"/>
  <c r="I976" i="1"/>
  <c r="I359" i="1"/>
  <c r="I575" i="1"/>
  <c r="I815" i="1"/>
  <c r="I977" i="1"/>
  <c r="I360" i="1"/>
  <c r="I816" i="1"/>
  <c r="I817" i="1"/>
  <c r="I818" i="1"/>
  <c r="I576" i="1"/>
  <c r="I819" i="1"/>
  <c r="I361" i="1"/>
  <c r="I362" i="1"/>
  <c r="I363" i="1"/>
  <c r="I820" i="1"/>
  <c r="I821" i="1"/>
  <c r="I822" i="1"/>
  <c r="I823" i="1"/>
  <c r="I978" i="1"/>
  <c r="I824" i="1"/>
  <c r="I825" i="1"/>
  <c r="I826" i="1"/>
  <c r="I364" i="1"/>
  <c r="I365" i="1"/>
  <c r="I366" i="1"/>
  <c r="I367" i="1"/>
  <c r="I827" i="1"/>
  <c r="I828" i="1"/>
  <c r="I979" i="1"/>
  <c r="I829" i="1"/>
  <c r="I830" i="1"/>
  <c r="I831" i="1"/>
  <c r="I832" i="1"/>
  <c r="I833" i="1"/>
  <c r="I834" i="1"/>
  <c r="I368" i="1"/>
  <c r="I980" i="1"/>
  <c r="I369" i="1"/>
  <c r="I835" i="1"/>
  <c r="I370" i="1"/>
  <c r="I371" i="1"/>
  <c r="I372" i="1"/>
  <c r="I836" i="1"/>
  <c r="I837" i="1"/>
  <c r="I981" i="1"/>
  <c r="I373" i="1"/>
  <c r="I374" i="1"/>
  <c r="I838" i="1"/>
  <c r="I982" i="1"/>
  <c r="I375" i="1"/>
  <c r="I839" i="1"/>
  <c r="I840" i="1"/>
  <c r="I376" i="1"/>
  <c r="I377" i="1"/>
  <c r="I378" i="1"/>
  <c r="I841" i="1"/>
  <c r="I379" i="1"/>
  <c r="I380" i="1"/>
  <c r="I381" i="1"/>
  <c r="I382" i="1"/>
  <c r="I383" i="1"/>
  <c r="I384" i="1"/>
  <c r="I842" i="1"/>
  <c r="I843" i="1"/>
  <c r="I844" i="1"/>
  <c r="I385" i="1"/>
  <c r="I845" i="1"/>
  <c r="I386" i="1"/>
  <c r="I387" i="1"/>
  <c r="I846" i="1"/>
  <c r="I847" i="1"/>
  <c r="I388" i="1"/>
  <c r="I848" i="1"/>
  <c r="I389" i="1"/>
  <c r="I390" i="1"/>
  <c r="I849" i="1"/>
  <c r="I391" i="1"/>
  <c r="I392" i="1"/>
  <c r="I393" i="1"/>
  <c r="I394" i="1"/>
  <c r="I395" i="1"/>
  <c r="I850" i="1"/>
  <c r="I396" i="1"/>
  <c r="I397" i="1"/>
  <c r="I398" i="1"/>
  <c r="I851" i="1"/>
  <c r="I399" i="1"/>
  <c r="I400" i="1"/>
  <c r="I401" i="1"/>
  <c r="I402" i="1"/>
  <c r="I983" i="1"/>
  <c r="I984" i="1"/>
  <c r="I403" i="1"/>
  <c r="I404" i="1"/>
  <c r="I405" i="1"/>
  <c r="I852" i="1"/>
  <c r="I985" i="1"/>
  <c r="I406" i="1"/>
  <c r="I853" i="1"/>
  <c r="I407" i="1"/>
  <c r="I408" i="1"/>
  <c r="I986" i="1"/>
  <c r="I854" i="1"/>
  <c r="I409" i="1"/>
  <c r="I410" i="1"/>
  <c r="I411" i="1"/>
  <c r="I987" i="1"/>
  <c r="I412" i="1"/>
  <c r="I855" i="1"/>
  <c r="I856" i="1"/>
  <c r="I857" i="1"/>
  <c r="I413" i="1"/>
  <c r="I414" i="1"/>
  <c r="I858" i="1"/>
  <c r="I415" i="1"/>
  <c r="I859" i="1"/>
  <c r="I416" i="1"/>
  <c r="I417" i="1"/>
  <c r="I988" i="1"/>
  <c r="I418" i="1"/>
  <c r="I860" i="1"/>
  <c r="I419" i="1"/>
  <c r="I989" i="1"/>
  <c r="I420" i="1"/>
  <c r="I421" i="1"/>
  <c r="I422" i="1"/>
  <c r="I423" i="1"/>
  <c r="I424" i="1"/>
  <c r="I425" i="1"/>
  <c r="I861" i="1"/>
  <c r="I862" i="1"/>
  <c r="I426" i="1"/>
  <c r="I427" i="1"/>
  <c r="I428" i="1"/>
  <c r="I429" i="1"/>
  <c r="I430" i="1"/>
  <c r="I863" i="1"/>
  <c r="I864" i="1"/>
  <c r="I431" i="1"/>
  <c r="I865" i="1"/>
  <c r="I432" i="1"/>
  <c r="I990" i="1"/>
  <c r="I433" i="1"/>
  <c r="I434" i="1"/>
  <c r="I435" i="1"/>
  <c r="I866" i="1"/>
  <c r="I867" i="1"/>
  <c r="I868" i="1"/>
  <c r="I436" i="1"/>
  <c r="I869" i="1"/>
  <c r="I437" i="1"/>
  <c r="I991" i="1"/>
  <c r="I438" i="1"/>
  <c r="I439" i="1"/>
  <c r="I440" i="1"/>
  <c r="I441" i="1"/>
  <c r="I442" i="1"/>
  <c r="I870" i="1"/>
  <c r="I577" i="1"/>
  <c r="I871" i="1"/>
  <c r="I992" i="1"/>
  <c r="I872" i="1"/>
  <c r="I873" i="1"/>
  <c r="I443" i="1"/>
  <c r="I444" i="1"/>
  <c r="I874" i="1"/>
  <c r="I875" i="1"/>
  <c r="I445" i="1"/>
  <c r="I446" i="1"/>
  <c r="I876" i="1"/>
  <c r="I877" i="1"/>
  <c r="I447" i="1"/>
  <c r="I448" i="1"/>
  <c r="I449" i="1"/>
  <c r="I450" i="1"/>
  <c r="I878" i="1"/>
  <c r="I451" i="1"/>
  <c r="I452" i="1"/>
  <c r="I879" i="1"/>
  <c r="I880" i="1"/>
  <c r="I453" i="1"/>
  <c r="I881" i="1"/>
  <c r="I454" i="1"/>
  <c r="I455" i="1"/>
  <c r="I882" i="1"/>
  <c r="I456" i="1"/>
  <c r="I457" i="1"/>
  <c r="I458" i="1"/>
  <c r="I459" i="1"/>
  <c r="I883" i="1"/>
  <c r="I460" i="1"/>
  <c r="I461" i="1"/>
  <c r="I462" i="1"/>
  <c r="I463" i="1"/>
  <c r="I464" i="1"/>
  <c r="I465" i="1"/>
  <c r="I466" i="1"/>
  <c r="I467" i="1"/>
  <c r="I884" i="1"/>
  <c r="I885" i="1"/>
  <c r="I886" i="1"/>
  <c r="I468" i="1"/>
  <c r="I469" i="1"/>
  <c r="I470" i="1"/>
  <c r="I471" i="1"/>
  <c r="I887" i="1"/>
  <c r="I888" i="1"/>
  <c r="I472" i="1"/>
  <c r="I473" i="1"/>
  <c r="I474" i="1"/>
  <c r="I475" i="1"/>
  <c r="I476" i="1"/>
  <c r="I477" i="1"/>
  <c r="I889" i="1"/>
  <c r="I993" i="1"/>
  <c r="I478" i="1"/>
  <c r="I479" i="1"/>
  <c r="I480" i="1"/>
  <c r="I481" i="1"/>
  <c r="I482" i="1"/>
  <c r="I890" i="1"/>
  <c r="I483" i="1"/>
  <c r="I891" i="1"/>
  <c r="I484" i="1"/>
  <c r="I485" i="1"/>
  <c r="I486" i="1"/>
  <c r="I487" i="1"/>
  <c r="I488" i="1"/>
  <c r="I892" i="1"/>
  <c r="I893" i="1"/>
  <c r="I489" i="1"/>
  <c r="I490" i="1"/>
  <c r="I491" i="1"/>
  <c r="I492" i="1"/>
  <c r="I493" i="1"/>
  <c r="I494" i="1"/>
  <c r="I994" i="1"/>
  <c r="I495" i="1"/>
  <c r="I496" i="1"/>
  <c r="I894" i="1"/>
  <c r="I895" i="1"/>
  <c r="I497" i="1"/>
  <c r="I498" i="1"/>
  <c r="I499" i="1"/>
  <c r="I500" i="1"/>
  <c r="I896" i="1"/>
  <c r="I897" i="1"/>
  <c r="I898" i="1"/>
  <c r="I899" i="1"/>
  <c r="I501" i="1"/>
  <c r="I502" i="1"/>
  <c r="I900" i="1"/>
  <c r="I503" i="1"/>
  <c r="I504" i="1"/>
  <c r="I901" i="1"/>
  <c r="I505" i="1"/>
  <c r="I902" i="1"/>
  <c r="I903" i="1"/>
  <c r="I506" i="1"/>
  <c r="I507" i="1"/>
  <c r="I508" i="1"/>
  <c r="I509" i="1"/>
  <c r="I510" i="1"/>
  <c r="I511" i="1"/>
  <c r="I512" i="1"/>
  <c r="I904" i="1"/>
  <c r="I513" i="1"/>
  <c r="I905" i="1"/>
  <c r="I906" i="1"/>
  <c r="I514" i="1"/>
  <c r="I907" i="1"/>
  <c r="I515" i="1"/>
  <c r="I516" i="1"/>
  <c r="I578" i="1"/>
  <c r="I908" i="1"/>
  <c r="I517" i="1"/>
  <c r="I518" i="1"/>
  <c r="I909" i="1"/>
  <c r="I519" i="1"/>
  <c r="I520" i="1"/>
  <c r="I995" i="1"/>
  <c r="I521" i="1"/>
  <c r="I522" i="1"/>
  <c r="I910" i="1"/>
  <c r="I911" i="1"/>
  <c r="I523" i="1"/>
  <c r="I912" i="1"/>
  <c r="I579" i="1"/>
  <c r="I524" i="1"/>
  <c r="I913" i="1"/>
  <c r="I525" i="1"/>
  <c r="I914" i="1"/>
  <c r="I526" i="1"/>
  <c r="I527" i="1"/>
  <c r="I528" i="1"/>
  <c r="I529" i="1"/>
  <c r="I915" i="1"/>
  <c r="I916" i="1"/>
  <c r="I530" i="1"/>
  <c r="I531" i="1"/>
  <c r="I532" i="1"/>
  <c r="I917" i="1"/>
  <c r="I533" i="1"/>
  <c r="I534" i="1"/>
  <c r="I535" i="1"/>
  <c r="I536" i="1"/>
  <c r="I918" i="1"/>
  <c r="I996" i="1"/>
  <c r="I537" i="1"/>
  <c r="I919" i="1"/>
  <c r="I580" i="1"/>
  <c r="I920" i="1"/>
  <c r="I921" i="1"/>
  <c r="I538" i="1"/>
  <c r="I922" i="1"/>
  <c r="I923" i="1"/>
  <c r="I924" i="1"/>
  <c r="I925" i="1"/>
  <c r="I997" i="1"/>
  <c r="I539" i="1"/>
  <c r="I926" i="1"/>
  <c r="I540" i="1"/>
  <c r="I998" i="1"/>
  <c r="I927" i="1"/>
  <c r="I541" i="1"/>
  <c r="I542" i="1"/>
  <c r="I928" i="1"/>
  <c r="I543" i="1"/>
  <c r="I544" i="1"/>
  <c r="I929" i="1"/>
  <c r="I930" i="1"/>
  <c r="I545" i="1"/>
  <c r="I546" i="1"/>
  <c r="I931" i="1"/>
  <c r="I547" i="1"/>
  <c r="I548" i="1"/>
  <c r="I549" i="1"/>
  <c r="I550" i="1"/>
  <c r="I551" i="1"/>
  <c r="I552" i="1"/>
  <c r="I932" i="1"/>
  <c r="I933" i="1"/>
  <c r="I553" i="1"/>
  <c r="I934" i="1"/>
  <c r="I554" i="1"/>
  <c r="I555" i="1"/>
  <c r="I556" i="1"/>
  <c r="I935" i="1"/>
  <c r="I557" i="1"/>
  <c r="I558" i="1"/>
  <c r="I936" i="1"/>
  <c r="I559" i="1"/>
  <c r="I937" i="1"/>
  <c r="I560" i="1"/>
  <c r="I561" i="1"/>
  <c r="I938" i="1"/>
  <c r="I939" i="1"/>
  <c r="I562" i="1"/>
  <c r="I940" i="1"/>
  <c r="I563" i="1"/>
  <c r="I941" i="1"/>
  <c r="I564" i="1"/>
  <c r="I565" i="1"/>
  <c r="I999" i="1"/>
  <c r="I942" i="1"/>
  <c r="I566" i="1"/>
  <c r="I943" i="1"/>
  <c r="I1000" i="1"/>
  <c r="I944" i="1"/>
  <c r="I1001" i="1"/>
  <c r="F581" i="1"/>
  <c r="F3" i="1"/>
  <c r="F582" i="1"/>
  <c r="F583" i="1"/>
  <c r="F4" i="1"/>
  <c r="F584" i="1"/>
  <c r="F5" i="1"/>
  <c r="F567" i="1"/>
  <c r="F585" i="1"/>
  <c r="F6" i="1"/>
  <c r="F586" i="1"/>
  <c r="F587" i="1"/>
  <c r="F7" i="1"/>
  <c r="F588" i="1"/>
  <c r="F589" i="1"/>
  <c r="F8" i="1"/>
  <c r="F9" i="1"/>
  <c r="F945" i="1"/>
  <c r="F590" i="1"/>
  <c r="F10" i="1"/>
  <c r="F591" i="1"/>
  <c r="F11" i="1"/>
  <c r="F12" i="1"/>
  <c r="F13" i="1"/>
  <c r="F14" i="1"/>
  <c r="F946" i="1"/>
  <c r="F592" i="1"/>
  <c r="F15" i="1"/>
  <c r="F16" i="1"/>
  <c r="F17" i="1"/>
  <c r="F18" i="1"/>
  <c r="F593" i="1"/>
  <c r="F19" i="1"/>
  <c r="F20" i="1"/>
  <c r="F21" i="1"/>
  <c r="F22" i="1"/>
  <c r="F23" i="1"/>
  <c r="F24" i="1"/>
  <c r="F594" i="1"/>
  <c r="F25" i="1"/>
  <c r="F26" i="1"/>
  <c r="F27" i="1"/>
  <c r="F28" i="1"/>
  <c r="F29" i="1"/>
  <c r="F595" i="1"/>
  <c r="F30" i="1"/>
  <c r="F31" i="1"/>
  <c r="F32" i="1"/>
  <c r="F33" i="1"/>
  <c r="F596" i="1"/>
  <c r="F597" i="1"/>
  <c r="F598" i="1"/>
  <c r="F34" i="1"/>
  <c r="F599" i="1"/>
  <c r="F35" i="1"/>
  <c r="F36" i="1"/>
  <c r="F37" i="1"/>
  <c r="F38" i="1"/>
  <c r="F39" i="1"/>
  <c r="F40" i="1"/>
  <c r="F600" i="1"/>
  <c r="F41" i="1"/>
  <c r="F601" i="1"/>
  <c r="F602" i="1"/>
  <c r="F42" i="1"/>
  <c r="F603" i="1"/>
  <c r="F43" i="1"/>
  <c r="F44" i="1"/>
  <c r="F947" i="1"/>
  <c r="F45" i="1"/>
  <c r="F46" i="1"/>
  <c r="F47" i="1"/>
  <c r="F48" i="1"/>
  <c r="F49" i="1"/>
  <c r="F50" i="1"/>
  <c r="F604" i="1"/>
  <c r="F605" i="1"/>
  <c r="F51" i="1"/>
  <c r="F606" i="1"/>
  <c r="F52" i="1"/>
  <c r="F53" i="1"/>
  <c r="F54" i="1"/>
  <c r="F607" i="1"/>
  <c r="F55" i="1"/>
  <c r="F56" i="1"/>
  <c r="F57" i="1"/>
  <c r="F608" i="1"/>
  <c r="F58" i="1"/>
  <c r="F59" i="1"/>
  <c r="F609" i="1"/>
  <c r="F610" i="1"/>
  <c r="F60" i="1"/>
  <c r="F948" i="1"/>
  <c r="F61" i="1"/>
  <c r="F62" i="1"/>
  <c r="F63" i="1"/>
  <c r="F64" i="1"/>
  <c r="F611" i="1"/>
  <c r="F65" i="1"/>
  <c r="F612" i="1"/>
  <c r="F66" i="1"/>
  <c r="F67" i="1"/>
  <c r="F613" i="1"/>
  <c r="F68" i="1"/>
  <c r="F69" i="1"/>
  <c r="F70" i="1"/>
  <c r="F71" i="1"/>
  <c r="F72" i="1"/>
  <c r="F614" i="1"/>
  <c r="F615" i="1"/>
  <c r="F73" i="1"/>
  <c r="F74" i="1"/>
  <c r="F75" i="1"/>
  <c r="F76" i="1"/>
  <c r="F616" i="1"/>
  <c r="F617" i="1"/>
  <c r="F77" i="1"/>
  <c r="F78" i="1"/>
  <c r="F79" i="1"/>
  <c r="F80" i="1"/>
  <c r="F81" i="1"/>
  <c r="F618" i="1"/>
  <c r="F619" i="1"/>
  <c r="F82" i="1"/>
  <c r="F83" i="1"/>
  <c r="F620" i="1"/>
  <c r="F621" i="1"/>
  <c r="F949" i="1"/>
  <c r="F950" i="1"/>
  <c r="F84" i="1"/>
  <c r="F85" i="1"/>
  <c r="F86" i="1"/>
  <c r="F87" i="1"/>
  <c r="F622" i="1"/>
  <c r="F623" i="1"/>
  <c r="F951" i="1"/>
  <c r="F88" i="1"/>
  <c r="F624" i="1"/>
  <c r="F625" i="1"/>
  <c r="F89" i="1"/>
  <c r="F90" i="1"/>
  <c r="F91" i="1"/>
  <c r="F92" i="1"/>
  <c r="F93" i="1"/>
  <c r="F94" i="1"/>
  <c r="F952" i="1"/>
  <c r="F95" i="1"/>
  <c r="F96" i="1"/>
  <c r="F97" i="1"/>
  <c r="F626" i="1"/>
  <c r="F627" i="1"/>
  <c r="F98" i="1"/>
  <c r="F628" i="1"/>
  <c r="F629" i="1"/>
  <c r="F630" i="1"/>
  <c r="F953" i="1"/>
  <c r="F631" i="1"/>
  <c r="F99" i="1"/>
  <c r="F100" i="1"/>
  <c r="F101" i="1"/>
  <c r="F632" i="1"/>
  <c r="F102" i="1"/>
  <c r="F103" i="1"/>
  <c r="F104" i="1"/>
  <c r="F105" i="1"/>
  <c r="F106" i="1"/>
  <c r="F107" i="1"/>
  <c r="F633" i="1"/>
  <c r="F108" i="1"/>
  <c r="F634" i="1"/>
  <c r="F635" i="1"/>
  <c r="F636" i="1"/>
  <c r="F109" i="1"/>
  <c r="F110" i="1"/>
  <c r="F637" i="1"/>
  <c r="F638" i="1"/>
  <c r="F111" i="1"/>
  <c r="F639" i="1"/>
  <c r="F112" i="1"/>
  <c r="F113" i="1"/>
  <c r="F640" i="1"/>
  <c r="F114" i="1"/>
  <c r="F641" i="1"/>
  <c r="F115" i="1"/>
  <c r="F642" i="1"/>
  <c r="F643" i="1"/>
  <c r="F116" i="1"/>
  <c r="F644" i="1"/>
  <c r="F954" i="1"/>
  <c r="F645" i="1"/>
  <c r="F646" i="1"/>
  <c r="F647" i="1"/>
  <c r="F648" i="1"/>
  <c r="F117" i="1"/>
  <c r="F118" i="1"/>
  <c r="F649" i="1"/>
  <c r="F119" i="1"/>
  <c r="F650" i="1"/>
  <c r="F651" i="1"/>
  <c r="F652" i="1"/>
  <c r="F120" i="1"/>
  <c r="F955" i="1"/>
  <c r="F121" i="1"/>
  <c r="F653" i="1"/>
  <c r="F122" i="1"/>
  <c r="F956" i="1"/>
  <c r="F123" i="1"/>
  <c r="F124" i="1"/>
  <c r="F568" i="1"/>
  <c r="F654" i="1"/>
  <c r="F655" i="1"/>
  <c r="F125" i="1"/>
  <c r="F126" i="1"/>
  <c r="F127" i="1"/>
  <c r="F656" i="1"/>
  <c r="F128" i="1"/>
  <c r="F657" i="1"/>
  <c r="F129" i="1"/>
  <c r="F130" i="1"/>
  <c r="F658" i="1"/>
  <c r="F659" i="1"/>
  <c r="F131" i="1"/>
  <c r="F660" i="1"/>
  <c r="F132" i="1"/>
  <c r="F133" i="1"/>
  <c r="F134" i="1"/>
  <c r="F135" i="1"/>
  <c r="F136" i="1"/>
  <c r="F137" i="1"/>
  <c r="F138" i="1"/>
  <c r="F957" i="1"/>
  <c r="F139" i="1"/>
  <c r="F140" i="1"/>
  <c r="F141" i="1"/>
  <c r="F661" i="1"/>
  <c r="F662" i="1"/>
  <c r="F142" i="1"/>
  <c r="F143" i="1"/>
  <c r="F663" i="1"/>
  <c r="F144" i="1"/>
  <c r="F145" i="1"/>
  <c r="F146" i="1"/>
  <c r="F147" i="1"/>
  <c r="F148" i="1"/>
  <c r="F149" i="1"/>
  <c r="F150" i="1"/>
  <c r="F151" i="1"/>
  <c r="F152" i="1"/>
  <c r="F153" i="1"/>
  <c r="F664" i="1"/>
  <c r="F665" i="1"/>
  <c r="F154" i="1"/>
  <c r="F666" i="1"/>
  <c r="F155" i="1"/>
  <c r="F156" i="1"/>
  <c r="F667" i="1"/>
  <c r="F157" i="1"/>
  <c r="F158" i="1"/>
  <c r="F159" i="1"/>
  <c r="F160" i="1"/>
  <c r="F668" i="1"/>
  <c r="F161" i="1"/>
  <c r="F162" i="1"/>
  <c r="F163" i="1"/>
  <c r="F164" i="1"/>
  <c r="F669" i="1"/>
  <c r="F165" i="1"/>
  <c r="F166" i="1"/>
  <c r="F167" i="1"/>
  <c r="F958" i="1"/>
  <c r="F569" i="1"/>
  <c r="F168" i="1"/>
  <c r="F169" i="1"/>
  <c r="F670" i="1"/>
  <c r="F170" i="1"/>
  <c r="F671" i="1"/>
  <c r="F171" i="1"/>
  <c r="F172" i="1"/>
  <c r="F173" i="1"/>
  <c r="F174" i="1"/>
  <c r="F672" i="1"/>
  <c r="F175" i="1"/>
  <c r="F673" i="1"/>
  <c r="F674" i="1"/>
  <c r="F176" i="1"/>
  <c r="F959" i="1"/>
  <c r="F177" i="1"/>
  <c r="F675" i="1"/>
  <c r="F178" i="1"/>
  <c r="F676" i="1"/>
  <c r="F179" i="1"/>
  <c r="F677" i="1"/>
  <c r="F960" i="1"/>
  <c r="F180" i="1"/>
  <c r="F678" i="1"/>
  <c r="F679" i="1"/>
  <c r="F680" i="1"/>
  <c r="F181" i="1"/>
  <c r="F681" i="1"/>
  <c r="F682" i="1"/>
  <c r="F182" i="1"/>
  <c r="F683" i="1"/>
  <c r="F684" i="1"/>
  <c r="F183" i="1"/>
  <c r="F184" i="1"/>
  <c r="F685" i="1"/>
  <c r="F185" i="1"/>
  <c r="F686" i="1"/>
  <c r="F961" i="1"/>
  <c r="F687" i="1"/>
  <c r="F186" i="1"/>
  <c r="F187" i="1"/>
  <c r="F188" i="1"/>
  <c r="F189" i="1"/>
  <c r="F688" i="1"/>
  <c r="F689" i="1"/>
  <c r="F690" i="1"/>
  <c r="F691" i="1"/>
  <c r="F962" i="1"/>
  <c r="F692" i="1"/>
  <c r="F693" i="1"/>
  <c r="F190" i="1"/>
  <c r="F694" i="1"/>
  <c r="F191" i="1"/>
  <c r="F695" i="1"/>
  <c r="F696" i="1"/>
  <c r="F697" i="1"/>
  <c r="F192" i="1"/>
  <c r="F570" i="1"/>
  <c r="F193" i="1"/>
  <c r="F194" i="1"/>
  <c r="F195" i="1"/>
  <c r="F196" i="1"/>
  <c r="F197" i="1"/>
  <c r="F198" i="1"/>
  <c r="F698" i="1"/>
  <c r="F199" i="1"/>
  <c r="F200" i="1"/>
  <c r="F963" i="1"/>
  <c r="F699" i="1"/>
  <c r="F700" i="1"/>
  <c r="F701" i="1"/>
  <c r="F702" i="1"/>
  <c r="F703" i="1"/>
  <c r="F704" i="1"/>
  <c r="F705" i="1"/>
  <c r="F201" i="1"/>
  <c r="F706" i="1"/>
  <c r="F707" i="1"/>
  <c r="F708" i="1"/>
  <c r="F202" i="1"/>
  <c r="F709" i="1"/>
  <c r="F203" i="1"/>
  <c r="F204" i="1"/>
  <c r="F571" i="1"/>
  <c r="F710" i="1"/>
  <c r="F205" i="1"/>
  <c r="F711" i="1"/>
  <c r="F206" i="1"/>
  <c r="F207" i="1"/>
  <c r="F208" i="1"/>
  <c r="F209" i="1"/>
  <c r="F210" i="1"/>
  <c r="F211" i="1"/>
  <c r="F212" i="1"/>
  <c r="F213" i="1"/>
  <c r="F712" i="1"/>
  <c r="F214" i="1"/>
  <c r="F215" i="1"/>
  <c r="F216" i="1"/>
  <c r="F713" i="1"/>
  <c r="F217" i="1"/>
  <c r="F218" i="1"/>
  <c r="F714" i="1"/>
  <c r="F715" i="1"/>
  <c r="F219" i="1"/>
  <c r="F716" i="1"/>
  <c r="F717" i="1"/>
  <c r="F718" i="1"/>
  <c r="F220" i="1"/>
  <c r="F221" i="1"/>
  <c r="F719" i="1"/>
  <c r="F222" i="1"/>
  <c r="F223" i="1"/>
  <c r="F224" i="1"/>
  <c r="F720" i="1"/>
  <c r="F721" i="1"/>
  <c r="F964" i="1"/>
  <c r="F225" i="1"/>
  <c r="F226" i="1"/>
  <c r="F722" i="1"/>
  <c r="F723" i="1"/>
  <c r="F227" i="1"/>
  <c r="F228" i="1"/>
  <c r="F229" i="1"/>
  <c r="F230" i="1"/>
  <c r="F231" i="1"/>
  <c r="F232" i="1"/>
  <c r="F724" i="1"/>
  <c r="F725" i="1"/>
  <c r="F233" i="1"/>
  <c r="F726" i="1"/>
  <c r="F727" i="1"/>
  <c r="F234" i="1"/>
  <c r="F728" i="1"/>
  <c r="F235" i="1"/>
  <c r="F236" i="1"/>
  <c r="F237" i="1"/>
  <c r="F729" i="1"/>
  <c r="F572" i="1"/>
  <c r="F238" i="1"/>
  <c r="F239" i="1"/>
  <c r="F573" i="1"/>
  <c r="F730" i="1"/>
  <c r="F731" i="1"/>
  <c r="F732" i="1"/>
  <c r="F733" i="1"/>
  <c r="F734" i="1"/>
  <c r="F240" i="1"/>
  <c r="F241" i="1"/>
  <c r="F735" i="1"/>
  <c r="F242" i="1"/>
  <c r="F736" i="1"/>
  <c r="F737" i="1"/>
  <c r="F243" i="1"/>
  <c r="F244" i="1"/>
  <c r="F245" i="1"/>
  <c r="F738" i="1"/>
  <c r="F965" i="1"/>
  <c r="F739" i="1"/>
  <c r="F246" i="1"/>
  <c r="F740" i="1"/>
  <c r="F741" i="1"/>
  <c r="F966" i="1"/>
  <c r="F247" i="1"/>
  <c r="F248" i="1"/>
  <c r="F249" i="1"/>
  <c r="F250" i="1"/>
  <c r="F251" i="1"/>
  <c r="F252" i="1"/>
  <c r="F742" i="1"/>
  <c r="F253" i="1"/>
  <c r="F967" i="1"/>
  <c r="F254" i="1"/>
  <c r="F255" i="1"/>
  <c r="F743" i="1"/>
  <c r="F968" i="1"/>
  <c r="F744" i="1"/>
  <c r="F256" i="1"/>
  <c r="F745" i="1"/>
  <c r="F257" i="1"/>
  <c r="F746" i="1"/>
  <c r="F747" i="1"/>
  <c r="F748" i="1"/>
  <c r="F258" i="1"/>
  <c r="F259" i="1"/>
  <c r="F749" i="1"/>
  <c r="F260" i="1"/>
  <c r="F750" i="1"/>
  <c r="F261" i="1"/>
  <c r="F262" i="1"/>
  <c r="F751" i="1"/>
  <c r="F263" i="1"/>
  <c r="F264" i="1"/>
  <c r="F265" i="1"/>
  <c r="F266" i="1"/>
  <c r="F267" i="1"/>
  <c r="F752" i="1"/>
  <c r="F268" i="1"/>
  <c r="F269" i="1"/>
  <c r="F270" i="1"/>
  <c r="F753" i="1"/>
  <c r="F271" i="1"/>
  <c r="F272" i="1"/>
  <c r="F273" i="1"/>
  <c r="F754" i="1"/>
  <c r="F755" i="1"/>
  <c r="F274" i="1"/>
  <c r="F275" i="1"/>
  <c r="F276" i="1"/>
  <c r="F756" i="1"/>
  <c r="F757" i="1"/>
  <c r="F758" i="1"/>
  <c r="F277" i="1"/>
  <c r="F759" i="1"/>
  <c r="F760" i="1"/>
  <c r="F278" i="1"/>
  <c r="F279" i="1"/>
  <c r="F280" i="1"/>
  <c r="F281" i="1"/>
  <c r="F282" i="1"/>
  <c r="F969" i="1"/>
  <c r="F283" i="1"/>
  <c r="F284" i="1"/>
  <c r="F285" i="1"/>
  <c r="F761" i="1"/>
  <c r="F762" i="1"/>
  <c r="F763" i="1"/>
  <c r="F764" i="1"/>
  <c r="F765" i="1"/>
  <c r="F766" i="1"/>
  <c r="F286" i="1"/>
  <c r="F287" i="1"/>
  <c r="F767" i="1"/>
  <c r="F768" i="1"/>
  <c r="F288" i="1"/>
  <c r="F769" i="1"/>
  <c r="F289" i="1"/>
  <c r="F770" i="1"/>
  <c r="F290" i="1"/>
  <c r="F771" i="1"/>
  <c r="F291" i="1"/>
  <c r="F970" i="1"/>
  <c r="F971" i="1"/>
  <c r="F772" i="1"/>
  <c r="F773" i="1"/>
  <c r="F292" i="1"/>
  <c r="F774" i="1"/>
  <c r="F293" i="1"/>
  <c r="F294" i="1"/>
  <c r="F295" i="1"/>
  <c r="F775" i="1"/>
  <c r="F296" i="1"/>
  <c r="F776" i="1"/>
  <c r="F777" i="1"/>
  <c r="F297" i="1"/>
  <c r="F778" i="1"/>
  <c r="F779" i="1"/>
  <c r="F780" i="1"/>
  <c r="F781" i="1"/>
  <c r="F574" i="1"/>
  <c r="F298" i="1"/>
  <c r="F299" i="1"/>
  <c r="F782" i="1"/>
  <c r="F300" i="1"/>
  <c r="F301" i="1"/>
  <c r="F302" i="1"/>
  <c r="F783" i="1"/>
  <c r="F784" i="1"/>
  <c r="F303" i="1"/>
  <c r="F785" i="1"/>
  <c r="F786" i="1"/>
  <c r="F787" i="1"/>
  <c r="F304" i="1"/>
  <c r="F788" i="1"/>
  <c r="F305" i="1"/>
  <c r="F306" i="1"/>
  <c r="F307" i="1"/>
  <c r="F308" i="1"/>
  <c r="F972" i="1"/>
  <c r="F789" i="1"/>
  <c r="F790" i="1"/>
  <c r="F791" i="1"/>
  <c r="F309" i="1"/>
  <c r="F310" i="1"/>
  <c r="F311" i="1"/>
  <c r="F312" i="1"/>
  <c r="F313" i="1"/>
  <c r="F314" i="1"/>
  <c r="F315" i="1"/>
  <c r="F316" i="1"/>
  <c r="F792" i="1"/>
  <c r="F317" i="1"/>
  <c r="F793" i="1"/>
  <c r="F318" i="1"/>
  <c r="F794" i="1"/>
  <c r="F319" i="1"/>
  <c r="F320" i="1"/>
  <c r="F321" i="1"/>
  <c r="F322" i="1"/>
  <c r="F795" i="1"/>
  <c r="F973" i="1"/>
  <c r="F323" i="1"/>
  <c r="F324" i="1"/>
  <c r="F796" i="1"/>
  <c r="F797" i="1"/>
  <c r="F974" i="1"/>
  <c r="F798" i="1"/>
  <c r="F325" i="1"/>
  <c r="F326" i="1"/>
  <c r="F799" i="1"/>
  <c r="F800" i="1"/>
  <c r="F327" i="1"/>
  <c r="F328" i="1"/>
  <c r="F329" i="1"/>
  <c r="F330" i="1"/>
  <c r="F801" i="1"/>
  <c r="F802" i="1"/>
  <c r="F803" i="1"/>
  <c r="F804" i="1"/>
  <c r="F331" i="1"/>
  <c r="F805" i="1"/>
  <c r="F332" i="1"/>
  <c r="F806" i="1"/>
  <c r="F333" i="1"/>
  <c r="F807" i="1"/>
  <c r="F334" i="1"/>
  <c r="F335" i="1"/>
  <c r="F808" i="1"/>
  <c r="F809" i="1"/>
  <c r="F336" i="1"/>
  <c r="F337" i="1"/>
  <c r="F338" i="1"/>
  <c r="F339" i="1"/>
  <c r="F340" i="1"/>
  <c r="F341" i="1"/>
  <c r="F342" i="1"/>
  <c r="F343" i="1"/>
  <c r="F344" i="1"/>
  <c r="F345" i="1"/>
  <c r="F975" i="1"/>
  <c r="F346" i="1"/>
  <c r="F347" i="1"/>
  <c r="F348" i="1"/>
  <c r="F349" i="1"/>
  <c r="F350" i="1"/>
  <c r="F351" i="1"/>
  <c r="F810" i="1"/>
  <c r="F811" i="1"/>
  <c r="F352" i="1"/>
  <c r="F353" i="1"/>
  <c r="F812" i="1"/>
  <c r="F354" i="1"/>
  <c r="F355" i="1"/>
  <c r="F813" i="1"/>
  <c r="F356" i="1"/>
  <c r="F357" i="1"/>
  <c r="F358" i="1"/>
  <c r="F814" i="1"/>
  <c r="F976" i="1"/>
  <c r="F359" i="1"/>
  <c r="F575" i="1"/>
  <c r="F815" i="1"/>
  <c r="F977" i="1"/>
  <c r="F360" i="1"/>
  <c r="F816" i="1"/>
  <c r="F817" i="1"/>
  <c r="F818" i="1"/>
  <c r="F576" i="1"/>
  <c r="F819" i="1"/>
  <c r="F361" i="1"/>
  <c r="F362" i="1"/>
  <c r="F363" i="1"/>
  <c r="F820" i="1"/>
  <c r="F821" i="1"/>
  <c r="F822" i="1"/>
  <c r="F823" i="1"/>
  <c r="F978" i="1"/>
  <c r="F824" i="1"/>
  <c r="F825" i="1"/>
  <c r="F826" i="1"/>
  <c r="F364" i="1"/>
  <c r="F365" i="1"/>
  <c r="F366" i="1"/>
  <c r="F367" i="1"/>
  <c r="F827" i="1"/>
  <c r="F828" i="1"/>
  <c r="F979" i="1"/>
  <c r="F829" i="1"/>
  <c r="F830" i="1"/>
  <c r="F831" i="1"/>
  <c r="F832" i="1"/>
  <c r="F833" i="1"/>
  <c r="F834" i="1"/>
  <c r="F368" i="1"/>
  <c r="F980" i="1"/>
  <c r="F369" i="1"/>
  <c r="F835" i="1"/>
  <c r="F370" i="1"/>
  <c r="F371" i="1"/>
  <c r="F372" i="1"/>
  <c r="F836" i="1"/>
  <c r="F837" i="1"/>
  <c r="F981" i="1"/>
  <c r="F373" i="1"/>
  <c r="F374" i="1"/>
  <c r="F838" i="1"/>
  <c r="F982" i="1"/>
  <c r="F375" i="1"/>
  <c r="F839" i="1"/>
  <c r="F840" i="1"/>
  <c r="F376" i="1"/>
  <c r="F377" i="1"/>
  <c r="F378" i="1"/>
  <c r="F841" i="1"/>
  <c r="F379" i="1"/>
  <c r="F380" i="1"/>
  <c r="F381" i="1"/>
  <c r="F382" i="1"/>
  <c r="F383" i="1"/>
  <c r="F384" i="1"/>
  <c r="F842" i="1"/>
  <c r="F843" i="1"/>
  <c r="F844" i="1"/>
  <c r="F385" i="1"/>
  <c r="F845" i="1"/>
  <c r="F386" i="1"/>
  <c r="F387" i="1"/>
  <c r="F846" i="1"/>
  <c r="F847" i="1"/>
  <c r="F388" i="1"/>
  <c r="F848" i="1"/>
  <c r="F389" i="1"/>
  <c r="F390" i="1"/>
  <c r="F849" i="1"/>
  <c r="F391" i="1"/>
  <c r="F392" i="1"/>
  <c r="F393" i="1"/>
  <c r="F394" i="1"/>
  <c r="F395" i="1"/>
  <c r="F850" i="1"/>
  <c r="F396" i="1"/>
  <c r="F397" i="1"/>
  <c r="F398" i="1"/>
  <c r="F851" i="1"/>
  <c r="F399" i="1"/>
  <c r="F400" i="1"/>
  <c r="F401" i="1"/>
  <c r="F402" i="1"/>
  <c r="F983" i="1"/>
  <c r="F984" i="1"/>
  <c r="F403" i="1"/>
  <c r="F404" i="1"/>
  <c r="F405" i="1"/>
  <c r="F852" i="1"/>
  <c r="F985" i="1"/>
  <c r="F406" i="1"/>
  <c r="F853" i="1"/>
  <c r="F407" i="1"/>
  <c r="F408" i="1"/>
  <c r="F986" i="1"/>
  <c r="F854" i="1"/>
  <c r="F409" i="1"/>
  <c r="F410" i="1"/>
  <c r="F411" i="1"/>
  <c r="F987" i="1"/>
  <c r="F412" i="1"/>
  <c r="F855" i="1"/>
  <c r="F856" i="1"/>
  <c r="F857" i="1"/>
  <c r="F413" i="1"/>
  <c r="F414" i="1"/>
  <c r="F858" i="1"/>
  <c r="F415" i="1"/>
  <c r="F859" i="1"/>
  <c r="F416" i="1"/>
  <c r="F417" i="1"/>
  <c r="F988" i="1"/>
  <c r="F418" i="1"/>
  <c r="F860" i="1"/>
  <c r="F419" i="1"/>
  <c r="F989" i="1"/>
  <c r="F420" i="1"/>
  <c r="F421" i="1"/>
  <c r="F422" i="1"/>
  <c r="F423" i="1"/>
  <c r="F424" i="1"/>
  <c r="F425" i="1"/>
  <c r="F861" i="1"/>
  <c r="F862" i="1"/>
  <c r="F426" i="1"/>
  <c r="F427" i="1"/>
  <c r="F428" i="1"/>
  <c r="F429" i="1"/>
  <c r="F430" i="1"/>
  <c r="F863" i="1"/>
  <c r="F864" i="1"/>
  <c r="F431" i="1"/>
  <c r="F865" i="1"/>
  <c r="F432" i="1"/>
  <c r="F990" i="1"/>
  <c r="F433" i="1"/>
  <c r="F434" i="1"/>
  <c r="F435" i="1"/>
  <c r="F866" i="1"/>
  <c r="F867" i="1"/>
  <c r="F868" i="1"/>
  <c r="F436" i="1"/>
  <c r="F869" i="1"/>
  <c r="F437" i="1"/>
  <c r="F991" i="1"/>
  <c r="F438" i="1"/>
  <c r="F439" i="1"/>
  <c r="F440" i="1"/>
  <c r="F441" i="1"/>
  <c r="F442" i="1"/>
  <c r="F870" i="1"/>
  <c r="F577" i="1"/>
  <c r="F871" i="1"/>
  <c r="F992" i="1"/>
  <c r="F872" i="1"/>
  <c r="F873" i="1"/>
  <c r="F443" i="1"/>
  <c r="F444" i="1"/>
  <c r="F874" i="1"/>
  <c r="F875" i="1"/>
  <c r="F445" i="1"/>
  <c r="F446" i="1"/>
  <c r="F876" i="1"/>
  <c r="F877" i="1"/>
  <c r="F447" i="1"/>
  <c r="F448" i="1"/>
  <c r="F449" i="1"/>
  <c r="F450" i="1"/>
  <c r="F878" i="1"/>
  <c r="F451" i="1"/>
  <c r="F452" i="1"/>
  <c r="F879" i="1"/>
  <c r="F880" i="1"/>
  <c r="F453" i="1"/>
  <c r="F881" i="1"/>
  <c r="F454" i="1"/>
  <c r="F455" i="1"/>
  <c r="F882" i="1"/>
  <c r="F456" i="1"/>
  <c r="F457" i="1"/>
  <c r="F458" i="1"/>
  <c r="F459" i="1"/>
  <c r="F883" i="1"/>
  <c r="F460" i="1"/>
  <c r="F461" i="1"/>
  <c r="F462" i="1"/>
  <c r="F463" i="1"/>
  <c r="F464" i="1"/>
  <c r="F465" i="1"/>
  <c r="F466" i="1"/>
  <c r="F467" i="1"/>
  <c r="F884" i="1"/>
  <c r="F885" i="1"/>
  <c r="F886" i="1"/>
  <c r="F468" i="1"/>
  <c r="F469" i="1"/>
  <c r="F470" i="1"/>
  <c r="F471" i="1"/>
  <c r="F887" i="1"/>
  <c r="F888" i="1"/>
  <c r="F472" i="1"/>
  <c r="F473" i="1"/>
  <c r="F474" i="1"/>
  <c r="F475" i="1"/>
  <c r="F476" i="1"/>
  <c r="F477" i="1"/>
  <c r="F889" i="1"/>
  <c r="F993" i="1"/>
  <c r="F478" i="1"/>
  <c r="F479" i="1"/>
  <c r="F480" i="1"/>
  <c r="F481" i="1"/>
  <c r="F482" i="1"/>
  <c r="F890" i="1"/>
  <c r="F483" i="1"/>
  <c r="F891" i="1"/>
  <c r="F484" i="1"/>
  <c r="F485" i="1"/>
  <c r="F486" i="1"/>
  <c r="F487" i="1"/>
  <c r="F488" i="1"/>
  <c r="F892" i="1"/>
  <c r="F893" i="1"/>
  <c r="F489" i="1"/>
  <c r="F490" i="1"/>
  <c r="F491" i="1"/>
  <c r="F492" i="1"/>
  <c r="F493" i="1"/>
  <c r="F494" i="1"/>
  <c r="F994" i="1"/>
  <c r="F495" i="1"/>
  <c r="F496" i="1"/>
  <c r="F894" i="1"/>
  <c r="F895" i="1"/>
  <c r="F497" i="1"/>
  <c r="F498" i="1"/>
  <c r="F499" i="1"/>
  <c r="F500" i="1"/>
  <c r="F896" i="1"/>
  <c r="F897" i="1"/>
  <c r="F898" i="1"/>
  <c r="F899" i="1"/>
  <c r="F501" i="1"/>
  <c r="F502" i="1"/>
  <c r="F900" i="1"/>
  <c r="F503" i="1"/>
  <c r="F504" i="1"/>
  <c r="F901" i="1"/>
  <c r="F505" i="1"/>
  <c r="F902" i="1"/>
  <c r="F903" i="1"/>
  <c r="F506" i="1"/>
  <c r="F507" i="1"/>
  <c r="F508" i="1"/>
  <c r="F509" i="1"/>
  <c r="F510" i="1"/>
  <c r="F511" i="1"/>
  <c r="F512" i="1"/>
  <c r="F904" i="1"/>
  <c r="F513" i="1"/>
  <c r="F905" i="1"/>
  <c r="F906" i="1"/>
  <c r="F514" i="1"/>
  <c r="F907" i="1"/>
  <c r="F515" i="1"/>
  <c r="F516" i="1"/>
  <c r="F578" i="1"/>
  <c r="F908" i="1"/>
  <c r="F517" i="1"/>
  <c r="F518" i="1"/>
  <c r="F909" i="1"/>
  <c r="F519" i="1"/>
  <c r="F520" i="1"/>
  <c r="F995" i="1"/>
  <c r="F521" i="1"/>
  <c r="F522" i="1"/>
  <c r="F910" i="1"/>
  <c r="F911" i="1"/>
  <c r="F523" i="1"/>
  <c r="F912" i="1"/>
  <c r="F579" i="1"/>
  <c r="F524" i="1"/>
  <c r="F913" i="1"/>
  <c r="F525" i="1"/>
  <c r="F914" i="1"/>
  <c r="F526" i="1"/>
  <c r="F527" i="1"/>
  <c r="F528" i="1"/>
  <c r="F529" i="1"/>
  <c r="F915" i="1"/>
  <c r="F916" i="1"/>
  <c r="F530" i="1"/>
  <c r="F531" i="1"/>
  <c r="F532" i="1"/>
  <c r="F917" i="1"/>
  <c r="F533" i="1"/>
  <c r="F534" i="1"/>
  <c r="F535" i="1"/>
  <c r="F536" i="1"/>
  <c r="F918" i="1"/>
  <c r="F996" i="1"/>
  <c r="F537" i="1"/>
  <c r="F919" i="1"/>
  <c r="F580" i="1"/>
  <c r="F920" i="1"/>
  <c r="F921" i="1"/>
  <c r="F538" i="1"/>
  <c r="F922" i="1"/>
  <c r="F923" i="1"/>
  <c r="F924" i="1"/>
  <c r="F925" i="1"/>
  <c r="F997" i="1"/>
  <c r="F539" i="1"/>
  <c r="F926" i="1"/>
  <c r="F540" i="1"/>
  <c r="F998" i="1"/>
  <c r="F927" i="1"/>
  <c r="F541" i="1"/>
  <c r="F542" i="1"/>
  <c r="F928" i="1"/>
  <c r="F543" i="1"/>
  <c r="F544" i="1"/>
  <c r="F929" i="1"/>
  <c r="F930" i="1"/>
  <c r="F545" i="1"/>
  <c r="F546" i="1"/>
  <c r="F931" i="1"/>
  <c r="F547" i="1"/>
  <c r="F548" i="1"/>
  <c r="F549" i="1"/>
  <c r="F550" i="1"/>
  <c r="F551" i="1"/>
  <c r="F552" i="1"/>
  <c r="F932" i="1"/>
  <c r="F933" i="1"/>
  <c r="F553" i="1"/>
  <c r="F934" i="1"/>
  <c r="F554" i="1"/>
  <c r="F555" i="1"/>
  <c r="F556" i="1"/>
  <c r="F935" i="1"/>
  <c r="F557" i="1"/>
  <c r="F558" i="1"/>
  <c r="F936" i="1"/>
  <c r="F559" i="1"/>
  <c r="F937" i="1"/>
  <c r="F560" i="1"/>
  <c r="F561" i="1"/>
  <c r="F938" i="1"/>
  <c r="F939" i="1"/>
  <c r="F562" i="1"/>
  <c r="F940" i="1"/>
  <c r="F563" i="1"/>
  <c r="F941" i="1"/>
  <c r="F564" i="1"/>
  <c r="F565" i="1"/>
  <c r="F999" i="1"/>
  <c r="F942" i="1"/>
  <c r="F566" i="1"/>
  <c r="F943" i="1"/>
  <c r="F1000" i="1"/>
  <c r="F944" i="1"/>
  <c r="F1001" i="1"/>
  <c r="F21" i="3"/>
  <c r="F23" i="3"/>
  <c r="F24" i="3"/>
  <c r="F25" i="3"/>
  <c r="F26" i="3"/>
  <c r="F27" i="3"/>
  <c r="F20" i="3"/>
  <c r="F22" i="3"/>
  <c r="F19" i="3"/>
  <c r="B22" i="3"/>
  <c r="B25" i="3"/>
  <c r="B27" i="3"/>
  <c r="B23" i="3"/>
  <c r="B24" i="3"/>
  <c r="B26" i="3"/>
  <c r="B21" i="3"/>
  <c r="B20" i="3"/>
  <c r="B19" i="3"/>
  <c r="G6" i="9" l="1"/>
  <c r="G2" i="9"/>
  <c r="G5" i="9"/>
  <c r="G7" i="9"/>
  <c r="G3" i="9"/>
  <c r="G4" i="9"/>
  <c r="H7" i="9"/>
  <c r="H4" i="9"/>
  <c r="H5" i="9"/>
  <c r="H6" i="9"/>
  <c r="H2" i="9"/>
  <c r="H3" i="9"/>
  <c r="E5" i="6"/>
  <c r="F5" i="6" s="1"/>
  <c r="E8" i="6"/>
  <c r="H8" i="6" s="1"/>
  <c r="E13" i="6"/>
  <c r="G13" i="6" s="1"/>
  <c r="E6" i="6"/>
  <c r="H6" i="6" s="1"/>
  <c r="E9" i="6"/>
  <c r="H9" i="6" s="1"/>
  <c r="E7" i="6"/>
  <c r="H7" i="6" s="1"/>
  <c r="E12" i="6"/>
  <c r="G12" i="6" s="1"/>
  <c r="E2" i="6"/>
  <c r="G2" i="6" s="1"/>
  <c r="E10" i="6"/>
  <c r="H10" i="6" s="1"/>
  <c r="E11" i="6"/>
  <c r="H11" i="6" s="1"/>
  <c r="E4" i="6"/>
  <c r="H4" i="6" s="1"/>
  <c r="E3" i="6"/>
  <c r="F6" i="6" l="1"/>
  <c r="F7" i="6"/>
  <c r="H13" i="6"/>
  <c r="H5" i="6"/>
  <c r="G5" i="6"/>
  <c r="F8" i="6"/>
  <c r="F9" i="6"/>
  <c r="G9" i="6"/>
  <c r="G8" i="6"/>
  <c r="G7" i="6"/>
  <c r="G11" i="6"/>
  <c r="H12" i="6"/>
  <c r="F13" i="6"/>
  <c r="G6" i="6"/>
  <c r="F10" i="6"/>
  <c r="F11" i="6"/>
  <c r="F2" i="6"/>
  <c r="G10" i="6"/>
  <c r="F12" i="6"/>
  <c r="H2" i="6"/>
  <c r="F3" i="6"/>
  <c r="G3" i="6"/>
  <c r="F4" i="6"/>
  <c r="G4" i="6"/>
  <c r="H3" i="6"/>
</calcChain>
</file>

<file path=xl/sharedStrings.xml><?xml version="1.0" encoding="utf-8"?>
<sst xmlns="http://schemas.openxmlformats.org/spreadsheetml/2006/main" count="7146" uniqueCount="2116">
  <si>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</si>
  <si>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</si>
  <si>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</si>
  <si>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</si>
  <si>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</si>
  <si>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</si>
  <si>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</si>
  <si>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</si>
  <si>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</si>
  <si>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</si>
  <si>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</si>
  <si>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</si>
  <si>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</si>
  <si>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</si>
  <si>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</si>
  <si>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</si>
  <si>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</si>
  <si>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</si>
  <si>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</si>
  <si>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</si>
  <si>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</si>
  <si>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</si>
  <si>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</si>
  <si>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</si>
  <si>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</si>
  <si>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</si>
  <si>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</si>
  <si>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</si>
  <si>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</si>
  <si>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</si>
  <si>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</si>
  <si>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</si>
  <si>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</si>
  <si>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</si>
  <si>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</si>
  <si>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</si>
  <si>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</si>
  <si>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</si>
  <si>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</si>
  <si>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</si>
  <si>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</si>
  <si>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</si>
  <si>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</si>
  <si>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</si>
  <si>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</si>
  <si>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</si>
  <si>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</si>
  <si>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</si>
  <si>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</si>
  <si>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</si>
  <si>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</si>
  <si>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</si>
  <si>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</si>
  <si>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</si>
  <si>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</si>
  <si>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</si>
  <si>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</si>
  <si>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</si>
  <si>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</si>
  <si>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</si>
  <si>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</si>
  <si>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</si>
  <si>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</si>
  <si>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</si>
  <si>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</si>
  <si>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</si>
  <si>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</si>
  <si>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</si>
  <si>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</si>
  <si>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</si>
  <si>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</si>
  <si>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</si>
  <si>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</si>
  <si>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</si>
  <si>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</si>
  <si>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</si>
  <si>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</si>
  <si>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</si>
  <si>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</si>
  <si>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</si>
  <si>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</si>
  <si>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</si>
  <si>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</si>
  <si>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</si>
  <si>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</si>
  <si>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</si>
  <si>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</si>
  <si>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</si>
  <si>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</si>
  <si>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</si>
  <si>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</si>
  <si>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</si>
  <si>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</si>
  <si>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</si>
  <si>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</si>
  <si>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</si>
  <si>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</si>
  <si>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</si>
  <si>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</si>
  <si>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</si>
  <si>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</si>
  <si>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</si>
  <si>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</si>
  <si>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</si>
  <si>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</si>
  <si>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</si>
  <si>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</si>
  <si>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</si>
  <si>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</si>
  <si>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</si>
  <si>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</si>
  <si>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</si>
  <si>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</si>
  <si>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</si>
  <si>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</si>
  <si>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</si>
  <si>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</si>
  <si>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</si>
  <si>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</si>
  <si>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</si>
  <si>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</si>
  <si>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</si>
  <si>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</si>
  <si>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</si>
  <si>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</si>
  <si>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</si>
  <si>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</si>
  <si>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</si>
  <si>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</si>
  <si>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</si>
  <si>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</si>
  <si>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</si>
  <si>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</si>
  <si>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</si>
  <si>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</si>
  <si>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</si>
  <si>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</si>
  <si>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</si>
  <si>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</si>
  <si>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</si>
  <si>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</si>
  <si>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</si>
  <si>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</si>
  <si>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</si>
  <si>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</si>
  <si>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</si>
  <si>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</si>
  <si>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</si>
  <si>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</si>
  <si>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</si>
  <si>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</si>
  <si>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</si>
  <si>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</si>
  <si>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</si>
  <si>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</si>
  <si>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</si>
  <si>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</si>
  <si>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</si>
  <si>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</si>
  <si>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</si>
  <si>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</si>
  <si>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</si>
  <si>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</si>
  <si>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</si>
  <si>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</si>
  <si>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</si>
  <si>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</si>
  <si>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</si>
  <si>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</si>
  <si>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</si>
  <si>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</si>
  <si>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</si>
  <si>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</si>
  <si>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</si>
  <si>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</si>
  <si>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</si>
  <si>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</si>
  <si>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</si>
  <si>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</si>
  <si>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</si>
  <si>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</si>
  <si>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</si>
  <si>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</si>
  <si>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</si>
  <si>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</si>
  <si>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</si>
  <si>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</si>
  <si>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</si>
  <si>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</si>
  <si>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</si>
  <si>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</si>
  <si>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</si>
  <si>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</si>
  <si>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</si>
  <si>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</si>
  <si>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</si>
  <si>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</si>
  <si>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</si>
  <si>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</si>
  <si>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</si>
  <si>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</si>
  <si>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</si>
  <si>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</si>
  <si>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</si>
  <si>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</si>
  <si>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</si>
  <si>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</si>
  <si>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</si>
  <si>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</si>
  <si>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</si>
  <si>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</si>
  <si>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</si>
  <si>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</si>
  <si>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</si>
  <si>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</si>
  <si>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</si>
  <si>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</si>
  <si>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</si>
  <si>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</si>
  <si>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</si>
  <si>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</si>
  <si>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</si>
  <si>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</si>
  <si>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</si>
  <si>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</si>
  <si>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</si>
  <si>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</si>
  <si>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</si>
  <si>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</si>
  <si>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</si>
  <si>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</si>
  <si>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</si>
  <si>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</si>
  <si>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</si>
  <si>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</si>
  <si>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</si>
  <si>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</si>
  <si>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</si>
  <si>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</si>
  <si>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</si>
  <si>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</si>
  <si>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</si>
  <si>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</si>
  <si>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</si>
  <si>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</si>
  <si>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</si>
  <si>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</si>
  <si>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</si>
  <si>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</si>
  <si>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</si>
  <si>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</si>
  <si>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</si>
  <si>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</si>
  <si>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</si>
  <si>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</si>
  <si>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</si>
  <si>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</si>
  <si>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</si>
  <si>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</si>
  <si>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</si>
  <si>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</si>
  <si>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</si>
  <si>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</si>
  <si>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</si>
  <si>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</si>
  <si>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</si>
  <si>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</si>
  <si>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</si>
  <si>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</si>
  <si>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</si>
  <si>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</si>
  <si>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</si>
  <si>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</si>
  <si>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</si>
  <si>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</si>
  <si>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</si>
  <si>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</si>
  <si>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</si>
  <si>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</si>
  <si>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</si>
  <si>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</si>
  <si>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</si>
  <si>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</si>
  <si>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</si>
  <si>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</si>
  <si>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</si>
  <si>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</si>
  <si>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</si>
  <si>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</si>
  <si>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</si>
  <si>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</si>
  <si>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</si>
  <si>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</si>
  <si>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</si>
  <si>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</si>
  <si>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</si>
  <si>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</si>
  <si>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</si>
  <si>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</si>
  <si>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</si>
  <si>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</si>
  <si>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</si>
  <si>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</si>
  <si>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</si>
  <si>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</si>
  <si>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</si>
  <si>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</si>
  <si>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</si>
  <si>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</si>
  <si>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</si>
  <si>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</si>
  <si>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</si>
  <si>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</si>
  <si>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</si>
  <si>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</si>
  <si>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</si>
  <si>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</si>
  <si>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</si>
  <si>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</si>
  <si>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</si>
  <si>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</si>
  <si>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</si>
  <si>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</si>
  <si>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</si>
  <si>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</si>
  <si>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</si>
  <si>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</si>
  <si>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</si>
  <si>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</si>
  <si>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</si>
  <si>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</si>
  <si>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</si>
  <si>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</si>
  <si>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</si>
  <si>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</si>
  <si>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</si>
  <si>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</si>
  <si>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</si>
  <si>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</si>
  <si>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</si>
  <si>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</si>
  <si>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</si>
  <si>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</si>
  <si>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</si>
  <si>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</si>
  <si>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</si>
  <si>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</si>
  <si>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</si>
  <si>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</si>
  <si>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</si>
  <si>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</si>
  <si>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</si>
  <si>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</si>
  <si>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</si>
  <si>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</si>
  <si>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</si>
  <si>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</si>
  <si>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</si>
  <si>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</si>
  <si>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</si>
  <si>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</si>
  <si>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</si>
  <si>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</si>
  <si>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</si>
  <si>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</si>
  <si>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</si>
  <si>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</si>
  <si>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</si>
  <si>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</si>
  <si>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</si>
  <si>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</si>
  <si>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</si>
  <si>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</si>
  <si>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</si>
  <si>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</si>
  <si>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</si>
  <si>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</si>
  <si>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</si>
  <si>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</si>
  <si>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</si>
  <si>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</si>
  <si>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</si>
  <si>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</si>
  <si>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</si>
  <si>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</si>
  <si>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</si>
  <si>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</si>
  <si>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</si>
  <si>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</si>
  <si>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</si>
  <si>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</si>
  <si>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</si>
  <si>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</si>
  <si>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</si>
  <si>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</si>
  <si>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</si>
  <si>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</si>
  <si>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</si>
  <si>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</si>
  <si>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</si>
  <si>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</si>
  <si>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</si>
  <si>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</si>
  <si>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</si>
  <si>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</si>
  <si>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</si>
  <si>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</si>
  <si>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</si>
  <si>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</si>
  <si>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</si>
  <si>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</si>
  <si>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</si>
  <si>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</si>
  <si>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</si>
  <si>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</si>
  <si>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</si>
  <si>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</si>
  <si>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</si>
  <si>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</si>
  <si>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</si>
  <si>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</si>
  <si>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</si>
  <si>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</si>
  <si>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</si>
  <si>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</si>
  <si>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</si>
  <si>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</si>
  <si>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</si>
  <si>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</si>
  <si>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</si>
  <si>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</si>
  <si>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</si>
  <si>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</si>
  <si>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</si>
  <si>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</si>
  <si>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</si>
  <si>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</si>
  <si>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</si>
  <si>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</si>
  <si>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</si>
  <si>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</si>
  <si>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</si>
  <si>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</si>
  <si>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</si>
  <si>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</si>
  <si>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</si>
  <si>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</si>
  <si>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</si>
  <si>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</si>
  <si>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</si>
  <si>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</si>
  <si>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</si>
  <si>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</si>
  <si>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</si>
  <si>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</si>
  <si>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</si>
  <si>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</si>
  <si>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</si>
  <si>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</si>
  <si>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</si>
  <si>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</si>
  <si>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</si>
  <si>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</si>
  <si>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</si>
  <si>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</si>
  <si>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</si>
  <si>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</si>
  <si>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</si>
  <si>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</si>
  <si>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</si>
  <si>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</si>
  <si>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</si>
  <si>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</si>
  <si>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</si>
  <si>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</si>
  <si>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</si>
  <si>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</si>
  <si>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</si>
  <si>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</si>
  <si>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</si>
  <si>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</si>
  <si>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</si>
  <si>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</si>
  <si>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</si>
  <si>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</si>
  <si>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</si>
  <si>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</si>
  <si>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</si>
  <si>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</si>
  <si>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</si>
  <si>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</si>
  <si>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</si>
  <si>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</si>
  <si>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</si>
  <si>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</si>
  <si>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</si>
  <si>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</si>
  <si>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</si>
  <si>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</si>
  <si>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</si>
  <si>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</si>
  <si>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</si>
  <si>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</si>
  <si>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</si>
  <si>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</si>
  <si>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</si>
  <si>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</si>
  <si>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</si>
  <si>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</si>
  <si>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</si>
  <si>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</si>
  <si>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</si>
  <si>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</si>
  <si>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</si>
  <si>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</si>
  <si>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</si>
  <si>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</si>
  <si>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</si>
  <si>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</si>
  <si>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</si>
  <si>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</si>
  <si>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</si>
  <si>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</si>
  <si>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</si>
  <si>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</si>
  <si>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</si>
  <si>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</si>
  <si>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</si>
  <si>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</si>
  <si>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</si>
  <si>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</si>
  <si>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</si>
  <si>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</si>
  <si>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</si>
  <si>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</si>
  <si>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</si>
  <si>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</si>
  <si>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</si>
  <si>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</si>
  <si>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</si>
  <si>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</si>
  <si>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</si>
  <si>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</si>
  <si>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</si>
  <si>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</si>
  <si>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</si>
  <si>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</si>
  <si>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</si>
  <si>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</si>
  <si>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</si>
  <si>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</si>
  <si>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</si>
  <si>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</si>
  <si>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</si>
  <si>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</si>
  <si>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</si>
  <si>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</si>
  <si>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</si>
  <si>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</si>
  <si>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</si>
  <si>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</si>
  <si>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</si>
  <si>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</si>
  <si>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</si>
  <si>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</si>
  <si>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</si>
  <si>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</si>
  <si>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</si>
  <si>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</si>
  <si>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</si>
  <si>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</si>
  <si>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</si>
  <si>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</si>
  <si>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</si>
  <si>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</si>
  <si>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</si>
  <si>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</si>
  <si>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</si>
  <si>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</si>
  <si>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</si>
  <si>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</si>
  <si>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</si>
  <si>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</si>
  <si>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</si>
  <si>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</si>
  <si>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</si>
  <si>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</si>
  <si>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</si>
  <si>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</si>
  <si>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</si>
  <si>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</si>
  <si>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</si>
  <si>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</si>
  <si>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</si>
  <si>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</si>
  <si>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</si>
  <si>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</si>
  <si>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</si>
  <si>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</si>
  <si>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</si>
  <si>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</si>
  <si>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</si>
  <si>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</si>
  <si>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</si>
  <si>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</si>
  <si>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</si>
  <si>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</si>
  <si>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</si>
  <si>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</si>
  <si>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</si>
  <si>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</si>
  <si>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</si>
  <si>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</si>
  <si>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</si>
  <si>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</si>
  <si>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</si>
  <si>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</si>
  <si>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</si>
  <si>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</si>
  <si>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</si>
  <si>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</si>
  <si>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</si>
  <si>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</si>
  <si>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</si>
  <si>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</si>
  <si>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</si>
  <si>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</si>
  <si>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</si>
  <si>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</si>
  <si>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</si>
  <si>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</si>
  <si>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</si>
  <si>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</si>
  <si>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</si>
  <si>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</si>
  <si>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</si>
  <si>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</si>
  <si>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</si>
  <si>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</si>
  <si>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</si>
  <si>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</si>
  <si>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</si>
  <si>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</si>
  <si>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</si>
  <si>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</si>
  <si>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</si>
  <si>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</si>
  <si>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</si>
  <si>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</si>
  <si>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</si>
  <si>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</si>
  <si>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</si>
  <si>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</si>
  <si>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</si>
  <si>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</si>
  <si>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</si>
  <si>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</si>
  <si>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</si>
  <si>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</si>
  <si>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</si>
  <si>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</si>
  <si>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</si>
  <si>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</si>
  <si>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</si>
  <si>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</si>
  <si>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</si>
  <si>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</si>
  <si>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</si>
  <si>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</si>
  <si>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</si>
  <si>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</si>
  <si>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</si>
  <si>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</si>
  <si>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</si>
  <si>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</si>
  <si>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</si>
  <si>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</si>
  <si>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</si>
  <si>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</si>
  <si>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</si>
  <si>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</si>
  <si>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</si>
  <si>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</si>
  <si>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</si>
  <si>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</si>
  <si>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</si>
  <si>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</si>
  <si>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</si>
  <si>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</si>
  <si>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</si>
  <si>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</si>
  <si>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</si>
  <si>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</si>
  <si>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</si>
  <si>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</si>
  <si>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</si>
  <si>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</si>
  <si>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</si>
  <si>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</si>
  <si>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</si>
  <si>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</si>
  <si>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</si>
  <si>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</si>
  <si>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</si>
  <si>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</si>
  <si>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</si>
  <si>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</si>
  <si>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</si>
  <si>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</si>
  <si>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</si>
  <si>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</si>
  <si>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</si>
  <si>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</si>
  <si>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</si>
  <si>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</si>
  <si>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</si>
  <si>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</si>
  <si>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</si>
  <si>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</si>
  <si>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</si>
  <si>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</si>
  <si>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</si>
  <si>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</si>
  <si>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</si>
  <si>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</si>
  <si>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</si>
  <si>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</si>
  <si>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</si>
  <si>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</si>
  <si>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</si>
  <si>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</si>
  <si>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</si>
  <si>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</si>
  <si>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</si>
  <si>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</si>
  <si>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</si>
  <si>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</si>
  <si>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</si>
  <si>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</si>
  <si>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</si>
  <si>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</si>
  <si>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</si>
  <si>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</si>
  <si>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</si>
  <si>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</si>
  <si>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</si>
  <si>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</si>
  <si>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</si>
  <si>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</si>
  <si>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</si>
  <si>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</si>
  <si>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</si>
  <si>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</si>
  <si>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</si>
  <si>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</si>
  <si>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</si>
  <si>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</si>
  <si>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</si>
  <si>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</si>
  <si>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</si>
  <si>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</si>
  <si>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</si>
  <si>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</si>
  <si>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</si>
  <si>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</si>
  <si>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</si>
  <si>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</si>
  <si>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</si>
  <si>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</si>
  <si>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</si>
  <si>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</si>
  <si>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</si>
  <si>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</si>
  <si>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</si>
  <si>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</si>
  <si>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</si>
  <si>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</si>
  <si>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</si>
  <si>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</si>
  <si>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</si>
  <si>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</si>
  <si>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</si>
  <si>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</si>
  <si>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</si>
  <si>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</si>
  <si>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</si>
  <si>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</si>
  <si>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</si>
  <si>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</si>
  <si>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</si>
  <si>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</si>
  <si>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</si>
  <si>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</si>
  <si>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</si>
  <si>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</si>
  <si>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</si>
  <si>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</si>
  <si>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</si>
  <si>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</si>
  <si>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</si>
  <si>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</si>
  <si>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</si>
  <si>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</si>
  <si>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</si>
  <si>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</si>
  <si>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</si>
  <si>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</si>
  <si>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</si>
  <si>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</si>
  <si>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</si>
  <si>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</si>
  <si>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</si>
  <si>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</si>
  <si>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</si>
  <si>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</si>
  <si>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</si>
  <si>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</si>
  <si>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</si>
  <si>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</si>
  <si>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</si>
  <si>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</si>
  <si>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</si>
  <si>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</si>
  <si>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</si>
  <si>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</si>
  <si>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</si>
  <si>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</si>
  <si>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</si>
  <si>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</si>
  <si>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</si>
  <si>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</si>
  <si>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</si>
  <si>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</si>
  <si>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</si>
  <si>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</si>
  <si>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</si>
  <si>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</si>
  <si>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</si>
  <si>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</si>
  <si>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</si>
  <si>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</si>
  <si>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</si>
  <si>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</si>
  <si>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</si>
  <si>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</si>
  <si>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</si>
  <si>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</si>
  <si>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</si>
  <si>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</si>
  <si>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</si>
  <si>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</si>
  <si>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</si>
  <si>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</si>
  <si>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</si>
  <si>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</si>
  <si>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</si>
  <si>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</si>
  <si>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</si>
  <si>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</si>
  <si>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</si>
  <si>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</si>
  <si>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</si>
  <si>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</si>
  <si>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</si>
  <si>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</si>
  <si>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</si>
  <si>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</si>
  <si>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</si>
  <si>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</si>
  <si>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</si>
  <si>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</si>
  <si>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</si>
  <si>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</si>
  <si>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</si>
  <si>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</si>
  <si>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</si>
  <si>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</si>
  <si>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</si>
  <si>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</si>
  <si>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</si>
  <si>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</si>
  <si>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</si>
  <si>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</si>
  <si>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</si>
  <si>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</si>
  <si>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</si>
  <si>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</si>
  <si>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</si>
  <si>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</si>
  <si>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</si>
  <si>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</si>
  <si>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</si>
  <si>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</si>
  <si>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</si>
  <si>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</si>
  <si>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</si>
  <si>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</si>
  <si>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</si>
  <si>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</si>
  <si>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</si>
  <si>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</si>
  <si>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</si>
  <si>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</si>
  <si>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</si>
  <si>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</si>
  <si>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</si>
  <si>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</si>
  <si>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</si>
  <si>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</si>
  <si>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</si>
  <si>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</si>
  <si>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</si>
  <si>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</si>
  <si>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</si>
  <si>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</si>
  <si>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</si>
  <si>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</si>
  <si>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</si>
  <si>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</si>
  <si>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</si>
  <si>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</si>
  <si>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</si>
  <si>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</si>
  <si>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</si>
  <si>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</si>
  <si>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</si>
  <si>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</si>
  <si>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</si>
  <si>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</si>
  <si>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</si>
  <si>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</si>
  <si>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</si>
  <si>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</si>
  <si>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</si>
  <si>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</si>
  <si>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</si>
  <si>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</si>
  <si>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</si>
  <si>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</si>
  <si>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</si>
  <si>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</si>
  <si>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</si>
  <si>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</si>
  <si>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</si>
  <si>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</si>
  <si>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</si>
  <si>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</si>
  <si>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</si>
  <si>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</si>
  <si>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</si>
  <si>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</si>
  <si>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</si>
  <si>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</si>
  <si>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</si>
  <si>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</si>
  <si>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</si>
  <si>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</si>
  <si>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</si>
  <si>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</si>
  <si>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</si>
  <si>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</si>
  <si>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</si>
  <si>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</si>
  <si>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</si>
  <si>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</si>
  <si>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</si>
  <si>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</si>
  <si>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</si>
  <si>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</si>
  <si>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</si>
  <si>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</si>
  <si>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</si>
  <si>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</si>
  <si>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</si>
  <si>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</si>
  <si>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</si>
  <si>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</si>
  <si>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</si>
  <si>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</si>
  <si>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</si>
  <si>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</si>
  <si>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</si>
  <si>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</si>
  <si>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</si>
  <si>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</si>
  <si>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</si>
  <si>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</si>
  <si>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</si>
  <si>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</si>
  <si>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</si>
  <si>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</si>
  <si>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</si>
  <si>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</si>
  <si>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</si>
  <si>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</si>
  <si>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</si>
  <si>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</si>
  <si>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</si>
  <si>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</si>
  <si>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</si>
  <si>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</si>
  <si>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</si>
  <si>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</si>
  <si>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</si>
  <si>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</si>
  <si>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</si>
  <si>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</si>
  <si>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</si>
  <si>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</si>
  <si>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</si>
  <si>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</si>
  <si>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</si>
  <si>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</si>
  <si>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</si>
  <si>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</si>
  <si>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</si>
  <si>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</si>
  <si>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</si>
  <si>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</si>
  <si>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</si>
  <si>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</si>
  <si>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</si>
  <si>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</si>
  <si>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</si>
  <si>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</si>
  <si>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</si>
  <si>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</si>
  <si>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</si>
  <si>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</si>
  <si>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</si>
  <si>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</si>
  <si>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</si>
  <si>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</si>
  <si>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</si>
  <si>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</si>
  <si>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</si>
  <si>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</si>
  <si>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</si>
  <si>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</si>
  <si>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</si>
  <si>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</si>
  <si>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</si>
  <si>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</si>
  <si>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</si>
  <si>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</si>
  <si>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</si>
  <si>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</si>
  <si>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</si>
  <si>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</si>
  <si>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</si>
  <si>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</si>
  <si>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</si>
  <si>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</si>
  <si>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</si>
  <si>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</si>
  <si>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</si>
  <si>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</si>
  <si>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</si>
  <si>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</si>
  <si>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</si>
  <si>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</si>
  <si>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</si>
  <si>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</si>
  <si>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</si>
  <si>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</si>
  <si>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</si>
  <si>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</si>
  <si>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</si>
  <si>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</si>
  <si>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</si>
  <si>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</si>
  <si>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</si>
  <si>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</si>
  <si>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</si>
  <si>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</si>
  <si>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</si>
  <si>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</si>
  <si>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</si>
  <si>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</si>
  <si>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</si>
  <si>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</si>
  <si>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</si>
  <si>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</si>
  <si>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</si>
  <si>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</si>
  <si>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</si>
  <si>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</si>
  <si>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</si>
  <si>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</si>
  <si>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</si>
  <si>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</si>
  <si>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</si>
  <si>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</si>
  <si>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</si>
  <si>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</si>
  <si>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</si>
  <si>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</si>
  <si>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</si>
  <si>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</si>
  <si>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</si>
  <si>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</si>
  <si>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</si>
  <si>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</si>
  <si>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</si>
  <si>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</si>
  <si>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</si>
  <si>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</si>
  <si>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</si>
  <si>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</si>
  <si>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</si>
  <si>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</si>
  <si>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</si>
  <si>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</si>
  <si>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</si>
  <si>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</si>
  <si>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</si>
  <si>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</si>
  <si>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</si>
  <si>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</si>
  <si>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</si>
  <si>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</si>
  <si>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</si>
  <si>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</si>
  <si>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</si>
  <si>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</si>
  <si>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</si>
  <si>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</si>
  <si>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</si>
  <si>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</si>
  <si>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</si>
  <si>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</si>
  <si>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</si>
  <si>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</si>
  <si>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</si>
  <si>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</si>
  <si>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</si>
  <si>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</si>
  <si>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</si>
  <si>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</si>
  <si>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</si>
  <si>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</si>
  <si>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</si>
  <si>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</si>
  <si>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</si>
  <si>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</si>
  <si>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</si>
  <si>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</si>
  <si>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</si>
  <si>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</si>
  <si>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</si>
  <si>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</si>
  <si>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</si>
  <si>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</si>
  <si>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</si>
  <si>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</si>
  <si>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</si>
  <si>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</si>
  <si>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</si>
  <si>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</si>
  <si>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</si>
  <si>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</si>
  <si>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</si>
  <si>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</si>
  <si>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</si>
  <si>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</si>
  <si>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</si>
  <si>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</si>
  <si>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</si>
  <si>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</si>
  <si>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</si>
  <si>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</si>
  <si>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</si>
  <si>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</si>
  <si>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</si>
  <si>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</si>
  <si>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</si>
  <si>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</si>
  <si>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</si>
  <si>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</si>
  <si>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</si>
  <si>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</si>
  <si>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</si>
  <si>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</si>
  <si>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</si>
  <si>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</si>
  <si>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</si>
  <si>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</si>
  <si>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</si>
  <si>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</si>
  <si>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</si>
  <si>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</si>
  <si>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</si>
  <si>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</si>
  <si>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</si>
  <si>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</si>
  <si>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</si>
  <si>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</si>
  <si>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</si>
  <si>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</si>
  <si>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</si>
  <si>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</si>
  <si>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</si>
  <si>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</si>
  <si>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</si>
  <si>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</si>
  <si>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</si>
  <si>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</si>
  <si>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</si>
  <si>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</si>
  <si>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</si>
  <si>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</si>
  <si>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</si>
  <si>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</si>
  <si>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</si>
  <si>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</si>
  <si>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</si>
  <si>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</si>
  <si>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</si>
  <si>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</si>
  <si>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</si>
  <si>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</si>
  <si>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</si>
  <si>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</si>
  <si>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</si>
  <si>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</si>
  <si>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</si>
  <si>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</si>
  <si>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</si>
  <si>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</si>
  <si>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</si>
  <si>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</si>
  <si>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</si>
  <si>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</si>
  <si>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</si>
  <si>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</si>
  <si>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</si>
  <si>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</si>
  <si>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</si>
  <si>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</si>
  <si>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</si>
  <si>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</si>
  <si>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</si>
  <si>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</si>
  <si>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</si>
  <si>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</si>
  <si>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</si>
  <si>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</si>
  <si>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</si>
  <si>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</si>
  <si>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</si>
  <si>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</si>
  <si>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</si>
  <si>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</si>
  <si>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</si>
  <si>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</si>
  <si>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</si>
  <si>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</si>
  <si>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</si>
  <si>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</si>
  <si>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</si>
  <si>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</si>
  <si>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</si>
  <si>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</si>
  <si>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</si>
  <si>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</si>
  <si>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</si>
  <si>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</si>
  <si>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</si>
  <si>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</si>
  <si>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</si>
  <si>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</si>
  <si>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</si>
  <si>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</si>
  <si>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</si>
  <si>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</si>
  <si>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</si>
  <si>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</si>
  <si>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</si>
  <si>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</si>
  <si>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</si>
  <si>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</si>
  <si>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</si>
  <si>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</si>
  <si>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</si>
  <si>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</si>
  <si>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</si>
  <si>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</si>
  <si>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</si>
  <si>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</si>
  <si>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</si>
  <si>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</si>
  <si>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</si>
  <si>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</si>
  <si>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</si>
  <si>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</si>
  <si>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</si>
  <si>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</si>
  <si>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</si>
  <si>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</si>
  <si>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</si>
  <si>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</si>
  <si>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</si>
  <si>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</si>
  <si>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</si>
  <si>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</si>
  <si>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</si>
  <si>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</si>
  <si>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</si>
  <si>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</si>
  <si>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</si>
  <si>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</si>
  <si>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</si>
  <si>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</si>
  <si>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</si>
  <si>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</si>
  <si>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</si>
  <si>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</si>
  <si>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</si>
  <si>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</si>
  <si>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</si>
  <si>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</si>
  <si>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</si>
  <si>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</si>
  <si>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</si>
  <si>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</si>
  <si>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</si>
  <si>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</si>
  <si>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</si>
  <si>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</si>
  <si>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</si>
  <si>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</si>
  <si>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</si>
  <si>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</si>
  <si>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</si>
  <si>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</si>
  <si>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</si>
  <si>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</si>
  <si>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</si>
  <si>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</si>
  <si>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</si>
  <si>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</si>
  <si>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</si>
  <si>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</si>
  <si>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</si>
  <si>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</si>
  <si>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</si>
  <si>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</si>
  <si>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</si>
  <si>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</si>
  <si>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</si>
  <si>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</si>
  <si>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</si>
  <si>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</si>
  <si>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</si>
  <si>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</si>
  <si>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</si>
  <si>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</si>
  <si>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</si>
  <si>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</si>
  <si>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</si>
  <si>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</si>
  <si>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</si>
  <si>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</si>
  <si>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</si>
  <si>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</si>
  <si>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</si>
  <si>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</si>
  <si>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</si>
  <si>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</si>
  <si>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</si>
  <si>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</si>
  <si>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</si>
  <si>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</si>
  <si>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</si>
  <si>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</si>
  <si>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</si>
  <si>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</si>
  <si>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</si>
  <si>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</si>
  <si>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</si>
  <si>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</si>
  <si>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</si>
  <si>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</si>
  <si>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</si>
  <si>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</si>
  <si>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</si>
  <si>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</si>
  <si>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</si>
  <si>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</si>
  <si>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</si>
  <si>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</si>
  <si>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</si>
  <si>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</si>
  <si>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</si>
  <si>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</si>
  <si>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</si>
  <si>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</si>
  <si>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</si>
  <si>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</si>
  <si>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</si>
  <si>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</si>
  <si>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</si>
  <si>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</si>
  <si>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</si>
  <si>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</si>
  <si>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</si>
  <si>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</si>
  <si>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</si>
  <si>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</si>
  <si>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</si>
  <si>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</si>
  <si>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</si>
  <si>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</si>
  <si>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</si>
  <si>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</si>
  <si>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</si>
  <si>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</si>
  <si>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</si>
  <si>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</si>
  <si>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</si>
  <si>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</si>
  <si>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</si>
  <si>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</si>
  <si>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</si>
  <si>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</si>
  <si>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</si>
  <si>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</si>
  <si>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</si>
  <si>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</si>
  <si>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</si>
  <si>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</si>
  <si>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</si>
  <si>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</si>
  <si>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</si>
  <si>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</si>
  <si>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</si>
  <si>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</si>
  <si>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</si>
  <si>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</si>
  <si>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</si>
  <si>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</si>
  <si>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</si>
  <si>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</si>
  <si>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</si>
  <si>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</si>
  <si>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</si>
  <si>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</si>
  <si>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</si>
  <si>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</si>
  <si>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</si>
  <si>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</si>
  <si>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</si>
  <si>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</si>
  <si>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</si>
  <si>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</si>
  <si>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</si>
  <si>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</si>
  <si>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</si>
  <si>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</si>
  <si>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</si>
  <si>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</si>
  <si>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</si>
  <si>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</si>
  <si>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</si>
  <si>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</si>
  <si>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</si>
  <si>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</si>
  <si>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</si>
  <si>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</si>
  <si>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</si>
  <si>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</si>
  <si>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</si>
  <si>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</si>
  <si>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</si>
  <si>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</si>
  <si>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</si>
  <si>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</si>
  <si>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</si>
  <si>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</si>
  <si>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</si>
  <si>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</si>
  <si>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</si>
  <si>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</si>
  <si>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</si>
  <si>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</si>
  <si>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</si>
  <si>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</si>
  <si>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</si>
  <si>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</si>
  <si>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</si>
  <si>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</si>
  <si>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</si>
  <si>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</si>
  <si>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</si>
  <si>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</si>
  <si>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</si>
  <si>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</si>
  <si>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</si>
  <si>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</si>
  <si>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</si>
  <si>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</si>
  <si>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</si>
  <si>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</si>
  <si>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</si>
  <si>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</si>
  <si>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</si>
  <si>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</si>
  <si>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</si>
  <si>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</si>
  <si>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</si>
  <si>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</si>
  <si>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</si>
  <si>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</si>
  <si>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</si>
  <si>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</si>
  <si>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</si>
  <si>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</si>
  <si>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</si>
  <si>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</si>
  <si>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</si>
  <si>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</si>
  <si>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</si>
  <si>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</si>
  <si>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</si>
  <si>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</si>
  <si>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</si>
  <si>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</si>
  <si>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</si>
  <si>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</si>
  <si>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</si>
  <si>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</si>
  <si>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</si>
  <si>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</si>
  <si>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</si>
  <si>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</si>
  <si>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</si>
  <si>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</si>
  <si>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</si>
  <si>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</si>
  <si>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</si>
  <si>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</si>
  <si>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</si>
  <si>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</si>
  <si>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</si>
  <si>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</si>
  <si>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</si>
  <si>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</si>
  <si>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</si>
  <si>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</si>
  <si>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</si>
  <si>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</si>
  <si>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</si>
  <si>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</si>
  <si>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</si>
  <si>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</si>
  <si>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</si>
  <si>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</si>
  <si>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</si>
  <si>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</si>
  <si>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</si>
  <si>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</si>
  <si>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</si>
  <si>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</si>
  <si>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</si>
  <si>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</si>
  <si>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</si>
  <si>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</si>
  <si>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</si>
  <si>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</si>
  <si>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</si>
  <si>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</si>
  <si>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</si>
  <si>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</si>
  <si>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</si>
  <si>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</si>
  <si>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</si>
  <si>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</si>
  <si>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</si>
  <si>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</si>
  <si>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</si>
  <si>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</si>
  <si>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</si>
  <si>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</si>
  <si>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</si>
  <si>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</si>
  <si>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</si>
  <si>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</si>
  <si>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</si>
  <si>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</si>
  <si>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</si>
  <si>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</si>
  <si>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</si>
  <si>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</si>
  <si>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</si>
  <si>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</si>
  <si>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</si>
  <si>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</si>
  <si>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</si>
  <si>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</si>
  <si>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</si>
  <si>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</si>
  <si>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</si>
  <si>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</si>
  <si>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</si>
  <si>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</si>
  <si>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</si>
  <si>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</si>
  <si>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</si>
  <si>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</si>
  <si>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</si>
  <si>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</si>
  <si>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</si>
  <si>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</si>
  <si>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</si>
  <si>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</si>
  <si>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</si>
  <si>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</si>
  <si>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</si>
  <si>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</si>
  <si>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</si>
  <si>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</si>
  <si>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</si>
  <si>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</si>
  <si>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</si>
  <si>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</si>
  <si>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</si>
  <si>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</si>
  <si>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</si>
  <si>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</si>
  <si>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</si>
  <si>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</si>
  <si>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</si>
  <si>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</si>
  <si>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</si>
  <si>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</si>
  <si>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</si>
  <si>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</si>
  <si>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</si>
  <si>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</si>
  <si>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</si>
  <si>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</si>
  <si>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</si>
  <si>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</si>
  <si>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</si>
  <si>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</si>
  <si>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</si>
  <si>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</si>
  <si>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</si>
  <si>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</si>
  <si>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</si>
  <si>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</si>
  <si>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</si>
  <si>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</si>
  <si>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</si>
  <si>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</si>
  <si>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</si>
  <si>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</si>
  <si>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</si>
  <si>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</si>
  <si>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</si>
  <si>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</si>
  <si>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</si>
  <si>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</si>
  <si>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</si>
  <si>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</si>
  <si>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</si>
  <si>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</si>
  <si>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</si>
  <si>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</si>
  <si>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</si>
  <si>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</si>
  <si>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</si>
  <si>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</si>
  <si>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</si>
  <si>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</si>
  <si>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</si>
  <si>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</si>
  <si>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</si>
  <si>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</si>
  <si>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</si>
  <si>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</si>
  <si>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</si>
  <si>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</si>
  <si>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</si>
  <si>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</si>
  <si>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</si>
  <si>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</si>
  <si>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</si>
  <si>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</si>
  <si>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</si>
  <si>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</si>
  <si>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</si>
  <si>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</si>
  <si>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</si>
  <si>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</si>
  <si>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</si>
  <si>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</si>
  <si>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</si>
  <si>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</si>
  <si>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</si>
  <si>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</si>
  <si>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</si>
  <si>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</si>
  <si>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</si>
  <si>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</si>
  <si>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</si>
  <si>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</si>
  <si>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</si>
  <si>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</si>
  <si>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</si>
  <si>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</si>
  <si>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</si>
  <si>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</si>
  <si>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</si>
  <si>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</si>
  <si>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</si>
  <si>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</si>
  <si>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</si>
  <si>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</si>
  <si>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</si>
  <si>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</si>
  <si>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</si>
  <si>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</si>
  <si>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</si>
  <si>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</si>
  <si>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</si>
  <si>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</si>
  <si>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</si>
  <si>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</si>
  <si>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</si>
  <si>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</si>
  <si>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</si>
  <si>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</si>
  <si>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</si>
  <si>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</si>
  <si>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</si>
  <si>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</si>
  <si>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</si>
  <si>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</si>
  <si>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</si>
  <si>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</si>
  <si>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</si>
  <si>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</si>
  <si>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</si>
  <si>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</si>
  <si>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</si>
  <si>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</si>
  <si>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</si>
  <si>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</si>
  <si>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</si>
  <si>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</si>
  <si>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</si>
  <si>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</si>
  <si>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</si>
  <si>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</si>
  <si>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</si>
  <si>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</si>
  <si>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</si>
  <si>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</si>
  <si>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</si>
  <si>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</si>
  <si>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</si>
  <si>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</si>
  <si>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</si>
  <si>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</si>
  <si>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</si>
  <si>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</si>
  <si>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</si>
  <si>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</si>
  <si>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</si>
  <si>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</si>
  <si>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</si>
  <si>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</si>
  <si>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</si>
  <si>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</si>
  <si>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</si>
  <si>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</si>
  <si>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</si>
  <si>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</si>
  <si>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</si>
  <si>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</si>
  <si>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</si>
  <si>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</si>
  <si>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</si>
  <si>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</si>
  <si>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</si>
  <si>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</si>
  <si>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</si>
  <si>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</si>
  <si>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</si>
  <si>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</si>
  <si>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</si>
  <si>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</si>
  <si>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</si>
  <si>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</si>
  <si>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</si>
  <si>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</si>
  <si>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</si>
  <si>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</si>
  <si>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</si>
  <si>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</si>
  <si>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</si>
  <si>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</si>
  <si>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</si>
  <si>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</si>
  <si>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</si>
  <si>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</si>
  <si>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</si>
  <si>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</si>
  <si>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</si>
  <si>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</si>
  <si>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</si>
  <si>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</si>
  <si>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</si>
  <si>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</si>
  <si>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</si>
  <si>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</si>
  <si>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</si>
  <si>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</si>
  <si>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</si>
  <si>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</si>
  <si>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</si>
  <si>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</si>
  <si>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</si>
  <si>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</si>
  <si>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</si>
  <si>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</si>
  <si>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</si>
  <si>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</si>
  <si>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</si>
  <si>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</si>
  <si>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</si>
  <si>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</si>
  <si>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</si>
  <si>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</si>
  <si>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</si>
  <si>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</si>
  <si>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</si>
  <si>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</si>
  <si>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</si>
  <si>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</si>
  <si>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</si>
  <si>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</si>
  <si>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</si>
  <si>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</si>
  <si>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</si>
  <si>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</si>
  <si>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</si>
  <si>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</si>
  <si>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</si>
  <si>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</si>
  <si>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</si>
  <si>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</si>
  <si>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</si>
  <si>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</si>
  <si>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</si>
  <si>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</si>
  <si>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</si>
  <si>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</si>
  <si>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</si>
  <si>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</si>
  <si>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</si>
  <si>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</si>
  <si>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</si>
  <si>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</si>
  <si>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</si>
  <si>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</si>
  <si>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</si>
  <si>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</si>
  <si>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</si>
  <si>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</si>
  <si>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</si>
  <si>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</si>
  <si>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</si>
  <si>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</si>
  <si>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</si>
  <si>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</si>
  <si>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</si>
  <si>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</si>
  <si>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</si>
  <si>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</si>
  <si>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</si>
  <si>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</si>
  <si>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</si>
  <si>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</si>
  <si>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</si>
  <si>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</si>
  <si>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</si>
  <si>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</si>
  <si>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</si>
  <si>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</si>
  <si>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</si>
  <si>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</si>
  <si>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</si>
  <si>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</si>
  <si>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</si>
  <si>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</si>
  <si>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</si>
  <si>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</si>
  <si>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</si>
  <si>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</si>
  <si>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</si>
  <si>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</si>
  <si>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</si>
  <si>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</si>
  <si>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</si>
  <si>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</si>
  <si>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</si>
  <si>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</si>
  <si>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</si>
  <si>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</si>
  <si>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</si>
  <si>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</si>
  <si>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</si>
  <si>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</si>
  <si>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</si>
  <si>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</si>
  <si>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</si>
  <si>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</si>
  <si>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</si>
  <si>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</si>
  <si>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</si>
  <si>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</si>
  <si>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</si>
  <si>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</si>
  <si>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</si>
  <si>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</si>
  <si>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</si>
  <si>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</si>
  <si>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</si>
  <si>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</si>
  <si>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</si>
  <si>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</si>
  <si>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</si>
  <si>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</si>
  <si>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</si>
  <si>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</si>
  <si>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</si>
  <si>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</si>
  <si>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</si>
  <si>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</si>
  <si>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</si>
  <si>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</si>
  <si>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</si>
  <si>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</si>
  <si>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</si>
  <si>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</si>
  <si>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</si>
  <si>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</si>
  <si>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</si>
  <si>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</si>
  <si>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</si>
  <si>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</si>
  <si>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</si>
  <si>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</si>
  <si>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</si>
  <si>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</si>
  <si>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</si>
  <si>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</si>
  <si>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</si>
  <si>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</si>
  <si>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</si>
  <si>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</si>
  <si>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</si>
  <si>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</si>
  <si>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</si>
  <si>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</si>
  <si>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</si>
  <si>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</si>
  <si>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</si>
  <si>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</si>
  <si>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</si>
  <si>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</si>
  <si>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</si>
  <si>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</si>
  <si>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</si>
  <si>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</si>
  <si>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</si>
  <si>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</si>
  <si>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</si>
  <si>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</si>
  <si>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</si>
  <si>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</si>
  <si>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</si>
  <si>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</si>
  <si>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</si>
  <si>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</si>
  <si>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</si>
  <si>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</si>
  <si>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</si>
  <si>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</si>
  <si>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</si>
  <si>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</si>
  <si>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</si>
  <si>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</si>
  <si>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</si>
  <si>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</si>
  <si>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</si>
  <si>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</si>
  <si>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</si>
  <si>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</si>
  <si>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</si>
  <si>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</si>
  <si>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</si>
  <si>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</si>
  <si>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</si>
  <si>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</si>
  <si>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</si>
  <si>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</si>
  <si>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</si>
  <si>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</si>
  <si>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</si>
  <si>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</si>
  <si>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</si>
  <si>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</si>
  <si>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</si>
  <si>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</si>
  <si>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</si>
  <si>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</si>
  <si>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</si>
  <si>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</si>
  <si>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</si>
  <si>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</si>
  <si>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</si>
  <si>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</si>
  <si>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</si>
  <si>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</si>
  <si>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</si>
  <si>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percentage funded </t>
  </si>
  <si>
    <t>Average Donation</t>
  </si>
  <si>
    <t xml:space="preserve">Parent Category </t>
  </si>
  <si>
    <t>Sub-Category</t>
  </si>
  <si>
    <t>Row Labels</t>
  </si>
  <si>
    <t>Grand Total</t>
  </si>
  <si>
    <t>Count of outcome</t>
  </si>
  <si>
    <t>(All)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</si>
  <si>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</si>
  <si>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</si>
  <si>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</si>
  <si>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</si>
  <si>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</si>
  <si>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</si>
  <si>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</si>
  <si>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</si>
  <si>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</si>
  <si>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</si>
  <si>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Date Created Conversion</t>
  </si>
  <si>
    <t>Date Ended Conversion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</si>
  <si>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</si>
  <si>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</si>
  <si>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</si>
  <si>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</si>
  <si>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</si>
  <si>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</si>
  <si>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</si>
  <si>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</si>
  <si>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</si>
  <si>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</si>
  <si>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</si>
  <si>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</si>
  <si>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</si>
  <si>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</si>
  <si>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</si>
  <si>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</si>
  <si>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</si>
  <si>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</si>
  <si>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</si>
  <si>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</si>
  <si>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</si>
  <si>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</si>
  <si>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</si>
  <si>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</si>
  <si>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</si>
  <si>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</si>
  <si>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</si>
  <si>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</si>
  <si>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</si>
  <si>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</si>
  <si>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</si>
  <si>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</si>
  <si>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</si>
  <si>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</si>
  <si>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</si>
  <si>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</si>
  <si>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</si>
  <si>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</si>
  <si>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</si>
  <si>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</si>
  <si>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Percentage Successful</t>
  </si>
  <si>
    <t>percentage failed</t>
  </si>
  <si>
    <t>percentage canceled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</si>
  <si>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</si>
  <si>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</si>
  <si>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</si>
  <si>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</si>
  <si>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</si>
  <si>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</si>
  <si>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</si>
  <si>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</si>
  <si>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</si>
  <si>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</si>
  <si>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</si>
  <si>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 Projects</t>
  </si>
  <si>
    <t>Successful</t>
  </si>
  <si>
    <t>The mean # of backers</t>
  </si>
  <si>
    <t>The standard deviation of the number of backers</t>
  </si>
  <si>
    <t>The median # of backers</t>
  </si>
  <si>
    <t>The minimum # of backers</t>
  </si>
  <si>
    <t>The maximum # of backers</t>
  </si>
  <si>
    <t>The variance of the # of backers</t>
  </si>
  <si>
    <t>outcome2</t>
  </si>
  <si>
    <t>backers_count2</t>
  </si>
  <si>
    <t>Sum of pledged</t>
  </si>
  <si>
    <t xml:space="preserve">Years </t>
  </si>
  <si>
    <t xml:space="preserve">  </t>
  </si>
  <si>
    <t>1000 to 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</si>
</sst>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2B2B2B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16" fillId="0" borderId="0" xfId="0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 indent="2"/>
    </xf>
    <xf numFmtId="0" fontId="0" fillId="33" borderId="0" xfId="0" applyFill="1"/>
    <xf numFmtId="2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color theme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numFmt numFmtId="2" formatCode="0.00"/>
    </dxf>
    <dxf>
      <numFmt numFmtId="0" formatCode="General"/>
    </dxf>
    <dxf>
      <numFmt numFmtId="1" formatCode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</dxf>
    <dxf>
      <numFmt numFmtId="13" formatCode="0%"/>
    </dxf>
    <dxf>
      <numFmt numFmtId="1" formatCode="0"/>
    </dxf>
    <dxf>
      <numFmt numFmtId="1" formatCode="0"/>
    </dxf>
    <dxf>
      <alignment horizontal="left" vertical="bottom" textRotation="0" wrapText="1" indent="0" justifyLastLine="0" shrinkToFit="0" readingOrder="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6-44EE-B1DF-FD3304072629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6-44EE-B1DF-FD3304072629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6-44EE-B1DF-FD3304072629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F6-44EE-B1DF-FD3304072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1128064"/>
        <c:axId val="987355712"/>
      </c:barChart>
      <c:catAx>
        <c:axId val="66112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55712"/>
        <c:crosses val="autoZero"/>
        <c:auto val="1"/>
        <c:lblAlgn val="ctr"/>
        <c:lblOffset val="100"/>
        <c:noMultiLvlLbl val="0"/>
      </c:catAx>
      <c:valAx>
        <c:axId val="9873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2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Statistics!PivotTable3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8-4BA7-87D0-1F67B3A28857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8-4BA7-87D0-1F67B3A28857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58-4BA7-87D0-1F67B3A28857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58-4BA7-87D0-1F67B3A28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7611440"/>
        <c:axId val="984567840"/>
      </c:barChart>
      <c:catAx>
        <c:axId val="99761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67840"/>
        <c:crosses val="autoZero"/>
        <c:auto val="1"/>
        <c:lblAlgn val="ctr"/>
        <c:lblOffset val="100"/>
        <c:noMultiLvlLbl val="0"/>
      </c:catAx>
      <c:valAx>
        <c:axId val="98456784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</a:t>
            </a:r>
            <a:r>
              <a:rPr lang="en-GB" baseline="0"/>
              <a:t>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0.14893617021276595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89-42AD-9556-B240E24E6042}"/>
            </c:ext>
          </c:extLst>
        </c:ser>
        <c:ser>
          <c:idx val="5"/>
          <c:order val="5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0.80851063829787229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89-42AD-9556-B240E24E6042}"/>
            </c:ext>
          </c:extLst>
        </c:ser>
        <c:ser>
          <c:idx val="6"/>
          <c:order val="6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4.2553191489361701E-2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89-42AD-9556-B240E24E6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153423"/>
        <c:axId val="7251517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89-42AD-9556-B240E24E604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38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389-42AD-9556-B240E24E604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89-42AD-9556-B240E24E604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47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89-42AD-9556-B240E24E6042}"/>
                  </c:ext>
                </c:extLst>
              </c15:ser>
            </c15:filteredLineSeries>
          </c:ext>
        </c:extLst>
      </c:lineChart>
      <c:catAx>
        <c:axId val="87815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51743"/>
        <c:crosses val="autoZero"/>
        <c:auto val="1"/>
        <c:lblAlgn val="ctr"/>
        <c:lblOffset val="100"/>
        <c:noMultiLvlLbl val="0"/>
      </c:catAx>
      <c:valAx>
        <c:axId val="72515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5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based on lauch date!PivotTable1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lauch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7-4585-A22F-06179D8D78B3}"/>
            </c:ext>
          </c:extLst>
        </c:ser>
        <c:ser>
          <c:idx val="1"/>
          <c:order val="1"/>
          <c:tx>
            <c:strRef>
              <c:f>'Outcome based on lauch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lauch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7-4585-A22F-06179D8D78B3}"/>
            </c:ext>
          </c:extLst>
        </c:ser>
        <c:ser>
          <c:idx val="2"/>
          <c:order val="2"/>
          <c:tx>
            <c:strRef>
              <c:f>'Outcome based on lauch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lauch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7-4585-A22F-06179D8D78B3}"/>
            </c:ext>
          </c:extLst>
        </c:ser>
        <c:ser>
          <c:idx val="3"/>
          <c:order val="3"/>
          <c:tx>
            <c:strRef>
              <c:f>'Outcome based on lauch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based on lauch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9-49D8-88F0-73FD33D0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386192"/>
        <c:axId val="1161385696"/>
      </c:lineChart>
      <c:catAx>
        <c:axId val="112338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385696"/>
        <c:crosses val="autoZero"/>
        <c:auto val="1"/>
        <c:lblAlgn val="ctr"/>
        <c:lblOffset val="100"/>
        <c:noMultiLvlLbl val="0"/>
      </c:catAx>
      <c:valAx>
        <c:axId val="11613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[CrowdfundingBook.xlsx]Other stats!PivotTable9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'Other stats'!$F$8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AE-4247-A77C-3EE179DCDB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AE-4247-A77C-3EE179DCDB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AE-4247-A77C-3EE179DCDB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AE-4247-A77C-3EE179DCDB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CAE-4247-A77C-3EE179DCDB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CAE-4247-A77C-3EE179DCDB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CAE-4247-A77C-3EE179DCDBD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'Other stats'!$E$9:$E$16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'Other stats'!$F$9:$F$16</c:f>
              <c:numCache>
                <c:formatCode>General</c:formatCode>
                <c:ptCount val="7"/>
                <c:pt idx="0">
                  <c:v>2114541</c:v>
                </c:pt>
                <c:pt idx="1">
                  <c:v>2812788</c:v>
                </c:pt>
                <c:pt idx="2">
                  <c:v>891415</c:v>
                </c:pt>
                <c:pt idx="3">
                  <c:v>1129068</c:v>
                </c:pt>
                <c:pt idx="4">
                  <c:v>2192705</c:v>
                </c:pt>
                <c:pt idx="5">
                  <c:v>2198202</c:v>
                </c:pt>
                <c:pt idx="6">
                  <c:v>31409336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C-4710-A892-D2E9D1EAABA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/>
    <cx:plotArea>
      <cx:plotAreaRegion>
        <cx:series layoutId="funnel" uniqueId="{1C5839C1-DEEC-4F60-9CDA-446A831E2BAB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/>
    <cx:plotArea>
      <cx:plotAreaRegion>
        <cx:series layoutId="funnel" uniqueId="{F35A2186-83A1-456F-A7F6-2FCB8C20F74B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638174</xdr:colOff>
      <xdr:row>1</xdr:row>
      <xdr:rowOff>142875</xdr:rowOff>
    </xdr:from>
    <xdr:to>
      <xdr:col>13</xdr:col>
      <xdr:colOff>409574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E1CEF-D2E8-0211-17A1-359D65762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2</xdr:row>
      <xdr:rowOff>161925</xdr:rowOff>
    </xdr:from>
    <xdr:to>
      <xdr:col>19</xdr:col>
      <xdr:colOff>390525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537CB-30A2-672B-E784-5DAFCDE4F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628649</xdr:colOff>
      <xdr:row>17</xdr:row>
      <xdr:rowOff>11905</xdr:rowOff>
    </xdr:from>
    <xdr:to>
      <xdr:col>6</xdr:col>
      <xdr:colOff>609600</xdr:colOff>
      <xdr:row>30</xdr:row>
      <xdr:rowOff>154780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3A47C-819B-5893-FCF6-D87DCC1DE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190498</xdr:colOff>
      <xdr:row>3</xdr:row>
      <xdr:rowOff>1</xdr:rowOff>
    </xdr:from>
    <xdr:to>
      <xdr:col>15</xdr:col>
      <xdr:colOff>323849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41ACE-80C9-3007-A1C3-3189BE3CF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133350</xdr:rowOff>
    </xdr:from>
    <xdr:to>
      <xdr:col>9</xdr:col>
      <xdr:colOff>571500</xdr:colOff>
      <xdr:row>24</xdr:row>
      <xdr:rowOff>76200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10B8A79-B9AB-53B6-EF2F-85AE45A48C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6300" y="2133600"/>
              <a:ext cx="45672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352425</xdr:colOff>
      <xdr:row>0</xdr:row>
      <xdr:rowOff>152400</xdr:rowOff>
    </xdr:from>
    <xdr:to>
      <xdr:col>15</xdr:col>
      <xdr:colOff>638175</xdr:colOff>
      <xdr:row>14</xdr:row>
      <xdr:rowOff>95250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A2E06E8-3E8A-29EE-8784-465BC2F4D0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0263" y="152400"/>
              <a:ext cx="456723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5</xdr:row>
      <xdr:rowOff>161925</xdr:rowOff>
    </xdr:from>
    <xdr:to>
      <xdr:col>13</xdr:col>
      <xdr:colOff>314324</xdr:colOff>
      <xdr:row>19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F3DAB0-E36B-0E76-D308-6AA770CE3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ifatah Daoud" refreshedDate="45324.767470254628" createdVersion="8" refreshedVersion="8" minRefreshableVersion="3" recordCount="1000" xr:uid="{689AD744-EEEE-4DE5-867A-CE87F782EF96}">
  <cacheSource type="worksheet">
    <worksheetSource name="Table1"/>
  </cacheSource>
  <cacheFields count="23">
    <cacheField name="id" numFmtId="2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">
      <sharedItems containsSemiMixedTypes="0" containsString="0" containsNumber="1" containsInteger="1" minValue="100" maxValue="199200"/>
    </cacheField>
    <cacheField name="pledged" numFmtId="1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age funded 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2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ifatah Daoud" refreshedDate="45328.613606134262" createdVersion="8" refreshedVersion="8" minRefreshableVersion="3" recordCount="1000" xr:uid="{316583C8-ADE7-49E8-9FDF-BAD1B4CF4C13}">
  <cacheSource type="worksheet">
    <worksheetSource ref="A1:B1001" sheet="Other stats"/>
  </cacheSource>
  <cacheFields count="2">
    <cacheField name="country" numFmtId="0">
      <sharedItems count="7">
        <s v="AU"/>
        <s v="CA"/>
        <s v="CH"/>
        <s v="DK"/>
        <s v="GB"/>
        <s v="IT"/>
        <s v="US"/>
      </sharedItems>
    </cacheField>
    <cacheField name="pledged" numFmtId="1">
      <sharedItems containsSemiMixedTypes="0" containsString="0" containsNumber="1" containsInteger="1" minValue="0" maxValue="199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x v="1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x v="2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x v="3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x v="4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x v="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x v="6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x v="7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x v="8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x v="9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x v="10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x v="11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x v="12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x v="13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x v="14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x v="15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x v="16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x v="17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x v="18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x v="19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x v="20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x v="21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x v="22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x v="23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x v="24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x v="25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x v="26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x v="27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x v="28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x v="29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x v="30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x v="31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x v="32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x v="33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x v="34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x v="35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x v="36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x v="37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x v="38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x v="39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x v="40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x v="41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x v="42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x v="43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x v="44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x v="45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x v="46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x v="47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x v="48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x v="49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x v="50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x v="51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x v="52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x v="53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x v="54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x v="55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x v="56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x v="57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x v="58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x v="59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x v="60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x v="61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x v="6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x v="63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x v="6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x v="6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x v="66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x v="67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x v="6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x v="69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x v="70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x v="71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x v="7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x v="7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x v="74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x v="75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x v="76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x v="77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x v="78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x v="79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x v="80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x v="81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x v="82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x v="83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x v="8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x v="85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x v="86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x v="87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x v="88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x v="89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x v="58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x v="90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x v="91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x v="92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x v="93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x v="94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x v="95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x v="96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x v="97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x v="98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x v="99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x v="100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x v="101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x v="102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x v="10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x v="104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x v="105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x v="106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x v="107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x v="108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x v="109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x v="110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x v="111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x v="112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x v="113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x v="114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x v="115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x v="116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x v="117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x v="11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x v="119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x v="120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x v="121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x v="12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x v="123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x v="124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x v="125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x v="126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x v="127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x v="128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x v="129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x v="130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x v="131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x v="132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x v="133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x v="134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x v="135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x v="136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x v="137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x v="138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x v="139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x v="140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x v="141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x v="14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x v="143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x v="144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x v="145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x v="146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x v="147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x v="148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x v="99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x v="149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x v="150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x v="151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x v="152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x v="153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x v="15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x v="155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x v="156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x v="157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x v="158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x v="159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x v="160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x v="161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x v="162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x v="163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x v="164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x v="165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x v="166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x v="167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x v="16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x v="169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x v="170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x v="171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x v="172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x v="173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x v="174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x v="175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x v="176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x v="177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x v="178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x v="179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x v="18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x v="181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x v="182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x v="183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x v="184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x v="185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x v="186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x v="187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x v="18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x v="189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x v="190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x v="191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x v="192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x v="193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x v="194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x v="195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x v="196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x v="197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x v="50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x v="198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x v="199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x v="200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x v="201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x v="202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x v="203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x v="204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x v="205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x v="206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x v="207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x v="208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x v="209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x v="210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x v="211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x v="212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x v="213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x v="214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x v="215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x v="216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x v="21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x v="218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x v="219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x v="220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x v="221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x v="222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x v="223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x v="224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x v="225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x v="226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x v="227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x v="228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x v="229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x v="23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x v="23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x v="232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x v="23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x v="234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x v="235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x v="236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x v="237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x v="238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x v="23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x v="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x v="241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x v="242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x v="243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x v="244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x v="245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x v="246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x v="247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x v="248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x v="249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x v="250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x v="251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x v="252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x v="253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x v="254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x v="255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x v="256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x v="257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x v="258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x v="259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x v="260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x v="261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x v="262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x v="263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x v="264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x v="265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x v="266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x v="267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x v="268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x v="26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x v="270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x v="271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x v="272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x v="273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x v="274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x v="275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x v="27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x v="277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x v="278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x v="279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x v="280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x v="281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x v="282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x v="283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x v="284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x v="285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x v="286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x v="287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x v="288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x v="289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x v="290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x v="291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x v="292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x v="293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x v="294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x v="295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x v="296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x v="297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x v="298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x v="299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x v="300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x v="301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x v="302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x v="303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x v="304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x v="305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x v="306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x v="307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x v="308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x v="309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x v="310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x v="311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x v="312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x v="313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x v="314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x v="315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x v="316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x v="317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x v="318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x v="319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x v="320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x v="321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x v="322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x v="323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x v="324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x v="325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x v="326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x v="327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x v="328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x v="329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x v="33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x v="331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x v="332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x v="333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x v="33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x v="335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x v="336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x v="337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x v="338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x v="339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x v="340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x v="341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x v="342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x v="343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x v="344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x v="345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x v="346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x v="297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x v="347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x v="348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x v="349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x v="350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x v="35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x v="352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x v="3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x v="354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x v="355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x v="356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x v="357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x v="358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x v="359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x v="360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x v="361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x v="362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x v="363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x v="36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x v="365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x v="366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x v="367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x v="211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x v="368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x v="369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x v="370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x v="371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x v="372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x v="373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x v="374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x v="375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x v="376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x v="377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x v="378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x v="3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x v="380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x v="381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x v="382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x v="383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x v="384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x v="385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x v="386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x v="387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x v="3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x v="389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x v="390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x v="391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x v="392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x v="393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x v="394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x v="50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x v="395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x v="39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x v="397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x v="398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x v="399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x v="400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x v="401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x v="402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x v="403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x v="404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x v="405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x v="40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x v="407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x v="408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x v="409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x v="410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x v="411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x v="412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x v="413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x v="414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x v="4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x v="416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x v="417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x v="418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x v="419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x v="420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x v="421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x v="422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x v="423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x v="424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x v="425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x v="426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x v="427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x v="315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x v="428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x v="429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x v="430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x v="431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x v="432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x v="433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x v="43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x v="435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x v="436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x v="437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x v="438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x v="43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x v="440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x v="441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x v="442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x v="443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x v="444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x v="4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x v="446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x v="447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x v="448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x v="449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x v="450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x v="451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x v="452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x v="453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x v="4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x v="455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x v="456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x v="457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x v="458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x v="459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x v="460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x v="461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x v="462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x v="463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x v="464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x v="465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x v="466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x v="75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x v="467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x v="468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x v="469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x v="470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x v="471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x v="472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x v="473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x v="474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x v="475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x v="476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x v="477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x v="478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x v="479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x v="480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x v="481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x v="482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x v="483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x v="484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x v="485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x v="486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x v="487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x v="488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x v="48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x v="490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x v="491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x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x v="492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x v="493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x v="494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x v="495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x v="496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x v="497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x v="498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x v="499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x v="50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x v="501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x v="502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x v="503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x v="504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x v="505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x v="506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x v="507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x v="5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x v="509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x v="510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x v="511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x v="512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x v="513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x v="514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x v="515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x v="516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x v="517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x v="518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x v="519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x v="520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x v="521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x v="522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x v="523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x v="524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x v="52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x v="526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x v="52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x v="528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x v="529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x v="53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x v="531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x v="532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x v="533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x v="53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x v="535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x v="536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x v="537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x v="538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x v="539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x v="540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x v="443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x v="541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x v="542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x v="543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x v="544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x v="545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x v="546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x v="547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x v="548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x v="549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x v="550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x v="55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x v="314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x v="552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x v="55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x v="554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x v="555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x v="556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x v="557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x v="558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x v="559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x v="560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x v="561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x v="562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x v="563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x v="564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x v="565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x v="56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x v="567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x v="568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x v="569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x v="570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x v="57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x v="572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x v="573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x v="574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x v="575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x v="576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x v="57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x v="578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x v="579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x v="580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x v="581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x v="582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x v="583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x v="584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x v="58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x v="586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x v="587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x v="588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x v="297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x v="589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x v="590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x v="591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x v="592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x v="593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x v="594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x v="595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x v="416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x v="596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x v="597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x v="598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x v="599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x v="600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x v="601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x v="602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x v="402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x v="203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x v="603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x v="604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x v="60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x v="606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x v="607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x v="608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x v="60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x v="377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x v="610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x v="611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x v="612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x v="613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x v="614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x v="615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x v="616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x v="617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x v="618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x v="619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x v="620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x v="621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x v="622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x v="623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x v="624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x v="625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x v="626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x v="627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x v="628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x v="629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x v="630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x v="631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x v="632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x v="63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x v="50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x v="634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x v="635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x v="636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x v="637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x v="638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x v="63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x v="640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x v="641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x v="642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x v="643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x v="644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x v="645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x v="646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x v="647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x v="648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x v="649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x v="650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x v="651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x v="652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x v="653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x v="654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x v="655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x v="656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x v="657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x v="658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x v="659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x v="660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x v="661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x v="662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x v="663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x v="664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x v="665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x v="666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x v="667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x v="668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x v="669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x v="67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x v="671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x v="672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x v="673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x v="674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x v="675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x v="67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x v="677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x v="678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x v="679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x v="68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x v="681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x v="682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x v="247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x v="683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x v="684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x v="685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x v="686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x v="687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x v="688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x v="68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x v="69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x v="691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x v="692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x v="693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x v="694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x v="695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x v="69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x v="697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x v="698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x v="699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x v="700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x v="701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x v="702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x v="703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x v="704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x v="705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x v="706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x v="707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x v="708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x v="709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x v="710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x v="711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x v="712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x v="713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x v="714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x v="715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x v="716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x v="717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x v="718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x v="719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x v="720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x v="721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x v="72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x v="723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x v="724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x v="725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x v="726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x v="727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x v="728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x v="729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x v="730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x v="731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x v="99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x v="732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x v="733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x v="734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x v="735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x v="562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x v="736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x v="737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x v="738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x v="739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x v="740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x v="741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x v="742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x v="207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x v="743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x v="744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x v="49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x v="745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x v="746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x v="747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x v="748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x v="74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x v="750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x v="751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x v="752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x v="197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x v="75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x v="754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x v="755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x v="756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x v="757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x v="758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x v="759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x v="760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x v="761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x v="762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x v="763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x v="76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x v="765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x v="766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x v="767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x v="768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x v="769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x v="770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x v="771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x v="77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x v="773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x v="774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x v="775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x v="776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x v="99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x v="77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x v="778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x v="106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x v="779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x v="780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x v="781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x v="782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x v="7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x v="784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x v="785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x v="786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x v="787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x v="788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x v="789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x v="790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x v="723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x v="791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x v="792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x v="793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x v="794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x v="795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x v="796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x v="797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x v="798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x v="799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x v="800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x v="801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x v="802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x v="803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x v="80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x v="805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x v="80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x v="807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x v="80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x v="809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x v="810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x v="811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x v="812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x v="813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x v="814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x v="815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x v="816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x v="817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x v="818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x v="819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x v="820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x v="695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x v="82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x v="822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x v="99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x v="823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x v="824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x v="825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x v="826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x v="827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x v="82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x v="829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x v="830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x v="831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x v="832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x v="833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x v="834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x v="83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x v="836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x v="837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x v="838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x v="839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x v="762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x v="840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x v="841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x v="84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x v="843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x v="844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x v="845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x v="846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x v="847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x v="84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x v="849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x v="675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x v="850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x v="851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x v="852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x v="853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x v="85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x v="855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x v="856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x v="857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x v="858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x v="859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x v="860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x v="861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x v="862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x v="863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x v="9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x v="611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x v="864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x v="865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x v="866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x v="867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x v="50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x v="868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x v="869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x v="870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x v="871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x v="872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x v="873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x v="874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x v="875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x v="876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x v="877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x v="878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x v="879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x v="880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x v="881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x v="882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x v="88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x v="884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x v="885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x v="886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x v="887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x v="888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x v="889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x v="890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x v="891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x v="89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x v="893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x v="894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x v="895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x v="896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x v="897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x v="898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x v="899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x v="900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x v="901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x v="90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x v="903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x v="904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x v="905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x v="906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x v="907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x v="908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x v="909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x v="910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x v="911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x v="912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x v="913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x v="914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x v="915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x v="916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x v="297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x v="917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x v="918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x v="919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x v="920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x v="921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x v="922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x v="923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x v="924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x v="925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x v="926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x v="927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x v="928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x v="929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x v="930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x v="93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x v="932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x v="933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x v="934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x v="935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x v="936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x v="937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x v="938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x v="939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x v="940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x v="941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x v="942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x v="943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x v="944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x v="945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x v="946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x v="947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x v="948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x v="949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x v="95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x v="951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x v="952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x v="953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x v="802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x v="954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x v="955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x v="55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x v="956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x v="957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x v="958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x v="959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x v="960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x v="961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x v="962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x v="963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42523"/>
  </r>
  <r>
    <x v="0"/>
    <n v="6430"/>
  </r>
  <r>
    <x v="0"/>
    <n v="12635"/>
  </r>
  <r>
    <x v="0"/>
    <n v="10804"/>
  </r>
  <r>
    <x v="0"/>
    <n v="172736"/>
  </r>
  <r>
    <x v="0"/>
    <n v="193413"/>
  </r>
  <r>
    <x v="0"/>
    <n v="171729"/>
  </r>
  <r>
    <x v="0"/>
    <n v="13103"/>
  </r>
  <r>
    <x v="0"/>
    <n v="143910"/>
  </r>
  <r>
    <x v="0"/>
    <n v="11735"/>
  </r>
  <r>
    <x v="0"/>
    <n v="77012"/>
  </r>
  <r>
    <x v="0"/>
    <n v="6889"/>
  </r>
  <r>
    <x v="0"/>
    <n v="9289"/>
  </r>
  <r>
    <x v="0"/>
    <n v="5107"/>
  </r>
  <r>
    <x v="0"/>
    <n v="11525"/>
  </r>
  <r>
    <x v="0"/>
    <n v="138586"/>
  </r>
  <r>
    <x v="0"/>
    <n v="13250"/>
  </r>
  <r>
    <x v="0"/>
    <n v="6204"/>
  </r>
  <r>
    <x v="0"/>
    <n v="12939"/>
  </r>
  <r>
    <x v="0"/>
    <n v="6134"/>
  </r>
  <r>
    <x v="0"/>
    <n v="23956"/>
  </r>
  <r>
    <x v="0"/>
    <n v="7992"/>
  </r>
  <r>
    <x v="0"/>
    <n v="153338"/>
  </r>
  <r>
    <x v="0"/>
    <n v="156384"/>
  </r>
  <r>
    <x v="0"/>
    <n v="41212"/>
  </r>
  <r>
    <x v="0"/>
    <n v="123040"/>
  </r>
  <r>
    <x v="0"/>
    <n v="32951"/>
  </r>
  <r>
    <x v="0"/>
    <n v="2212"/>
  </r>
  <r>
    <x v="0"/>
    <n v="4323"/>
  </r>
  <r>
    <x v="0"/>
    <n v="3352"/>
  </r>
  <r>
    <x v="0"/>
    <n v="6785"/>
  </r>
  <r>
    <x v="0"/>
    <n v="105598"/>
  </r>
  <r>
    <x v="0"/>
    <n v="5824"/>
  </r>
  <r>
    <x v="0"/>
    <n v="49879"/>
  </r>
  <r>
    <x v="0"/>
    <n v="110689"/>
  </r>
  <r>
    <x v="0"/>
    <n v="13653"/>
  </r>
  <r>
    <x v="0"/>
    <n v="4932"/>
  </r>
  <r>
    <x v="0"/>
    <n v="35536"/>
  </r>
  <r>
    <x v="0"/>
    <n v="20915"/>
  </r>
  <r>
    <x v="0"/>
    <n v="6205"/>
  </r>
  <r>
    <x v="0"/>
    <n v="8142"/>
  </r>
  <r>
    <x v="0"/>
    <n v="4756"/>
  </r>
  <r>
    <x v="0"/>
    <n v="26914"/>
  </r>
  <r>
    <x v="1"/>
    <n v="135997"/>
  </r>
  <r>
    <x v="1"/>
    <n v="159185"/>
  </r>
  <r>
    <x v="1"/>
    <n v="138384"/>
  </r>
  <r>
    <x v="1"/>
    <n v="10704"/>
  </r>
  <r>
    <x v="1"/>
    <n v="13474"/>
  </r>
  <r>
    <x v="1"/>
    <n v="143788"/>
  </r>
  <r>
    <x v="1"/>
    <n v="12129"/>
  </r>
  <r>
    <x v="1"/>
    <n v="8053"/>
  </r>
  <r>
    <x v="1"/>
    <n v="8046"/>
  </r>
  <r>
    <x v="1"/>
    <n v="14408"/>
  </r>
  <r>
    <x v="1"/>
    <n v="1914"/>
  </r>
  <r>
    <x v="1"/>
    <n v="13382"/>
  </r>
  <r>
    <x v="1"/>
    <n v="7600"/>
  </r>
  <r>
    <x v="1"/>
    <n v="188057"/>
  </r>
  <r>
    <x v="1"/>
    <n v="118847"/>
  </r>
  <r>
    <x v="1"/>
    <n v="167005"/>
  </r>
  <r>
    <x v="1"/>
    <n v="134640"/>
  </r>
  <r>
    <x v="1"/>
    <n v="11721"/>
  </r>
  <r>
    <x v="1"/>
    <n v="111502"/>
  </r>
  <r>
    <x v="1"/>
    <n v="194309"/>
  </r>
  <r>
    <x v="1"/>
    <n v="7758"/>
  </r>
  <r>
    <x v="1"/>
    <n v="8621"/>
  </r>
  <r>
    <x v="1"/>
    <n v="6161"/>
  </r>
  <r>
    <x v="1"/>
    <n v="0"/>
  </r>
  <r>
    <x v="1"/>
    <n v="184750"/>
  </r>
  <r>
    <x v="1"/>
    <n v="33092"/>
  </r>
  <r>
    <x v="1"/>
    <n v="53067"/>
  </r>
  <r>
    <x v="1"/>
    <n v="3525"/>
  </r>
  <r>
    <x v="1"/>
    <n v="2"/>
  </r>
  <r>
    <x v="1"/>
    <n v="108161"/>
  </r>
  <r>
    <x v="1"/>
    <n v="977"/>
  </r>
  <r>
    <x v="1"/>
    <n v="1146"/>
  </r>
  <r>
    <x v="1"/>
    <n v="168820"/>
  </r>
  <r>
    <x v="1"/>
    <n v="93963"/>
  </r>
  <r>
    <x v="1"/>
    <n v="4"/>
  </r>
  <r>
    <x v="1"/>
    <n v="4797"/>
  </r>
  <r>
    <x v="1"/>
    <n v="188480"/>
  </r>
  <r>
    <x v="1"/>
    <n v="6852"/>
  </r>
  <r>
    <x v="1"/>
    <n v="81984"/>
  </r>
  <r>
    <x v="1"/>
    <n v="94501"/>
  </r>
  <r>
    <x v="1"/>
    <n v="60994"/>
  </r>
  <r>
    <x v="1"/>
    <n v="2111"/>
  </r>
  <r>
    <x v="1"/>
    <n v="108974"/>
  </r>
  <r>
    <x v="1"/>
    <n v="903"/>
  </r>
  <r>
    <x v="2"/>
    <n v="150965"/>
  </r>
  <r>
    <x v="2"/>
    <n v="51775"/>
  </r>
  <r>
    <x v="2"/>
    <n v="59128"/>
  </r>
  <r>
    <x v="2"/>
    <n v="9134"/>
  </r>
  <r>
    <x v="2"/>
    <n v="11091"/>
  </r>
  <r>
    <x v="2"/>
    <n v="11277"/>
  </r>
  <r>
    <x v="2"/>
    <n v="12020"/>
  </r>
  <r>
    <x v="2"/>
    <n v="10243"/>
  </r>
  <r>
    <x v="2"/>
    <n v="13045"/>
  </r>
  <r>
    <x v="2"/>
    <n v="7413"/>
  </r>
  <r>
    <x v="2"/>
    <n v="12620"/>
  </r>
  <r>
    <x v="2"/>
    <n v="9021"/>
  </r>
  <r>
    <x v="2"/>
    <n v="178338"/>
  </r>
  <r>
    <x v="2"/>
    <n v="89288"/>
  </r>
  <r>
    <x v="2"/>
    <n v="68769"/>
  </r>
  <r>
    <x v="2"/>
    <n v="1269"/>
  </r>
  <r>
    <x v="2"/>
    <n v="59003"/>
  </r>
  <r>
    <x v="2"/>
    <n v="1"/>
  </r>
  <r>
    <x v="2"/>
    <n v="88536"/>
  </r>
  <r>
    <x v="2"/>
    <n v="12938"/>
  </r>
  <r>
    <x v="2"/>
    <n v="31123"/>
  </r>
  <r>
    <x v="2"/>
    <n v="4"/>
  </r>
  <r>
    <x v="2"/>
    <n v="4414"/>
  </r>
  <r>
    <x v="3"/>
    <n v="13195"/>
  </r>
  <r>
    <x v="3"/>
    <n v="14741"/>
  </r>
  <r>
    <x v="3"/>
    <n v="188628"/>
  </r>
  <r>
    <x v="3"/>
    <n v="10541"/>
  </r>
  <r>
    <x v="3"/>
    <n v="14925"/>
  </r>
  <r>
    <x v="3"/>
    <n v="195750"/>
  </r>
  <r>
    <x v="3"/>
    <n v="10138"/>
  </r>
  <r>
    <x v="3"/>
    <n v="43473"/>
  </r>
  <r>
    <x v="3"/>
    <n v="7548"/>
  </r>
  <r>
    <x v="3"/>
    <n v="12100"/>
  </r>
  <r>
    <x v="3"/>
    <n v="8703"/>
  </r>
  <r>
    <x v="3"/>
    <n v="13264"/>
  </r>
  <r>
    <x v="3"/>
    <n v="98935"/>
  </r>
  <r>
    <x v="3"/>
    <n v="14089"/>
  </r>
  <r>
    <x v="3"/>
    <n v="7496"/>
  </r>
  <r>
    <x v="3"/>
    <n v="136156"/>
  </r>
  <r>
    <x v="3"/>
    <n v="10723"/>
  </r>
  <r>
    <x v="3"/>
    <n v="21946"/>
  </r>
  <r>
    <x v="3"/>
    <n v="5027"/>
  </r>
  <r>
    <x v="3"/>
    <n v="40107"/>
  </r>
  <r>
    <x v="3"/>
    <n v="5178"/>
  </r>
  <r>
    <x v="3"/>
    <n v="6338"/>
  </r>
  <r>
    <x v="3"/>
    <n v="1517"/>
  </r>
  <r>
    <x v="3"/>
    <n v="5476"/>
  </r>
  <r>
    <x v="3"/>
    <n v="5"/>
  </r>
  <r>
    <x v="3"/>
    <n v="46317"/>
  </r>
  <r>
    <x v="3"/>
    <n v="5112"/>
  </r>
  <r>
    <x v="3"/>
    <n v="127591"/>
  </r>
  <r>
    <x v="3"/>
    <n v="57872"/>
  </r>
  <r>
    <x v="3"/>
    <n v="2950"/>
  </r>
  <r>
    <x v="3"/>
    <n v="3227"/>
  </r>
  <r>
    <x v="4"/>
    <n v="14942"/>
  </r>
  <r>
    <x v="4"/>
    <n v="10850"/>
  </r>
  <r>
    <x v="4"/>
    <n v="117892"/>
  </r>
  <r>
    <x v="4"/>
    <n v="4776"/>
  </r>
  <r>
    <x v="4"/>
    <n v="14973"/>
  </r>
  <r>
    <x v="4"/>
    <n v="8807"/>
  </r>
  <r>
    <x v="4"/>
    <n v="166116"/>
  </r>
  <r>
    <x v="4"/>
    <n v="12309"/>
  </r>
  <r>
    <x v="4"/>
    <n v="62330"/>
  </r>
  <r>
    <x v="4"/>
    <n v="135132"/>
  </r>
  <r>
    <x v="4"/>
    <n v="14394"/>
  </r>
  <r>
    <x v="4"/>
    <n v="9889"/>
  </r>
  <r>
    <x v="4"/>
    <n v="12310"/>
  </r>
  <r>
    <x v="4"/>
    <n v="77021"/>
  </r>
  <r>
    <x v="4"/>
    <n v="184086"/>
  </r>
  <r>
    <x v="4"/>
    <n v="6405"/>
  </r>
  <r>
    <x v="4"/>
    <n v="12129"/>
  </r>
  <r>
    <x v="4"/>
    <n v="150806"/>
  </r>
  <r>
    <x v="4"/>
    <n v="11108"/>
  </r>
  <r>
    <x v="4"/>
    <n v="11261"/>
  </r>
  <r>
    <x v="4"/>
    <n v="12009"/>
  </r>
  <r>
    <x v="4"/>
    <n v="13950"/>
  </r>
  <r>
    <x v="4"/>
    <n v="138087"/>
  </r>
  <r>
    <x v="4"/>
    <n v="3208"/>
  </r>
  <r>
    <x v="4"/>
    <n v="195936"/>
  </r>
  <r>
    <x v="4"/>
    <n v="11952"/>
  </r>
  <r>
    <x v="4"/>
    <n v="8501"/>
  </r>
  <r>
    <x v="4"/>
    <n v="86244"/>
  </r>
  <r>
    <x v="4"/>
    <n v="2097"/>
  </r>
  <r>
    <x v="4"/>
    <n v="1090"/>
  </r>
  <r>
    <x v="4"/>
    <n v="145243"/>
  </r>
  <r>
    <x v="4"/>
    <n v="959"/>
  </r>
  <r>
    <x v="4"/>
    <n v="2148"/>
  </r>
  <r>
    <x v="4"/>
    <n v="23159"/>
  </r>
  <r>
    <x v="4"/>
    <n v="2912"/>
  </r>
  <r>
    <x v="4"/>
    <n v="27844"/>
  </r>
  <r>
    <x v="4"/>
    <n v="702"/>
  </r>
  <r>
    <x v="4"/>
    <n v="7227"/>
  </r>
  <r>
    <x v="4"/>
    <n v="1930"/>
  </r>
  <r>
    <x v="4"/>
    <n v="124517"/>
  </r>
  <r>
    <x v="4"/>
    <n v="5"/>
  </r>
  <r>
    <x v="4"/>
    <n v="57010"/>
  </r>
  <r>
    <x v="4"/>
    <n v="5438"/>
  </r>
  <r>
    <x v="4"/>
    <n v="168048"/>
  </r>
  <r>
    <x v="4"/>
    <n v="1"/>
  </r>
  <r>
    <x v="4"/>
    <n v="73522"/>
  </r>
  <r>
    <x v="4"/>
    <n v="3676"/>
  </r>
  <r>
    <x v="4"/>
    <n v="37754"/>
  </r>
  <r>
    <x v="5"/>
    <n v="11924"/>
  </r>
  <r>
    <x v="5"/>
    <n v="14508"/>
  </r>
  <r>
    <x v="5"/>
    <n v="158389"/>
  </r>
  <r>
    <x v="5"/>
    <n v="9562"/>
  </r>
  <r>
    <x v="5"/>
    <n v="8181"/>
  </r>
  <r>
    <x v="5"/>
    <n v="12202"/>
  </r>
  <r>
    <x v="5"/>
    <n v="178120"/>
  </r>
  <r>
    <x v="5"/>
    <n v="10731"/>
  </r>
  <r>
    <x v="5"/>
    <n v="9339"/>
  </r>
  <r>
    <x v="5"/>
    <n v="12533"/>
  </r>
  <r>
    <x v="5"/>
    <n v="14697"/>
  </r>
  <r>
    <x v="5"/>
    <n v="47705"/>
  </r>
  <r>
    <x v="5"/>
    <n v="175868"/>
  </r>
  <r>
    <x v="5"/>
    <n v="14488"/>
  </r>
  <r>
    <x v="5"/>
    <n v="175020"/>
  </r>
  <r>
    <x v="5"/>
    <n v="12322"/>
  </r>
  <r>
    <x v="5"/>
    <n v="13954"/>
  </r>
  <r>
    <x v="5"/>
    <n v="13527"/>
  </r>
  <r>
    <x v="5"/>
    <n v="11642"/>
  </r>
  <r>
    <x v="5"/>
    <n v="6775"/>
  </r>
  <r>
    <x v="5"/>
    <n v="10946"/>
  </r>
  <r>
    <x v="5"/>
    <n v="189192"/>
  </r>
  <r>
    <x v="5"/>
    <n v="8447"/>
  </r>
  <r>
    <x v="5"/>
    <n v="10770"/>
  </r>
  <r>
    <x v="5"/>
    <n v="192292"/>
  </r>
  <r>
    <x v="5"/>
    <n v="196386"/>
  </r>
  <r>
    <x v="5"/>
    <n v="87676"/>
  </r>
  <r>
    <x v="5"/>
    <n v="2"/>
  </r>
  <r>
    <x v="5"/>
    <n v="74688"/>
  </r>
  <r>
    <x v="5"/>
    <n v="2461"/>
  </r>
  <r>
    <x v="5"/>
    <n v="145382"/>
  </r>
  <r>
    <x v="5"/>
    <n v="2625"/>
  </r>
  <r>
    <x v="5"/>
    <n v="3188"/>
  </r>
  <r>
    <x v="5"/>
    <n v="85902"/>
  </r>
  <r>
    <x v="5"/>
    <n v="6401"/>
  </r>
  <r>
    <x v="5"/>
    <n v="3431"/>
  </r>
  <r>
    <x v="5"/>
    <n v="6924"/>
  </r>
  <r>
    <x v="5"/>
    <n v="43086"/>
  </r>
  <r>
    <x v="5"/>
    <n v="3295"/>
  </r>
  <r>
    <x v="5"/>
    <n v="174039"/>
  </r>
  <r>
    <x v="5"/>
    <n v="2445"/>
  </r>
  <r>
    <x v="5"/>
    <n v="1260"/>
  </r>
  <r>
    <x v="5"/>
    <n v="16592"/>
  </r>
  <r>
    <x v="5"/>
    <n v="1012"/>
  </r>
  <r>
    <x v="5"/>
    <n v="4997"/>
  </r>
  <r>
    <x v="5"/>
    <n v="1065"/>
  </r>
  <r>
    <x v="5"/>
    <n v="7608"/>
  </r>
  <r>
    <x v="5"/>
    <n v="4603"/>
  </r>
  <r>
    <x v="6"/>
    <n v="14560"/>
  </r>
  <r>
    <x v="6"/>
    <n v="13838"/>
  </r>
  <r>
    <x v="6"/>
    <n v="10295"/>
  </r>
  <r>
    <x v="6"/>
    <n v="11041"/>
  </r>
  <r>
    <x v="6"/>
    <n v="134845"/>
  </r>
  <r>
    <x v="6"/>
    <n v="147936"/>
  </r>
  <r>
    <x v="6"/>
    <n v="75690"/>
  </r>
  <r>
    <x v="6"/>
    <n v="104257"/>
  </r>
  <r>
    <x v="6"/>
    <n v="11904"/>
  </r>
  <r>
    <x v="6"/>
    <n v="137635"/>
  </r>
  <r>
    <x v="6"/>
    <n v="14455"/>
  </r>
  <r>
    <x v="6"/>
    <n v="189666"/>
  </r>
  <r>
    <x v="6"/>
    <n v="14025"/>
  </r>
  <r>
    <x v="6"/>
    <n v="1101"/>
  </r>
  <r>
    <x v="6"/>
    <n v="11339"/>
  </r>
  <r>
    <x v="6"/>
    <n v="10085"/>
  </r>
  <r>
    <x v="6"/>
    <n v="14878"/>
  </r>
  <r>
    <x v="6"/>
    <n v="7991"/>
  </r>
  <r>
    <x v="6"/>
    <n v="167717"/>
  </r>
  <r>
    <x v="6"/>
    <n v="4247"/>
  </r>
  <r>
    <x v="6"/>
    <n v="7129"/>
  </r>
  <r>
    <x v="6"/>
    <n v="128862"/>
  </r>
  <r>
    <x v="6"/>
    <n v="13653"/>
  </r>
  <r>
    <x v="6"/>
    <n v="12356"/>
  </r>
  <r>
    <x v="6"/>
    <n v="11746"/>
  </r>
  <r>
    <x v="6"/>
    <n v="11493"/>
  </r>
  <r>
    <x v="6"/>
    <n v="6243"/>
  </r>
  <r>
    <x v="6"/>
    <n v="6132"/>
  </r>
  <r>
    <x v="6"/>
    <n v="3851"/>
  </r>
  <r>
    <x v="6"/>
    <n v="14452"/>
  </r>
  <r>
    <x v="6"/>
    <n v="14405"/>
  </r>
  <r>
    <x v="6"/>
    <n v="6484"/>
  </r>
  <r>
    <x v="6"/>
    <n v="4022"/>
  </r>
  <r>
    <x v="6"/>
    <n v="9253"/>
  </r>
  <r>
    <x v="6"/>
    <n v="14606"/>
  </r>
  <r>
    <x v="6"/>
    <n v="13536"/>
  </r>
  <r>
    <x v="6"/>
    <n v="7012"/>
  </r>
  <r>
    <x v="6"/>
    <n v="37857"/>
  </r>
  <r>
    <x v="6"/>
    <n v="41564"/>
  </r>
  <r>
    <x v="6"/>
    <n v="12405"/>
  </r>
  <r>
    <x v="6"/>
    <n v="12516"/>
  </r>
  <r>
    <x v="6"/>
    <n v="8588"/>
  </r>
  <r>
    <x v="6"/>
    <n v="1017"/>
  </r>
  <r>
    <x v="6"/>
    <n v="151513"/>
  </r>
  <r>
    <x v="6"/>
    <n v="12047"/>
  </r>
  <r>
    <x v="6"/>
    <n v="14951"/>
  </r>
  <r>
    <x v="6"/>
    <n v="9193"/>
  </r>
  <r>
    <x v="6"/>
    <n v="10422"/>
  </r>
  <r>
    <x v="6"/>
    <n v="170623"/>
  </r>
  <r>
    <x v="6"/>
    <n v="9829"/>
  </r>
  <r>
    <x v="6"/>
    <n v="14006"/>
  </r>
  <r>
    <x v="6"/>
    <n v="6527"/>
  </r>
  <r>
    <x v="6"/>
    <n v="8929"/>
  </r>
  <r>
    <x v="6"/>
    <n v="73653"/>
  </r>
  <r>
    <x v="6"/>
    <n v="12437"/>
  </r>
  <r>
    <x v="6"/>
    <n v="13816"/>
  </r>
  <r>
    <x v="6"/>
    <n v="8523"/>
  </r>
  <r>
    <x v="6"/>
    <n v="6351"/>
  </r>
  <r>
    <x v="6"/>
    <n v="10748"/>
  </r>
  <r>
    <x v="6"/>
    <n v="112272"/>
  </r>
  <r>
    <x v="6"/>
    <n v="99361"/>
  </r>
  <r>
    <x v="6"/>
    <n v="8475"/>
  </r>
  <r>
    <x v="6"/>
    <n v="3834"/>
  </r>
  <r>
    <x v="6"/>
    <n v="13985"/>
  </r>
  <r>
    <x v="6"/>
    <n v="4712"/>
  </r>
  <r>
    <x v="6"/>
    <n v="12274"/>
  </r>
  <r>
    <x v="6"/>
    <n v="65323"/>
  </r>
  <r>
    <x v="6"/>
    <n v="11502"/>
  </r>
  <r>
    <x v="6"/>
    <n v="7322"/>
  </r>
  <r>
    <x v="6"/>
    <n v="11619"/>
  </r>
  <r>
    <x v="6"/>
    <n v="9337"/>
  </r>
  <r>
    <x v="6"/>
    <n v="11255"/>
  </r>
  <r>
    <x v="6"/>
    <n v="13632"/>
  </r>
  <r>
    <x v="6"/>
    <n v="175573"/>
  </r>
  <r>
    <x v="6"/>
    <n v="4640"/>
  </r>
  <r>
    <x v="6"/>
    <n v="191222"/>
  </r>
  <r>
    <x v="6"/>
    <n v="12985"/>
  </r>
  <r>
    <x v="6"/>
    <n v="8864"/>
  </r>
  <r>
    <x v="6"/>
    <n v="150755"/>
  </r>
  <r>
    <x v="6"/>
    <n v="110279"/>
  </r>
  <r>
    <x v="6"/>
    <n v="13439"/>
  </r>
  <r>
    <x v="6"/>
    <n v="98811"/>
  </r>
  <r>
    <x v="6"/>
    <n v="157635"/>
  </r>
  <r>
    <x v="6"/>
    <n v="5368"/>
  </r>
  <r>
    <x v="6"/>
    <n v="161593"/>
  </r>
  <r>
    <x v="6"/>
    <n v="10550"/>
  </r>
  <r>
    <x v="6"/>
    <n v="8716"/>
  </r>
  <r>
    <x v="6"/>
    <n v="57157"/>
  </r>
  <r>
    <x v="6"/>
    <n v="163118"/>
  </r>
  <r>
    <x v="6"/>
    <n v="14305"/>
  </r>
  <r>
    <x v="6"/>
    <n v="5614"/>
  </r>
  <r>
    <x v="6"/>
    <n v="4257"/>
  </r>
  <r>
    <x v="6"/>
    <n v="199110"/>
  </r>
  <r>
    <x v="6"/>
    <n v="12300"/>
  </r>
  <r>
    <x v="6"/>
    <n v="171549"/>
  </r>
  <r>
    <x v="6"/>
    <n v="14324"/>
  </r>
  <r>
    <x v="6"/>
    <n v="188721"/>
  </r>
  <r>
    <x v="6"/>
    <n v="138497"/>
  </r>
  <r>
    <x v="6"/>
    <n v="6623"/>
  </r>
  <r>
    <x v="6"/>
    <n v="186885"/>
  </r>
  <r>
    <x v="6"/>
    <n v="176398"/>
  </r>
  <r>
    <x v="6"/>
    <n v="10999"/>
  </r>
  <r>
    <x v="6"/>
    <n v="102751"/>
  </r>
  <r>
    <x v="6"/>
    <n v="165352"/>
  </r>
  <r>
    <x v="6"/>
    <n v="165798"/>
  </r>
  <r>
    <x v="6"/>
    <n v="10084"/>
  </r>
  <r>
    <x v="6"/>
    <n v="5823"/>
  </r>
  <r>
    <x v="6"/>
    <n v="6000"/>
  </r>
  <r>
    <x v="6"/>
    <n v="14822"/>
  </r>
  <r>
    <x v="6"/>
    <n v="123124"/>
  </r>
  <r>
    <x v="6"/>
    <n v="10729"/>
  </r>
  <r>
    <x v="6"/>
    <n v="10240"/>
  </r>
  <r>
    <x v="6"/>
    <n v="3988"/>
  </r>
  <r>
    <x v="6"/>
    <n v="14771"/>
  </r>
  <r>
    <x v="6"/>
    <n v="14649"/>
  </r>
  <r>
    <x v="6"/>
    <n v="184658"/>
  </r>
  <r>
    <x v="6"/>
    <n v="168095"/>
  </r>
  <r>
    <x v="6"/>
    <n v="6263"/>
  </r>
  <r>
    <x v="6"/>
    <n v="8505"/>
  </r>
  <r>
    <x v="6"/>
    <n v="96735"/>
  </r>
  <r>
    <x v="6"/>
    <n v="8322"/>
  </r>
  <r>
    <x v="6"/>
    <n v="13424"/>
  </r>
  <r>
    <x v="6"/>
    <n v="10755"/>
  </r>
  <r>
    <x v="6"/>
    <n v="9935"/>
  </r>
  <r>
    <x v="6"/>
    <n v="5328"/>
  </r>
  <r>
    <x v="6"/>
    <n v="10756"/>
  </r>
  <r>
    <x v="6"/>
    <n v="165375"/>
  </r>
  <r>
    <x v="6"/>
    <n v="6031"/>
  </r>
  <r>
    <x v="6"/>
    <n v="2708"/>
  </r>
  <r>
    <x v="6"/>
    <n v="8842"/>
  </r>
  <r>
    <x v="6"/>
    <n v="155349"/>
  </r>
  <r>
    <x v="6"/>
    <n v="9419"/>
  </r>
  <r>
    <x v="6"/>
    <n v="7465"/>
  </r>
  <r>
    <x v="6"/>
    <n v="8799"/>
  </r>
  <r>
    <x v="6"/>
    <n v="13656"/>
  </r>
  <r>
    <x v="6"/>
    <n v="14536"/>
  </r>
  <r>
    <x v="6"/>
    <n v="9076"/>
  </r>
  <r>
    <x v="6"/>
    <n v="6357"/>
  </r>
  <r>
    <x v="6"/>
    <n v="13213"/>
  </r>
  <r>
    <x v="6"/>
    <n v="8219"/>
  </r>
  <r>
    <x v="6"/>
    <n v="8038"/>
  </r>
  <r>
    <x v="6"/>
    <n v="5037"/>
  </r>
  <r>
    <x v="6"/>
    <n v="12102"/>
  </r>
  <r>
    <x v="6"/>
    <n v="11469"/>
  </r>
  <r>
    <x v="6"/>
    <n v="8014"/>
  </r>
  <r>
    <x v="6"/>
    <n v="12812"/>
  </r>
  <r>
    <x v="6"/>
    <n v="183345"/>
  </r>
  <r>
    <x v="6"/>
    <n v="8697"/>
  </r>
  <r>
    <x v="6"/>
    <n v="4126"/>
  </r>
  <r>
    <x v="6"/>
    <n v="196377"/>
  </r>
  <r>
    <x v="6"/>
    <n v="11648"/>
  </r>
  <r>
    <x v="6"/>
    <n v="131826"/>
  </r>
  <r>
    <x v="6"/>
    <n v="14643"/>
  </r>
  <r>
    <x v="6"/>
    <n v="41396"/>
  </r>
  <r>
    <x v="6"/>
    <n v="11900"/>
  </r>
  <r>
    <x v="6"/>
    <n v="123538"/>
  </r>
  <r>
    <x v="6"/>
    <n v="198628"/>
  </r>
  <r>
    <x v="6"/>
    <n v="116064"/>
  </r>
  <r>
    <x v="6"/>
    <n v="125042"/>
  </r>
  <r>
    <x v="6"/>
    <n v="12607"/>
  </r>
  <r>
    <x v="6"/>
    <n v="94631"/>
  </r>
  <r>
    <x v="6"/>
    <n v="137961"/>
  </r>
  <r>
    <x v="6"/>
    <n v="4253"/>
  </r>
  <r>
    <x v="6"/>
    <n v="11948"/>
  </r>
  <r>
    <x v="6"/>
    <n v="9546"/>
  </r>
  <r>
    <x v="6"/>
    <n v="13755"/>
  </r>
  <r>
    <x v="6"/>
    <n v="8330"/>
  </r>
  <r>
    <x v="6"/>
    <n v="14547"/>
  </r>
  <r>
    <x v="6"/>
    <n v="10658"/>
  </r>
  <r>
    <x v="6"/>
    <n v="14743"/>
  </r>
  <r>
    <x v="6"/>
    <n v="178965"/>
  </r>
  <r>
    <x v="6"/>
    <n v="14324"/>
  </r>
  <r>
    <x v="6"/>
    <n v="164291"/>
  </r>
  <r>
    <x v="6"/>
    <n v="12275"/>
  </r>
  <r>
    <x v="6"/>
    <n v="4008"/>
  </r>
  <r>
    <x v="6"/>
    <n v="9749"/>
  </r>
  <r>
    <x v="6"/>
    <n v="14199"/>
  </r>
  <r>
    <x v="6"/>
    <n v="196779"/>
  </r>
  <r>
    <x v="6"/>
    <n v="56859"/>
  </r>
  <r>
    <x v="6"/>
    <n v="101352"/>
  </r>
  <r>
    <x v="6"/>
    <n v="4477"/>
  </r>
  <r>
    <x v="6"/>
    <n v="3755"/>
  </r>
  <r>
    <x v="6"/>
    <n v="9238"/>
  </r>
  <r>
    <x v="6"/>
    <n v="14083"/>
  </r>
  <r>
    <x v="6"/>
    <n v="13772"/>
  </r>
  <r>
    <x v="6"/>
    <n v="154321"/>
  </r>
  <r>
    <x v="6"/>
    <n v="71583"/>
  </r>
  <r>
    <x v="6"/>
    <n v="8161"/>
  </r>
  <r>
    <x v="6"/>
    <n v="14046"/>
  </r>
  <r>
    <x v="6"/>
    <n v="140469"/>
  </r>
  <r>
    <x v="6"/>
    <n v="6423"/>
  </r>
  <r>
    <x v="6"/>
    <n v="11075"/>
  </r>
  <r>
    <x v="6"/>
    <n v="7767"/>
  </r>
  <r>
    <x v="6"/>
    <n v="10313"/>
  </r>
  <r>
    <x v="6"/>
    <n v="197018"/>
  </r>
  <r>
    <x v="6"/>
    <n v="9817"/>
  </r>
  <r>
    <x v="6"/>
    <n v="13678"/>
  </r>
  <r>
    <x v="6"/>
    <n v="9969"/>
  </r>
  <r>
    <x v="6"/>
    <n v="14827"/>
  </r>
  <r>
    <x v="6"/>
    <n v="100900"/>
  </r>
  <r>
    <x v="6"/>
    <n v="165954"/>
  </r>
  <r>
    <x v="6"/>
    <n v="10938"/>
  </r>
  <r>
    <x v="6"/>
    <n v="10739"/>
  </r>
  <r>
    <x v="6"/>
    <n v="182302"/>
  </r>
  <r>
    <x v="6"/>
    <n v="137904"/>
  </r>
  <r>
    <x v="6"/>
    <n v="152438"/>
  </r>
  <r>
    <x v="6"/>
    <n v="118706"/>
  </r>
  <r>
    <x v="6"/>
    <n v="4119"/>
  </r>
  <r>
    <x v="6"/>
    <n v="139354"/>
  </r>
  <r>
    <x v="6"/>
    <n v="145265"/>
  </r>
  <r>
    <x v="6"/>
    <n v="95020"/>
  </r>
  <r>
    <x v="6"/>
    <n v="8829"/>
  </r>
  <r>
    <x v="6"/>
    <n v="3984"/>
  </r>
  <r>
    <x v="6"/>
    <n v="10328"/>
  </r>
  <r>
    <x v="6"/>
    <n v="10289"/>
  </r>
  <r>
    <x v="6"/>
    <n v="8907"/>
  </r>
  <r>
    <x v="6"/>
    <n v="14606"/>
  </r>
  <r>
    <x v="6"/>
    <n v="8432"/>
  </r>
  <r>
    <x v="6"/>
    <n v="162603"/>
  </r>
  <r>
    <x v="6"/>
    <n v="8656"/>
  </r>
  <r>
    <x v="6"/>
    <n v="197024"/>
  </r>
  <r>
    <x v="6"/>
    <n v="11663"/>
  </r>
  <r>
    <x v="6"/>
    <n v="4596"/>
  </r>
  <r>
    <x v="6"/>
    <n v="173437"/>
  </r>
  <r>
    <x v="6"/>
    <n v="6514"/>
  </r>
  <r>
    <x v="6"/>
    <n v="13684"/>
  </r>
  <r>
    <x v="6"/>
    <n v="45983"/>
  </r>
  <r>
    <x v="6"/>
    <n v="166874"/>
  </r>
  <r>
    <x v="6"/>
    <n v="193820"/>
  </r>
  <r>
    <x v="6"/>
    <n v="12678"/>
  </r>
  <r>
    <x v="6"/>
    <n v="6608"/>
  </r>
  <r>
    <x v="6"/>
    <n v="180802"/>
  </r>
  <r>
    <x v="6"/>
    <n v="3406"/>
  </r>
  <r>
    <x v="6"/>
    <n v="11061"/>
  </r>
  <r>
    <x v="6"/>
    <n v="6303"/>
  </r>
  <r>
    <x v="6"/>
    <n v="12944"/>
  </r>
  <r>
    <x v="6"/>
    <n v="14097"/>
  </r>
  <r>
    <x v="6"/>
    <n v="7742"/>
  </r>
  <r>
    <x v="6"/>
    <n v="6870"/>
  </r>
  <r>
    <x v="6"/>
    <n v="12597"/>
  </r>
  <r>
    <x v="6"/>
    <n v="179074"/>
  </r>
  <r>
    <x v="6"/>
    <n v="83843"/>
  </r>
  <r>
    <x v="6"/>
    <n v="12467"/>
  </r>
  <r>
    <x v="6"/>
    <n v="11960"/>
  </r>
  <r>
    <x v="6"/>
    <n v="7966"/>
  </r>
  <r>
    <x v="6"/>
    <n v="106321"/>
  </r>
  <r>
    <x v="6"/>
    <n v="158832"/>
  </r>
  <r>
    <x v="6"/>
    <n v="194166"/>
  </r>
  <r>
    <x v="6"/>
    <n v="14865"/>
  </r>
  <r>
    <x v="6"/>
    <n v="134688"/>
  </r>
  <r>
    <x v="6"/>
    <n v="95364"/>
  </r>
  <r>
    <x v="6"/>
    <n v="7496"/>
  </r>
  <r>
    <x v="6"/>
    <n v="9967"/>
  </r>
  <r>
    <x v="6"/>
    <n v="6269"/>
  </r>
  <r>
    <x v="6"/>
    <n v="149578"/>
  </r>
  <r>
    <x v="6"/>
    <n v="60934"/>
  </r>
  <r>
    <x v="6"/>
    <n v="103255"/>
  </r>
  <r>
    <x v="6"/>
    <n v="13065"/>
  </r>
  <r>
    <x v="6"/>
    <n v="6654"/>
  </r>
  <r>
    <x v="6"/>
    <n v="6226"/>
  </r>
  <r>
    <x v="6"/>
    <n v="188288"/>
  </r>
  <r>
    <x v="6"/>
    <n v="146595"/>
  </r>
  <r>
    <x v="6"/>
    <n v="148779"/>
  </r>
  <r>
    <x v="6"/>
    <n v="13018"/>
  </r>
  <r>
    <x v="6"/>
    <n v="91176"/>
  </r>
  <r>
    <x v="6"/>
    <n v="6342"/>
  </r>
  <r>
    <x v="6"/>
    <n v="151438"/>
  </r>
  <r>
    <x v="6"/>
    <n v="6178"/>
  </r>
  <r>
    <x v="6"/>
    <n v="180667"/>
  </r>
  <r>
    <x v="6"/>
    <n v="11075"/>
  </r>
  <r>
    <x v="6"/>
    <n v="12042"/>
  </r>
  <r>
    <x v="6"/>
    <n v="179356"/>
  </r>
  <r>
    <x v="6"/>
    <n v="8645"/>
  </r>
  <r>
    <x v="6"/>
    <n v="41205"/>
  </r>
  <r>
    <x v="6"/>
    <n v="3496"/>
  </r>
  <r>
    <x v="6"/>
    <n v="158669"/>
  </r>
  <r>
    <x v="6"/>
    <n v="14249"/>
  </r>
  <r>
    <x v="6"/>
    <n v="13205"/>
  </r>
  <r>
    <x v="6"/>
    <n v="2884"/>
  </r>
  <r>
    <x v="6"/>
    <n v="183756"/>
  </r>
  <r>
    <x v="6"/>
    <n v="158590"/>
  </r>
  <r>
    <x v="6"/>
    <n v="32986"/>
  </r>
  <r>
    <x v="6"/>
    <n v="12684"/>
  </r>
  <r>
    <x v="6"/>
    <n v="14033"/>
  </r>
  <r>
    <x v="6"/>
    <n v="177936"/>
  </r>
  <r>
    <x v="6"/>
    <n v="13212"/>
  </r>
  <r>
    <x v="6"/>
    <n v="12219"/>
  </r>
  <r>
    <x v="6"/>
    <n v="12155"/>
  </r>
  <r>
    <x v="6"/>
    <n v="75955"/>
  </r>
  <r>
    <x v="6"/>
    <n v="119127"/>
  </r>
  <r>
    <x v="6"/>
    <n v="11929"/>
  </r>
  <r>
    <x v="6"/>
    <n v="118214"/>
  </r>
  <r>
    <x v="6"/>
    <n v="14511"/>
  </r>
  <r>
    <x v="6"/>
    <n v="8109"/>
  </r>
  <r>
    <x v="6"/>
    <n v="8244"/>
  </r>
  <r>
    <x v="6"/>
    <n v="14381"/>
  </r>
  <r>
    <x v="6"/>
    <n v="13980"/>
  </r>
  <r>
    <x v="6"/>
    <n v="12449"/>
  </r>
  <r>
    <x v="6"/>
    <n v="7348"/>
  </r>
  <r>
    <x v="6"/>
    <n v="8158"/>
  </r>
  <r>
    <x v="6"/>
    <n v="7119"/>
  </r>
  <r>
    <x v="6"/>
    <n v="196960"/>
  </r>
  <r>
    <x v="6"/>
    <n v="91014"/>
  </r>
  <r>
    <x v="6"/>
    <n v="197728"/>
  </r>
  <r>
    <x v="6"/>
    <n v="10682"/>
  </r>
  <r>
    <x v="6"/>
    <n v="11579"/>
  </r>
  <r>
    <x v="6"/>
    <n v="6358"/>
  </r>
  <r>
    <x v="6"/>
    <n v="14725"/>
  </r>
  <r>
    <x v="6"/>
    <n v="11174"/>
  </r>
  <r>
    <x v="6"/>
    <n v="182036"/>
  </r>
  <r>
    <x v="6"/>
    <n v="10353"/>
  </r>
  <r>
    <x v="6"/>
    <n v="13868"/>
  </r>
  <r>
    <x v="6"/>
    <n v="8317"/>
  </r>
  <r>
    <x v="6"/>
    <n v="10557"/>
  </r>
  <r>
    <x v="6"/>
    <n v="75906"/>
  </r>
  <r>
    <x v="6"/>
    <n v="14685"/>
  </r>
  <r>
    <x v="6"/>
    <n v="10397"/>
  </r>
  <r>
    <x v="6"/>
    <n v="83267"/>
  </r>
  <r>
    <x v="6"/>
    <n v="13404"/>
  </r>
  <r>
    <x v="6"/>
    <n v="131404"/>
  </r>
  <r>
    <x v="6"/>
    <n v="5028"/>
  </r>
  <r>
    <x v="6"/>
    <n v="14150"/>
  </r>
  <r>
    <x v="6"/>
    <n v="13513"/>
  </r>
  <r>
    <x v="6"/>
    <n v="14240"/>
  </r>
  <r>
    <x v="6"/>
    <n v="118580"/>
  </r>
  <r>
    <x v="6"/>
    <n v="11214"/>
  </r>
  <r>
    <x v="6"/>
    <n v="8363"/>
  </r>
  <r>
    <x v="6"/>
    <n v="12065"/>
  </r>
  <r>
    <x v="6"/>
    <n v="118603"/>
  </r>
  <r>
    <x v="6"/>
    <n v="10037"/>
  </r>
  <r>
    <x v="6"/>
    <n v="5696"/>
  </r>
  <r>
    <x v="6"/>
    <n v="14420"/>
  </r>
  <r>
    <x v="6"/>
    <n v="6338"/>
  </r>
  <r>
    <x v="6"/>
    <n v="8010"/>
  </r>
  <r>
    <x v="6"/>
    <n v="8125"/>
  </r>
  <r>
    <x v="6"/>
    <n v="11088"/>
  </r>
  <r>
    <x v="6"/>
    <n v="169586"/>
  </r>
  <r>
    <x v="6"/>
    <n v="101185"/>
  </r>
  <r>
    <x v="6"/>
    <n v="5421"/>
  </r>
  <r>
    <x v="6"/>
    <n v="10981"/>
  </r>
  <r>
    <x v="6"/>
    <n v="10451"/>
  </r>
  <r>
    <x v="6"/>
    <n v="102535"/>
  </r>
  <r>
    <x v="6"/>
    <n v="8276"/>
  </r>
  <r>
    <x v="6"/>
    <n v="8332"/>
  </r>
  <r>
    <x v="6"/>
    <n v="6408"/>
  </r>
  <r>
    <x v="6"/>
    <n v="4667"/>
  </r>
  <r>
    <x v="6"/>
    <n v="12216"/>
  </r>
  <r>
    <x v="6"/>
    <n v="6527"/>
  </r>
  <r>
    <x v="6"/>
    <n v="6987"/>
  </r>
  <r>
    <x v="6"/>
    <n v="8262"/>
  </r>
  <r>
    <x v="6"/>
    <n v="1848"/>
  </r>
  <r>
    <x v="6"/>
    <n v="12360"/>
  </r>
  <r>
    <x v="6"/>
    <n v="7661"/>
  </r>
  <r>
    <x v="6"/>
    <n v="14150"/>
  </r>
  <r>
    <x v="6"/>
    <n v="7664"/>
  </r>
  <r>
    <x v="6"/>
    <n v="14273"/>
  </r>
  <r>
    <x v="6"/>
    <n v="188982"/>
  </r>
  <r>
    <x v="6"/>
    <n v="14640"/>
  </r>
  <r>
    <x v="6"/>
    <n v="107516"/>
  </r>
  <r>
    <x v="6"/>
    <n v="12797"/>
  </r>
  <r>
    <x v="6"/>
    <n v="105817"/>
  </r>
  <r>
    <x v="6"/>
    <n v="11228"/>
  </r>
  <r>
    <x v="6"/>
    <n v="150960"/>
  </r>
  <r>
    <x v="6"/>
    <n v="8890"/>
  </r>
  <r>
    <x v="6"/>
    <n v="14644"/>
  </r>
  <r>
    <x v="6"/>
    <n v="116583"/>
  </r>
  <r>
    <x v="6"/>
    <n v="12991"/>
  </r>
  <r>
    <x v="6"/>
    <n v="5085"/>
  </r>
  <r>
    <x v="6"/>
    <n v="11174"/>
  </r>
  <r>
    <x v="6"/>
    <n v="10831"/>
  </r>
  <r>
    <x v="6"/>
    <n v="8917"/>
  </r>
  <r>
    <x v="6"/>
    <n v="12468"/>
  </r>
  <r>
    <x v="6"/>
    <n v="8558"/>
  </r>
  <r>
    <x v="6"/>
    <n v="5033"/>
  </r>
  <r>
    <x v="6"/>
    <n v="9317"/>
  </r>
  <r>
    <x v="6"/>
    <n v="6560"/>
  </r>
  <r>
    <x v="6"/>
    <n v="5415"/>
  </r>
  <r>
    <x v="6"/>
    <n v="14577"/>
  </r>
  <r>
    <x v="6"/>
    <n v="150515"/>
  </r>
  <r>
    <x v="6"/>
    <n v="7797"/>
  </r>
  <r>
    <x v="6"/>
    <n v="12939"/>
  </r>
  <r>
    <x v="6"/>
    <n v="194912"/>
  </r>
  <r>
    <x v="6"/>
    <n v="79268"/>
  </r>
  <r>
    <x v="6"/>
    <n v="139468"/>
  </r>
  <r>
    <x v="6"/>
    <n v="5438"/>
  </r>
  <r>
    <x v="6"/>
    <n v="193101"/>
  </r>
  <r>
    <x v="6"/>
    <n v="2960"/>
  </r>
  <r>
    <x v="6"/>
    <n v="8089"/>
  </r>
  <r>
    <x v="6"/>
    <n v="2129"/>
  </r>
  <r>
    <x v="6"/>
    <n v="12174"/>
  </r>
  <r>
    <x v="6"/>
    <n v="9508"/>
  </r>
  <r>
    <x v="6"/>
    <n v="155849"/>
  </r>
  <r>
    <x v="6"/>
    <n v="13835"/>
  </r>
  <r>
    <x v="6"/>
    <n v="8746"/>
  </r>
  <r>
    <x v="6"/>
    <n v="3534"/>
  </r>
  <r>
    <x v="6"/>
    <n v="12955"/>
  </r>
  <r>
    <x v="6"/>
    <n v="8964"/>
  </r>
  <r>
    <x v="6"/>
    <n v="121950"/>
  </r>
  <r>
    <x v="6"/>
    <n v="11539"/>
  </r>
  <r>
    <x v="6"/>
    <n v="14310"/>
  </r>
  <r>
    <x v="6"/>
    <n v="9676"/>
  </r>
  <r>
    <x v="6"/>
    <n v="90440"/>
  </r>
  <r>
    <x v="6"/>
    <n v="4044"/>
  </r>
  <r>
    <x v="6"/>
    <n v="6722"/>
  </r>
  <r>
    <x v="6"/>
    <n v="3930"/>
  </r>
  <r>
    <x v="6"/>
    <n v="4883"/>
  </r>
  <r>
    <x v="6"/>
    <n v="175015"/>
  </r>
  <r>
    <x v="6"/>
    <n v="11280"/>
  </r>
  <r>
    <x v="6"/>
    <n v="10012"/>
  </r>
  <r>
    <x v="6"/>
    <n v="10093"/>
  </r>
  <r>
    <x v="6"/>
    <n v="11969"/>
  </r>
  <r>
    <x v="6"/>
    <n v="9520"/>
  </r>
  <r>
    <x v="6"/>
    <n v="159056"/>
  </r>
  <r>
    <x v="6"/>
    <n v="7763"/>
  </r>
  <r>
    <x v="6"/>
    <n v="12434"/>
  </r>
  <r>
    <x v="6"/>
    <n v="8081"/>
  </r>
  <r>
    <x v="6"/>
    <n v="6800"/>
  </r>
  <r>
    <x v="6"/>
    <n v="10657"/>
  </r>
  <r>
    <x v="6"/>
    <n v="13164"/>
  </r>
  <r>
    <x v="6"/>
    <n v="13468"/>
  </r>
  <r>
    <x v="6"/>
    <n v="121138"/>
  </r>
  <r>
    <x v="6"/>
    <n v="8117"/>
  </r>
  <r>
    <x v="6"/>
    <n v="8550"/>
  </r>
  <r>
    <x v="6"/>
    <n v="97524"/>
  </r>
  <r>
    <x v="6"/>
    <n v="2991"/>
  </r>
  <r>
    <x v="6"/>
    <n v="8366"/>
  </r>
  <r>
    <x v="6"/>
    <n v="12886"/>
  </r>
  <r>
    <x v="6"/>
    <n v="8641"/>
  </r>
  <r>
    <x v="6"/>
    <n v="11941"/>
  </r>
  <r>
    <x v="6"/>
    <n v="188404"/>
  </r>
  <r>
    <x v="6"/>
    <n v="9910"/>
  </r>
  <r>
    <x v="6"/>
    <n v="13441"/>
  </r>
  <r>
    <x v="6"/>
    <n v="11990"/>
  </r>
  <r>
    <x v="6"/>
    <n v="11091"/>
  </r>
  <r>
    <x v="6"/>
    <n v="13223"/>
  </r>
  <r>
    <x v="6"/>
    <n v="153216"/>
  </r>
  <r>
    <x v="6"/>
    <n v="1953"/>
  </r>
  <r>
    <x v="6"/>
    <n v="21477"/>
  </r>
  <r>
    <x v="6"/>
    <n v="2241"/>
  </r>
  <r>
    <x v="6"/>
    <n v="55536"/>
  </r>
  <r>
    <x v="6"/>
    <n v="117628"/>
  </r>
  <r>
    <x v="6"/>
    <n v="30902"/>
  </r>
  <r>
    <x v="6"/>
    <n v="4832"/>
  </r>
  <r>
    <x v="6"/>
    <n v="3174"/>
  </r>
  <r>
    <x v="6"/>
    <n v="709"/>
  </r>
  <r>
    <x v="6"/>
    <n v="2477"/>
  </r>
  <r>
    <x v="6"/>
    <n v="5265"/>
  </r>
  <r>
    <x v="6"/>
    <n v="3208"/>
  </r>
  <r>
    <x v="6"/>
    <n v="3030"/>
  </r>
  <r>
    <x v="6"/>
    <n v="5629"/>
  </r>
  <r>
    <x v="6"/>
    <n v="18829"/>
  </r>
  <r>
    <x v="6"/>
    <n v="38414"/>
  </r>
  <r>
    <x v="6"/>
    <n v="30331"/>
  </r>
  <r>
    <x v="6"/>
    <n v="38533"/>
  </r>
  <r>
    <x v="6"/>
    <n v="1599"/>
  </r>
  <r>
    <x v="6"/>
    <n v="4530"/>
  </r>
  <r>
    <x v="6"/>
    <n v="2459"/>
  </r>
  <r>
    <x v="6"/>
    <n v="5392"/>
  </r>
  <r>
    <x v="6"/>
    <n v="557"/>
  </r>
  <r>
    <x v="6"/>
    <n v="2734"/>
  </r>
  <r>
    <x v="6"/>
    <n v="1307"/>
  </r>
  <r>
    <x v="6"/>
    <n v="95993"/>
  </r>
  <r>
    <x v="6"/>
    <n v="4460"/>
  </r>
  <r>
    <x v="6"/>
    <n v="40228"/>
  </r>
  <r>
    <x v="6"/>
    <n v="39996"/>
  </r>
  <r>
    <x v="6"/>
    <n v="6132"/>
  </r>
  <r>
    <x v="6"/>
    <n v="1"/>
  </r>
  <r>
    <x v="6"/>
    <n v="3079"/>
  </r>
  <r>
    <x v="6"/>
    <n v="21307"/>
  </r>
  <r>
    <x v="6"/>
    <n v="6336"/>
  </r>
  <r>
    <x v="6"/>
    <n v="88055"/>
  </r>
  <r>
    <x v="6"/>
    <n v="69617"/>
  </r>
  <r>
    <x v="6"/>
    <n v="5488"/>
  </r>
  <r>
    <x v="6"/>
    <n v="9216"/>
  </r>
  <r>
    <x v="6"/>
    <n v="19246"/>
  </r>
  <r>
    <x v="6"/>
    <n v="1"/>
  </r>
  <r>
    <x v="6"/>
    <n v="88037"/>
  </r>
  <r>
    <x v="6"/>
    <n v="176112"/>
  </r>
  <r>
    <x v="6"/>
    <n v="100650"/>
  </r>
  <r>
    <x v="6"/>
    <n v="90706"/>
  </r>
  <r>
    <x v="6"/>
    <n v="4300"/>
  </r>
  <r>
    <x v="6"/>
    <n v="5528"/>
  </r>
  <r>
    <x v="6"/>
    <n v="521"/>
  </r>
  <r>
    <x v="6"/>
    <n v="663"/>
  </r>
  <r>
    <x v="6"/>
    <n v="47459"/>
  </r>
  <r>
    <x v="6"/>
    <n v="86060"/>
  </r>
  <r>
    <x v="6"/>
    <n v="6927"/>
  </r>
  <r>
    <x v="6"/>
    <n v="5315"/>
  </r>
  <r>
    <x v="6"/>
    <n v="718"/>
  </r>
  <r>
    <x v="6"/>
    <n v="28358"/>
  </r>
  <r>
    <x v="6"/>
    <n v="2538"/>
  </r>
  <r>
    <x v="6"/>
    <n v="8517"/>
  </r>
  <r>
    <x v="6"/>
    <n v="3012"/>
  </r>
  <r>
    <x v="6"/>
    <n v="6041"/>
  </r>
  <r>
    <x v="6"/>
    <n v="968"/>
  </r>
  <r>
    <x v="6"/>
    <n v="2529"/>
  </r>
  <r>
    <x v="6"/>
    <n v="99100"/>
  </r>
  <r>
    <x v="6"/>
    <n v="6024"/>
  </r>
  <r>
    <x v="6"/>
    <n v="57911"/>
  </r>
  <r>
    <x v="6"/>
    <n v="667"/>
  </r>
  <r>
    <x v="6"/>
    <n v="119830"/>
  </r>
  <r>
    <x v="6"/>
    <n v="81897"/>
  </r>
  <r>
    <x v="6"/>
    <n v="3589"/>
  </r>
  <r>
    <x v="6"/>
    <n v="3127"/>
  </r>
  <r>
    <x v="6"/>
    <n v="3"/>
  </r>
  <r>
    <x v="6"/>
    <n v="3840"/>
  </r>
  <r>
    <x v="6"/>
    <n v="26303"/>
  </r>
  <r>
    <x v="6"/>
    <n v="773"/>
  </r>
  <r>
    <x v="6"/>
    <n v="5324"/>
  </r>
  <r>
    <x v="6"/>
    <n v="150552"/>
  </r>
  <r>
    <x v="6"/>
    <n v="8153"/>
  </r>
  <r>
    <x v="6"/>
    <n v="91722"/>
  </r>
  <r>
    <x v="6"/>
    <n v="717"/>
  </r>
  <r>
    <x v="6"/>
    <n v="1954"/>
  </r>
  <r>
    <x v="6"/>
    <n v="24234"/>
  </r>
  <r>
    <x v="6"/>
    <n v="2809"/>
  </r>
  <r>
    <x v="6"/>
    <n v="514"/>
  </r>
  <r>
    <x v="6"/>
    <n v="87560"/>
  </r>
  <r>
    <x v="6"/>
    <n v="1586"/>
  </r>
  <r>
    <x v="6"/>
    <n v="3220"/>
  </r>
  <r>
    <x v="6"/>
    <n v="1269"/>
  </r>
  <r>
    <x v="6"/>
    <n v="903"/>
  </r>
  <r>
    <x v="6"/>
    <n v="8092"/>
  </r>
  <r>
    <x v="6"/>
    <n v="160422"/>
  </r>
  <r>
    <x v="6"/>
    <n v="5897"/>
  </r>
  <r>
    <x v="6"/>
    <n v="3326"/>
  </r>
  <r>
    <x v="6"/>
    <n v="1002"/>
  </r>
  <r>
    <x v="6"/>
    <n v="68602"/>
  </r>
  <r>
    <x v="6"/>
    <n v="34964"/>
  </r>
  <r>
    <x v="6"/>
    <n v="96777"/>
  </r>
  <r>
    <x v="6"/>
    <n v="31864"/>
  </r>
  <r>
    <x v="6"/>
    <n v="4853"/>
  </r>
  <r>
    <x v="6"/>
    <n v="82959"/>
  </r>
  <r>
    <x v="6"/>
    <n v="2758"/>
  </r>
  <r>
    <x v="6"/>
    <n v="142823"/>
  </r>
  <r>
    <x v="6"/>
    <n v="95958"/>
  </r>
  <r>
    <x v="6"/>
    <n v="5"/>
  </r>
  <r>
    <x v="6"/>
    <n v="1870"/>
  </r>
  <r>
    <x v="6"/>
    <n v="128410"/>
  </r>
  <r>
    <x v="6"/>
    <n v="22073"/>
  </r>
  <r>
    <x v="6"/>
    <n v="1479"/>
  </r>
  <r>
    <x v="6"/>
    <n v="5098"/>
  </r>
  <r>
    <x v="6"/>
    <n v="24882"/>
  </r>
  <r>
    <x v="6"/>
    <n v="5803"/>
  </r>
  <r>
    <x v="6"/>
    <n v="103554"/>
  </r>
  <r>
    <x v="6"/>
    <n v="42795"/>
  </r>
  <r>
    <x v="6"/>
    <n v="4393"/>
  </r>
  <r>
    <x v="6"/>
    <n v="67546"/>
  </r>
  <r>
    <x v="6"/>
    <n v="62127"/>
  </r>
  <r>
    <x v="6"/>
    <n v="2"/>
  </r>
  <r>
    <x v="6"/>
    <n v="2946"/>
  </r>
  <r>
    <x v="6"/>
    <n v="26527"/>
  </r>
  <r>
    <x v="6"/>
    <n v="62804"/>
  </r>
  <r>
    <x v="6"/>
    <n v="159405"/>
  </r>
  <r>
    <x v="6"/>
    <n v="12552"/>
  </r>
  <r>
    <x v="6"/>
    <n v="59007"/>
  </r>
  <r>
    <x v="6"/>
    <n v="943"/>
  </r>
  <r>
    <x v="6"/>
    <n v="6015"/>
  </r>
  <r>
    <x v="6"/>
    <n v="15723"/>
  </r>
  <r>
    <x v="6"/>
    <n v="2064"/>
  </r>
  <r>
    <x v="6"/>
    <n v="47037"/>
  </r>
  <r>
    <x v="6"/>
    <n v="5487"/>
  </r>
  <r>
    <x v="6"/>
    <n v="6369"/>
  </r>
  <r>
    <x v="6"/>
    <n v="65755"/>
  </r>
  <r>
    <x v="6"/>
    <n v="1744"/>
  </r>
  <r>
    <x v="6"/>
    <n v="5579"/>
  </r>
  <r>
    <x v="6"/>
    <n v="45384"/>
  </r>
  <r>
    <x v="6"/>
    <n v="3045"/>
  </r>
  <r>
    <x v="6"/>
    <n v="102749"/>
  </r>
  <r>
    <x v="6"/>
    <n v="1763"/>
  </r>
  <r>
    <x v="6"/>
    <n v="1332"/>
  </r>
  <r>
    <x v="6"/>
    <n v="5674"/>
  </r>
  <r>
    <x v="6"/>
    <n v="57734"/>
  </r>
  <r>
    <x v="6"/>
    <n v="1620"/>
  </r>
  <r>
    <x v="6"/>
    <n v="60342"/>
  </r>
  <r>
    <x v="6"/>
    <n v="57122"/>
  </r>
  <r>
    <x v="6"/>
    <n v="4613"/>
  </r>
  <r>
    <x v="6"/>
    <n v="159931"/>
  </r>
  <r>
    <x v="6"/>
    <n v="689"/>
  </r>
  <r>
    <x v="6"/>
    <n v="48236"/>
  </r>
  <r>
    <x v="6"/>
    <n v="1667"/>
  </r>
  <r>
    <x v="6"/>
    <n v="3349"/>
  </r>
  <r>
    <x v="6"/>
    <n v="78743"/>
  </r>
  <r>
    <x v="6"/>
    <n v="0"/>
  </r>
  <r>
    <x v="6"/>
    <n v="107743"/>
  </r>
  <r>
    <x v="6"/>
    <n v="12497"/>
  </r>
  <r>
    <x v="6"/>
    <n v="837"/>
  </r>
  <r>
    <x v="6"/>
    <n v="119510"/>
  </r>
  <r>
    <x v="6"/>
    <n v="35498"/>
  </r>
  <r>
    <x v="6"/>
    <n v="53324"/>
  </r>
  <r>
    <x v="6"/>
    <n v="622"/>
  </r>
  <r>
    <x v="6"/>
    <n v="16389"/>
  </r>
  <r>
    <x v="6"/>
    <n v="81136"/>
  </r>
  <r>
    <x v="6"/>
    <n v="1768"/>
  </r>
  <r>
    <x v="6"/>
    <n v="574"/>
  </r>
  <r>
    <x v="6"/>
    <n v="96328"/>
  </r>
  <r>
    <x v="6"/>
    <n v="13385"/>
  </r>
  <r>
    <x v="6"/>
    <n v="57034"/>
  </r>
  <r>
    <x v="6"/>
    <n v="7120"/>
  </r>
  <r>
    <x v="6"/>
    <n v="13864"/>
  </r>
  <r>
    <x v="6"/>
    <n v="164109"/>
  </r>
  <r>
    <x v="6"/>
    <n v="8866"/>
  </r>
  <r>
    <x v="6"/>
    <n v="75022"/>
  </r>
  <r>
    <x v="6"/>
    <n v="141393"/>
  </r>
  <r>
    <x v="6"/>
    <n v="4124"/>
  </r>
  <r>
    <x v="6"/>
    <n v="52421"/>
  </r>
  <r>
    <x v="6"/>
    <n v="6298"/>
  </r>
  <r>
    <x v="6"/>
    <n v="16168"/>
  </r>
  <r>
    <x v="6"/>
    <n v="3841"/>
  </r>
  <r>
    <x v="6"/>
    <n v="4531"/>
  </r>
  <r>
    <x v="6"/>
    <n v="5113"/>
  </r>
  <r>
    <x v="6"/>
    <n v="20243"/>
  </r>
  <r>
    <x v="6"/>
    <n v="11167"/>
  </r>
  <r>
    <x v="6"/>
    <n v="7875"/>
  </r>
  <r>
    <x v="6"/>
    <n v="97037"/>
  </r>
  <r>
    <x v="6"/>
    <n v="55757"/>
  </r>
  <r>
    <x v="6"/>
    <n v="5916"/>
  </r>
  <r>
    <x v="6"/>
    <n v="5803"/>
  </r>
  <r>
    <x v="6"/>
    <n v="55476"/>
  </r>
  <r>
    <x v="6"/>
    <n v="5569"/>
  </r>
  <r>
    <x v="6"/>
    <n v="6750"/>
  </r>
  <r>
    <x v="6"/>
    <n v="9318"/>
  </r>
  <r>
    <x v="6"/>
    <n v="19769"/>
  </r>
  <r>
    <x v="6"/>
    <n v="178483"/>
  </r>
  <r>
    <x v="6"/>
    <n v="87448"/>
  </r>
  <r>
    <x v="6"/>
    <n v="1863"/>
  </r>
  <r>
    <x v="6"/>
    <n v="2"/>
  </r>
  <r>
    <x v="6"/>
    <n v="824"/>
  </r>
  <r>
    <x v="6"/>
    <n v="7438"/>
  </r>
  <r>
    <x v="6"/>
    <n v="8906"/>
  </r>
  <r>
    <x v="6"/>
    <n v="7724"/>
  </r>
  <r>
    <x v="6"/>
    <n v="26571"/>
  </r>
  <r>
    <x v="6"/>
    <n v="5593"/>
  </r>
  <r>
    <x v="6"/>
    <n v="4432"/>
  </r>
  <r>
    <x v="6"/>
    <n v="141822"/>
  </r>
  <r>
    <x v="6"/>
    <n v="159037"/>
  </r>
  <r>
    <x v="6"/>
    <n v="115396"/>
  </r>
  <r>
    <x v="6"/>
    <n v="7656"/>
  </r>
  <r>
    <x v="6"/>
    <n v="96888"/>
  </r>
  <r>
    <x v="6"/>
    <n v="6245"/>
  </r>
  <r>
    <x v="6"/>
    <n v="3"/>
  </r>
  <r>
    <x v="6"/>
    <n v="4710"/>
  </r>
  <r>
    <x v="6"/>
    <n v="28870"/>
  </r>
  <r>
    <x v="6"/>
    <n v="97369"/>
  </r>
  <r>
    <x v="6"/>
    <n v="735"/>
  </r>
  <r>
    <x v="6"/>
    <n v="107622"/>
  </r>
  <r>
    <x v="6"/>
    <n v="1557"/>
  </r>
  <r>
    <x v="6"/>
    <n v="6100"/>
  </r>
  <r>
    <x v="6"/>
    <n v="1592"/>
  </r>
  <r>
    <x v="6"/>
    <n v="504"/>
  </r>
  <r>
    <x v="6"/>
    <n v="2091"/>
  </r>
  <r>
    <x v="6"/>
    <n v="114615"/>
  </r>
  <r>
    <x v="6"/>
    <n v="55372"/>
  </r>
  <r>
    <x v="6"/>
    <n v="109106"/>
  </r>
  <r>
    <x v="6"/>
    <n v="968"/>
  </r>
  <r>
    <x v="6"/>
    <n v="72623"/>
  </r>
  <r>
    <x v="6"/>
    <n v="45987"/>
  </r>
  <r>
    <x v="6"/>
    <n v="87293"/>
  </r>
  <r>
    <x v="6"/>
    <n v="3351"/>
  </r>
  <r>
    <x v="6"/>
    <n v="540"/>
  </r>
  <r>
    <x v="6"/>
    <n v="680"/>
  </r>
  <r>
    <x v="6"/>
    <n v="1022"/>
  </r>
  <r>
    <x v="6"/>
    <n v="4275"/>
  </r>
  <r>
    <x v="6"/>
    <n v="1583"/>
  </r>
  <r>
    <x v="6"/>
    <n v="71320"/>
  </r>
  <r>
    <x v="6"/>
    <n v="4509"/>
  </r>
  <r>
    <x v="6"/>
    <n v="4899"/>
  </r>
  <r>
    <x v="6"/>
    <n v="4929"/>
  </r>
  <r>
    <x v="6"/>
    <n v="1424"/>
  </r>
  <r>
    <x v="6"/>
    <n v="77355"/>
  </r>
  <r>
    <x v="6"/>
    <n v="6086"/>
  </r>
  <r>
    <x v="6"/>
    <n v="2703"/>
  </r>
  <r>
    <x v="6"/>
    <n v="1"/>
  </r>
  <r>
    <x v="6"/>
    <n v="2505"/>
  </r>
  <r>
    <x v="6"/>
    <n v="2778"/>
  </r>
  <r>
    <x v="6"/>
    <n v="2594"/>
  </r>
  <r>
    <x v="6"/>
    <n v="38376"/>
  </r>
  <r>
    <x v="6"/>
    <n v="6920"/>
  </r>
  <r>
    <x v="6"/>
    <n v="5465"/>
  </r>
  <r>
    <x v="6"/>
    <n v="126628"/>
  </r>
  <r>
    <x v="6"/>
    <n v="31665"/>
  </r>
  <r>
    <x v="6"/>
    <n v="109374"/>
  </r>
  <r>
    <x v="6"/>
    <n v="127745"/>
  </r>
  <r>
    <x v="6"/>
    <n v="2289"/>
  </r>
  <r>
    <x v="6"/>
    <n v="11108"/>
  </r>
  <r>
    <x v="6"/>
    <n v="2437"/>
  </r>
  <r>
    <x v="6"/>
    <n v="93991"/>
  </r>
  <r>
    <x v="6"/>
    <n v="2"/>
  </r>
  <r>
    <x v="6"/>
    <n v="795"/>
  </r>
  <r>
    <x v="6"/>
    <n v="1843"/>
  </r>
  <r>
    <x v="6"/>
    <n v="1343"/>
  </r>
  <r>
    <x v="6"/>
    <n v="1210"/>
  </r>
  <r>
    <x v="6"/>
    <n v="1577"/>
  </r>
  <r>
    <x v="6"/>
    <n v="3301"/>
  </r>
  <r>
    <x v="6"/>
    <n v="5729"/>
  </r>
  <r>
    <x v="6"/>
    <n v="1690"/>
  </r>
  <r>
    <x v="6"/>
    <n v="3839"/>
  </r>
  <r>
    <x v="6"/>
    <n v="5615"/>
  </r>
  <r>
    <x v="6"/>
    <n v="55805"/>
  </r>
  <r>
    <x v="6"/>
    <n v="15238"/>
  </r>
  <r>
    <x v="6"/>
    <n v="961"/>
  </r>
  <r>
    <x v="6"/>
    <n v="5"/>
  </r>
  <r>
    <x v="6"/>
    <n v="1980"/>
  </r>
  <r>
    <x v="6"/>
    <n v="35698"/>
  </r>
  <r>
    <x v="6"/>
    <n v="6631"/>
  </r>
  <r>
    <x v="6"/>
    <n v="4678"/>
  </r>
  <r>
    <x v="6"/>
    <n v="57659"/>
  </r>
  <r>
    <x v="6"/>
    <n v="1414"/>
  </r>
  <r>
    <x v="6"/>
    <n v="26176"/>
  </r>
  <r>
    <x v="6"/>
    <n v="5177"/>
  </r>
  <r>
    <x v="6"/>
    <n v="78630"/>
  </r>
  <r>
    <x v="6"/>
    <n v="6115"/>
  </r>
  <r>
    <x v="6"/>
    <n v="114523"/>
  </r>
  <r>
    <x v="6"/>
    <n v="3144"/>
  </r>
  <r>
    <x v="6"/>
    <n v="4899"/>
  </r>
  <r>
    <x v="6"/>
    <n v="6839"/>
  </r>
  <r>
    <x v="6"/>
    <n v="74073"/>
  </r>
  <r>
    <x v="6"/>
    <n v="4814"/>
  </r>
  <r>
    <x v="6"/>
    <n v="37823"/>
  </r>
  <r>
    <x v="6"/>
    <n v="6089"/>
  </r>
  <r>
    <x v="6"/>
    <n v="51814"/>
  </r>
  <r>
    <x v="6"/>
    <n v="1901"/>
  </r>
  <r>
    <x v="6"/>
    <n v="65877"/>
  </r>
  <r>
    <x v="6"/>
    <n v="42596"/>
  </r>
  <r>
    <x v="6"/>
    <n v="2721"/>
  </r>
  <r>
    <x v="6"/>
    <n v="1518"/>
  </r>
  <r>
    <x v="6"/>
    <n v="45004"/>
  </r>
  <r>
    <x v="6"/>
    <n v="6543"/>
  </r>
  <r>
    <x v="6"/>
    <n v="3496"/>
  </r>
  <r>
    <x v="6"/>
    <n v="5523"/>
  </r>
  <r>
    <x v="6"/>
    <n v="47260"/>
  </r>
  <r>
    <x v="6"/>
    <n v="19557"/>
  </r>
  <r>
    <x v="6"/>
    <n v="3087"/>
  </r>
  <r>
    <x v="6"/>
    <n v="3251"/>
  </r>
  <r>
    <x v="6"/>
    <n v="173191"/>
  </r>
  <r>
    <x v="6"/>
    <n v="3232"/>
  </r>
  <r>
    <x v="6"/>
    <n v="45831"/>
  </r>
  <r>
    <x v="6"/>
    <n v="3260"/>
  </r>
  <r>
    <x v="6"/>
    <n v="4896"/>
  </r>
  <r>
    <x v="6"/>
    <n v="1546"/>
  </r>
  <r>
    <x v="6"/>
    <n v="1136"/>
  </r>
  <r>
    <x v="6"/>
    <n v="5973"/>
  </r>
  <r>
    <x v="6"/>
    <n v="92824"/>
  </r>
  <r>
    <x v="6"/>
    <n v="62174"/>
  </r>
  <r>
    <x v="6"/>
    <n v="31594"/>
  </r>
  <r>
    <x v="6"/>
    <n v="1985"/>
  </r>
  <r>
    <x v="6"/>
    <n v="57250"/>
  </r>
  <r>
    <x v="6"/>
    <n v="17879"/>
  </r>
  <r>
    <x v="6"/>
    <n v="5429"/>
  </r>
  <r>
    <x v="6"/>
    <n v="48227"/>
  </r>
  <r>
    <x v="6"/>
    <n v="7220"/>
  </r>
  <r>
    <x v="6"/>
    <n v="2533"/>
  </r>
  <r>
    <x v="6"/>
    <n v="68137"/>
  </r>
  <r>
    <x v="6"/>
    <n v="5362"/>
  </r>
  <r>
    <x v="6"/>
    <n v="2769"/>
  </r>
  <r>
    <x v="6"/>
    <n v="56774"/>
  </r>
  <r>
    <x v="6"/>
    <n v="8747"/>
  </r>
  <r>
    <x v="6"/>
    <n v="79045"/>
  </r>
  <r>
    <x v="6"/>
    <n v="30215"/>
  </r>
  <r>
    <x v="6"/>
    <n v="84891"/>
  </r>
  <r>
    <x v="6"/>
    <n v="5918"/>
  </r>
  <r>
    <x v="6"/>
    <n v="101987"/>
  </r>
  <r>
    <x v="6"/>
    <n v="628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1FC670-62F7-42E3-842C-D3D2B1C63F5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3">
    <pivotField numFmtId="2" showAll="0"/>
    <pivotField showAll="0"/>
    <pivotField showAll="0"/>
    <pivotField numFmtId="1" showAll="0"/>
    <pivotField numFmtId="1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64" showAll="0"/>
    <pivotField numFmtId="164"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26EB3-1086-4E20-A009-37FB609CB3B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F30" firstHeaderRow="1" firstDataRow="2" firstDataCol="1" rowPageCount="2" colPageCount="1"/>
  <pivotFields count="23">
    <pivotField numFmtId="2" showAll="0"/>
    <pivotField showAll="0"/>
    <pivotField showAll="0"/>
    <pivotField numFmtId="1" showAll="0"/>
    <pivotField numFmtId="1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64" showAll="0"/>
    <pivotField numFmtId="164"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7C16D-171F-4CC4-B734-200D62DAC2A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18" firstHeaderRow="1" firstDataRow="2" firstDataCol="1" rowPageCount="2" colPageCount="1"/>
  <pivotFields count="23">
    <pivotField numFmtId="2" showAll="0"/>
    <pivotField showAll="0"/>
    <pivotField showAll="0"/>
    <pivotField numFmtId="1" showAll="0"/>
    <pivotField numFmtId="1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numFmtId="2" showAll="0"/>
    <pivotField showAll="0"/>
    <pivotField showAll="0"/>
    <pivotField numFmtId="164" showAll="0"/>
    <pivotField numFmtId="164"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A8A9ED-373B-4169-A424-3EC6491DE172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E8:F16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ledged" fld="1" baseField="0" baseItem="0"/>
  </dataFields>
  <chartFormats count="8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C67D00-03BA-4964-8C46-948C4830C9EC}" name="Table1" displayName="Table1" ref="A1:T1001" totalsRowShown="0" headerRowDxfId="38">
  <autoFilter ref="A1:T1001" xr:uid="{8BC67D00-03BA-4964-8C46-948C4830C9EC}"/>
  <sortState xmlns:xlrd2="http://schemas.microsoft.com/office/spreadsheetml/2017/richdata2" ref="A2:T1001">
    <sortCondition descending="1" ref="G1:G1001"/>
  </sortState>
  <tableColumns count="20">
    <tableColumn id="1" xr3:uid="{F3096481-79AF-401C-A4E4-F37759D4F16C}" name="id" dataDxfId="37"/>
    <tableColumn id="2" xr3:uid="{C9ACADE2-885B-458D-AF7F-AECDE323DF36}" name="name"/>
    <tableColumn id="3" xr3:uid="{B825AC16-1CB7-46DC-ADB0-B783AB91A35F}" name="blurb" dataDxfId="36"/>
    <tableColumn id="4" xr3:uid="{B208FD40-1B7F-44FE-9C66-F164FAE2EAD2}" name="goal" dataDxfId="35"/>
    <tableColumn id="5" xr3:uid="{19ECA6F5-8E6A-4FB6-A766-11339372D52A}" name="pledged" dataDxfId="34"/>
    <tableColumn id="6" xr3:uid="{3104EDE1-2E21-44D3-96DF-AD7D24B593B7}" name="percentage funded " dataDxfId="33">
      <calculatedColumnFormula>Table1[[#This Row],[pledged]]/Table1[[#This Row],[goal]]</calculatedColumnFormula>
    </tableColumn>
    <tableColumn id="7" xr3:uid="{4E3FE1C3-B08B-4655-ABF8-89D11229F47E}" name="outcome"/>
    <tableColumn id="8" xr3:uid="{2090DDA1-53D4-49DA-86B3-06E3A6344FD4}" name="backers_count" dataDxfId="32"/>
    <tableColumn id="16" xr3:uid="{D462AF4A-0627-4648-B77F-D29C2CE47C2A}" name="Average Donation" dataDxfId="31">
      <calculatedColumnFormula>IFERROR(AVERAGE(E2/H2), 0)</calculatedColumnFormula>
    </tableColumn>
    <tableColumn id="9" xr3:uid="{544F74A0-5B42-46D7-8573-689F6337AB3C}" name="country"/>
    <tableColumn id="10" xr3:uid="{BFC0496E-6F95-48DD-9A3E-F751FA99DC01}" name="currency"/>
    <tableColumn id="11" xr3:uid="{378FD556-CD14-47FD-8D64-ABC7EE551D1F}" name="launched_at" dataDxfId="30"/>
    <tableColumn id="12" xr3:uid="{47BF33D8-2650-4502-AF94-6F86C97C46F6}" name="deadline" dataDxfId="29"/>
    <tableColumn id="26" xr3:uid="{3E2F143B-0C8F-43C8-A946-95F3C6C2E9F1}" name="Date Created Conversion" dataDxfId="28">
      <calculatedColumnFormula>(((L2/60)/60)/24)+DATE(1970,1,1)</calculatedColumnFormula>
    </tableColumn>
    <tableColumn id="23" xr3:uid="{91B83EE4-4C96-4A57-9B1E-475188C2126A}" name="Date Ended Conversion" dataDxfId="27">
      <calculatedColumnFormula>(((M2/60)/60)/24)+DATE(1970,1,1)</calculatedColumnFormula>
    </tableColumn>
    <tableColumn id="13" xr3:uid="{A39C2A59-CC19-4AC1-BC43-3D1EE5F6BD98}" name="staff_pick"/>
    <tableColumn id="14" xr3:uid="{0F12E52D-5638-4E92-9359-2C3E6B44359E}" name="spotlight"/>
    <tableColumn id="15" xr3:uid="{C19EF885-1A93-4337-A721-1C6D31302DC7}" name="category &amp; sub-category"/>
    <tableColumn id="20" xr3:uid="{701561F7-AEE8-4BAB-BD2A-69190378B966}" name="Parent Category " dataDxfId="26">
      <calculatedColumnFormula>LEFT(R2, FIND("/", R2) - 1)</calculatedColumnFormula>
    </tableColumn>
    <tableColumn id="21" xr3:uid="{EA02BF30-D2B6-4777-AF49-54A12B4FD273}" name="Sub-Category" dataDxfId="25">
      <calculatedColumnFormula>MID(R2, FIND("/", R2) + 1, LEN(R2) - FIND("/", R2))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66CB0-44E5-4C41-9F18-5BFBE5F9C45E}" name="Table2" displayName="Table2" ref="A1:D566" totalsRowShown="0" headerRowDxfId="24">
  <autoFilter ref="A1:D566" xr:uid="{C2766CB0-44E5-4C41-9F18-5BFBE5F9C45E}"/>
  <sortState xmlns:xlrd2="http://schemas.microsoft.com/office/spreadsheetml/2017/richdata2" ref="A2:D566">
    <sortCondition ref="B1:B566"/>
  </sortState>
  <tableColumns count="4">
    <tableColumn id="1" xr3:uid="{30A70452-C052-4F93-9F58-8D482D8E4181}" name="outcome2" dataDxfId="23">
      <calculatedColumnFormula>Table1[[#This Row],[outcome]]</calculatedColumnFormula>
    </tableColumn>
    <tableColumn id="2" xr3:uid="{BD3AAE58-CD28-47FF-BC7B-906271B8C45A}" name="backers_count" dataDxfId="22">
      <calculatedColumnFormula>Table1[[#This Row],[backers_count]]</calculatedColumnFormula>
    </tableColumn>
    <tableColumn id="3" xr3:uid="{D86CDA03-BCA5-4091-B2D2-0E826964B2CA}" name="outcome" dataDxfId="21">
      <calculatedColumnFormula>Crowdfunding!G581</calculatedColumnFormula>
    </tableColumn>
    <tableColumn id="4" xr3:uid="{C25D8B0F-8729-4F8F-A77C-F8DA231FE9A5}" name="backers_count2" dataDxfId="20">
      <calculatedColumnFormula>Crowdfunding!H581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7"/>
  <sheetViews>
    <sheetView topLeftCell="A164" workbookViewId="0">
      <selection activeCell="D13" sqref="D13"/>
    </sheetView>
  </sheetViews>
  <sheetFormatPr defaultColWidth="11" defaultRowHeight="15.75" x14ac:dyDescent="0.5"/>
  <cols>
    <col min="1" max="1" width="6.3125" bestFit="1" customWidth="1"/>
    <col min="2" max="2" width="30.6875" bestFit="1" customWidth="1"/>
    <col min="3" max="3" width="33.5" style="3" customWidth="1"/>
    <col min="6" max="6" width="19.375" customWidth="1"/>
    <col min="8" max="9" width="15.125" customWidth="1"/>
    <col min="12" max="13" width="15.9375" bestFit="1" customWidth="1"/>
    <col min="14" max="14" width="15.9375" customWidth="1"/>
    <col min="15" max="15" width="16.4375" bestFit="1" customWidth="1"/>
    <col min="17" max="17" width="28" bestFit="1" customWidth="1"/>
    <col min="18" max="19" width="28" customWidth="1"/>
  </cols>
  <sheetData>
    <row r="1" spans="1:20" s="1" customFormat="1" x14ac:dyDescent="0.5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7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2046</v>
      </c>
      <c r="O1" s="1" t="s">
        <v>2047</v>
      </c>
      <c r="P1" s="1" t="s">
        <v>10</v>
      </c>
      <c r="Q1" s="1" t="s">
        <v>11</v>
      </c>
      <c r="R1" s="1" t="s">
        <v>2027</v>
      </c>
      <c r="S1" s="1" t="s">
        <v>2030</v>
      </c>
      <c r="T1" s="1" t="s">
        <v>2031</v>
      </c>
    </row>
    <row r="2" spans="1:20" x14ac:dyDescent="0.5">
      <c r="A2" s="4">
        <v>1</v>
      </c>
      <c r="B2" t="s">
        <v>18</v>
      </c>
      <c r="C2" s="3" t="s">
        <v>19</v>
      </c>
      <c r="D2" s="5">
        <v>1400</v>
      </c>
      <c r="E2" s="5">
        <v>14560</v>
      </c>
      <c r="F2" s="6">
        <f>Table1[[#This Row],[pledged]]/Table1[[#This Row],[goal]]</f>
        <v>10.4</v>
      </c>
      <c r="G2" t="s">
        <v>20</v>
      </c>
      <c r="H2" s="4">
        <v>158</v>
      </c>
      <c r="I2" s="4">
        <f t="shared" ref="I2:I65" si="0">IFERROR(AVERAGE(E2/H2), 0)</f>
        <v>92.151898734177209</v>
      </c>
      <c r="J2" t="s">
        <v>21</v>
      </c>
      <c r="K2" t="s">
        <v>22</v>
      </c>
      <c r="L2">
        <v>1408424400</v>
      </c>
      <c r="M2">
        <v>1408597200</v>
      </c>
      <c r="N2" s="11">
        <f t="shared" ref="N2:N65" si="1">(((L2/60)/60)/24)+DATE(1970,1,1)</f>
        <v>41870.208333333336</v>
      </c>
      <c r="O2" s="11">
        <f t="shared" ref="O2:O65" si="2">(((M2/60)/60)/24)+DATE(1970,1,1)</f>
        <v>41872.208333333336</v>
      </c>
      <c r="P2" t="b">
        <v>0</v>
      </c>
      <c r="Q2" t="b">
        <v>1</v>
      </c>
      <c r="R2" t="s">
        <v>23</v>
      </c>
      <c r="S2" t="str">
        <f t="shared" ref="S2:S65" si="3">LEFT(R2, FIND("/", R2) - 1)</f>
        <v>music</v>
      </c>
      <c r="T2" t="str">
        <f t="shared" ref="T2:T65" si="4">MID(R2, FIND("/", R2) + 1, LEN(R2) - FIND("/", R2))</f>
        <v>rock</v>
      </c>
    </row>
    <row r="3" spans="1:20" ht="31.5" x14ac:dyDescent="0.5">
      <c r="A3" s="4">
        <v>2</v>
      </c>
      <c r="B3" t="s">
        <v>24</v>
      </c>
      <c r="C3" s="3" t="s">
        <v>25</v>
      </c>
      <c r="D3" s="5">
        <v>108400</v>
      </c>
      <c r="E3" s="5">
        <v>142523</v>
      </c>
      <c r="F3" s="6">
        <f>Table1[[#This Row],[pledged]]/Table1[[#This Row],[goal]]</f>
        <v>1.3147878228782288</v>
      </c>
      <c r="G3" t="s">
        <v>20</v>
      </c>
      <c r="H3" s="4">
        <v>1425</v>
      </c>
      <c r="I3" s="4">
        <f t="shared" si="0"/>
        <v>100.01614035087719</v>
      </c>
      <c r="J3" t="s">
        <v>26</v>
      </c>
      <c r="K3" t="s">
        <v>27</v>
      </c>
      <c r="L3">
        <v>1384668000</v>
      </c>
      <c r="M3">
        <v>1384840800</v>
      </c>
      <c r="N3" s="11">
        <f t="shared" si="1"/>
        <v>41595.25</v>
      </c>
      <c r="O3" s="11">
        <f t="shared" si="2"/>
        <v>41597.25</v>
      </c>
      <c r="P3" t="b">
        <v>0</v>
      </c>
      <c r="Q3" t="b">
        <v>0</v>
      </c>
      <c r="R3" t="s">
        <v>28</v>
      </c>
      <c r="S3" t="str">
        <f t="shared" si="3"/>
        <v>technology</v>
      </c>
      <c r="T3" t="str">
        <f t="shared" si="4"/>
        <v>web</v>
      </c>
    </row>
    <row r="4" spans="1:20" x14ac:dyDescent="0.5">
      <c r="A4" s="4">
        <v>5</v>
      </c>
      <c r="B4" t="s">
        <v>34</v>
      </c>
      <c r="C4" s="3" t="s">
        <v>35</v>
      </c>
      <c r="D4" s="5">
        <v>7600</v>
      </c>
      <c r="E4" s="5">
        <v>13195</v>
      </c>
      <c r="F4" s="6">
        <f>Table1[[#This Row],[pledged]]/Table1[[#This Row],[goal]]</f>
        <v>1.7361842105263159</v>
      </c>
      <c r="G4" t="s">
        <v>20</v>
      </c>
      <c r="H4" s="4">
        <v>174</v>
      </c>
      <c r="I4" s="4">
        <f t="shared" si="0"/>
        <v>75.833333333333329</v>
      </c>
      <c r="J4" t="s">
        <v>36</v>
      </c>
      <c r="K4" t="s">
        <v>37</v>
      </c>
      <c r="L4">
        <v>1346130000</v>
      </c>
      <c r="M4">
        <v>1347080400</v>
      </c>
      <c r="N4" s="11">
        <f t="shared" si="1"/>
        <v>41149.208333333336</v>
      </c>
      <c r="O4" s="11">
        <f t="shared" si="2"/>
        <v>41160.208333333336</v>
      </c>
      <c r="P4" t="b">
        <v>0</v>
      </c>
      <c r="Q4" t="b">
        <v>0</v>
      </c>
      <c r="R4" t="s">
        <v>33</v>
      </c>
      <c r="S4" t="str">
        <f t="shared" si="3"/>
        <v>theater</v>
      </c>
      <c r="T4" t="str">
        <f t="shared" si="4"/>
        <v>plays</v>
      </c>
    </row>
    <row r="5" spans="1:20" x14ac:dyDescent="0.5">
      <c r="A5" s="4">
        <v>7</v>
      </c>
      <c r="B5" t="s">
        <v>43</v>
      </c>
      <c r="C5" s="3" t="s">
        <v>44</v>
      </c>
      <c r="D5" s="5">
        <v>4500</v>
      </c>
      <c r="E5" s="5">
        <v>14741</v>
      </c>
      <c r="F5" s="6">
        <f>Table1[[#This Row],[pledged]]/Table1[[#This Row],[goal]]</f>
        <v>3.2757777777777779</v>
      </c>
      <c r="G5" t="s">
        <v>20</v>
      </c>
      <c r="H5" s="4">
        <v>227</v>
      </c>
      <c r="I5" s="4">
        <f t="shared" si="0"/>
        <v>64.93832599118943</v>
      </c>
      <c r="J5" t="s">
        <v>36</v>
      </c>
      <c r="K5" t="s">
        <v>37</v>
      </c>
      <c r="L5">
        <v>1439442000</v>
      </c>
      <c r="M5">
        <v>1439614800</v>
      </c>
      <c r="N5" s="11">
        <f t="shared" si="1"/>
        <v>42229.208333333328</v>
      </c>
      <c r="O5" s="11">
        <f t="shared" si="2"/>
        <v>42231.208333333328</v>
      </c>
      <c r="P5" t="b">
        <v>0</v>
      </c>
      <c r="Q5" t="b">
        <v>0</v>
      </c>
      <c r="R5" t="s">
        <v>33</v>
      </c>
      <c r="S5" t="str">
        <f t="shared" si="3"/>
        <v>theater</v>
      </c>
      <c r="T5" t="str">
        <f t="shared" si="4"/>
        <v>plays</v>
      </c>
    </row>
    <row r="6" spans="1:20" x14ac:dyDescent="0.5">
      <c r="A6" s="4">
        <v>10</v>
      </c>
      <c r="B6" t="s">
        <v>51</v>
      </c>
      <c r="C6" s="3" t="s">
        <v>52</v>
      </c>
      <c r="D6" s="5">
        <v>5200</v>
      </c>
      <c r="E6" s="5">
        <v>13838</v>
      </c>
      <c r="F6" s="6">
        <f>Table1[[#This Row],[pledged]]/Table1[[#This Row],[goal]]</f>
        <v>2.6611538461538462</v>
      </c>
      <c r="G6" t="s">
        <v>20</v>
      </c>
      <c r="H6" s="4">
        <v>220</v>
      </c>
      <c r="I6" s="4">
        <f t="shared" si="0"/>
        <v>62.9</v>
      </c>
      <c r="J6" t="s">
        <v>21</v>
      </c>
      <c r="K6" t="s">
        <v>22</v>
      </c>
      <c r="L6">
        <v>1281762000</v>
      </c>
      <c r="M6">
        <v>1285909200</v>
      </c>
      <c r="N6" s="11">
        <f t="shared" si="1"/>
        <v>40404.208333333336</v>
      </c>
      <c r="O6" s="11">
        <f t="shared" si="2"/>
        <v>40452.208333333336</v>
      </c>
      <c r="P6" t="b">
        <v>0</v>
      </c>
      <c r="Q6" t="b">
        <v>0</v>
      </c>
      <c r="R6" t="s">
        <v>53</v>
      </c>
      <c r="S6" t="str">
        <f t="shared" si="3"/>
        <v>film &amp; video</v>
      </c>
      <c r="T6" t="str">
        <f t="shared" si="4"/>
        <v>drama</v>
      </c>
    </row>
    <row r="7" spans="1:20" x14ac:dyDescent="0.5">
      <c r="A7" s="4">
        <v>13</v>
      </c>
      <c r="B7" t="s">
        <v>58</v>
      </c>
      <c r="C7" s="3" t="s">
        <v>2114</v>
      </c>
      <c r="D7" s="5">
        <v>4200</v>
      </c>
      <c r="E7" s="5">
        <v>10295</v>
      </c>
      <c r="F7" s="6">
        <f>Table1[[#This Row],[pledged]]/Table1[[#This Row],[goal]]</f>
        <v>2.4511904761904764</v>
      </c>
      <c r="G7" t="s">
        <v>20</v>
      </c>
      <c r="H7" s="4">
        <v>98</v>
      </c>
      <c r="I7" s="4">
        <f t="shared" si="0"/>
        <v>105.05102040816327</v>
      </c>
      <c r="J7" t="s">
        <v>21</v>
      </c>
      <c r="K7" t="s">
        <v>22</v>
      </c>
      <c r="L7">
        <v>1465621200</v>
      </c>
      <c r="M7">
        <v>1466658000</v>
      </c>
      <c r="N7" s="11">
        <f t="shared" si="1"/>
        <v>42532.208333333328</v>
      </c>
      <c r="O7" s="11">
        <f t="shared" si="2"/>
        <v>42544.208333333328</v>
      </c>
      <c r="P7" t="b">
        <v>0</v>
      </c>
      <c r="Q7" t="b">
        <v>0</v>
      </c>
      <c r="R7" t="s">
        <v>59</v>
      </c>
      <c r="S7" t="str">
        <f t="shared" si="3"/>
        <v>music</v>
      </c>
      <c r="T7" t="str">
        <f t="shared" si="4"/>
        <v>indie rock</v>
      </c>
    </row>
    <row r="8" spans="1:20" x14ac:dyDescent="0.5">
      <c r="A8" s="4">
        <v>16</v>
      </c>
      <c r="B8" t="s">
        <v>65</v>
      </c>
      <c r="C8" s="3" t="s">
        <v>66</v>
      </c>
      <c r="D8" s="5">
        <v>1700</v>
      </c>
      <c r="E8" s="5">
        <v>11041</v>
      </c>
      <c r="F8" s="6">
        <f>Table1[[#This Row],[pledged]]/Table1[[#This Row],[goal]]</f>
        <v>6.4947058823529416</v>
      </c>
      <c r="G8" t="s">
        <v>20</v>
      </c>
      <c r="H8" s="4">
        <v>100</v>
      </c>
      <c r="I8" s="4">
        <f t="shared" si="0"/>
        <v>110.41</v>
      </c>
      <c r="J8" t="s">
        <v>21</v>
      </c>
      <c r="K8" t="s">
        <v>22</v>
      </c>
      <c r="L8">
        <v>1390370400</v>
      </c>
      <c r="M8">
        <v>1392271200</v>
      </c>
      <c r="N8" s="11">
        <f t="shared" si="1"/>
        <v>41661.25</v>
      </c>
      <c r="O8" s="11">
        <f t="shared" si="2"/>
        <v>41683.25</v>
      </c>
      <c r="P8" t="b">
        <v>0</v>
      </c>
      <c r="Q8" t="b">
        <v>0</v>
      </c>
      <c r="R8" t="s">
        <v>67</v>
      </c>
      <c r="S8" t="str">
        <f t="shared" si="3"/>
        <v>publishing</v>
      </c>
      <c r="T8" t="str">
        <f t="shared" si="4"/>
        <v>nonfiction</v>
      </c>
    </row>
    <row r="9" spans="1:20" x14ac:dyDescent="0.5">
      <c r="A9" s="4">
        <v>17</v>
      </c>
      <c r="B9" t="s">
        <v>68</v>
      </c>
      <c r="C9" s="3" t="s">
        <v>69</v>
      </c>
      <c r="D9" s="5">
        <v>84600</v>
      </c>
      <c r="E9" s="5">
        <v>134845</v>
      </c>
      <c r="F9" s="6">
        <f>Table1[[#This Row],[pledged]]/Table1[[#This Row],[goal]]</f>
        <v>1.5939125295508274</v>
      </c>
      <c r="G9" t="s">
        <v>20</v>
      </c>
      <c r="H9" s="4">
        <v>1249</v>
      </c>
      <c r="I9" s="4">
        <f t="shared" si="0"/>
        <v>107.96236989591674</v>
      </c>
      <c r="J9" t="s">
        <v>21</v>
      </c>
      <c r="K9" t="s">
        <v>22</v>
      </c>
      <c r="L9">
        <v>1294812000</v>
      </c>
      <c r="M9">
        <v>1294898400</v>
      </c>
      <c r="N9" s="11">
        <f t="shared" si="1"/>
        <v>40555.25</v>
      </c>
      <c r="O9" s="11">
        <f t="shared" si="2"/>
        <v>40556.25</v>
      </c>
      <c r="P9" t="b">
        <v>0</v>
      </c>
      <c r="Q9" t="b">
        <v>0</v>
      </c>
      <c r="R9" t="s">
        <v>70</v>
      </c>
      <c r="S9" t="str">
        <f t="shared" si="3"/>
        <v>film &amp; video</v>
      </c>
      <c r="T9" t="str">
        <f t="shared" si="4"/>
        <v>animation</v>
      </c>
    </row>
    <row r="10" spans="1:20" x14ac:dyDescent="0.5">
      <c r="A10" s="4">
        <v>20</v>
      </c>
      <c r="B10" t="s">
        <v>76</v>
      </c>
      <c r="C10" s="3" t="s">
        <v>77</v>
      </c>
      <c r="D10" s="5">
        <v>131800</v>
      </c>
      <c r="E10" s="5">
        <v>147936</v>
      </c>
      <c r="F10" s="6">
        <f>Table1[[#This Row],[pledged]]/Table1[[#This Row],[goal]]</f>
        <v>1.1224279210925645</v>
      </c>
      <c r="G10" t="s">
        <v>20</v>
      </c>
      <c r="H10" s="4">
        <v>1396</v>
      </c>
      <c r="I10" s="4">
        <f t="shared" si="0"/>
        <v>105.97134670487107</v>
      </c>
      <c r="J10" t="s">
        <v>21</v>
      </c>
      <c r="K10" t="s">
        <v>22</v>
      </c>
      <c r="L10">
        <v>1406523600</v>
      </c>
      <c r="M10">
        <v>1406523600</v>
      </c>
      <c r="N10" s="11">
        <f t="shared" si="1"/>
        <v>41848.208333333336</v>
      </c>
      <c r="O10" s="11">
        <f t="shared" si="2"/>
        <v>41848.208333333336</v>
      </c>
      <c r="P10" t="b">
        <v>0</v>
      </c>
      <c r="Q10" t="b">
        <v>0</v>
      </c>
      <c r="R10" t="s">
        <v>53</v>
      </c>
      <c r="S10" t="str">
        <f t="shared" si="3"/>
        <v>film &amp; video</v>
      </c>
      <c r="T10" t="str">
        <f t="shared" si="4"/>
        <v>drama</v>
      </c>
    </row>
    <row r="11" spans="1:20" x14ac:dyDescent="0.5">
      <c r="A11" s="4">
        <v>22</v>
      </c>
      <c r="B11" t="s">
        <v>80</v>
      </c>
      <c r="C11" s="3" t="s">
        <v>81</v>
      </c>
      <c r="D11" s="5">
        <v>59100</v>
      </c>
      <c r="E11" s="5">
        <v>75690</v>
      </c>
      <c r="F11" s="6">
        <f>Table1[[#This Row],[pledged]]/Table1[[#This Row],[goal]]</f>
        <v>1.2807106598984772</v>
      </c>
      <c r="G11" t="s">
        <v>20</v>
      </c>
      <c r="H11" s="4">
        <v>890</v>
      </c>
      <c r="I11" s="4">
        <f t="shared" si="0"/>
        <v>85.044943820224717</v>
      </c>
      <c r="J11" t="s">
        <v>21</v>
      </c>
      <c r="K11" t="s">
        <v>22</v>
      </c>
      <c r="L11">
        <v>1522731600</v>
      </c>
      <c r="M11">
        <v>1524027600</v>
      </c>
      <c r="N11" s="11">
        <f t="shared" si="1"/>
        <v>43193.208333333328</v>
      </c>
      <c r="O11" s="11">
        <f t="shared" si="2"/>
        <v>43208.208333333328</v>
      </c>
      <c r="P11" t="b">
        <v>0</v>
      </c>
      <c r="Q11" t="b">
        <v>0</v>
      </c>
      <c r="R11" t="s">
        <v>33</v>
      </c>
      <c r="S11" t="str">
        <f t="shared" si="3"/>
        <v>theater</v>
      </c>
      <c r="T11" t="str">
        <f t="shared" si="4"/>
        <v>plays</v>
      </c>
    </row>
    <row r="12" spans="1:20" x14ac:dyDescent="0.5">
      <c r="A12" s="4">
        <v>23</v>
      </c>
      <c r="B12" t="s">
        <v>82</v>
      </c>
      <c r="C12" s="3" t="s">
        <v>83</v>
      </c>
      <c r="D12" s="5">
        <v>4500</v>
      </c>
      <c r="E12" s="5">
        <v>14942</v>
      </c>
      <c r="F12" s="6">
        <f>Table1[[#This Row],[pledged]]/Table1[[#This Row],[goal]]</f>
        <v>3.3204444444444445</v>
      </c>
      <c r="G12" t="s">
        <v>20</v>
      </c>
      <c r="H12" s="4">
        <v>142</v>
      </c>
      <c r="I12" s="4">
        <f t="shared" si="0"/>
        <v>105.22535211267606</v>
      </c>
      <c r="J12" t="s">
        <v>40</v>
      </c>
      <c r="K12" t="s">
        <v>41</v>
      </c>
      <c r="L12">
        <v>1550124000</v>
      </c>
      <c r="M12">
        <v>1554699600</v>
      </c>
      <c r="N12" s="11">
        <f t="shared" si="1"/>
        <v>43510.25</v>
      </c>
      <c r="O12" s="11">
        <f t="shared" si="2"/>
        <v>43563.208333333328</v>
      </c>
      <c r="P12" t="b">
        <v>0</v>
      </c>
      <c r="Q12" t="b">
        <v>0</v>
      </c>
      <c r="R12" t="s">
        <v>42</v>
      </c>
      <c r="S12" t="str">
        <f t="shared" si="3"/>
        <v>film &amp; video</v>
      </c>
      <c r="T12" t="str">
        <f t="shared" si="4"/>
        <v>documentary</v>
      </c>
    </row>
    <row r="13" spans="1:20" x14ac:dyDescent="0.5">
      <c r="A13" s="4">
        <v>24</v>
      </c>
      <c r="B13" t="s">
        <v>84</v>
      </c>
      <c r="C13" s="3" t="s">
        <v>85</v>
      </c>
      <c r="D13" s="5">
        <v>92400</v>
      </c>
      <c r="E13" s="5">
        <v>104257</v>
      </c>
      <c r="F13" s="6">
        <f>Table1[[#This Row],[pledged]]/Table1[[#This Row],[goal]]</f>
        <v>1.1283225108225108</v>
      </c>
      <c r="G13" t="s">
        <v>20</v>
      </c>
      <c r="H13" s="4">
        <v>2673</v>
      </c>
      <c r="I13" s="4">
        <f t="shared" si="0"/>
        <v>39.003741114852225</v>
      </c>
      <c r="J13" t="s">
        <v>21</v>
      </c>
      <c r="K13" t="s">
        <v>22</v>
      </c>
      <c r="L13">
        <v>1403326800</v>
      </c>
      <c r="M13">
        <v>1403499600</v>
      </c>
      <c r="N13" s="11">
        <f t="shared" si="1"/>
        <v>41811.208333333336</v>
      </c>
      <c r="O13" s="11">
        <f t="shared" si="2"/>
        <v>41813.208333333336</v>
      </c>
      <c r="P13" t="b">
        <v>0</v>
      </c>
      <c r="Q13" t="b">
        <v>0</v>
      </c>
      <c r="R13" t="s">
        <v>64</v>
      </c>
      <c r="S13" t="str">
        <f t="shared" si="3"/>
        <v>technology</v>
      </c>
      <c r="T13" t="str">
        <f t="shared" si="4"/>
        <v>wearables</v>
      </c>
    </row>
    <row r="14" spans="1:20" x14ac:dyDescent="0.5">
      <c r="A14" s="4">
        <v>25</v>
      </c>
      <c r="B14" t="s">
        <v>86</v>
      </c>
      <c r="C14" s="3" t="s">
        <v>87</v>
      </c>
      <c r="D14" s="5">
        <v>5500</v>
      </c>
      <c r="E14" s="5">
        <v>11904</v>
      </c>
      <c r="F14" s="6">
        <f>Table1[[#This Row],[pledged]]/Table1[[#This Row],[goal]]</f>
        <v>2.1643636363636363</v>
      </c>
      <c r="G14" t="s">
        <v>20</v>
      </c>
      <c r="H14" s="4">
        <v>163</v>
      </c>
      <c r="I14" s="4">
        <f t="shared" si="0"/>
        <v>73.030674846625772</v>
      </c>
      <c r="J14" t="s">
        <v>21</v>
      </c>
      <c r="K14" t="s">
        <v>22</v>
      </c>
      <c r="L14">
        <v>1305694800</v>
      </c>
      <c r="M14">
        <v>1307422800</v>
      </c>
      <c r="N14" s="11">
        <f t="shared" si="1"/>
        <v>40681.208333333336</v>
      </c>
      <c r="O14" s="11">
        <f t="shared" si="2"/>
        <v>40701.208333333336</v>
      </c>
      <c r="P14" t="b">
        <v>0</v>
      </c>
      <c r="Q14" t="b">
        <v>1</v>
      </c>
      <c r="R14" t="s">
        <v>88</v>
      </c>
      <c r="S14" t="str">
        <f t="shared" si="3"/>
        <v>games</v>
      </c>
      <c r="T14" t="str">
        <f t="shared" si="4"/>
        <v>video games</v>
      </c>
    </row>
    <row r="15" spans="1:20" x14ac:dyDescent="0.5">
      <c r="A15" s="4">
        <v>28</v>
      </c>
      <c r="B15" t="s">
        <v>93</v>
      </c>
      <c r="C15" s="3" t="s">
        <v>94</v>
      </c>
      <c r="D15" s="5">
        <v>130800</v>
      </c>
      <c r="E15" s="5">
        <v>137635</v>
      </c>
      <c r="F15" s="6">
        <f>Table1[[#This Row],[pledged]]/Table1[[#This Row],[goal]]</f>
        <v>1.0522553516819573</v>
      </c>
      <c r="G15" t="s">
        <v>20</v>
      </c>
      <c r="H15" s="4">
        <v>2220</v>
      </c>
      <c r="I15" s="4">
        <f t="shared" si="0"/>
        <v>61.997747747747745</v>
      </c>
      <c r="J15" t="s">
        <v>21</v>
      </c>
      <c r="K15" t="s">
        <v>22</v>
      </c>
      <c r="L15">
        <v>1265695200</v>
      </c>
      <c r="M15">
        <v>1267682400</v>
      </c>
      <c r="N15" s="11">
        <f t="shared" si="1"/>
        <v>40218.25</v>
      </c>
      <c r="O15" s="11">
        <f t="shared" si="2"/>
        <v>40241.25</v>
      </c>
      <c r="P15" t="b">
        <v>0</v>
      </c>
      <c r="Q15" t="b">
        <v>1</v>
      </c>
      <c r="R15" t="s">
        <v>33</v>
      </c>
      <c r="S15" t="str">
        <f t="shared" si="3"/>
        <v>theater</v>
      </c>
      <c r="T15" t="str">
        <f t="shared" si="4"/>
        <v>plays</v>
      </c>
    </row>
    <row r="16" spans="1:20" x14ac:dyDescent="0.5">
      <c r="A16" s="4">
        <v>29</v>
      </c>
      <c r="B16" t="s">
        <v>95</v>
      </c>
      <c r="C16" s="3" t="s">
        <v>96</v>
      </c>
      <c r="D16" s="5">
        <v>45900</v>
      </c>
      <c r="E16" s="5">
        <v>150965</v>
      </c>
      <c r="F16" s="6">
        <f>Table1[[#This Row],[pledged]]/Table1[[#This Row],[goal]]</f>
        <v>3.2889978213507627</v>
      </c>
      <c r="G16" t="s">
        <v>20</v>
      </c>
      <c r="H16" s="4">
        <v>1606</v>
      </c>
      <c r="I16" s="4">
        <f t="shared" si="0"/>
        <v>94.000622665006233</v>
      </c>
      <c r="J16" t="s">
        <v>97</v>
      </c>
      <c r="K16" t="s">
        <v>98</v>
      </c>
      <c r="L16">
        <v>1532062800</v>
      </c>
      <c r="M16">
        <v>1535518800</v>
      </c>
      <c r="N16" s="11">
        <f t="shared" si="1"/>
        <v>43301.208333333328</v>
      </c>
      <c r="O16" s="11">
        <f t="shared" si="2"/>
        <v>43341.208333333328</v>
      </c>
      <c r="P16" t="b">
        <v>0</v>
      </c>
      <c r="Q16" t="b">
        <v>0</v>
      </c>
      <c r="R16" t="s">
        <v>99</v>
      </c>
      <c r="S16" t="str">
        <f t="shared" si="3"/>
        <v>film &amp; video</v>
      </c>
      <c r="T16" t="str">
        <f t="shared" si="4"/>
        <v>shorts</v>
      </c>
    </row>
    <row r="17" spans="1:20" x14ac:dyDescent="0.5">
      <c r="A17" s="4">
        <v>30</v>
      </c>
      <c r="B17" t="s">
        <v>100</v>
      </c>
      <c r="C17" s="3" t="s">
        <v>101</v>
      </c>
      <c r="D17" s="5">
        <v>9000</v>
      </c>
      <c r="E17" s="5">
        <v>14455</v>
      </c>
      <c r="F17" s="6">
        <f>Table1[[#This Row],[pledged]]/Table1[[#This Row],[goal]]</f>
        <v>1.606111111111111</v>
      </c>
      <c r="G17" t="s">
        <v>20</v>
      </c>
      <c r="H17" s="4">
        <v>129</v>
      </c>
      <c r="I17" s="4">
        <f t="shared" si="0"/>
        <v>112.05426356589147</v>
      </c>
      <c r="J17" t="s">
        <v>21</v>
      </c>
      <c r="K17" t="s">
        <v>22</v>
      </c>
      <c r="L17">
        <v>1558674000</v>
      </c>
      <c r="M17">
        <v>1559106000</v>
      </c>
      <c r="N17" s="11">
        <f t="shared" si="1"/>
        <v>43609.208333333328</v>
      </c>
      <c r="O17" s="11">
        <f t="shared" si="2"/>
        <v>43614.208333333328</v>
      </c>
      <c r="P17" t="b">
        <v>0</v>
      </c>
      <c r="Q17" t="b">
        <v>0</v>
      </c>
      <c r="R17" t="s">
        <v>70</v>
      </c>
      <c r="S17" t="str">
        <f t="shared" si="3"/>
        <v>film &amp; video</v>
      </c>
      <c r="T17" t="str">
        <f t="shared" si="4"/>
        <v>animation</v>
      </c>
    </row>
    <row r="18" spans="1:20" x14ac:dyDescent="0.5">
      <c r="A18" s="4">
        <v>31</v>
      </c>
      <c r="B18" t="s">
        <v>102</v>
      </c>
      <c r="C18" s="3" t="s">
        <v>103</v>
      </c>
      <c r="D18" s="5">
        <v>3500</v>
      </c>
      <c r="E18" s="5">
        <v>10850</v>
      </c>
      <c r="F18" s="6">
        <f>Table1[[#This Row],[pledged]]/Table1[[#This Row],[goal]]</f>
        <v>3.1</v>
      </c>
      <c r="G18" t="s">
        <v>20</v>
      </c>
      <c r="H18" s="4">
        <v>226</v>
      </c>
      <c r="I18" s="4">
        <f t="shared" si="0"/>
        <v>48.008849557522126</v>
      </c>
      <c r="J18" t="s">
        <v>40</v>
      </c>
      <c r="K18" t="s">
        <v>41</v>
      </c>
      <c r="L18">
        <v>1451973600</v>
      </c>
      <c r="M18">
        <v>1454392800</v>
      </c>
      <c r="N18" s="11">
        <f t="shared" si="1"/>
        <v>42374.25</v>
      </c>
      <c r="O18" s="11">
        <f t="shared" si="2"/>
        <v>42402.25</v>
      </c>
      <c r="P18" t="b">
        <v>0</v>
      </c>
      <c r="Q18" t="b">
        <v>0</v>
      </c>
      <c r="R18" t="s">
        <v>88</v>
      </c>
      <c r="S18" t="str">
        <f t="shared" si="3"/>
        <v>games</v>
      </c>
      <c r="T18" t="str">
        <f t="shared" si="4"/>
        <v>video games</v>
      </c>
    </row>
    <row r="19" spans="1:20" x14ac:dyDescent="0.5">
      <c r="A19" s="4">
        <v>33</v>
      </c>
      <c r="B19" t="s">
        <v>108</v>
      </c>
      <c r="C19" s="3" t="s">
        <v>109</v>
      </c>
      <c r="D19" s="5">
        <v>50200</v>
      </c>
      <c r="E19" s="5">
        <v>189666</v>
      </c>
      <c r="F19" s="6">
        <f>Table1[[#This Row],[pledged]]/Table1[[#This Row],[goal]]</f>
        <v>3.7782071713147412</v>
      </c>
      <c r="G19" t="s">
        <v>20</v>
      </c>
      <c r="H19" s="4">
        <v>5419</v>
      </c>
      <c r="I19" s="4">
        <f t="shared" si="0"/>
        <v>35.000184535892231</v>
      </c>
      <c r="J19" t="s">
        <v>21</v>
      </c>
      <c r="K19" t="s">
        <v>22</v>
      </c>
      <c r="L19">
        <v>1412485200</v>
      </c>
      <c r="M19">
        <v>1415685600</v>
      </c>
      <c r="N19" s="11">
        <f t="shared" si="1"/>
        <v>41917.208333333336</v>
      </c>
      <c r="O19" s="11">
        <f t="shared" si="2"/>
        <v>41954.25</v>
      </c>
      <c r="P19" t="b">
        <v>0</v>
      </c>
      <c r="Q19" t="b">
        <v>0</v>
      </c>
      <c r="R19" t="s">
        <v>33</v>
      </c>
      <c r="S19" t="str">
        <f t="shared" si="3"/>
        <v>theater</v>
      </c>
      <c r="T19" t="str">
        <f t="shared" si="4"/>
        <v>plays</v>
      </c>
    </row>
    <row r="20" spans="1:20" ht="31.5" x14ac:dyDescent="0.5">
      <c r="A20" s="4">
        <v>34</v>
      </c>
      <c r="B20" t="s">
        <v>110</v>
      </c>
      <c r="C20" s="3" t="s">
        <v>111</v>
      </c>
      <c r="D20" s="5">
        <v>9300</v>
      </c>
      <c r="E20" s="5">
        <v>14025</v>
      </c>
      <c r="F20" s="6">
        <f>Table1[[#This Row],[pledged]]/Table1[[#This Row],[goal]]</f>
        <v>1.5080645161290323</v>
      </c>
      <c r="G20" t="s">
        <v>20</v>
      </c>
      <c r="H20" s="4">
        <v>165</v>
      </c>
      <c r="I20" s="4">
        <f t="shared" si="0"/>
        <v>85</v>
      </c>
      <c r="J20" t="s">
        <v>21</v>
      </c>
      <c r="K20" t="s">
        <v>22</v>
      </c>
      <c r="L20">
        <v>1490245200</v>
      </c>
      <c r="M20">
        <v>1490677200</v>
      </c>
      <c r="N20" s="11">
        <f t="shared" si="1"/>
        <v>42817.208333333328</v>
      </c>
      <c r="O20" s="11">
        <f t="shared" si="2"/>
        <v>42822.208333333328</v>
      </c>
      <c r="P20" t="b">
        <v>0</v>
      </c>
      <c r="Q20" t="b">
        <v>0</v>
      </c>
      <c r="R20" t="s">
        <v>42</v>
      </c>
      <c r="S20" t="str">
        <f t="shared" si="3"/>
        <v>film &amp; video</v>
      </c>
      <c r="T20" t="str">
        <f t="shared" si="4"/>
        <v>documentary</v>
      </c>
    </row>
    <row r="21" spans="1:20" x14ac:dyDescent="0.5">
      <c r="A21" s="4">
        <v>35</v>
      </c>
      <c r="B21" t="s">
        <v>112</v>
      </c>
      <c r="C21" s="3" t="s">
        <v>113</v>
      </c>
      <c r="D21" s="5">
        <v>125500</v>
      </c>
      <c r="E21" s="5">
        <v>188628</v>
      </c>
      <c r="F21" s="6">
        <f>Table1[[#This Row],[pledged]]/Table1[[#This Row],[goal]]</f>
        <v>1.5030119521912351</v>
      </c>
      <c r="G21" t="s">
        <v>20</v>
      </c>
      <c r="H21" s="4">
        <v>1965</v>
      </c>
      <c r="I21" s="4">
        <f t="shared" si="0"/>
        <v>95.993893129770996</v>
      </c>
      <c r="J21" t="s">
        <v>36</v>
      </c>
      <c r="K21" t="s">
        <v>37</v>
      </c>
      <c r="L21">
        <v>1547877600</v>
      </c>
      <c r="M21">
        <v>1551506400</v>
      </c>
      <c r="N21" s="11">
        <f t="shared" si="1"/>
        <v>43484.25</v>
      </c>
      <c r="O21" s="11">
        <f t="shared" si="2"/>
        <v>43526.25</v>
      </c>
      <c r="P21" t="b">
        <v>0</v>
      </c>
      <c r="Q21" t="b">
        <v>1</v>
      </c>
      <c r="R21" t="s">
        <v>53</v>
      </c>
      <c r="S21" t="str">
        <f t="shared" si="3"/>
        <v>film &amp; video</v>
      </c>
      <c r="T21" t="str">
        <f t="shared" si="4"/>
        <v>drama</v>
      </c>
    </row>
    <row r="22" spans="1:20" x14ac:dyDescent="0.5">
      <c r="A22" s="4">
        <v>36</v>
      </c>
      <c r="B22" t="s">
        <v>114</v>
      </c>
      <c r="C22" s="3" t="s">
        <v>115</v>
      </c>
      <c r="D22" s="5">
        <v>700</v>
      </c>
      <c r="E22" s="5">
        <v>1101</v>
      </c>
      <c r="F22" s="6">
        <f>Table1[[#This Row],[pledged]]/Table1[[#This Row],[goal]]</f>
        <v>1.572857142857143</v>
      </c>
      <c r="G22" t="s">
        <v>20</v>
      </c>
      <c r="H22" s="4">
        <v>16</v>
      </c>
      <c r="I22" s="4">
        <f t="shared" si="0"/>
        <v>68.8125</v>
      </c>
      <c r="J22" t="s">
        <v>21</v>
      </c>
      <c r="K22" t="s">
        <v>22</v>
      </c>
      <c r="L22">
        <v>1298700000</v>
      </c>
      <c r="M22">
        <v>1300856400</v>
      </c>
      <c r="N22" s="11">
        <f t="shared" si="1"/>
        <v>40600.25</v>
      </c>
      <c r="O22" s="11">
        <f t="shared" si="2"/>
        <v>40625.208333333336</v>
      </c>
      <c r="P22" t="b">
        <v>0</v>
      </c>
      <c r="Q22" t="b">
        <v>0</v>
      </c>
      <c r="R22" t="s">
        <v>33</v>
      </c>
      <c r="S22" t="str">
        <f t="shared" si="3"/>
        <v>theater</v>
      </c>
      <c r="T22" t="str">
        <f t="shared" si="4"/>
        <v>plays</v>
      </c>
    </row>
    <row r="23" spans="1:20" ht="31.5" x14ac:dyDescent="0.5">
      <c r="A23" s="4">
        <v>37</v>
      </c>
      <c r="B23" t="s">
        <v>116</v>
      </c>
      <c r="C23" s="3" t="s">
        <v>117</v>
      </c>
      <c r="D23" s="5">
        <v>8100</v>
      </c>
      <c r="E23" s="5">
        <v>11339</v>
      </c>
      <c r="F23" s="6">
        <f>Table1[[#This Row],[pledged]]/Table1[[#This Row],[goal]]</f>
        <v>1.3998765432098765</v>
      </c>
      <c r="G23" t="s">
        <v>20</v>
      </c>
      <c r="H23" s="4">
        <v>107</v>
      </c>
      <c r="I23" s="4">
        <f t="shared" si="0"/>
        <v>105.97196261682242</v>
      </c>
      <c r="J23" t="s">
        <v>21</v>
      </c>
      <c r="K23" t="s">
        <v>22</v>
      </c>
      <c r="L23">
        <v>1570338000</v>
      </c>
      <c r="M23">
        <v>1573192800</v>
      </c>
      <c r="N23" s="11">
        <f t="shared" si="1"/>
        <v>43744.208333333328</v>
      </c>
      <c r="O23" s="11">
        <f t="shared" si="2"/>
        <v>43777.25</v>
      </c>
      <c r="P23" t="b">
        <v>0</v>
      </c>
      <c r="Q23" t="b">
        <v>1</v>
      </c>
      <c r="R23" t="s">
        <v>118</v>
      </c>
      <c r="S23" t="str">
        <f t="shared" si="3"/>
        <v>publishing</v>
      </c>
      <c r="T23" t="str">
        <f t="shared" si="4"/>
        <v>fiction</v>
      </c>
    </row>
    <row r="24" spans="1:20" x14ac:dyDescent="0.5">
      <c r="A24" s="4">
        <v>38</v>
      </c>
      <c r="B24" t="s">
        <v>119</v>
      </c>
      <c r="C24" s="3" t="s">
        <v>120</v>
      </c>
      <c r="D24" s="5">
        <v>3100</v>
      </c>
      <c r="E24" s="5">
        <v>10085</v>
      </c>
      <c r="F24" s="6">
        <f>Table1[[#This Row],[pledged]]/Table1[[#This Row],[goal]]</f>
        <v>3.2532258064516131</v>
      </c>
      <c r="G24" t="s">
        <v>20</v>
      </c>
      <c r="H24" s="4">
        <v>134</v>
      </c>
      <c r="I24" s="4">
        <f t="shared" si="0"/>
        <v>75.261194029850742</v>
      </c>
      <c r="J24" t="s">
        <v>21</v>
      </c>
      <c r="K24" t="s">
        <v>22</v>
      </c>
      <c r="L24">
        <v>1287378000</v>
      </c>
      <c r="M24">
        <v>1287810000</v>
      </c>
      <c r="N24" s="11">
        <f t="shared" si="1"/>
        <v>40469.208333333336</v>
      </c>
      <c r="O24" s="11">
        <f t="shared" si="2"/>
        <v>40474.208333333336</v>
      </c>
      <c r="P24" t="b">
        <v>0</v>
      </c>
      <c r="Q24" t="b">
        <v>0</v>
      </c>
      <c r="R24" t="s">
        <v>121</v>
      </c>
      <c r="S24" t="str">
        <f t="shared" si="3"/>
        <v>photography</v>
      </c>
      <c r="T24" t="str">
        <f t="shared" si="4"/>
        <v>photography books</v>
      </c>
    </row>
    <row r="25" spans="1:20" x14ac:dyDescent="0.5">
      <c r="A25" s="4">
        <v>40</v>
      </c>
      <c r="B25" t="s">
        <v>124</v>
      </c>
      <c r="C25" s="3" t="s">
        <v>125</v>
      </c>
      <c r="D25" s="5">
        <v>8800</v>
      </c>
      <c r="E25" s="5">
        <v>14878</v>
      </c>
      <c r="F25" s="6">
        <f>Table1[[#This Row],[pledged]]/Table1[[#This Row],[goal]]</f>
        <v>1.6906818181818182</v>
      </c>
      <c r="G25" t="s">
        <v>20</v>
      </c>
      <c r="H25" s="4">
        <v>198</v>
      </c>
      <c r="I25" s="4">
        <f t="shared" si="0"/>
        <v>75.141414141414145</v>
      </c>
      <c r="J25" t="s">
        <v>21</v>
      </c>
      <c r="K25" t="s">
        <v>22</v>
      </c>
      <c r="L25">
        <v>1275714000</v>
      </c>
      <c r="M25">
        <v>1277355600</v>
      </c>
      <c r="N25" s="11">
        <f t="shared" si="1"/>
        <v>40334.208333333336</v>
      </c>
      <c r="O25" s="11">
        <f t="shared" si="2"/>
        <v>40353.208333333336</v>
      </c>
      <c r="P25" t="b">
        <v>0</v>
      </c>
      <c r="Q25" t="b">
        <v>1</v>
      </c>
      <c r="R25" t="s">
        <v>64</v>
      </c>
      <c r="S25" t="str">
        <f t="shared" si="3"/>
        <v>technology</v>
      </c>
      <c r="T25" t="str">
        <f t="shared" si="4"/>
        <v>wearables</v>
      </c>
    </row>
    <row r="26" spans="1:20" x14ac:dyDescent="0.5">
      <c r="A26" s="4">
        <v>41</v>
      </c>
      <c r="B26" t="s">
        <v>126</v>
      </c>
      <c r="C26" s="3" t="s">
        <v>127</v>
      </c>
      <c r="D26" s="5">
        <v>5600</v>
      </c>
      <c r="E26" s="5">
        <v>11924</v>
      </c>
      <c r="F26" s="6">
        <f>Table1[[#This Row],[pledged]]/Table1[[#This Row],[goal]]</f>
        <v>2.1292857142857144</v>
      </c>
      <c r="G26" t="s">
        <v>20</v>
      </c>
      <c r="H26" s="4">
        <v>111</v>
      </c>
      <c r="I26" s="4">
        <f t="shared" si="0"/>
        <v>107.42342342342343</v>
      </c>
      <c r="J26" t="s">
        <v>106</v>
      </c>
      <c r="K26" t="s">
        <v>107</v>
      </c>
      <c r="L26">
        <v>1346734800</v>
      </c>
      <c r="M26">
        <v>1348981200</v>
      </c>
      <c r="N26" s="11">
        <f t="shared" si="1"/>
        <v>41156.208333333336</v>
      </c>
      <c r="O26" s="11">
        <f t="shared" si="2"/>
        <v>41182.208333333336</v>
      </c>
      <c r="P26" t="b">
        <v>0</v>
      </c>
      <c r="Q26" t="b">
        <v>1</v>
      </c>
      <c r="R26" t="s">
        <v>23</v>
      </c>
      <c r="S26" t="str">
        <f t="shared" si="3"/>
        <v>music</v>
      </c>
      <c r="T26" t="str">
        <f t="shared" si="4"/>
        <v>rock</v>
      </c>
    </row>
    <row r="27" spans="1:20" x14ac:dyDescent="0.5">
      <c r="A27" s="4">
        <v>42</v>
      </c>
      <c r="B27" t="s">
        <v>128</v>
      </c>
      <c r="C27" s="3" t="s">
        <v>129</v>
      </c>
      <c r="D27" s="5">
        <v>1800</v>
      </c>
      <c r="E27" s="5">
        <v>7991</v>
      </c>
      <c r="F27" s="6">
        <f>Table1[[#This Row],[pledged]]/Table1[[#This Row],[goal]]</f>
        <v>4.4394444444444447</v>
      </c>
      <c r="G27" t="s">
        <v>20</v>
      </c>
      <c r="H27" s="4">
        <v>222</v>
      </c>
      <c r="I27" s="4">
        <f t="shared" si="0"/>
        <v>35.995495495495497</v>
      </c>
      <c r="J27" t="s">
        <v>21</v>
      </c>
      <c r="K27" t="s">
        <v>22</v>
      </c>
      <c r="L27">
        <v>1309755600</v>
      </c>
      <c r="M27">
        <v>1310533200</v>
      </c>
      <c r="N27" s="11">
        <f t="shared" si="1"/>
        <v>40728.208333333336</v>
      </c>
      <c r="O27" s="11">
        <f t="shared" si="2"/>
        <v>40737.208333333336</v>
      </c>
      <c r="P27" t="b">
        <v>0</v>
      </c>
      <c r="Q27" t="b">
        <v>0</v>
      </c>
      <c r="R27" t="s">
        <v>17</v>
      </c>
      <c r="S27" t="str">
        <f t="shared" si="3"/>
        <v>food</v>
      </c>
      <c r="T27" t="str">
        <f t="shared" si="4"/>
        <v>food trucks</v>
      </c>
    </row>
    <row r="28" spans="1:20" x14ac:dyDescent="0.5">
      <c r="A28" s="4">
        <v>43</v>
      </c>
      <c r="B28" t="s">
        <v>130</v>
      </c>
      <c r="C28" s="3" t="s">
        <v>131</v>
      </c>
      <c r="D28" s="5">
        <v>90200</v>
      </c>
      <c r="E28" s="5">
        <v>167717</v>
      </c>
      <c r="F28" s="6">
        <f>Table1[[#This Row],[pledged]]/Table1[[#This Row],[goal]]</f>
        <v>1.859390243902439</v>
      </c>
      <c r="G28" t="s">
        <v>20</v>
      </c>
      <c r="H28" s="4">
        <v>6212</v>
      </c>
      <c r="I28" s="4">
        <f t="shared" si="0"/>
        <v>26.998873148744366</v>
      </c>
      <c r="J28" t="s">
        <v>21</v>
      </c>
      <c r="K28" t="s">
        <v>22</v>
      </c>
      <c r="L28">
        <v>1406178000</v>
      </c>
      <c r="M28">
        <v>1407560400</v>
      </c>
      <c r="N28" s="11">
        <f t="shared" si="1"/>
        <v>41844.208333333336</v>
      </c>
      <c r="O28" s="11">
        <f t="shared" si="2"/>
        <v>41860.208333333336</v>
      </c>
      <c r="P28" t="b">
        <v>0</v>
      </c>
      <c r="Q28" t="b">
        <v>0</v>
      </c>
      <c r="R28" t="s">
        <v>132</v>
      </c>
      <c r="S28" t="str">
        <f t="shared" si="3"/>
        <v>publishing</v>
      </c>
      <c r="T28" t="str">
        <f t="shared" si="4"/>
        <v>radio &amp; podcasts</v>
      </c>
    </row>
    <row r="29" spans="1:20" x14ac:dyDescent="0.5">
      <c r="A29" s="4">
        <v>44</v>
      </c>
      <c r="B29" t="s">
        <v>133</v>
      </c>
      <c r="C29" s="3" t="s">
        <v>134</v>
      </c>
      <c r="D29" s="5">
        <v>1600</v>
      </c>
      <c r="E29" s="5">
        <v>10541</v>
      </c>
      <c r="F29" s="6">
        <f>Table1[[#This Row],[pledged]]/Table1[[#This Row],[goal]]</f>
        <v>6.5881249999999998</v>
      </c>
      <c r="G29" t="s">
        <v>20</v>
      </c>
      <c r="H29" s="4">
        <v>98</v>
      </c>
      <c r="I29" s="4">
        <f t="shared" si="0"/>
        <v>107.56122448979592</v>
      </c>
      <c r="J29" t="s">
        <v>36</v>
      </c>
      <c r="K29" t="s">
        <v>37</v>
      </c>
      <c r="L29">
        <v>1552798800</v>
      </c>
      <c r="M29">
        <v>1552885200</v>
      </c>
      <c r="N29" s="11">
        <f t="shared" si="1"/>
        <v>43541.208333333328</v>
      </c>
      <c r="O29" s="11">
        <f t="shared" si="2"/>
        <v>43542.208333333328</v>
      </c>
      <c r="P29" t="b">
        <v>0</v>
      </c>
      <c r="Q29" t="b">
        <v>0</v>
      </c>
      <c r="R29" t="s">
        <v>118</v>
      </c>
      <c r="S29" t="str">
        <f t="shared" si="3"/>
        <v>publishing</v>
      </c>
      <c r="T29" t="str">
        <f t="shared" si="4"/>
        <v>fiction</v>
      </c>
    </row>
    <row r="30" spans="1:20" x14ac:dyDescent="0.5">
      <c r="A30" s="4">
        <v>46</v>
      </c>
      <c r="B30" t="s">
        <v>137</v>
      </c>
      <c r="C30" s="3" t="s">
        <v>138</v>
      </c>
      <c r="D30" s="5">
        <v>3700</v>
      </c>
      <c r="E30" s="5">
        <v>4247</v>
      </c>
      <c r="F30" s="6">
        <f>Table1[[#This Row],[pledged]]/Table1[[#This Row],[goal]]</f>
        <v>1.1478378378378378</v>
      </c>
      <c r="G30" t="s">
        <v>20</v>
      </c>
      <c r="H30" s="4">
        <v>92</v>
      </c>
      <c r="I30" s="4">
        <f t="shared" si="0"/>
        <v>46.163043478260867</v>
      </c>
      <c r="J30" t="s">
        <v>21</v>
      </c>
      <c r="K30" t="s">
        <v>22</v>
      </c>
      <c r="L30">
        <v>1278565200</v>
      </c>
      <c r="M30">
        <v>1280552400</v>
      </c>
      <c r="N30" s="11">
        <f t="shared" si="1"/>
        <v>40367.208333333336</v>
      </c>
      <c r="O30" s="11">
        <f t="shared" si="2"/>
        <v>40390.208333333336</v>
      </c>
      <c r="P30" t="b">
        <v>0</v>
      </c>
      <c r="Q30" t="b">
        <v>0</v>
      </c>
      <c r="R30" t="s">
        <v>23</v>
      </c>
      <c r="S30" t="str">
        <f t="shared" si="3"/>
        <v>music</v>
      </c>
      <c r="T30" t="str">
        <f t="shared" si="4"/>
        <v>rock</v>
      </c>
    </row>
    <row r="31" spans="1:20" x14ac:dyDescent="0.5">
      <c r="A31" s="4">
        <v>47</v>
      </c>
      <c r="B31" t="s">
        <v>139</v>
      </c>
      <c r="C31" s="3" t="s">
        <v>140</v>
      </c>
      <c r="D31" s="5">
        <v>1500</v>
      </c>
      <c r="E31" s="5">
        <v>7129</v>
      </c>
      <c r="F31" s="6">
        <f>Table1[[#This Row],[pledged]]/Table1[[#This Row],[goal]]</f>
        <v>4.7526666666666664</v>
      </c>
      <c r="G31" t="s">
        <v>20</v>
      </c>
      <c r="H31" s="4">
        <v>149</v>
      </c>
      <c r="I31" s="4">
        <f t="shared" si="0"/>
        <v>47.845637583892618</v>
      </c>
      <c r="J31" t="s">
        <v>21</v>
      </c>
      <c r="K31" t="s">
        <v>22</v>
      </c>
      <c r="L31">
        <v>1396069200</v>
      </c>
      <c r="M31">
        <v>1398661200</v>
      </c>
      <c r="N31" s="11">
        <f t="shared" si="1"/>
        <v>41727.208333333336</v>
      </c>
      <c r="O31" s="11">
        <f t="shared" si="2"/>
        <v>41757.208333333336</v>
      </c>
      <c r="P31" t="b">
        <v>0</v>
      </c>
      <c r="Q31" t="b">
        <v>0</v>
      </c>
      <c r="R31" t="s">
        <v>33</v>
      </c>
      <c r="S31" t="str">
        <f t="shared" si="3"/>
        <v>theater</v>
      </c>
      <c r="T31" t="str">
        <f t="shared" si="4"/>
        <v>plays</v>
      </c>
    </row>
    <row r="32" spans="1:20" x14ac:dyDescent="0.5">
      <c r="A32" s="4">
        <v>48</v>
      </c>
      <c r="B32" t="s">
        <v>141</v>
      </c>
      <c r="C32" s="3" t="s">
        <v>142</v>
      </c>
      <c r="D32" s="5">
        <v>33300</v>
      </c>
      <c r="E32" s="5">
        <v>128862</v>
      </c>
      <c r="F32" s="6">
        <f>Table1[[#This Row],[pledged]]/Table1[[#This Row],[goal]]</f>
        <v>3.86972972972973</v>
      </c>
      <c r="G32" t="s">
        <v>20</v>
      </c>
      <c r="H32" s="4">
        <v>2431</v>
      </c>
      <c r="I32" s="4">
        <f t="shared" si="0"/>
        <v>53.007815713698065</v>
      </c>
      <c r="J32" t="s">
        <v>21</v>
      </c>
      <c r="K32" t="s">
        <v>22</v>
      </c>
      <c r="L32">
        <v>1435208400</v>
      </c>
      <c r="M32">
        <v>1436245200</v>
      </c>
      <c r="N32" s="11">
        <f t="shared" si="1"/>
        <v>42180.208333333328</v>
      </c>
      <c r="O32" s="11">
        <f t="shared" si="2"/>
        <v>42192.208333333328</v>
      </c>
      <c r="P32" t="b">
        <v>0</v>
      </c>
      <c r="Q32" t="b">
        <v>0</v>
      </c>
      <c r="R32" t="s">
        <v>33</v>
      </c>
      <c r="S32" t="str">
        <f t="shared" si="3"/>
        <v>theater</v>
      </c>
      <c r="T32" t="str">
        <f t="shared" si="4"/>
        <v>plays</v>
      </c>
    </row>
    <row r="33" spans="1:20" x14ac:dyDescent="0.5">
      <c r="A33" s="4">
        <v>49</v>
      </c>
      <c r="B33" t="s">
        <v>143</v>
      </c>
      <c r="C33" s="3" t="s">
        <v>144</v>
      </c>
      <c r="D33" s="5">
        <v>7200</v>
      </c>
      <c r="E33" s="5">
        <v>13653</v>
      </c>
      <c r="F33" s="6">
        <f>Table1[[#This Row],[pledged]]/Table1[[#This Row],[goal]]</f>
        <v>1.89625</v>
      </c>
      <c r="G33" t="s">
        <v>20</v>
      </c>
      <c r="H33" s="4">
        <v>303</v>
      </c>
      <c r="I33" s="4">
        <f t="shared" si="0"/>
        <v>45.059405940594061</v>
      </c>
      <c r="J33" t="s">
        <v>21</v>
      </c>
      <c r="K33" t="s">
        <v>22</v>
      </c>
      <c r="L33">
        <v>1571547600</v>
      </c>
      <c r="M33">
        <v>1575439200</v>
      </c>
      <c r="N33" s="11">
        <f t="shared" si="1"/>
        <v>43758.208333333328</v>
      </c>
      <c r="O33" s="11">
        <f t="shared" si="2"/>
        <v>43803.25</v>
      </c>
      <c r="P33" t="b">
        <v>0</v>
      </c>
      <c r="Q33" t="b">
        <v>0</v>
      </c>
      <c r="R33" t="s">
        <v>23</v>
      </c>
      <c r="S33" t="str">
        <f t="shared" si="3"/>
        <v>music</v>
      </c>
      <c r="T33" t="str">
        <f t="shared" si="4"/>
        <v>rock</v>
      </c>
    </row>
    <row r="34" spans="1:20" x14ac:dyDescent="0.5">
      <c r="A34" s="4">
        <v>53</v>
      </c>
      <c r="B34" t="s">
        <v>152</v>
      </c>
      <c r="C34" s="3" t="s">
        <v>153</v>
      </c>
      <c r="D34" s="5">
        <v>8800</v>
      </c>
      <c r="E34" s="5">
        <v>12356</v>
      </c>
      <c r="F34" s="6">
        <f>Table1[[#This Row],[pledged]]/Table1[[#This Row],[goal]]</f>
        <v>1.4040909090909091</v>
      </c>
      <c r="G34" t="s">
        <v>20</v>
      </c>
      <c r="H34" s="4">
        <v>209</v>
      </c>
      <c r="I34" s="4">
        <f t="shared" si="0"/>
        <v>59.119617224880386</v>
      </c>
      <c r="J34" t="s">
        <v>21</v>
      </c>
      <c r="K34" t="s">
        <v>22</v>
      </c>
      <c r="L34">
        <v>1400562000</v>
      </c>
      <c r="M34">
        <v>1403931600</v>
      </c>
      <c r="N34" s="11">
        <f t="shared" si="1"/>
        <v>41779.208333333336</v>
      </c>
      <c r="O34" s="11">
        <f t="shared" si="2"/>
        <v>41818.208333333336</v>
      </c>
      <c r="P34" t="b">
        <v>0</v>
      </c>
      <c r="Q34" t="b">
        <v>0</v>
      </c>
      <c r="R34" t="s">
        <v>53</v>
      </c>
      <c r="S34" t="str">
        <f t="shared" si="3"/>
        <v>film &amp; video</v>
      </c>
      <c r="T34" t="str">
        <f t="shared" si="4"/>
        <v>drama</v>
      </c>
    </row>
    <row r="35" spans="1:20" x14ac:dyDescent="0.5">
      <c r="A35" s="4">
        <v>55</v>
      </c>
      <c r="B35" t="s">
        <v>156</v>
      </c>
      <c r="C35" s="3" t="s">
        <v>157</v>
      </c>
      <c r="D35" s="5">
        <v>6600</v>
      </c>
      <c r="E35" s="5">
        <v>11746</v>
      </c>
      <c r="F35" s="6">
        <f>Table1[[#This Row],[pledged]]/Table1[[#This Row],[goal]]</f>
        <v>1.7796969696969698</v>
      </c>
      <c r="G35" t="s">
        <v>20</v>
      </c>
      <c r="H35" s="4">
        <v>131</v>
      </c>
      <c r="I35" s="4">
        <f t="shared" si="0"/>
        <v>89.664122137404576</v>
      </c>
      <c r="J35" t="s">
        <v>21</v>
      </c>
      <c r="K35" t="s">
        <v>22</v>
      </c>
      <c r="L35">
        <v>1532926800</v>
      </c>
      <c r="M35">
        <v>1533358800</v>
      </c>
      <c r="N35" s="11">
        <f t="shared" si="1"/>
        <v>43311.208333333328</v>
      </c>
      <c r="O35" s="11">
        <f t="shared" si="2"/>
        <v>43316.208333333328</v>
      </c>
      <c r="P35" t="b">
        <v>0</v>
      </c>
      <c r="Q35" t="b">
        <v>0</v>
      </c>
      <c r="R35" t="s">
        <v>158</v>
      </c>
      <c r="S35" t="str">
        <f t="shared" si="3"/>
        <v>music</v>
      </c>
      <c r="T35" t="str">
        <f t="shared" si="4"/>
        <v>jazz</v>
      </c>
    </row>
    <row r="36" spans="1:20" ht="31.5" x14ac:dyDescent="0.5">
      <c r="A36" s="4">
        <v>56</v>
      </c>
      <c r="B36" t="s">
        <v>159</v>
      </c>
      <c r="C36" s="3" t="s">
        <v>160</v>
      </c>
      <c r="D36" s="5">
        <v>8000</v>
      </c>
      <c r="E36" s="5">
        <v>11493</v>
      </c>
      <c r="F36" s="6">
        <f>Table1[[#This Row],[pledged]]/Table1[[#This Row],[goal]]</f>
        <v>1.436625</v>
      </c>
      <c r="G36" t="s">
        <v>20</v>
      </c>
      <c r="H36" s="4">
        <v>164</v>
      </c>
      <c r="I36" s="4">
        <f t="shared" si="0"/>
        <v>70.079268292682926</v>
      </c>
      <c r="J36" t="s">
        <v>21</v>
      </c>
      <c r="K36" t="s">
        <v>22</v>
      </c>
      <c r="L36">
        <v>1420869600</v>
      </c>
      <c r="M36">
        <v>1421474400</v>
      </c>
      <c r="N36" s="11">
        <f t="shared" si="1"/>
        <v>42014.25</v>
      </c>
      <c r="O36" s="11">
        <f t="shared" si="2"/>
        <v>42021.25</v>
      </c>
      <c r="P36" t="b">
        <v>0</v>
      </c>
      <c r="Q36" t="b">
        <v>0</v>
      </c>
      <c r="R36" t="s">
        <v>64</v>
      </c>
      <c r="S36" t="str">
        <f t="shared" si="3"/>
        <v>technology</v>
      </c>
      <c r="T36" t="str">
        <f t="shared" si="4"/>
        <v>wearables</v>
      </c>
    </row>
    <row r="37" spans="1:20" x14ac:dyDescent="0.5">
      <c r="A37" s="4">
        <v>57</v>
      </c>
      <c r="B37" t="s">
        <v>161</v>
      </c>
      <c r="C37" s="3" t="s">
        <v>162</v>
      </c>
      <c r="D37" s="5">
        <v>2900</v>
      </c>
      <c r="E37" s="5">
        <v>6243</v>
      </c>
      <c r="F37" s="6">
        <f>Table1[[#This Row],[pledged]]/Table1[[#This Row],[goal]]</f>
        <v>2.1527586206896552</v>
      </c>
      <c r="G37" t="s">
        <v>20</v>
      </c>
      <c r="H37" s="4">
        <v>201</v>
      </c>
      <c r="I37" s="4">
        <f t="shared" si="0"/>
        <v>31.059701492537314</v>
      </c>
      <c r="J37" t="s">
        <v>21</v>
      </c>
      <c r="K37" t="s">
        <v>22</v>
      </c>
      <c r="L37">
        <v>1504242000</v>
      </c>
      <c r="M37">
        <v>1505278800</v>
      </c>
      <c r="N37" s="11">
        <f t="shared" si="1"/>
        <v>42979.208333333328</v>
      </c>
      <c r="O37" s="11">
        <f t="shared" si="2"/>
        <v>42991.208333333328</v>
      </c>
      <c r="P37" t="b">
        <v>0</v>
      </c>
      <c r="Q37" t="b">
        <v>0</v>
      </c>
      <c r="R37" t="s">
        <v>88</v>
      </c>
      <c r="S37" t="str">
        <f t="shared" si="3"/>
        <v>games</v>
      </c>
      <c r="T37" t="str">
        <f t="shared" si="4"/>
        <v>video games</v>
      </c>
    </row>
    <row r="38" spans="1:20" x14ac:dyDescent="0.5">
      <c r="A38" s="4">
        <v>58</v>
      </c>
      <c r="B38" t="s">
        <v>163</v>
      </c>
      <c r="C38" s="3" t="s">
        <v>164</v>
      </c>
      <c r="D38" s="5">
        <v>2700</v>
      </c>
      <c r="E38" s="5">
        <v>6132</v>
      </c>
      <c r="F38" s="6">
        <f>Table1[[#This Row],[pledged]]/Table1[[#This Row],[goal]]</f>
        <v>2.2711111111111113</v>
      </c>
      <c r="G38" t="s">
        <v>20</v>
      </c>
      <c r="H38" s="4">
        <v>211</v>
      </c>
      <c r="I38" s="4">
        <f t="shared" si="0"/>
        <v>29.061611374407583</v>
      </c>
      <c r="J38" t="s">
        <v>21</v>
      </c>
      <c r="K38" t="s">
        <v>22</v>
      </c>
      <c r="L38">
        <v>1442811600</v>
      </c>
      <c r="M38">
        <v>1443934800</v>
      </c>
      <c r="N38" s="11">
        <f t="shared" si="1"/>
        <v>42268.208333333328</v>
      </c>
      <c r="O38" s="11">
        <f t="shared" si="2"/>
        <v>42281.208333333328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x14ac:dyDescent="0.5">
      <c r="A39" s="4">
        <v>59</v>
      </c>
      <c r="B39" t="s">
        <v>165</v>
      </c>
      <c r="C39" s="3" t="s">
        <v>166</v>
      </c>
      <c r="D39" s="5">
        <v>1400</v>
      </c>
      <c r="E39" s="5">
        <v>3851</v>
      </c>
      <c r="F39" s="6">
        <f>Table1[[#This Row],[pledged]]/Table1[[#This Row],[goal]]</f>
        <v>2.7507142857142859</v>
      </c>
      <c r="G39" t="s">
        <v>20</v>
      </c>
      <c r="H39" s="4">
        <v>128</v>
      </c>
      <c r="I39" s="4">
        <f t="shared" si="0"/>
        <v>30.0859375</v>
      </c>
      <c r="J39" t="s">
        <v>21</v>
      </c>
      <c r="K39" t="s">
        <v>22</v>
      </c>
      <c r="L39">
        <v>1497243600</v>
      </c>
      <c r="M39">
        <v>1498539600</v>
      </c>
      <c r="N39" s="11">
        <f t="shared" si="1"/>
        <v>42898.208333333328</v>
      </c>
      <c r="O39" s="11">
        <f t="shared" si="2"/>
        <v>42913.208333333328</v>
      </c>
      <c r="P39" t="b">
        <v>0</v>
      </c>
      <c r="Q39" t="b">
        <v>1</v>
      </c>
      <c r="R39" t="s">
        <v>33</v>
      </c>
      <c r="S39" t="str">
        <f t="shared" si="3"/>
        <v>theater</v>
      </c>
      <c r="T39" t="str">
        <f t="shared" si="4"/>
        <v>plays</v>
      </c>
    </row>
    <row r="40" spans="1:20" x14ac:dyDescent="0.5">
      <c r="A40" s="4">
        <v>60</v>
      </c>
      <c r="B40" t="s">
        <v>167</v>
      </c>
      <c r="C40" s="3" t="s">
        <v>168</v>
      </c>
      <c r="D40" s="5">
        <v>94200</v>
      </c>
      <c r="E40" s="5">
        <v>135997</v>
      </c>
      <c r="F40" s="6">
        <f>Table1[[#This Row],[pledged]]/Table1[[#This Row],[goal]]</f>
        <v>1.4437048832271762</v>
      </c>
      <c r="G40" t="s">
        <v>20</v>
      </c>
      <c r="H40" s="4">
        <v>1600</v>
      </c>
      <c r="I40" s="4">
        <f t="shared" si="0"/>
        <v>84.998125000000002</v>
      </c>
      <c r="J40" t="s">
        <v>15</v>
      </c>
      <c r="K40" t="s">
        <v>16</v>
      </c>
      <c r="L40">
        <v>1342501200</v>
      </c>
      <c r="M40">
        <v>1342760400</v>
      </c>
      <c r="N40" s="11">
        <f t="shared" si="1"/>
        <v>41107.208333333336</v>
      </c>
      <c r="O40" s="11">
        <f t="shared" si="2"/>
        <v>41110.208333333336</v>
      </c>
      <c r="P40" t="b">
        <v>0</v>
      </c>
      <c r="Q40" t="b">
        <v>0</v>
      </c>
      <c r="R40" t="s">
        <v>33</v>
      </c>
      <c r="S40" t="str">
        <f t="shared" si="3"/>
        <v>theater</v>
      </c>
      <c r="T40" t="str">
        <f t="shared" si="4"/>
        <v>plays</v>
      </c>
    </row>
    <row r="41" spans="1:20" x14ac:dyDescent="0.5">
      <c r="A41" s="4">
        <v>62</v>
      </c>
      <c r="B41" t="s">
        <v>171</v>
      </c>
      <c r="C41" s="3" t="s">
        <v>172</v>
      </c>
      <c r="D41" s="5">
        <v>2000</v>
      </c>
      <c r="E41" s="5">
        <v>14452</v>
      </c>
      <c r="F41" s="6">
        <f>Table1[[#This Row],[pledged]]/Table1[[#This Row],[goal]]</f>
        <v>7.226</v>
      </c>
      <c r="G41" t="s">
        <v>20</v>
      </c>
      <c r="H41" s="4">
        <v>249</v>
      </c>
      <c r="I41" s="4">
        <f t="shared" si="0"/>
        <v>58.040160642570278</v>
      </c>
      <c r="J41" t="s">
        <v>21</v>
      </c>
      <c r="K41" t="s">
        <v>22</v>
      </c>
      <c r="L41">
        <v>1433480400</v>
      </c>
      <c r="M41">
        <v>1433566800</v>
      </c>
      <c r="N41" s="11">
        <f t="shared" si="1"/>
        <v>42160.208333333328</v>
      </c>
      <c r="O41" s="11">
        <f t="shared" si="2"/>
        <v>42161.208333333328</v>
      </c>
      <c r="P41" t="b">
        <v>0</v>
      </c>
      <c r="Q41" t="b">
        <v>0</v>
      </c>
      <c r="R41" t="s">
        <v>28</v>
      </c>
      <c r="S41" t="str">
        <f t="shared" si="3"/>
        <v>technology</v>
      </c>
      <c r="T41" t="str">
        <f t="shared" si="4"/>
        <v>web</v>
      </c>
    </row>
    <row r="42" spans="1:20" x14ac:dyDescent="0.5">
      <c r="A42" s="4">
        <v>65</v>
      </c>
      <c r="B42" t="s">
        <v>177</v>
      </c>
      <c r="C42" s="3" t="s">
        <v>178</v>
      </c>
      <c r="D42" s="5">
        <v>6100</v>
      </c>
      <c r="E42" s="5">
        <v>14405</v>
      </c>
      <c r="F42" s="6">
        <f>Table1[[#This Row],[pledged]]/Table1[[#This Row],[goal]]</f>
        <v>2.3614754098360655</v>
      </c>
      <c r="G42" t="s">
        <v>20</v>
      </c>
      <c r="H42" s="4">
        <v>236</v>
      </c>
      <c r="I42" s="4">
        <f t="shared" si="0"/>
        <v>61.038135593220339</v>
      </c>
      <c r="J42" t="s">
        <v>21</v>
      </c>
      <c r="K42" t="s">
        <v>22</v>
      </c>
      <c r="L42">
        <v>1296108000</v>
      </c>
      <c r="M42">
        <v>1296712800</v>
      </c>
      <c r="N42" s="11">
        <f t="shared" si="1"/>
        <v>40570.25</v>
      </c>
      <c r="O42" s="11">
        <f t="shared" si="2"/>
        <v>40577.25</v>
      </c>
      <c r="P42" t="b">
        <v>0</v>
      </c>
      <c r="Q42" t="b">
        <v>0</v>
      </c>
      <c r="R42" t="s">
        <v>33</v>
      </c>
      <c r="S42" t="str">
        <f t="shared" si="3"/>
        <v>theater</v>
      </c>
      <c r="T42" t="str">
        <f t="shared" si="4"/>
        <v>plays</v>
      </c>
    </row>
    <row r="43" spans="1:20" ht="31.5" x14ac:dyDescent="0.5">
      <c r="A43" s="4">
        <v>67</v>
      </c>
      <c r="B43" t="s">
        <v>181</v>
      </c>
      <c r="C43" s="3" t="s">
        <v>182</v>
      </c>
      <c r="D43" s="5">
        <v>72600</v>
      </c>
      <c r="E43" s="5">
        <v>117892</v>
      </c>
      <c r="F43" s="6">
        <f>Table1[[#This Row],[pledged]]/Table1[[#This Row],[goal]]</f>
        <v>1.6238567493112948</v>
      </c>
      <c r="G43" t="s">
        <v>20</v>
      </c>
      <c r="H43" s="4">
        <v>4065</v>
      </c>
      <c r="I43" s="4">
        <f t="shared" si="0"/>
        <v>29.001722017220171</v>
      </c>
      <c r="J43" t="s">
        <v>40</v>
      </c>
      <c r="K43" t="s">
        <v>41</v>
      </c>
      <c r="L43">
        <v>1264399200</v>
      </c>
      <c r="M43">
        <v>1264831200</v>
      </c>
      <c r="N43" s="11">
        <f t="shared" si="1"/>
        <v>40203.25</v>
      </c>
      <c r="O43" s="11">
        <f t="shared" si="2"/>
        <v>40208.25</v>
      </c>
      <c r="P43" t="b">
        <v>0</v>
      </c>
      <c r="Q43" t="b">
        <v>1</v>
      </c>
      <c r="R43" t="s">
        <v>64</v>
      </c>
      <c r="S43" t="str">
        <f t="shared" si="3"/>
        <v>technology</v>
      </c>
      <c r="T43" t="str">
        <f t="shared" si="4"/>
        <v>wearables</v>
      </c>
    </row>
    <row r="44" spans="1:20" x14ac:dyDescent="0.5">
      <c r="A44" s="4">
        <v>68</v>
      </c>
      <c r="B44" t="s">
        <v>183</v>
      </c>
      <c r="C44" s="3" t="s">
        <v>184</v>
      </c>
      <c r="D44" s="5">
        <v>5700</v>
      </c>
      <c r="E44" s="5">
        <v>14508</v>
      </c>
      <c r="F44" s="6">
        <f>Table1[[#This Row],[pledged]]/Table1[[#This Row],[goal]]</f>
        <v>2.5452631578947367</v>
      </c>
      <c r="G44" t="s">
        <v>20</v>
      </c>
      <c r="H44" s="4">
        <v>246</v>
      </c>
      <c r="I44" s="4">
        <f t="shared" si="0"/>
        <v>58.975609756097562</v>
      </c>
      <c r="J44" t="s">
        <v>106</v>
      </c>
      <c r="K44" t="s">
        <v>107</v>
      </c>
      <c r="L44">
        <v>1501131600</v>
      </c>
      <c r="M44">
        <v>1505192400</v>
      </c>
      <c r="N44" s="11">
        <f t="shared" si="1"/>
        <v>42943.208333333328</v>
      </c>
      <c r="O44" s="11">
        <f t="shared" si="2"/>
        <v>42990.208333333328</v>
      </c>
      <c r="P44" t="b">
        <v>0</v>
      </c>
      <c r="Q44" t="b">
        <v>1</v>
      </c>
      <c r="R44" t="s">
        <v>33</v>
      </c>
      <c r="S44" t="str">
        <f t="shared" si="3"/>
        <v>theater</v>
      </c>
      <c r="T44" t="str">
        <f t="shared" si="4"/>
        <v>plays</v>
      </c>
    </row>
    <row r="45" spans="1:20" x14ac:dyDescent="0.5">
      <c r="A45" s="4">
        <v>70</v>
      </c>
      <c r="B45" t="s">
        <v>187</v>
      </c>
      <c r="C45" s="3" t="s">
        <v>188</v>
      </c>
      <c r="D45" s="5">
        <v>128000</v>
      </c>
      <c r="E45" s="5">
        <v>158389</v>
      </c>
      <c r="F45" s="6">
        <f>Table1[[#This Row],[pledged]]/Table1[[#This Row],[goal]]</f>
        <v>1.2374140625000001</v>
      </c>
      <c r="G45" t="s">
        <v>20</v>
      </c>
      <c r="H45" s="4">
        <v>2475</v>
      </c>
      <c r="I45" s="4">
        <f t="shared" si="0"/>
        <v>63.995555555555555</v>
      </c>
      <c r="J45" t="s">
        <v>106</v>
      </c>
      <c r="K45" t="s">
        <v>107</v>
      </c>
      <c r="L45">
        <v>1288674000</v>
      </c>
      <c r="M45">
        <v>1292911200</v>
      </c>
      <c r="N45" s="11">
        <f t="shared" si="1"/>
        <v>40484.208333333336</v>
      </c>
      <c r="O45" s="11">
        <f t="shared" si="2"/>
        <v>40533.25</v>
      </c>
      <c r="P45" t="b">
        <v>0</v>
      </c>
      <c r="Q45" t="b">
        <v>1</v>
      </c>
      <c r="R45" t="s">
        <v>33</v>
      </c>
      <c r="S45" t="str">
        <f t="shared" si="3"/>
        <v>theater</v>
      </c>
      <c r="T45" t="str">
        <f t="shared" si="4"/>
        <v>plays</v>
      </c>
    </row>
    <row r="46" spans="1:20" ht="31.5" x14ac:dyDescent="0.5">
      <c r="A46" s="4">
        <v>71</v>
      </c>
      <c r="B46" t="s">
        <v>189</v>
      </c>
      <c r="C46" s="3" t="s">
        <v>190</v>
      </c>
      <c r="D46" s="5">
        <v>6000</v>
      </c>
      <c r="E46" s="5">
        <v>6484</v>
      </c>
      <c r="F46" s="6">
        <f>Table1[[#This Row],[pledged]]/Table1[[#This Row],[goal]]</f>
        <v>1.0806666666666667</v>
      </c>
      <c r="G46" t="s">
        <v>20</v>
      </c>
      <c r="H46" s="4">
        <v>76</v>
      </c>
      <c r="I46" s="4">
        <f t="shared" si="0"/>
        <v>85.315789473684205</v>
      </c>
      <c r="J46" t="s">
        <v>21</v>
      </c>
      <c r="K46" t="s">
        <v>22</v>
      </c>
      <c r="L46">
        <v>1575093600</v>
      </c>
      <c r="M46">
        <v>1575439200</v>
      </c>
      <c r="N46" s="11">
        <f t="shared" si="1"/>
        <v>43799.25</v>
      </c>
      <c r="O46" s="11">
        <f t="shared" si="2"/>
        <v>43803.25</v>
      </c>
      <c r="P46" t="b">
        <v>0</v>
      </c>
      <c r="Q46" t="b">
        <v>0</v>
      </c>
      <c r="R46" t="s">
        <v>33</v>
      </c>
      <c r="S46" t="str">
        <f t="shared" si="3"/>
        <v>theater</v>
      </c>
      <c r="T46" t="str">
        <f t="shared" si="4"/>
        <v>plays</v>
      </c>
    </row>
    <row r="47" spans="1:20" x14ac:dyDescent="0.5">
      <c r="A47" s="4">
        <v>72</v>
      </c>
      <c r="B47" t="s">
        <v>191</v>
      </c>
      <c r="C47" s="3" t="s">
        <v>192</v>
      </c>
      <c r="D47" s="5">
        <v>600</v>
      </c>
      <c r="E47" s="5">
        <v>4022</v>
      </c>
      <c r="F47" s="6">
        <f>Table1[[#This Row],[pledged]]/Table1[[#This Row],[goal]]</f>
        <v>6.7033333333333331</v>
      </c>
      <c r="G47" t="s">
        <v>20</v>
      </c>
      <c r="H47" s="4">
        <v>54</v>
      </c>
      <c r="I47" s="4">
        <f t="shared" si="0"/>
        <v>74.481481481481481</v>
      </c>
      <c r="J47" t="s">
        <v>21</v>
      </c>
      <c r="K47" t="s">
        <v>22</v>
      </c>
      <c r="L47">
        <v>1435726800</v>
      </c>
      <c r="M47">
        <v>1438837200</v>
      </c>
      <c r="N47" s="11">
        <f t="shared" si="1"/>
        <v>42186.208333333328</v>
      </c>
      <c r="O47" s="11">
        <f t="shared" si="2"/>
        <v>42222.208333333328</v>
      </c>
      <c r="P47" t="b">
        <v>0</v>
      </c>
      <c r="Q47" t="b">
        <v>0</v>
      </c>
      <c r="R47" t="s">
        <v>70</v>
      </c>
      <c r="S47" t="str">
        <f t="shared" si="3"/>
        <v>film &amp; video</v>
      </c>
      <c r="T47" t="str">
        <f t="shared" si="4"/>
        <v>animation</v>
      </c>
    </row>
    <row r="48" spans="1:20" x14ac:dyDescent="0.5">
      <c r="A48" s="4">
        <v>73</v>
      </c>
      <c r="B48" t="s">
        <v>193</v>
      </c>
      <c r="C48" s="3" t="s">
        <v>194</v>
      </c>
      <c r="D48" s="5">
        <v>1400</v>
      </c>
      <c r="E48" s="5">
        <v>9253</v>
      </c>
      <c r="F48" s="6">
        <f>Table1[[#This Row],[pledged]]/Table1[[#This Row],[goal]]</f>
        <v>6.609285714285714</v>
      </c>
      <c r="G48" t="s">
        <v>20</v>
      </c>
      <c r="H48" s="4">
        <v>88</v>
      </c>
      <c r="I48" s="4">
        <f t="shared" si="0"/>
        <v>105.14772727272727</v>
      </c>
      <c r="J48" t="s">
        <v>21</v>
      </c>
      <c r="K48" t="s">
        <v>22</v>
      </c>
      <c r="L48">
        <v>1480226400</v>
      </c>
      <c r="M48">
        <v>1480485600</v>
      </c>
      <c r="N48" s="11">
        <f t="shared" si="1"/>
        <v>42701.25</v>
      </c>
      <c r="O48" s="11">
        <f t="shared" si="2"/>
        <v>42704.25</v>
      </c>
      <c r="P48" t="b">
        <v>0</v>
      </c>
      <c r="Q48" t="b">
        <v>0</v>
      </c>
      <c r="R48" t="s">
        <v>158</v>
      </c>
      <c r="S48" t="str">
        <f t="shared" si="3"/>
        <v>music</v>
      </c>
      <c r="T48" t="str">
        <f t="shared" si="4"/>
        <v>jazz</v>
      </c>
    </row>
    <row r="49" spans="1:20" x14ac:dyDescent="0.5">
      <c r="A49" s="4">
        <v>74</v>
      </c>
      <c r="B49" t="s">
        <v>195</v>
      </c>
      <c r="C49" s="3" t="s">
        <v>196</v>
      </c>
      <c r="D49" s="5">
        <v>3900</v>
      </c>
      <c r="E49" s="5">
        <v>4776</v>
      </c>
      <c r="F49" s="6">
        <f>Table1[[#This Row],[pledged]]/Table1[[#This Row],[goal]]</f>
        <v>1.2246153846153847</v>
      </c>
      <c r="G49" t="s">
        <v>20</v>
      </c>
      <c r="H49" s="4">
        <v>85</v>
      </c>
      <c r="I49" s="4">
        <f t="shared" si="0"/>
        <v>56.188235294117646</v>
      </c>
      <c r="J49" t="s">
        <v>40</v>
      </c>
      <c r="K49" t="s">
        <v>41</v>
      </c>
      <c r="L49">
        <v>1459054800</v>
      </c>
      <c r="M49">
        <v>1459141200</v>
      </c>
      <c r="N49" s="11">
        <f t="shared" si="1"/>
        <v>42456.208333333328</v>
      </c>
      <c r="O49" s="11">
        <f t="shared" si="2"/>
        <v>42457.208333333328</v>
      </c>
      <c r="P49" t="b">
        <v>0</v>
      </c>
      <c r="Q49" t="b">
        <v>0</v>
      </c>
      <c r="R49" t="s">
        <v>147</v>
      </c>
      <c r="S49" t="str">
        <f t="shared" si="3"/>
        <v>music</v>
      </c>
      <c r="T49" t="str">
        <f t="shared" si="4"/>
        <v>metal</v>
      </c>
    </row>
    <row r="50" spans="1:20" x14ac:dyDescent="0.5">
      <c r="A50" s="4">
        <v>75</v>
      </c>
      <c r="B50" t="s">
        <v>197</v>
      </c>
      <c r="C50" s="3" t="s">
        <v>198</v>
      </c>
      <c r="D50" s="5">
        <v>9700</v>
      </c>
      <c r="E50" s="5">
        <v>14606</v>
      </c>
      <c r="F50" s="6">
        <f>Table1[[#This Row],[pledged]]/Table1[[#This Row],[goal]]</f>
        <v>1.5057731958762886</v>
      </c>
      <c r="G50" t="s">
        <v>20</v>
      </c>
      <c r="H50" s="4">
        <v>170</v>
      </c>
      <c r="I50" s="4">
        <f t="shared" si="0"/>
        <v>85.917647058823533</v>
      </c>
      <c r="J50" t="s">
        <v>21</v>
      </c>
      <c r="K50" t="s">
        <v>22</v>
      </c>
      <c r="L50">
        <v>1531630800</v>
      </c>
      <c r="M50">
        <v>1532322000</v>
      </c>
      <c r="N50" s="11">
        <f t="shared" si="1"/>
        <v>43296.208333333328</v>
      </c>
      <c r="O50" s="11">
        <f t="shared" si="2"/>
        <v>43304.208333333328</v>
      </c>
      <c r="P50" t="b">
        <v>0</v>
      </c>
      <c r="Q50" t="b">
        <v>0</v>
      </c>
      <c r="R50" t="s">
        <v>121</v>
      </c>
      <c r="S50" t="str">
        <f t="shared" si="3"/>
        <v>photography</v>
      </c>
      <c r="T50" t="str">
        <f t="shared" si="4"/>
        <v>photography books</v>
      </c>
    </row>
    <row r="51" spans="1:20" x14ac:dyDescent="0.5">
      <c r="A51" s="4">
        <v>78</v>
      </c>
      <c r="B51" t="s">
        <v>203</v>
      </c>
      <c r="C51" s="3" t="s">
        <v>204</v>
      </c>
      <c r="D51" s="5">
        <v>4500</v>
      </c>
      <c r="E51" s="5">
        <v>13536</v>
      </c>
      <c r="F51" s="6">
        <f>Table1[[#This Row],[pledged]]/Table1[[#This Row],[goal]]</f>
        <v>3.008</v>
      </c>
      <c r="G51" t="s">
        <v>20</v>
      </c>
      <c r="H51" s="4">
        <v>330</v>
      </c>
      <c r="I51" s="4">
        <f t="shared" si="0"/>
        <v>41.018181818181816</v>
      </c>
      <c r="J51" t="s">
        <v>21</v>
      </c>
      <c r="K51" t="s">
        <v>22</v>
      </c>
      <c r="L51">
        <v>1523854800</v>
      </c>
      <c r="M51">
        <v>1523941200</v>
      </c>
      <c r="N51" s="11">
        <f t="shared" si="1"/>
        <v>43206.208333333328</v>
      </c>
      <c r="O51" s="11">
        <f t="shared" si="2"/>
        <v>43207.208333333328</v>
      </c>
      <c r="P51" t="b">
        <v>0</v>
      </c>
      <c r="Q51" t="b">
        <v>0</v>
      </c>
      <c r="R51" t="s">
        <v>205</v>
      </c>
      <c r="S51" t="str">
        <f t="shared" si="3"/>
        <v>publishing</v>
      </c>
      <c r="T51" t="str">
        <f t="shared" si="4"/>
        <v>translations</v>
      </c>
    </row>
    <row r="52" spans="1:20" x14ac:dyDescent="0.5">
      <c r="A52" s="4">
        <v>80</v>
      </c>
      <c r="B52" t="s">
        <v>208</v>
      </c>
      <c r="C52" s="3" t="s">
        <v>209</v>
      </c>
      <c r="D52" s="5">
        <v>1100</v>
      </c>
      <c r="E52" s="5">
        <v>7012</v>
      </c>
      <c r="F52" s="6">
        <f>Table1[[#This Row],[pledged]]/Table1[[#This Row],[goal]]</f>
        <v>6.374545454545455</v>
      </c>
      <c r="G52" t="s">
        <v>20</v>
      </c>
      <c r="H52" s="4">
        <v>127</v>
      </c>
      <c r="I52" s="4">
        <f t="shared" si="0"/>
        <v>55.212598425196852</v>
      </c>
      <c r="J52" t="s">
        <v>21</v>
      </c>
      <c r="K52" t="s">
        <v>22</v>
      </c>
      <c r="L52">
        <v>1503982800</v>
      </c>
      <c r="M52">
        <v>1506574800</v>
      </c>
      <c r="N52" s="11">
        <f t="shared" si="1"/>
        <v>42976.208333333328</v>
      </c>
      <c r="O52" s="11">
        <f t="shared" si="2"/>
        <v>43006.208333333328</v>
      </c>
      <c r="P52" t="b">
        <v>0</v>
      </c>
      <c r="Q52" t="b">
        <v>0</v>
      </c>
      <c r="R52" t="s">
        <v>88</v>
      </c>
      <c r="S52" t="str">
        <f t="shared" si="3"/>
        <v>games</v>
      </c>
      <c r="T52" t="str">
        <f t="shared" si="4"/>
        <v>video games</v>
      </c>
    </row>
    <row r="53" spans="1:20" x14ac:dyDescent="0.5">
      <c r="A53" s="4">
        <v>81</v>
      </c>
      <c r="B53" t="s">
        <v>210</v>
      </c>
      <c r="C53" s="3" t="s">
        <v>211</v>
      </c>
      <c r="D53" s="5">
        <v>16800</v>
      </c>
      <c r="E53" s="5">
        <v>37857</v>
      </c>
      <c r="F53" s="6">
        <f>Table1[[#This Row],[pledged]]/Table1[[#This Row],[goal]]</f>
        <v>2.253392857142857</v>
      </c>
      <c r="G53" t="s">
        <v>20</v>
      </c>
      <c r="H53" s="4">
        <v>411</v>
      </c>
      <c r="I53" s="4">
        <f t="shared" si="0"/>
        <v>92.109489051094897</v>
      </c>
      <c r="J53" t="s">
        <v>21</v>
      </c>
      <c r="K53" t="s">
        <v>22</v>
      </c>
      <c r="L53">
        <v>1511416800</v>
      </c>
      <c r="M53">
        <v>1513576800</v>
      </c>
      <c r="N53" s="11">
        <f t="shared" si="1"/>
        <v>43062.25</v>
      </c>
      <c r="O53" s="11">
        <f t="shared" si="2"/>
        <v>43087.25</v>
      </c>
      <c r="P53" t="b">
        <v>0</v>
      </c>
      <c r="Q53" t="b">
        <v>0</v>
      </c>
      <c r="R53" t="s">
        <v>23</v>
      </c>
      <c r="S53" t="str">
        <f t="shared" si="3"/>
        <v>music</v>
      </c>
      <c r="T53" t="str">
        <f t="shared" si="4"/>
        <v>rock</v>
      </c>
    </row>
    <row r="54" spans="1:20" x14ac:dyDescent="0.5">
      <c r="A54" s="4">
        <v>82</v>
      </c>
      <c r="B54" t="s">
        <v>212</v>
      </c>
      <c r="C54" s="3" t="s">
        <v>213</v>
      </c>
      <c r="D54" s="5">
        <v>1000</v>
      </c>
      <c r="E54" s="5">
        <v>14973</v>
      </c>
      <c r="F54" s="6">
        <f>Table1[[#This Row],[pledged]]/Table1[[#This Row],[goal]]</f>
        <v>14.973000000000001</v>
      </c>
      <c r="G54" t="s">
        <v>20</v>
      </c>
      <c r="H54" s="4">
        <v>180</v>
      </c>
      <c r="I54" s="4">
        <f t="shared" si="0"/>
        <v>83.183333333333337</v>
      </c>
      <c r="J54" t="s">
        <v>40</v>
      </c>
      <c r="K54" t="s">
        <v>41</v>
      </c>
      <c r="L54">
        <v>1547704800</v>
      </c>
      <c r="M54">
        <v>1548309600</v>
      </c>
      <c r="N54" s="11">
        <f t="shared" si="1"/>
        <v>43482.25</v>
      </c>
      <c r="O54" s="11">
        <f t="shared" si="2"/>
        <v>43489.25</v>
      </c>
      <c r="P54" t="b">
        <v>0</v>
      </c>
      <c r="Q54" t="b">
        <v>1</v>
      </c>
      <c r="R54" t="s">
        <v>88</v>
      </c>
      <c r="S54" t="str">
        <f t="shared" si="3"/>
        <v>games</v>
      </c>
      <c r="T54" t="str">
        <f t="shared" si="4"/>
        <v>video games</v>
      </c>
    </row>
    <row r="55" spans="1:20" x14ac:dyDescent="0.5">
      <c r="A55" s="4">
        <v>84</v>
      </c>
      <c r="B55" t="s">
        <v>216</v>
      </c>
      <c r="C55" s="3" t="s">
        <v>217</v>
      </c>
      <c r="D55" s="5">
        <v>31400</v>
      </c>
      <c r="E55" s="5">
        <v>41564</v>
      </c>
      <c r="F55" s="6">
        <f>Table1[[#This Row],[pledged]]/Table1[[#This Row],[goal]]</f>
        <v>1.3236942675159236</v>
      </c>
      <c r="G55" t="s">
        <v>20</v>
      </c>
      <c r="H55" s="4">
        <v>374</v>
      </c>
      <c r="I55" s="4">
        <f t="shared" si="0"/>
        <v>111.1336898395722</v>
      </c>
      <c r="J55" t="s">
        <v>21</v>
      </c>
      <c r="K55" t="s">
        <v>22</v>
      </c>
      <c r="L55">
        <v>1343451600</v>
      </c>
      <c r="M55">
        <v>1344315600</v>
      </c>
      <c r="N55" s="11">
        <f t="shared" si="1"/>
        <v>41118.208333333336</v>
      </c>
      <c r="O55" s="11">
        <f t="shared" si="2"/>
        <v>41128.208333333336</v>
      </c>
      <c r="P55" t="b">
        <v>0</v>
      </c>
      <c r="Q55" t="b">
        <v>0</v>
      </c>
      <c r="R55" t="s">
        <v>64</v>
      </c>
      <c r="S55" t="str">
        <f t="shared" si="3"/>
        <v>technology</v>
      </c>
      <c r="T55" t="str">
        <f t="shared" si="4"/>
        <v>wearables</v>
      </c>
    </row>
    <row r="56" spans="1:20" x14ac:dyDescent="0.5">
      <c r="A56" s="4">
        <v>85</v>
      </c>
      <c r="B56" t="s">
        <v>218</v>
      </c>
      <c r="C56" s="3" t="s">
        <v>219</v>
      </c>
      <c r="D56" s="5">
        <v>4900</v>
      </c>
      <c r="E56" s="5">
        <v>6430</v>
      </c>
      <c r="F56" s="6">
        <f>Table1[[#This Row],[pledged]]/Table1[[#This Row],[goal]]</f>
        <v>1.3122448979591836</v>
      </c>
      <c r="G56" t="s">
        <v>20</v>
      </c>
      <c r="H56" s="4">
        <v>71</v>
      </c>
      <c r="I56" s="4">
        <f t="shared" si="0"/>
        <v>90.563380281690144</v>
      </c>
      <c r="J56" t="s">
        <v>26</v>
      </c>
      <c r="K56" t="s">
        <v>27</v>
      </c>
      <c r="L56">
        <v>1315717200</v>
      </c>
      <c r="M56">
        <v>1316408400</v>
      </c>
      <c r="N56" s="11">
        <f t="shared" si="1"/>
        <v>40797.208333333336</v>
      </c>
      <c r="O56" s="11">
        <f t="shared" si="2"/>
        <v>40805.208333333336</v>
      </c>
      <c r="P56" t="b">
        <v>0</v>
      </c>
      <c r="Q56" t="b">
        <v>0</v>
      </c>
      <c r="R56" t="s">
        <v>59</v>
      </c>
      <c r="S56" t="str">
        <f t="shared" si="3"/>
        <v>music</v>
      </c>
      <c r="T56" t="str">
        <f t="shared" si="4"/>
        <v>indie rock</v>
      </c>
    </row>
    <row r="57" spans="1:20" x14ac:dyDescent="0.5">
      <c r="A57" s="4">
        <v>86</v>
      </c>
      <c r="B57" t="s">
        <v>220</v>
      </c>
      <c r="C57" s="3" t="s">
        <v>221</v>
      </c>
      <c r="D57" s="5">
        <v>7400</v>
      </c>
      <c r="E57" s="5">
        <v>12405</v>
      </c>
      <c r="F57" s="6">
        <f>Table1[[#This Row],[pledged]]/Table1[[#This Row],[goal]]</f>
        <v>1.6763513513513513</v>
      </c>
      <c r="G57" t="s">
        <v>20</v>
      </c>
      <c r="H57" s="4">
        <v>203</v>
      </c>
      <c r="I57" s="4">
        <f t="shared" si="0"/>
        <v>61.108374384236456</v>
      </c>
      <c r="J57" t="s">
        <v>21</v>
      </c>
      <c r="K57" t="s">
        <v>22</v>
      </c>
      <c r="L57">
        <v>1430715600</v>
      </c>
      <c r="M57">
        <v>1431838800</v>
      </c>
      <c r="N57" s="11">
        <f t="shared" si="1"/>
        <v>42128.208333333328</v>
      </c>
      <c r="O57" s="11">
        <f t="shared" si="2"/>
        <v>42141.208333333328</v>
      </c>
      <c r="P57" t="b">
        <v>1</v>
      </c>
      <c r="Q57" t="b">
        <v>0</v>
      </c>
      <c r="R57" t="s">
        <v>33</v>
      </c>
      <c r="S57" t="str">
        <f t="shared" si="3"/>
        <v>theater</v>
      </c>
      <c r="T57" t="str">
        <f t="shared" si="4"/>
        <v>plays</v>
      </c>
    </row>
    <row r="58" spans="1:20" x14ac:dyDescent="0.5">
      <c r="A58" s="4">
        <v>88</v>
      </c>
      <c r="B58" t="s">
        <v>224</v>
      </c>
      <c r="C58" s="3" t="s">
        <v>225</v>
      </c>
      <c r="D58" s="5">
        <v>4800</v>
      </c>
      <c r="E58" s="5">
        <v>12516</v>
      </c>
      <c r="F58" s="6">
        <f>Table1[[#This Row],[pledged]]/Table1[[#This Row],[goal]]</f>
        <v>2.6074999999999999</v>
      </c>
      <c r="G58" t="s">
        <v>20</v>
      </c>
      <c r="H58" s="4">
        <v>113</v>
      </c>
      <c r="I58" s="4">
        <f t="shared" si="0"/>
        <v>110.76106194690266</v>
      </c>
      <c r="J58" t="s">
        <v>21</v>
      </c>
      <c r="K58" t="s">
        <v>22</v>
      </c>
      <c r="L58">
        <v>1429160400</v>
      </c>
      <c r="M58">
        <v>1431061200</v>
      </c>
      <c r="N58" s="11">
        <f t="shared" si="1"/>
        <v>42110.208333333328</v>
      </c>
      <c r="O58" s="11">
        <f t="shared" si="2"/>
        <v>42132.208333333328</v>
      </c>
      <c r="P58" t="b">
        <v>0</v>
      </c>
      <c r="Q58" t="b">
        <v>0</v>
      </c>
      <c r="R58" t="s">
        <v>205</v>
      </c>
      <c r="S58" t="str">
        <f t="shared" si="3"/>
        <v>publishing</v>
      </c>
      <c r="T58" t="str">
        <f t="shared" si="4"/>
        <v>translations</v>
      </c>
    </row>
    <row r="59" spans="1:20" x14ac:dyDescent="0.5">
      <c r="A59" s="4">
        <v>89</v>
      </c>
      <c r="B59" t="s">
        <v>226</v>
      </c>
      <c r="C59" s="3" t="s">
        <v>227</v>
      </c>
      <c r="D59" s="5">
        <v>3400</v>
      </c>
      <c r="E59" s="5">
        <v>8588</v>
      </c>
      <c r="F59" s="6">
        <f>Table1[[#This Row],[pledged]]/Table1[[#This Row],[goal]]</f>
        <v>2.5258823529411765</v>
      </c>
      <c r="G59" t="s">
        <v>20</v>
      </c>
      <c r="H59" s="4">
        <v>96</v>
      </c>
      <c r="I59" s="4">
        <f t="shared" si="0"/>
        <v>89.458333333333329</v>
      </c>
      <c r="J59" t="s">
        <v>21</v>
      </c>
      <c r="K59" t="s">
        <v>22</v>
      </c>
      <c r="L59">
        <v>1271307600</v>
      </c>
      <c r="M59">
        <v>1271480400</v>
      </c>
      <c r="N59" s="11">
        <f t="shared" si="1"/>
        <v>40283.208333333336</v>
      </c>
      <c r="O59" s="11">
        <f t="shared" si="2"/>
        <v>40285.208333333336</v>
      </c>
      <c r="P59" t="b">
        <v>0</v>
      </c>
      <c r="Q59" t="b">
        <v>0</v>
      </c>
      <c r="R59" t="s">
        <v>33</v>
      </c>
      <c r="S59" t="str">
        <f t="shared" si="3"/>
        <v>theater</v>
      </c>
      <c r="T59" t="str">
        <f t="shared" si="4"/>
        <v>plays</v>
      </c>
    </row>
    <row r="60" spans="1:20" x14ac:dyDescent="0.5">
      <c r="A60" s="4">
        <v>92</v>
      </c>
      <c r="B60" t="s">
        <v>232</v>
      </c>
      <c r="C60" s="3" t="s">
        <v>233</v>
      </c>
      <c r="D60" s="5">
        <v>20000</v>
      </c>
      <c r="E60" s="5">
        <v>51775</v>
      </c>
      <c r="F60" s="6">
        <f>Table1[[#This Row],[pledged]]/Table1[[#This Row],[goal]]</f>
        <v>2.5887500000000001</v>
      </c>
      <c r="G60" t="s">
        <v>20</v>
      </c>
      <c r="H60" s="4">
        <v>498</v>
      </c>
      <c r="I60" s="4">
        <f t="shared" si="0"/>
        <v>103.96586345381526</v>
      </c>
      <c r="J60" t="s">
        <v>97</v>
      </c>
      <c r="K60" t="s">
        <v>98</v>
      </c>
      <c r="L60">
        <v>1277269200</v>
      </c>
      <c r="M60">
        <v>1277355600</v>
      </c>
      <c r="N60" s="11">
        <f t="shared" si="1"/>
        <v>40352.208333333336</v>
      </c>
      <c r="O60" s="11">
        <f t="shared" si="2"/>
        <v>40353.208333333336</v>
      </c>
      <c r="P60" t="b">
        <v>0</v>
      </c>
      <c r="Q60" t="b">
        <v>1</v>
      </c>
      <c r="R60" t="s">
        <v>88</v>
      </c>
      <c r="S60" t="str">
        <f t="shared" si="3"/>
        <v>games</v>
      </c>
      <c r="T60" t="str">
        <f t="shared" si="4"/>
        <v>video games</v>
      </c>
    </row>
    <row r="61" spans="1:20" x14ac:dyDescent="0.5">
      <c r="A61" s="4">
        <v>94</v>
      </c>
      <c r="B61" t="s">
        <v>236</v>
      </c>
      <c r="C61" s="3" t="s">
        <v>237</v>
      </c>
      <c r="D61" s="5">
        <v>2900</v>
      </c>
      <c r="E61" s="5">
        <v>8807</v>
      </c>
      <c r="F61" s="6">
        <f>Table1[[#This Row],[pledged]]/Table1[[#This Row],[goal]]</f>
        <v>3.036896551724138</v>
      </c>
      <c r="G61" t="s">
        <v>20</v>
      </c>
      <c r="H61" s="4">
        <v>180</v>
      </c>
      <c r="I61" s="4">
        <f t="shared" si="0"/>
        <v>48.927777777777777</v>
      </c>
      <c r="J61" t="s">
        <v>40</v>
      </c>
      <c r="K61" t="s">
        <v>41</v>
      </c>
      <c r="L61">
        <v>1554613200</v>
      </c>
      <c r="M61">
        <v>1555563600</v>
      </c>
      <c r="N61" s="11">
        <f t="shared" si="1"/>
        <v>43562.208333333328</v>
      </c>
      <c r="O61" s="11">
        <f t="shared" si="2"/>
        <v>43573.208333333328</v>
      </c>
      <c r="P61" t="b">
        <v>0</v>
      </c>
      <c r="Q61" t="b">
        <v>0</v>
      </c>
      <c r="R61" t="s">
        <v>28</v>
      </c>
      <c r="S61" t="str">
        <f t="shared" si="3"/>
        <v>technology</v>
      </c>
      <c r="T61" t="str">
        <f t="shared" si="4"/>
        <v>web</v>
      </c>
    </row>
    <row r="62" spans="1:20" ht="31.5" x14ac:dyDescent="0.5">
      <c r="A62" s="4">
        <v>95</v>
      </c>
      <c r="B62" t="s">
        <v>238</v>
      </c>
      <c r="C62" s="3" t="s">
        <v>239</v>
      </c>
      <c r="D62" s="5">
        <v>900</v>
      </c>
      <c r="E62" s="5">
        <v>1017</v>
      </c>
      <c r="F62" s="6">
        <f>Table1[[#This Row],[pledged]]/Table1[[#This Row],[goal]]</f>
        <v>1.1299999999999999</v>
      </c>
      <c r="G62" t="s">
        <v>20</v>
      </c>
      <c r="H62" s="4">
        <v>27</v>
      </c>
      <c r="I62" s="4">
        <f t="shared" si="0"/>
        <v>37.666666666666664</v>
      </c>
      <c r="J62" t="s">
        <v>21</v>
      </c>
      <c r="K62" t="s">
        <v>22</v>
      </c>
      <c r="L62">
        <v>1571029200</v>
      </c>
      <c r="M62">
        <v>1571634000</v>
      </c>
      <c r="N62" s="11">
        <f t="shared" si="1"/>
        <v>43752.208333333328</v>
      </c>
      <c r="O62" s="11">
        <f t="shared" si="2"/>
        <v>43759.208333333328</v>
      </c>
      <c r="P62" t="b">
        <v>0</v>
      </c>
      <c r="Q62" t="b">
        <v>0</v>
      </c>
      <c r="R62" t="s">
        <v>42</v>
      </c>
      <c r="S62" t="str">
        <f t="shared" si="3"/>
        <v>film &amp; video</v>
      </c>
      <c r="T62" t="str">
        <f t="shared" si="4"/>
        <v>documentary</v>
      </c>
    </row>
    <row r="63" spans="1:20" x14ac:dyDescent="0.5">
      <c r="A63" s="4">
        <v>96</v>
      </c>
      <c r="B63" t="s">
        <v>240</v>
      </c>
      <c r="C63" s="3" t="s">
        <v>241</v>
      </c>
      <c r="D63" s="5">
        <v>69700</v>
      </c>
      <c r="E63" s="5">
        <v>151513</v>
      </c>
      <c r="F63" s="6">
        <f>Table1[[#This Row],[pledged]]/Table1[[#This Row],[goal]]</f>
        <v>2.1737876614060259</v>
      </c>
      <c r="G63" t="s">
        <v>20</v>
      </c>
      <c r="H63" s="4">
        <v>2331</v>
      </c>
      <c r="I63" s="4">
        <f t="shared" si="0"/>
        <v>64.999141999141997</v>
      </c>
      <c r="J63" t="s">
        <v>21</v>
      </c>
      <c r="K63" t="s">
        <v>22</v>
      </c>
      <c r="L63">
        <v>1299736800</v>
      </c>
      <c r="M63">
        <v>1300856400</v>
      </c>
      <c r="N63" s="11">
        <f t="shared" si="1"/>
        <v>40612.25</v>
      </c>
      <c r="O63" s="11">
        <f t="shared" si="2"/>
        <v>40625.208333333336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5">
      <c r="A64" s="4">
        <v>97</v>
      </c>
      <c r="B64" t="s">
        <v>242</v>
      </c>
      <c r="C64" s="3" t="s">
        <v>243</v>
      </c>
      <c r="D64" s="5">
        <v>1300</v>
      </c>
      <c r="E64" s="5">
        <v>12047</v>
      </c>
      <c r="F64" s="6">
        <f>Table1[[#This Row],[pledged]]/Table1[[#This Row],[goal]]</f>
        <v>9.2669230769230762</v>
      </c>
      <c r="G64" t="s">
        <v>20</v>
      </c>
      <c r="H64" s="4">
        <v>113</v>
      </c>
      <c r="I64" s="4">
        <f t="shared" si="0"/>
        <v>106.61061946902655</v>
      </c>
      <c r="J64" t="s">
        <v>21</v>
      </c>
      <c r="K64" t="s">
        <v>22</v>
      </c>
      <c r="L64">
        <v>1435208400</v>
      </c>
      <c r="M64">
        <v>1439874000</v>
      </c>
      <c r="N64" s="11">
        <f t="shared" si="1"/>
        <v>42180.208333333328</v>
      </c>
      <c r="O64" s="11">
        <f t="shared" si="2"/>
        <v>42234.208333333328</v>
      </c>
      <c r="P64" t="b">
        <v>0</v>
      </c>
      <c r="Q64" t="b">
        <v>0</v>
      </c>
      <c r="R64" t="s">
        <v>17</v>
      </c>
      <c r="S64" t="str">
        <f t="shared" si="3"/>
        <v>food</v>
      </c>
      <c r="T64" t="str">
        <f t="shared" si="4"/>
        <v>food trucks</v>
      </c>
    </row>
    <row r="65" spans="1:20" x14ac:dyDescent="0.5">
      <c r="A65" s="4">
        <v>99</v>
      </c>
      <c r="B65" t="s">
        <v>246</v>
      </c>
      <c r="C65" s="3" t="s">
        <v>247</v>
      </c>
      <c r="D65" s="5">
        <v>7600</v>
      </c>
      <c r="E65" s="5">
        <v>14951</v>
      </c>
      <c r="F65" s="6">
        <f>Table1[[#This Row],[pledged]]/Table1[[#This Row],[goal]]</f>
        <v>1.9672368421052631</v>
      </c>
      <c r="G65" t="s">
        <v>20</v>
      </c>
      <c r="H65" s="4">
        <v>164</v>
      </c>
      <c r="I65" s="4">
        <f t="shared" si="0"/>
        <v>91.16463414634147</v>
      </c>
      <c r="J65" t="s">
        <v>21</v>
      </c>
      <c r="K65" t="s">
        <v>22</v>
      </c>
      <c r="L65">
        <v>1416895200</v>
      </c>
      <c r="M65">
        <v>1419400800</v>
      </c>
      <c r="N65" s="11">
        <f t="shared" si="1"/>
        <v>41968.25</v>
      </c>
      <c r="O65" s="11">
        <f t="shared" si="2"/>
        <v>41997.25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5">
      <c r="A66" s="4">
        <v>101</v>
      </c>
      <c r="B66" t="s">
        <v>250</v>
      </c>
      <c r="C66" s="3" t="s">
        <v>251</v>
      </c>
      <c r="D66" s="5">
        <v>900</v>
      </c>
      <c r="E66" s="5">
        <v>9193</v>
      </c>
      <c r="F66" s="6">
        <f>Table1[[#This Row],[pledged]]/Table1[[#This Row],[goal]]</f>
        <v>10.214444444444444</v>
      </c>
      <c r="G66" t="s">
        <v>20</v>
      </c>
      <c r="H66" s="4">
        <v>164</v>
      </c>
      <c r="I66" s="4">
        <f t="shared" ref="I66:I129" si="5">IFERROR(AVERAGE(E66/H66), 0)</f>
        <v>56.054878048780488</v>
      </c>
      <c r="J66" t="s">
        <v>21</v>
      </c>
      <c r="K66" t="s">
        <v>22</v>
      </c>
      <c r="L66">
        <v>1424498400</v>
      </c>
      <c r="M66">
        <v>1425103200</v>
      </c>
      <c r="N66" s="11">
        <f t="shared" ref="N66:N129" si="6">(((L66/60)/60)/24)+DATE(1970,1,1)</f>
        <v>42056.25</v>
      </c>
      <c r="O66" s="11">
        <f t="shared" ref="O66:O129" si="7">(((M66/60)/60)/24)+DATE(1970,1,1)</f>
        <v>42063.25</v>
      </c>
      <c r="P66" t="b">
        <v>0</v>
      </c>
      <c r="Q66" t="b">
        <v>1</v>
      </c>
      <c r="R66" t="s">
        <v>50</v>
      </c>
      <c r="S66" t="str">
        <f t="shared" ref="S66:S129" si="8">LEFT(R66, FIND("/", R66) - 1)</f>
        <v>music</v>
      </c>
      <c r="T66" t="str">
        <f t="shared" ref="T66:T129" si="9">MID(R66, FIND("/", R66) + 1, LEN(R66) - FIND("/", R66))</f>
        <v>electric music</v>
      </c>
    </row>
    <row r="67" spans="1:20" x14ac:dyDescent="0.5">
      <c r="A67" s="4">
        <v>102</v>
      </c>
      <c r="B67" t="s">
        <v>252</v>
      </c>
      <c r="C67" s="3" t="s">
        <v>253</v>
      </c>
      <c r="D67" s="5">
        <v>3700</v>
      </c>
      <c r="E67" s="5">
        <v>10422</v>
      </c>
      <c r="F67" s="6">
        <f>Table1[[#This Row],[pledged]]/Table1[[#This Row],[goal]]</f>
        <v>2.8167567567567566</v>
      </c>
      <c r="G67" t="s">
        <v>20</v>
      </c>
      <c r="H67" s="4">
        <v>336</v>
      </c>
      <c r="I67" s="4">
        <f t="shared" si="5"/>
        <v>31.017857142857142</v>
      </c>
      <c r="J67" t="s">
        <v>21</v>
      </c>
      <c r="K67" t="s">
        <v>22</v>
      </c>
      <c r="L67">
        <v>1526274000</v>
      </c>
      <c r="M67">
        <v>1526878800</v>
      </c>
      <c r="N67" s="11">
        <f t="shared" si="6"/>
        <v>43234.208333333328</v>
      </c>
      <c r="O67" s="11">
        <f t="shared" si="7"/>
        <v>43241.208333333328</v>
      </c>
      <c r="P67" t="b">
        <v>0</v>
      </c>
      <c r="Q67" t="b">
        <v>1</v>
      </c>
      <c r="R67" t="s">
        <v>64</v>
      </c>
      <c r="S67" t="str">
        <f t="shared" si="8"/>
        <v>technology</v>
      </c>
      <c r="T67" t="str">
        <f t="shared" si="9"/>
        <v>wearables</v>
      </c>
    </row>
    <row r="68" spans="1:20" x14ac:dyDescent="0.5">
      <c r="A68" s="4">
        <v>104</v>
      </c>
      <c r="B68" t="s">
        <v>256</v>
      </c>
      <c r="C68" s="3" t="s">
        <v>257</v>
      </c>
      <c r="D68" s="5">
        <v>119200</v>
      </c>
      <c r="E68" s="5">
        <v>170623</v>
      </c>
      <c r="F68" s="6">
        <f>Table1[[#This Row],[pledged]]/Table1[[#This Row],[goal]]</f>
        <v>1.4314010067114094</v>
      </c>
      <c r="G68" t="s">
        <v>20</v>
      </c>
      <c r="H68" s="4">
        <v>1917</v>
      </c>
      <c r="I68" s="4">
        <f t="shared" si="5"/>
        <v>89.005216484089729</v>
      </c>
      <c r="J68" t="s">
        <v>21</v>
      </c>
      <c r="K68" t="s">
        <v>22</v>
      </c>
      <c r="L68">
        <v>1495515600</v>
      </c>
      <c r="M68">
        <v>1495602000</v>
      </c>
      <c r="N68" s="11">
        <f t="shared" si="6"/>
        <v>42878.208333333328</v>
      </c>
      <c r="O68" s="11">
        <f t="shared" si="7"/>
        <v>42879.208333333328</v>
      </c>
      <c r="P68" t="b">
        <v>0</v>
      </c>
      <c r="Q68" t="b">
        <v>0</v>
      </c>
      <c r="R68" t="s">
        <v>59</v>
      </c>
      <c r="S68" t="str">
        <f t="shared" si="8"/>
        <v>music</v>
      </c>
      <c r="T68" t="str">
        <f t="shared" si="9"/>
        <v>indie rock</v>
      </c>
    </row>
    <row r="69" spans="1:20" x14ac:dyDescent="0.5">
      <c r="A69" s="4">
        <v>105</v>
      </c>
      <c r="B69" t="s">
        <v>258</v>
      </c>
      <c r="C69" s="3" t="s">
        <v>259</v>
      </c>
      <c r="D69" s="5">
        <v>6800</v>
      </c>
      <c r="E69" s="5">
        <v>9829</v>
      </c>
      <c r="F69" s="6">
        <f>Table1[[#This Row],[pledged]]/Table1[[#This Row],[goal]]</f>
        <v>1.4454411764705883</v>
      </c>
      <c r="G69" t="s">
        <v>20</v>
      </c>
      <c r="H69" s="4">
        <v>95</v>
      </c>
      <c r="I69" s="4">
        <f t="shared" si="5"/>
        <v>103.46315789473684</v>
      </c>
      <c r="J69" t="s">
        <v>21</v>
      </c>
      <c r="K69" t="s">
        <v>22</v>
      </c>
      <c r="L69">
        <v>1364878800</v>
      </c>
      <c r="M69">
        <v>1366434000</v>
      </c>
      <c r="N69" s="11">
        <f t="shared" si="6"/>
        <v>41366.208333333336</v>
      </c>
      <c r="O69" s="11">
        <f t="shared" si="7"/>
        <v>41384.208333333336</v>
      </c>
      <c r="P69" t="b">
        <v>0</v>
      </c>
      <c r="Q69" t="b">
        <v>0</v>
      </c>
      <c r="R69" t="s">
        <v>28</v>
      </c>
      <c r="S69" t="str">
        <f t="shared" si="8"/>
        <v>technology</v>
      </c>
      <c r="T69" t="str">
        <f t="shared" si="9"/>
        <v>web</v>
      </c>
    </row>
    <row r="70" spans="1:20" x14ac:dyDescent="0.5">
      <c r="A70" s="4">
        <v>106</v>
      </c>
      <c r="B70" t="s">
        <v>260</v>
      </c>
      <c r="C70" s="3" t="s">
        <v>261</v>
      </c>
      <c r="D70" s="5">
        <v>3900</v>
      </c>
      <c r="E70" s="5">
        <v>14006</v>
      </c>
      <c r="F70" s="6">
        <f>Table1[[#This Row],[pledged]]/Table1[[#This Row],[goal]]</f>
        <v>3.5912820512820511</v>
      </c>
      <c r="G70" t="s">
        <v>20</v>
      </c>
      <c r="H70" s="4">
        <v>147</v>
      </c>
      <c r="I70" s="4">
        <f t="shared" si="5"/>
        <v>95.278911564625844</v>
      </c>
      <c r="J70" t="s">
        <v>21</v>
      </c>
      <c r="K70" t="s">
        <v>22</v>
      </c>
      <c r="L70">
        <v>1567918800</v>
      </c>
      <c r="M70">
        <v>1568350800</v>
      </c>
      <c r="N70" s="11">
        <f t="shared" si="6"/>
        <v>43716.208333333328</v>
      </c>
      <c r="O70" s="11">
        <f t="shared" si="7"/>
        <v>43721.208333333328</v>
      </c>
      <c r="P70" t="b">
        <v>0</v>
      </c>
      <c r="Q70" t="b">
        <v>0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ht="31.5" x14ac:dyDescent="0.5">
      <c r="A71" s="4">
        <v>107</v>
      </c>
      <c r="B71" t="s">
        <v>262</v>
      </c>
      <c r="C71" s="3" t="s">
        <v>263</v>
      </c>
      <c r="D71" s="5">
        <v>3500</v>
      </c>
      <c r="E71" s="5">
        <v>6527</v>
      </c>
      <c r="F71" s="6">
        <f>Table1[[#This Row],[pledged]]/Table1[[#This Row],[goal]]</f>
        <v>1.8648571428571428</v>
      </c>
      <c r="G71" t="s">
        <v>20</v>
      </c>
      <c r="H71" s="4">
        <v>86</v>
      </c>
      <c r="I71" s="4">
        <f t="shared" si="5"/>
        <v>75.895348837209298</v>
      </c>
      <c r="J71" t="s">
        <v>21</v>
      </c>
      <c r="K71" t="s">
        <v>22</v>
      </c>
      <c r="L71">
        <v>1524459600</v>
      </c>
      <c r="M71">
        <v>1525928400</v>
      </c>
      <c r="N71" s="11">
        <f t="shared" si="6"/>
        <v>43213.208333333328</v>
      </c>
      <c r="O71" s="11">
        <f t="shared" si="7"/>
        <v>43230.208333333328</v>
      </c>
      <c r="P71" t="b">
        <v>0</v>
      </c>
      <c r="Q71" t="b">
        <v>1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ht="31.5" x14ac:dyDescent="0.5">
      <c r="A72" s="4">
        <v>108</v>
      </c>
      <c r="B72" t="s">
        <v>264</v>
      </c>
      <c r="C72" s="3" t="s">
        <v>265</v>
      </c>
      <c r="D72" s="5">
        <v>1500</v>
      </c>
      <c r="E72" s="5">
        <v>8929</v>
      </c>
      <c r="F72" s="6">
        <f>Table1[[#This Row],[pledged]]/Table1[[#This Row],[goal]]</f>
        <v>5.9526666666666666</v>
      </c>
      <c r="G72" t="s">
        <v>20</v>
      </c>
      <c r="H72" s="4">
        <v>83</v>
      </c>
      <c r="I72" s="4">
        <f t="shared" si="5"/>
        <v>107.57831325301204</v>
      </c>
      <c r="J72" t="s">
        <v>21</v>
      </c>
      <c r="K72" t="s">
        <v>22</v>
      </c>
      <c r="L72">
        <v>1333688400</v>
      </c>
      <c r="M72">
        <v>1336885200</v>
      </c>
      <c r="N72" s="11">
        <f t="shared" si="6"/>
        <v>41005.208333333336</v>
      </c>
      <c r="O72" s="11">
        <f t="shared" si="7"/>
        <v>41042.208333333336</v>
      </c>
      <c r="P72" t="b">
        <v>0</v>
      </c>
      <c r="Q72" t="b">
        <v>0</v>
      </c>
      <c r="R72" t="s">
        <v>42</v>
      </c>
      <c r="S72" t="str">
        <f t="shared" si="8"/>
        <v>film &amp; video</v>
      </c>
      <c r="T72" t="str">
        <f t="shared" si="9"/>
        <v>documentary</v>
      </c>
    </row>
    <row r="73" spans="1:20" x14ac:dyDescent="0.5">
      <c r="A73" s="4">
        <v>111</v>
      </c>
      <c r="B73" t="s">
        <v>271</v>
      </c>
      <c r="C73" s="3" t="s">
        <v>272</v>
      </c>
      <c r="D73" s="5">
        <v>61400</v>
      </c>
      <c r="E73" s="5">
        <v>73653</v>
      </c>
      <c r="F73" s="6">
        <f>Table1[[#This Row],[pledged]]/Table1[[#This Row],[goal]]</f>
        <v>1.1995602605863191</v>
      </c>
      <c r="G73" t="s">
        <v>20</v>
      </c>
      <c r="H73" s="4">
        <v>676</v>
      </c>
      <c r="I73" s="4">
        <f t="shared" si="5"/>
        <v>108.95414201183432</v>
      </c>
      <c r="J73" t="s">
        <v>21</v>
      </c>
      <c r="K73" t="s">
        <v>22</v>
      </c>
      <c r="L73">
        <v>1348290000</v>
      </c>
      <c r="M73">
        <v>1348808400</v>
      </c>
      <c r="N73" s="11">
        <f t="shared" si="6"/>
        <v>41174.208333333336</v>
      </c>
      <c r="O73" s="11">
        <f t="shared" si="7"/>
        <v>41180.208333333336</v>
      </c>
      <c r="P73" t="b">
        <v>0</v>
      </c>
      <c r="Q73" t="b">
        <v>0</v>
      </c>
      <c r="R73" t="s">
        <v>132</v>
      </c>
      <c r="S73" t="str">
        <f t="shared" si="8"/>
        <v>publishing</v>
      </c>
      <c r="T73" t="str">
        <f t="shared" si="9"/>
        <v>radio &amp; podcasts</v>
      </c>
    </row>
    <row r="74" spans="1:20" x14ac:dyDescent="0.5">
      <c r="A74" s="4">
        <v>112</v>
      </c>
      <c r="B74" t="s">
        <v>273</v>
      </c>
      <c r="C74" s="3" t="s">
        <v>274</v>
      </c>
      <c r="D74" s="5">
        <v>4700</v>
      </c>
      <c r="E74" s="5">
        <v>12635</v>
      </c>
      <c r="F74" s="6">
        <f>Table1[[#This Row],[pledged]]/Table1[[#This Row],[goal]]</f>
        <v>2.6882978723404256</v>
      </c>
      <c r="G74" t="s">
        <v>20</v>
      </c>
      <c r="H74" s="4">
        <v>361</v>
      </c>
      <c r="I74" s="4">
        <f t="shared" si="5"/>
        <v>35</v>
      </c>
      <c r="J74" t="s">
        <v>26</v>
      </c>
      <c r="K74" t="s">
        <v>27</v>
      </c>
      <c r="L74">
        <v>1408856400</v>
      </c>
      <c r="M74">
        <v>1410152400</v>
      </c>
      <c r="N74" s="11">
        <f t="shared" si="6"/>
        <v>41875.208333333336</v>
      </c>
      <c r="O74" s="11">
        <f t="shared" si="7"/>
        <v>41890.208333333336</v>
      </c>
      <c r="P74" t="b">
        <v>0</v>
      </c>
      <c r="Q74" t="b">
        <v>0</v>
      </c>
      <c r="R74" t="s">
        <v>28</v>
      </c>
      <c r="S74" t="str">
        <f t="shared" si="8"/>
        <v>technology</v>
      </c>
      <c r="T74" t="str">
        <f t="shared" si="9"/>
        <v>web</v>
      </c>
    </row>
    <row r="75" spans="1:20" x14ac:dyDescent="0.5">
      <c r="A75" s="4">
        <v>113</v>
      </c>
      <c r="B75" t="s">
        <v>275</v>
      </c>
      <c r="C75" s="3" t="s">
        <v>276</v>
      </c>
      <c r="D75" s="5">
        <v>3300</v>
      </c>
      <c r="E75" s="5">
        <v>12437</v>
      </c>
      <c r="F75" s="6">
        <f>Table1[[#This Row],[pledged]]/Table1[[#This Row],[goal]]</f>
        <v>3.7687878787878786</v>
      </c>
      <c r="G75" t="s">
        <v>20</v>
      </c>
      <c r="H75" s="4">
        <v>131</v>
      </c>
      <c r="I75" s="4">
        <f t="shared" si="5"/>
        <v>94.938931297709928</v>
      </c>
      <c r="J75" t="s">
        <v>21</v>
      </c>
      <c r="K75" t="s">
        <v>22</v>
      </c>
      <c r="L75">
        <v>1505192400</v>
      </c>
      <c r="M75">
        <v>1505797200</v>
      </c>
      <c r="N75" s="11">
        <f t="shared" si="6"/>
        <v>42990.208333333328</v>
      </c>
      <c r="O75" s="11">
        <f t="shared" si="7"/>
        <v>42997.208333333328</v>
      </c>
      <c r="P75" t="b">
        <v>0</v>
      </c>
      <c r="Q75" t="b">
        <v>0</v>
      </c>
      <c r="R75" t="s">
        <v>17</v>
      </c>
      <c r="S75" t="str">
        <f t="shared" si="8"/>
        <v>food</v>
      </c>
      <c r="T75" t="str">
        <f t="shared" si="9"/>
        <v>food trucks</v>
      </c>
    </row>
    <row r="76" spans="1:20" x14ac:dyDescent="0.5">
      <c r="A76" s="4">
        <v>114</v>
      </c>
      <c r="B76" t="s">
        <v>277</v>
      </c>
      <c r="C76" s="3" t="s">
        <v>278</v>
      </c>
      <c r="D76" s="5">
        <v>1900</v>
      </c>
      <c r="E76" s="5">
        <v>13816</v>
      </c>
      <c r="F76" s="6">
        <f>Table1[[#This Row],[pledged]]/Table1[[#This Row],[goal]]</f>
        <v>7.2715789473684209</v>
      </c>
      <c r="G76" t="s">
        <v>20</v>
      </c>
      <c r="H76" s="4">
        <v>126</v>
      </c>
      <c r="I76" s="4">
        <f t="shared" si="5"/>
        <v>109.65079365079364</v>
      </c>
      <c r="J76" t="s">
        <v>21</v>
      </c>
      <c r="K76" t="s">
        <v>22</v>
      </c>
      <c r="L76">
        <v>1554786000</v>
      </c>
      <c r="M76">
        <v>1554872400</v>
      </c>
      <c r="N76" s="11">
        <f t="shared" si="6"/>
        <v>43564.208333333328</v>
      </c>
      <c r="O76" s="11">
        <f t="shared" si="7"/>
        <v>43565.208333333328</v>
      </c>
      <c r="P76" t="b">
        <v>0</v>
      </c>
      <c r="Q76" t="b">
        <v>1</v>
      </c>
      <c r="R76" t="s">
        <v>64</v>
      </c>
      <c r="S76" t="str">
        <f t="shared" si="8"/>
        <v>technology</v>
      </c>
      <c r="T76" t="str">
        <f t="shared" si="9"/>
        <v>wearables</v>
      </c>
    </row>
    <row r="77" spans="1:20" x14ac:dyDescent="0.5">
      <c r="A77" s="4">
        <v>117</v>
      </c>
      <c r="B77" t="s">
        <v>283</v>
      </c>
      <c r="C77" s="3" t="s">
        <v>284</v>
      </c>
      <c r="D77" s="5">
        <v>4900</v>
      </c>
      <c r="E77" s="5">
        <v>8523</v>
      </c>
      <c r="F77" s="6">
        <f>Table1[[#This Row],[pledged]]/Table1[[#This Row],[goal]]</f>
        <v>1.7393877551020409</v>
      </c>
      <c r="G77" t="s">
        <v>20</v>
      </c>
      <c r="H77" s="4">
        <v>275</v>
      </c>
      <c r="I77" s="4">
        <f t="shared" si="5"/>
        <v>30.992727272727272</v>
      </c>
      <c r="J77" t="s">
        <v>21</v>
      </c>
      <c r="K77" t="s">
        <v>22</v>
      </c>
      <c r="L77">
        <v>1316667600</v>
      </c>
      <c r="M77">
        <v>1317186000</v>
      </c>
      <c r="N77" s="11">
        <f t="shared" si="6"/>
        <v>40808.208333333336</v>
      </c>
      <c r="O77" s="11">
        <f t="shared" si="7"/>
        <v>40814.208333333336</v>
      </c>
      <c r="P77" t="b">
        <v>0</v>
      </c>
      <c r="Q77" t="b">
        <v>0</v>
      </c>
      <c r="R77" t="s">
        <v>268</v>
      </c>
      <c r="S77" t="str">
        <f t="shared" si="8"/>
        <v>film &amp; video</v>
      </c>
      <c r="T77" t="str">
        <f t="shared" si="9"/>
        <v>television</v>
      </c>
    </row>
    <row r="78" spans="1:20" x14ac:dyDescent="0.5">
      <c r="A78" s="4">
        <v>118</v>
      </c>
      <c r="B78" t="s">
        <v>285</v>
      </c>
      <c r="C78" s="3" t="s">
        <v>286</v>
      </c>
      <c r="D78" s="5">
        <v>5400</v>
      </c>
      <c r="E78" s="5">
        <v>6351</v>
      </c>
      <c r="F78" s="6">
        <f>Table1[[#This Row],[pledged]]/Table1[[#This Row],[goal]]</f>
        <v>1.1761111111111111</v>
      </c>
      <c r="G78" t="s">
        <v>20</v>
      </c>
      <c r="H78" s="4">
        <v>67</v>
      </c>
      <c r="I78" s="4">
        <f t="shared" si="5"/>
        <v>94.791044776119406</v>
      </c>
      <c r="J78" t="s">
        <v>21</v>
      </c>
      <c r="K78" t="s">
        <v>22</v>
      </c>
      <c r="L78">
        <v>1390716000</v>
      </c>
      <c r="M78">
        <v>1391234400</v>
      </c>
      <c r="N78" s="11">
        <f t="shared" si="6"/>
        <v>41665.25</v>
      </c>
      <c r="O78" s="11">
        <f t="shared" si="7"/>
        <v>41671.25</v>
      </c>
      <c r="P78" t="b">
        <v>0</v>
      </c>
      <c r="Q78" t="b">
        <v>0</v>
      </c>
      <c r="R78" t="s">
        <v>121</v>
      </c>
      <c r="S78" t="str">
        <f t="shared" si="8"/>
        <v>photography</v>
      </c>
      <c r="T78" t="str">
        <f t="shared" si="9"/>
        <v>photography books</v>
      </c>
    </row>
    <row r="79" spans="1:20" ht="31.5" x14ac:dyDescent="0.5">
      <c r="A79" s="4">
        <v>119</v>
      </c>
      <c r="B79" t="s">
        <v>287</v>
      </c>
      <c r="C79" s="3" t="s">
        <v>288</v>
      </c>
      <c r="D79" s="5">
        <v>5000</v>
      </c>
      <c r="E79" s="5">
        <v>10748</v>
      </c>
      <c r="F79" s="6">
        <f>Table1[[#This Row],[pledged]]/Table1[[#This Row],[goal]]</f>
        <v>2.1496</v>
      </c>
      <c r="G79" t="s">
        <v>20</v>
      </c>
      <c r="H79" s="4">
        <v>154</v>
      </c>
      <c r="I79" s="4">
        <f t="shared" si="5"/>
        <v>69.79220779220779</v>
      </c>
      <c r="J79" t="s">
        <v>21</v>
      </c>
      <c r="K79" t="s">
        <v>22</v>
      </c>
      <c r="L79">
        <v>1402894800</v>
      </c>
      <c r="M79">
        <v>1404363600</v>
      </c>
      <c r="N79" s="11">
        <f t="shared" si="6"/>
        <v>41806.208333333336</v>
      </c>
      <c r="O79" s="11">
        <f t="shared" si="7"/>
        <v>41823.208333333336</v>
      </c>
      <c r="P79" t="b">
        <v>0</v>
      </c>
      <c r="Q79" t="b">
        <v>1</v>
      </c>
      <c r="R79" t="s">
        <v>42</v>
      </c>
      <c r="S79" t="str">
        <f t="shared" si="8"/>
        <v>film &amp; video</v>
      </c>
      <c r="T79" t="str">
        <f t="shared" si="9"/>
        <v>documentary</v>
      </c>
    </row>
    <row r="80" spans="1:20" x14ac:dyDescent="0.5">
      <c r="A80" s="4">
        <v>120</v>
      </c>
      <c r="B80" t="s">
        <v>289</v>
      </c>
      <c r="C80" s="3" t="s">
        <v>290</v>
      </c>
      <c r="D80" s="5">
        <v>75100</v>
      </c>
      <c r="E80" s="5">
        <v>112272</v>
      </c>
      <c r="F80" s="6">
        <f>Table1[[#This Row],[pledged]]/Table1[[#This Row],[goal]]</f>
        <v>1.4949667110519307</v>
      </c>
      <c r="G80" t="s">
        <v>20</v>
      </c>
      <c r="H80" s="4">
        <v>1782</v>
      </c>
      <c r="I80" s="4">
        <f t="shared" si="5"/>
        <v>63.003367003367003</v>
      </c>
      <c r="J80" t="s">
        <v>21</v>
      </c>
      <c r="K80" t="s">
        <v>22</v>
      </c>
      <c r="L80">
        <v>1429246800</v>
      </c>
      <c r="M80">
        <v>1429592400</v>
      </c>
      <c r="N80" s="11">
        <f t="shared" si="6"/>
        <v>42111.208333333328</v>
      </c>
      <c r="O80" s="11">
        <f t="shared" si="7"/>
        <v>42115.208333333328</v>
      </c>
      <c r="P80" t="b">
        <v>0</v>
      </c>
      <c r="Q80" t="b">
        <v>1</v>
      </c>
      <c r="R80" t="s">
        <v>291</v>
      </c>
      <c r="S80" t="str">
        <f t="shared" si="8"/>
        <v>games</v>
      </c>
      <c r="T80" t="str">
        <f t="shared" si="9"/>
        <v>mobile games</v>
      </c>
    </row>
    <row r="81" spans="1:20" x14ac:dyDescent="0.5">
      <c r="A81" s="4">
        <v>121</v>
      </c>
      <c r="B81" t="s">
        <v>292</v>
      </c>
      <c r="C81" s="3" t="s">
        <v>293</v>
      </c>
      <c r="D81" s="5">
        <v>45300</v>
      </c>
      <c r="E81" s="5">
        <v>99361</v>
      </c>
      <c r="F81" s="6">
        <f>Table1[[#This Row],[pledged]]/Table1[[#This Row],[goal]]</f>
        <v>2.1933995584988963</v>
      </c>
      <c r="G81" t="s">
        <v>20</v>
      </c>
      <c r="H81" s="4">
        <v>903</v>
      </c>
      <c r="I81" s="4">
        <f t="shared" si="5"/>
        <v>110.0343300110742</v>
      </c>
      <c r="J81" t="s">
        <v>21</v>
      </c>
      <c r="K81" t="s">
        <v>22</v>
      </c>
      <c r="L81">
        <v>1412485200</v>
      </c>
      <c r="M81">
        <v>1413608400</v>
      </c>
      <c r="N81" s="11">
        <f t="shared" si="6"/>
        <v>41917.208333333336</v>
      </c>
      <c r="O81" s="11">
        <f t="shared" si="7"/>
        <v>41930.208333333336</v>
      </c>
      <c r="P81" t="b">
        <v>0</v>
      </c>
      <c r="Q81" t="b">
        <v>0</v>
      </c>
      <c r="R81" t="s">
        <v>88</v>
      </c>
      <c r="S81" t="str">
        <f t="shared" si="8"/>
        <v>games</v>
      </c>
      <c r="T81" t="str">
        <f t="shared" si="9"/>
        <v>video games</v>
      </c>
    </row>
    <row r="82" spans="1:20" x14ac:dyDescent="0.5">
      <c r="A82" s="4">
        <v>124</v>
      </c>
      <c r="B82" t="s">
        <v>298</v>
      </c>
      <c r="C82" s="3" t="s">
        <v>299</v>
      </c>
      <c r="D82" s="5">
        <v>2600</v>
      </c>
      <c r="E82" s="5">
        <v>9562</v>
      </c>
      <c r="F82" s="6">
        <f>Table1[[#This Row],[pledged]]/Table1[[#This Row],[goal]]</f>
        <v>3.6776923076923076</v>
      </c>
      <c r="G82" t="s">
        <v>20</v>
      </c>
      <c r="H82" s="4">
        <v>94</v>
      </c>
      <c r="I82" s="4">
        <f t="shared" si="5"/>
        <v>101.72340425531915</v>
      </c>
      <c r="J82" t="s">
        <v>106</v>
      </c>
      <c r="K82" t="s">
        <v>107</v>
      </c>
      <c r="L82">
        <v>1557723600</v>
      </c>
      <c r="M82">
        <v>1562302800</v>
      </c>
      <c r="N82" s="11">
        <f t="shared" si="6"/>
        <v>43598.208333333328</v>
      </c>
      <c r="O82" s="11">
        <f t="shared" si="7"/>
        <v>43651.208333333328</v>
      </c>
      <c r="P82" t="b">
        <v>0</v>
      </c>
      <c r="Q82" t="b">
        <v>0</v>
      </c>
      <c r="R82" t="s">
        <v>121</v>
      </c>
      <c r="S82" t="str">
        <f t="shared" si="8"/>
        <v>photography</v>
      </c>
      <c r="T82" t="str">
        <f t="shared" si="9"/>
        <v>photography books</v>
      </c>
    </row>
    <row r="83" spans="1:20" x14ac:dyDescent="0.5">
      <c r="A83" s="4">
        <v>125</v>
      </c>
      <c r="B83" t="s">
        <v>300</v>
      </c>
      <c r="C83" s="3" t="s">
        <v>301</v>
      </c>
      <c r="D83" s="5">
        <v>5300</v>
      </c>
      <c r="E83" s="5">
        <v>8475</v>
      </c>
      <c r="F83" s="6">
        <f>Table1[[#This Row],[pledged]]/Table1[[#This Row],[goal]]</f>
        <v>1.5990566037735849</v>
      </c>
      <c r="G83" t="s">
        <v>20</v>
      </c>
      <c r="H83" s="4">
        <v>180</v>
      </c>
      <c r="I83" s="4">
        <f t="shared" si="5"/>
        <v>47.083333333333336</v>
      </c>
      <c r="J83" t="s">
        <v>21</v>
      </c>
      <c r="K83" t="s">
        <v>22</v>
      </c>
      <c r="L83">
        <v>1537333200</v>
      </c>
      <c r="M83">
        <v>1537678800</v>
      </c>
      <c r="N83" s="11">
        <f t="shared" si="6"/>
        <v>43362.208333333328</v>
      </c>
      <c r="O83" s="11">
        <f t="shared" si="7"/>
        <v>43366.208333333328</v>
      </c>
      <c r="P83" t="b">
        <v>0</v>
      </c>
      <c r="Q83" t="b">
        <v>0</v>
      </c>
      <c r="R83" t="s">
        <v>33</v>
      </c>
      <c r="S83" t="str">
        <f t="shared" si="8"/>
        <v>theater</v>
      </c>
      <c r="T83" t="str">
        <f t="shared" si="9"/>
        <v>plays</v>
      </c>
    </row>
    <row r="84" spans="1:20" x14ac:dyDescent="0.5">
      <c r="A84" s="4">
        <v>130</v>
      </c>
      <c r="B84" t="s">
        <v>310</v>
      </c>
      <c r="C84" s="3" t="s">
        <v>311</v>
      </c>
      <c r="D84" s="5">
        <v>9600</v>
      </c>
      <c r="E84" s="5">
        <v>14925</v>
      </c>
      <c r="F84" s="6">
        <f>Table1[[#This Row],[pledged]]/Table1[[#This Row],[goal]]</f>
        <v>1.5546875</v>
      </c>
      <c r="G84" t="s">
        <v>20</v>
      </c>
      <c r="H84" s="4">
        <v>533</v>
      </c>
      <c r="I84" s="4">
        <f t="shared" si="5"/>
        <v>28.001876172607879</v>
      </c>
      <c r="J84" t="s">
        <v>36</v>
      </c>
      <c r="K84" t="s">
        <v>37</v>
      </c>
      <c r="L84">
        <v>1319605200</v>
      </c>
      <c r="M84">
        <v>1320991200</v>
      </c>
      <c r="N84" s="11">
        <f t="shared" si="6"/>
        <v>40842.208333333336</v>
      </c>
      <c r="O84" s="11">
        <f t="shared" si="7"/>
        <v>40858.25</v>
      </c>
      <c r="P84" t="b">
        <v>0</v>
      </c>
      <c r="Q84" t="b">
        <v>0</v>
      </c>
      <c r="R84" t="s">
        <v>53</v>
      </c>
      <c r="S84" t="str">
        <f t="shared" si="8"/>
        <v>film &amp; video</v>
      </c>
      <c r="T84" t="str">
        <f t="shared" si="9"/>
        <v>drama</v>
      </c>
    </row>
    <row r="85" spans="1:20" ht="31.5" x14ac:dyDescent="0.5">
      <c r="A85" s="4">
        <v>131</v>
      </c>
      <c r="B85" t="s">
        <v>312</v>
      </c>
      <c r="C85" s="3" t="s">
        <v>313</v>
      </c>
      <c r="D85" s="5">
        <v>164700</v>
      </c>
      <c r="E85" s="5">
        <v>166116</v>
      </c>
      <c r="F85" s="6">
        <f>Table1[[#This Row],[pledged]]/Table1[[#This Row],[goal]]</f>
        <v>1.0085974499089254</v>
      </c>
      <c r="G85" t="s">
        <v>20</v>
      </c>
      <c r="H85" s="4">
        <v>2443</v>
      </c>
      <c r="I85" s="4">
        <f t="shared" si="5"/>
        <v>67.996725337699544</v>
      </c>
      <c r="J85" t="s">
        <v>40</v>
      </c>
      <c r="K85" t="s">
        <v>41</v>
      </c>
      <c r="L85">
        <v>1385704800</v>
      </c>
      <c r="M85">
        <v>1386828000</v>
      </c>
      <c r="N85" s="11">
        <f t="shared" si="6"/>
        <v>41607.25</v>
      </c>
      <c r="O85" s="11">
        <f t="shared" si="7"/>
        <v>41620.25</v>
      </c>
      <c r="P85" t="b">
        <v>0</v>
      </c>
      <c r="Q85" t="b">
        <v>0</v>
      </c>
      <c r="R85" t="s">
        <v>28</v>
      </c>
      <c r="S85" t="str">
        <f t="shared" si="8"/>
        <v>technology</v>
      </c>
      <c r="T85" t="str">
        <f t="shared" si="9"/>
        <v>web</v>
      </c>
    </row>
    <row r="86" spans="1:20" x14ac:dyDescent="0.5">
      <c r="A86" s="4">
        <v>132</v>
      </c>
      <c r="B86" t="s">
        <v>314</v>
      </c>
      <c r="C86" s="3" t="s">
        <v>315</v>
      </c>
      <c r="D86" s="5">
        <v>3300</v>
      </c>
      <c r="E86" s="5">
        <v>3834</v>
      </c>
      <c r="F86" s="6">
        <f>Table1[[#This Row],[pledged]]/Table1[[#This Row],[goal]]</f>
        <v>1.1618181818181819</v>
      </c>
      <c r="G86" t="s">
        <v>20</v>
      </c>
      <c r="H86" s="4">
        <v>89</v>
      </c>
      <c r="I86" s="4">
        <f t="shared" si="5"/>
        <v>43.078651685393261</v>
      </c>
      <c r="J86" t="s">
        <v>21</v>
      </c>
      <c r="K86" t="s">
        <v>22</v>
      </c>
      <c r="L86">
        <v>1515736800</v>
      </c>
      <c r="M86">
        <v>1517119200</v>
      </c>
      <c r="N86" s="11">
        <f t="shared" si="6"/>
        <v>43112.25</v>
      </c>
      <c r="O86" s="11">
        <f t="shared" si="7"/>
        <v>43128.25</v>
      </c>
      <c r="P86" t="b">
        <v>0</v>
      </c>
      <c r="Q86" t="b">
        <v>1</v>
      </c>
      <c r="R86" t="s">
        <v>33</v>
      </c>
      <c r="S86" t="str">
        <f t="shared" si="8"/>
        <v>theater</v>
      </c>
      <c r="T86" t="str">
        <f t="shared" si="9"/>
        <v>plays</v>
      </c>
    </row>
    <row r="87" spans="1:20" x14ac:dyDescent="0.5">
      <c r="A87" s="4">
        <v>133</v>
      </c>
      <c r="B87" t="s">
        <v>316</v>
      </c>
      <c r="C87" s="3" t="s">
        <v>317</v>
      </c>
      <c r="D87" s="5">
        <v>4500</v>
      </c>
      <c r="E87" s="5">
        <v>13985</v>
      </c>
      <c r="F87" s="6">
        <f>Table1[[#This Row],[pledged]]/Table1[[#This Row],[goal]]</f>
        <v>3.1077777777777778</v>
      </c>
      <c r="G87" t="s">
        <v>20</v>
      </c>
      <c r="H87" s="4">
        <v>159</v>
      </c>
      <c r="I87" s="4">
        <f t="shared" si="5"/>
        <v>87.95597484276729</v>
      </c>
      <c r="J87" t="s">
        <v>21</v>
      </c>
      <c r="K87" t="s">
        <v>22</v>
      </c>
      <c r="L87">
        <v>1313125200</v>
      </c>
      <c r="M87">
        <v>1315026000</v>
      </c>
      <c r="N87" s="11">
        <f t="shared" si="6"/>
        <v>40767.208333333336</v>
      </c>
      <c r="O87" s="11">
        <f t="shared" si="7"/>
        <v>40789.208333333336</v>
      </c>
      <c r="P87" t="b">
        <v>0</v>
      </c>
      <c r="Q87" t="b">
        <v>0</v>
      </c>
      <c r="R87" t="s">
        <v>318</v>
      </c>
      <c r="S87" t="str">
        <f t="shared" si="8"/>
        <v>music</v>
      </c>
      <c r="T87" t="str">
        <f t="shared" si="9"/>
        <v>world music</v>
      </c>
    </row>
    <row r="88" spans="1:20" x14ac:dyDescent="0.5">
      <c r="A88" s="4">
        <v>137</v>
      </c>
      <c r="B88" t="s">
        <v>325</v>
      </c>
      <c r="C88" s="3" t="s">
        <v>326</v>
      </c>
      <c r="D88" s="5">
        <v>1800</v>
      </c>
      <c r="E88" s="5">
        <v>4712</v>
      </c>
      <c r="F88" s="6">
        <f>Table1[[#This Row],[pledged]]/Table1[[#This Row],[goal]]</f>
        <v>2.617777777777778</v>
      </c>
      <c r="G88" t="s">
        <v>20</v>
      </c>
      <c r="H88" s="4">
        <v>50</v>
      </c>
      <c r="I88" s="4">
        <f t="shared" si="5"/>
        <v>94.24</v>
      </c>
      <c r="J88" t="s">
        <v>21</v>
      </c>
      <c r="K88" t="s">
        <v>22</v>
      </c>
      <c r="L88">
        <v>1286341200</v>
      </c>
      <c r="M88">
        <v>1286859600</v>
      </c>
      <c r="N88" s="11">
        <f t="shared" si="6"/>
        <v>40457.208333333336</v>
      </c>
      <c r="O88" s="11">
        <f t="shared" si="7"/>
        <v>40463.208333333336</v>
      </c>
      <c r="P88" t="b">
        <v>0</v>
      </c>
      <c r="Q88" t="b">
        <v>0</v>
      </c>
      <c r="R88" t="s">
        <v>67</v>
      </c>
      <c r="S88" t="str">
        <f t="shared" si="8"/>
        <v>publishing</v>
      </c>
      <c r="T88" t="str">
        <f t="shared" si="9"/>
        <v>nonfiction</v>
      </c>
    </row>
    <row r="89" spans="1:20" ht="31.5" x14ac:dyDescent="0.5">
      <c r="A89" s="4">
        <v>140</v>
      </c>
      <c r="B89" t="s">
        <v>331</v>
      </c>
      <c r="C89" s="3" t="s">
        <v>332</v>
      </c>
      <c r="D89" s="5">
        <v>5500</v>
      </c>
      <c r="E89" s="5">
        <v>12274</v>
      </c>
      <c r="F89" s="6">
        <f>Table1[[#This Row],[pledged]]/Table1[[#This Row],[goal]]</f>
        <v>2.2316363636363636</v>
      </c>
      <c r="G89" t="s">
        <v>20</v>
      </c>
      <c r="H89" s="4">
        <v>186</v>
      </c>
      <c r="I89" s="4">
        <f t="shared" si="5"/>
        <v>65.989247311827953</v>
      </c>
      <c r="J89" t="s">
        <v>21</v>
      </c>
      <c r="K89" t="s">
        <v>22</v>
      </c>
      <c r="L89">
        <v>1519538400</v>
      </c>
      <c r="M89">
        <v>1519970400</v>
      </c>
      <c r="N89" s="11">
        <f t="shared" si="6"/>
        <v>43156.25</v>
      </c>
      <c r="O89" s="11">
        <f t="shared" si="7"/>
        <v>43161.25</v>
      </c>
      <c r="P89" t="b">
        <v>0</v>
      </c>
      <c r="Q89" t="b">
        <v>0</v>
      </c>
      <c r="R89" t="s">
        <v>42</v>
      </c>
      <c r="S89" t="str">
        <f t="shared" si="8"/>
        <v>film &amp; video</v>
      </c>
      <c r="T89" t="str">
        <f t="shared" si="9"/>
        <v>documentary</v>
      </c>
    </row>
    <row r="90" spans="1:20" x14ac:dyDescent="0.5">
      <c r="A90" s="4">
        <v>141</v>
      </c>
      <c r="B90" t="s">
        <v>333</v>
      </c>
      <c r="C90" s="3" t="s">
        <v>334</v>
      </c>
      <c r="D90" s="5">
        <v>64300</v>
      </c>
      <c r="E90" s="5">
        <v>65323</v>
      </c>
      <c r="F90" s="6">
        <f>Table1[[#This Row],[pledged]]/Table1[[#This Row],[goal]]</f>
        <v>1.0159097978227061</v>
      </c>
      <c r="G90" t="s">
        <v>20</v>
      </c>
      <c r="H90" s="4">
        <v>1071</v>
      </c>
      <c r="I90" s="4">
        <f t="shared" si="5"/>
        <v>60.992530345471522</v>
      </c>
      <c r="J90" t="s">
        <v>21</v>
      </c>
      <c r="K90" t="s">
        <v>22</v>
      </c>
      <c r="L90">
        <v>1434085200</v>
      </c>
      <c r="M90">
        <v>1434603600</v>
      </c>
      <c r="N90" s="11">
        <f t="shared" si="6"/>
        <v>42167.208333333328</v>
      </c>
      <c r="O90" s="11">
        <f t="shared" si="7"/>
        <v>42173.208333333328</v>
      </c>
      <c r="P90" t="b">
        <v>0</v>
      </c>
      <c r="Q90" t="b">
        <v>0</v>
      </c>
      <c r="R90" t="s">
        <v>28</v>
      </c>
      <c r="S90" t="str">
        <f t="shared" si="8"/>
        <v>technology</v>
      </c>
      <c r="T90" t="str">
        <f t="shared" si="9"/>
        <v>web</v>
      </c>
    </row>
    <row r="91" spans="1:20" x14ac:dyDescent="0.5">
      <c r="A91" s="4">
        <v>142</v>
      </c>
      <c r="B91" t="s">
        <v>335</v>
      </c>
      <c r="C91" s="3" t="s">
        <v>336</v>
      </c>
      <c r="D91" s="5">
        <v>5000</v>
      </c>
      <c r="E91" s="5">
        <v>11502</v>
      </c>
      <c r="F91" s="6">
        <f>Table1[[#This Row],[pledged]]/Table1[[#This Row],[goal]]</f>
        <v>2.3003999999999998</v>
      </c>
      <c r="G91" t="s">
        <v>20</v>
      </c>
      <c r="H91" s="4">
        <v>117</v>
      </c>
      <c r="I91" s="4">
        <f t="shared" si="5"/>
        <v>98.307692307692307</v>
      </c>
      <c r="J91" t="s">
        <v>21</v>
      </c>
      <c r="K91" t="s">
        <v>22</v>
      </c>
      <c r="L91">
        <v>1333688400</v>
      </c>
      <c r="M91">
        <v>1337230800</v>
      </c>
      <c r="N91" s="11">
        <f t="shared" si="6"/>
        <v>41005.208333333336</v>
      </c>
      <c r="O91" s="11">
        <f t="shared" si="7"/>
        <v>41046.208333333336</v>
      </c>
      <c r="P91" t="b">
        <v>0</v>
      </c>
      <c r="Q91" t="b">
        <v>0</v>
      </c>
      <c r="R91" t="s">
        <v>28</v>
      </c>
      <c r="S91" t="str">
        <f t="shared" si="8"/>
        <v>technology</v>
      </c>
      <c r="T91" t="str">
        <f t="shared" si="9"/>
        <v>web</v>
      </c>
    </row>
    <row r="92" spans="1:20" x14ac:dyDescent="0.5">
      <c r="A92" s="4">
        <v>143</v>
      </c>
      <c r="B92" t="s">
        <v>337</v>
      </c>
      <c r="C92" s="3" t="s">
        <v>338</v>
      </c>
      <c r="D92" s="5">
        <v>5400</v>
      </c>
      <c r="E92" s="5">
        <v>7322</v>
      </c>
      <c r="F92" s="6">
        <f>Table1[[#This Row],[pledged]]/Table1[[#This Row],[goal]]</f>
        <v>1.355925925925926</v>
      </c>
      <c r="G92" t="s">
        <v>20</v>
      </c>
      <c r="H92" s="4">
        <v>70</v>
      </c>
      <c r="I92" s="4">
        <f t="shared" si="5"/>
        <v>104.6</v>
      </c>
      <c r="J92" t="s">
        <v>21</v>
      </c>
      <c r="K92" t="s">
        <v>22</v>
      </c>
      <c r="L92">
        <v>1277701200</v>
      </c>
      <c r="M92">
        <v>1279429200</v>
      </c>
      <c r="N92" s="11">
        <f t="shared" si="6"/>
        <v>40357.208333333336</v>
      </c>
      <c r="O92" s="11">
        <f t="shared" si="7"/>
        <v>40377.208333333336</v>
      </c>
      <c r="P92" t="b">
        <v>0</v>
      </c>
      <c r="Q92" t="b">
        <v>0</v>
      </c>
      <c r="R92" t="s">
        <v>59</v>
      </c>
      <c r="S92" t="str">
        <f t="shared" si="8"/>
        <v>music</v>
      </c>
      <c r="T92" t="str">
        <f t="shared" si="9"/>
        <v>indie rock</v>
      </c>
    </row>
    <row r="93" spans="1:20" x14ac:dyDescent="0.5">
      <c r="A93" s="4">
        <v>144</v>
      </c>
      <c r="B93" t="s">
        <v>339</v>
      </c>
      <c r="C93" s="3" t="s">
        <v>340</v>
      </c>
      <c r="D93" s="5">
        <v>9000</v>
      </c>
      <c r="E93" s="5">
        <v>11619</v>
      </c>
      <c r="F93" s="6">
        <f>Table1[[#This Row],[pledged]]/Table1[[#This Row],[goal]]</f>
        <v>1.2909999999999999</v>
      </c>
      <c r="G93" t="s">
        <v>20</v>
      </c>
      <c r="H93" s="4">
        <v>135</v>
      </c>
      <c r="I93" s="4">
        <f t="shared" si="5"/>
        <v>86.066666666666663</v>
      </c>
      <c r="J93" t="s">
        <v>21</v>
      </c>
      <c r="K93" t="s">
        <v>22</v>
      </c>
      <c r="L93">
        <v>1560747600</v>
      </c>
      <c r="M93">
        <v>1561438800</v>
      </c>
      <c r="N93" s="11">
        <f t="shared" si="6"/>
        <v>43633.208333333328</v>
      </c>
      <c r="O93" s="11">
        <f t="shared" si="7"/>
        <v>43641.208333333328</v>
      </c>
      <c r="P93" t="b">
        <v>0</v>
      </c>
      <c r="Q93" t="b">
        <v>0</v>
      </c>
      <c r="R93" t="s">
        <v>33</v>
      </c>
      <c r="S93" t="str">
        <f t="shared" si="8"/>
        <v>theater</v>
      </c>
      <c r="T93" t="str">
        <f t="shared" si="9"/>
        <v>plays</v>
      </c>
    </row>
    <row r="94" spans="1:20" x14ac:dyDescent="0.5">
      <c r="A94" s="4">
        <v>145</v>
      </c>
      <c r="B94" t="s">
        <v>341</v>
      </c>
      <c r="C94" s="3" t="s">
        <v>342</v>
      </c>
      <c r="D94" s="5">
        <v>25000</v>
      </c>
      <c r="E94" s="5">
        <v>59128</v>
      </c>
      <c r="F94" s="6">
        <f>Table1[[#This Row],[pledged]]/Table1[[#This Row],[goal]]</f>
        <v>2.3651200000000001</v>
      </c>
      <c r="G94" t="s">
        <v>20</v>
      </c>
      <c r="H94" s="4">
        <v>768</v>
      </c>
      <c r="I94" s="4">
        <f t="shared" si="5"/>
        <v>76.989583333333329</v>
      </c>
      <c r="J94" t="s">
        <v>97</v>
      </c>
      <c r="K94" t="s">
        <v>98</v>
      </c>
      <c r="L94">
        <v>1410066000</v>
      </c>
      <c r="M94">
        <v>1410498000</v>
      </c>
      <c r="N94" s="11">
        <f t="shared" si="6"/>
        <v>41889.208333333336</v>
      </c>
      <c r="O94" s="11">
        <f t="shared" si="7"/>
        <v>41894.208333333336</v>
      </c>
      <c r="P94" t="b">
        <v>0</v>
      </c>
      <c r="Q94" t="b">
        <v>0</v>
      </c>
      <c r="R94" t="s">
        <v>64</v>
      </c>
      <c r="S94" t="str">
        <f t="shared" si="8"/>
        <v>technology</v>
      </c>
      <c r="T94" t="str">
        <f t="shared" si="9"/>
        <v>wearables</v>
      </c>
    </row>
    <row r="95" spans="1:20" ht="31.5" x14ac:dyDescent="0.5">
      <c r="A95" s="4">
        <v>147</v>
      </c>
      <c r="B95" t="s">
        <v>345</v>
      </c>
      <c r="C95" s="3" t="s">
        <v>346</v>
      </c>
      <c r="D95" s="5">
        <v>8300</v>
      </c>
      <c r="E95" s="5">
        <v>9337</v>
      </c>
      <c r="F95" s="6">
        <f>Table1[[#This Row],[pledged]]/Table1[[#This Row],[goal]]</f>
        <v>1.1249397590361445</v>
      </c>
      <c r="G95" t="s">
        <v>20</v>
      </c>
      <c r="H95" s="4">
        <v>199</v>
      </c>
      <c r="I95" s="4">
        <f t="shared" si="5"/>
        <v>46.91959798994975</v>
      </c>
      <c r="J95" t="s">
        <v>21</v>
      </c>
      <c r="K95" t="s">
        <v>22</v>
      </c>
      <c r="L95">
        <v>1465794000</v>
      </c>
      <c r="M95">
        <v>1466312400</v>
      </c>
      <c r="N95" s="11">
        <f t="shared" si="6"/>
        <v>42534.208333333328</v>
      </c>
      <c r="O95" s="11">
        <f t="shared" si="7"/>
        <v>42540.208333333328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x14ac:dyDescent="0.5">
      <c r="A96" s="4">
        <v>148</v>
      </c>
      <c r="B96" t="s">
        <v>347</v>
      </c>
      <c r="C96" s="3" t="s">
        <v>348</v>
      </c>
      <c r="D96" s="5">
        <v>9300</v>
      </c>
      <c r="E96" s="5">
        <v>11255</v>
      </c>
      <c r="F96" s="6">
        <f>Table1[[#This Row],[pledged]]/Table1[[#This Row],[goal]]</f>
        <v>1.2102150537634409</v>
      </c>
      <c r="G96" t="s">
        <v>20</v>
      </c>
      <c r="H96" s="4">
        <v>107</v>
      </c>
      <c r="I96" s="4">
        <f t="shared" si="5"/>
        <v>105.18691588785046</v>
      </c>
      <c r="J96" t="s">
        <v>21</v>
      </c>
      <c r="K96" t="s">
        <v>22</v>
      </c>
      <c r="L96">
        <v>1500958800</v>
      </c>
      <c r="M96">
        <v>1501736400</v>
      </c>
      <c r="N96" s="11">
        <f t="shared" si="6"/>
        <v>42941.208333333328</v>
      </c>
      <c r="O96" s="11">
        <f t="shared" si="7"/>
        <v>42950.208333333328</v>
      </c>
      <c r="P96" t="b">
        <v>0</v>
      </c>
      <c r="Q96" t="b">
        <v>0</v>
      </c>
      <c r="R96" t="s">
        <v>64</v>
      </c>
      <c r="S96" t="str">
        <f t="shared" si="8"/>
        <v>technology</v>
      </c>
      <c r="T96" t="str">
        <f t="shared" si="9"/>
        <v>wearables</v>
      </c>
    </row>
    <row r="97" spans="1:20" x14ac:dyDescent="0.5">
      <c r="A97" s="4">
        <v>149</v>
      </c>
      <c r="B97" t="s">
        <v>349</v>
      </c>
      <c r="C97" s="3" t="s">
        <v>350</v>
      </c>
      <c r="D97" s="5">
        <v>6200</v>
      </c>
      <c r="E97" s="5">
        <v>13632</v>
      </c>
      <c r="F97" s="6">
        <f>Table1[[#This Row],[pledged]]/Table1[[#This Row],[goal]]</f>
        <v>2.1987096774193549</v>
      </c>
      <c r="G97" t="s">
        <v>20</v>
      </c>
      <c r="H97" s="4">
        <v>195</v>
      </c>
      <c r="I97" s="4">
        <f t="shared" si="5"/>
        <v>69.907692307692301</v>
      </c>
      <c r="J97" t="s">
        <v>21</v>
      </c>
      <c r="K97" t="s">
        <v>22</v>
      </c>
      <c r="L97">
        <v>1357020000</v>
      </c>
      <c r="M97">
        <v>1361512800</v>
      </c>
      <c r="N97" s="11">
        <f t="shared" si="6"/>
        <v>41275.25</v>
      </c>
      <c r="O97" s="11">
        <f t="shared" si="7"/>
        <v>41327.25</v>
      </c>
      <c r="P97" t="b">
        <v>0</v>
      </c>
      <c r="Q97" t="b">
        <v>0</v>
      </c>
      <c r="R97" t="s">
        <v>59</v>
      </c>
      <c r="S97" t="str">
        <f t="shared" si="8"/>
        <v>music</v>
      </c>
      <c r="T97" t="str">
        <f t="shared" si="9"/>
        <v>indie rock</v>
      </c>
    </row>
    <row r="98" spans="1:20" x14ac:dyDescent="0.5">
      <c r="A98" s="4">
        <v>152</v>
      </c>
      <c r="B98" t="s">
        <v>355</v>
      </c>
      <c r="C98" s="3" t="s">
        <v>356</v>
      </c>
      <c r="D98" s="5">
        <v>41500</v>
      </c>
      <c r="E98" s="5">
        <v>175573</v>
      </c>
      <c r="F98" s="6">
        <f>Table1[[#This Row],[pledged]]/Table1[[#This Row],[goal]]</f>
        <v>4.2306746987951804</v>
      </c>
      <c r="G98" t="s">
        <v>20</v>
      </c>
      <c r="H98" s="4">
        <v>3376</v>
      </c>
      <c r="I98" s="4">
        <f t="shared" si="5"/>
        <v>52.006220379146917</v>
      </c>
      <c r="J98" t="s">
        <v>21</v>
      </c>
      <c r="K98" t="s">
        <v>22</v>
      </c>
      <c r="L98">
        <v>1487311200</v>
      </c>
      <c r="M98">
        <v>1487916000</v>
      </c>
      <c r="N98" s="11">
        <f t="shared" si="6"/>
        <v>42783.25</v>
      </c>
      <c r="O98" s="11">
        <f t="shared" si="7"/>
        <v>42790.25</v>
      </c>
      <c r="P98" t="b">
        <v>0</v>
      </c>
      <c r="Q98" t="b">
        <v>0</v>
      </c>
      <c r="R98" t="s">
        <v>59</v>
      </c>
      <c r="S98" t="str">
        <f t="shared" si="8"/>
        <v>music</v>
      </c>
      <c r="T98" t="str">
        <f t="shared" si="9"/>
        <v>indie rock</v>
      </c>
    </row>
    <row r="99" spans="1:20" x14ac:dyDescent="0.5">
      <c r="A99" s="4">
        <v>158</v>
      </c>
      <c r="B99" t="s">
        <v>367</v>
      </c>
      <c r="C99" s="3" t="s">
        <v>368</v>
      </c>
      <c r="D99" s="5">
        <v>2100</v>
      </c>
      <c r="E99" s="5">
        <v>4640</v>
      </c>
      <c r="F99" s="6">
        <f>Table1[[#This Row],[pledged]]/Table1[[#This Row],[goal]]</f>
        <v>2.2095238095238097</v>
      </c>
      <c r="G99" t="s">
        <v>20</v>
      </c>
      <c r="H99" s="4">
        <v>41</v>
      </c>
      <c r="I99" s="4">
        <f t="shared" si="5"/>
        <v>113.17073170731707</v>
      </c>
      <c r="J99" t="s">
        <v>21</v>
      </c>
      <c r="K99" t="s">
        <v>22</v>
      </c>
      <c r="L99">
        <v>1449554400</v>
      </c>
      <c r="M99">
        <v>1449640800</v>
      </c>
      <c r="N99" s="11">
        <f t="shared" si="6"/>
        <v>42346.25</v>
      </c>
      <c r="O99" s="11">
        <f t="shared" si="7"/>
        <v>42347.25</v>
      </c>
      <c r="P99" t="b">
        <v>0</v>
      </c>
      <c r="Q99" t="b">
        <v>0</v>
      </c>
      <c r="R99" t="s">
        <v>23</v>
      </c>
      <c r="S99" t="str">
        <f t="shared" si="8"/>
        <v>music</v>
      </c>
      <c r="T99" t="str">
        <f t="shared" si="9"/>
        <v>rock</v>
      </c>
    </row>
    <row r="100" spans="1:20" x14ac:dyDescent="0.5">
      <c r="A100" s="4">
        <v>159</v>
      </c>
      <c r="B100" t="s">
        <v>369</v>
      </c>
      <c r="C100" s="3" t="s">
        <v>370</v>
      </c>
      <c r="D100" s="5">
        <v>191200</v>
      </c>
      <c r="E100" s="5">
        <v>191222</v>
      </c>
      <c r="F100" s="6">
        <f>Table1[[#This Row],[pledged]]/Table1[[#This Row],[goal]]</f>
        <v>1.0001150627615063</v>
      </c>
      <c r="G100" t="s">
        <v>20</v>
      </c>
      <c r="H100" s="4">
        <v>1821</v>
      </c>
      <c r="I100" s="4">
        <f t="shared" si="5"/>
        <v>105.00933552992861</v>
      </c>
      <c r="J100" t="s">
        <v>21</v>
      </c>
      <c r="K100" t="s">
        <v>22</v>
      </c>
      <c r="L100">
        <v>1553662800</v>
      </c>
      <c r="M100">
        <v>1555218000</v>
      </c>
      <c r="N100" s="11">
        <f t="shared" si="6"/>
        <v>43551.208333333328</v>
      </c>
      <c r="O100" s="11">
        <f t="shared" si="7"/>
        <v>43569.208333333328</v>
      </c>
      <c r="P100" t="b">
        <v>0</v>
      </c>
      <c r="Q100" t="b">
        <v>1</v>
      </c>
      <c r="R100" t="s">
        <v>33</v>
      </c>
      <c r="S100" t="str">
        <f t="shared" si="8"/>
        <v>theater</v>
      </c>
      <c r="T100" t="str">
        <f t="shared" si="9"/>
        <v>plays</v>
      </c>
    </row>
    <row r="101" spans="1:20" x14ac:dyDescent="0.5">
      <c r="A101" s="4">
        <v>160</v>
      </c>
      <c r="B101" t="s">
        <v>371</v>
      </c>
      <c r="C101" s="3" t="s">
        <v>372</v>
      </c>
      <c r="D101" s="5">
        <v>8000</v>
      </c>
      <c r="E101" s="5">
        <v>12985</v>
      </c>
      <c r="F101" s="6">
        <f>Table1[[#This Row],[pledged]]/Table1[[#This Row],[goal]]</f>
        <v>1.6231249999999999</v>
      </c>
      <c r="G101" t="s">
        <v>20</v>
      </c>
      <c r="H101" s="4">
        <v>164</v>
      </c>
      <c r="I101" s="4">
        <f t="shared" si="5"/>
        <v>79.176829268292678</v>
      </c>
      <c r="J101" t="s">
        <v>21</v>
      </c>
      <c r="K101" t="s">
        <v>22</v>
      </c>
      <c r="L101">
        <v>1556341200</v>
      </c>
      <c r="M101">
        <v>1557723600</v>
      </c>
      <c r="N101" s="11">
        <f t="shared" si="6"/>
        <v>43582.208333333328</v>
      </c>
      <c r="O101" s="11">
        <f t="shared" si="7"/>
        <v>43598.208333333328</v>
      </c>
      <c r="P101" t="b">
        <v>0</v>
      </c>
      <c r="Q101" t="b">
        <v>0</v>
      </c>
      <c r="R101" t="s">
        <v>64</v>
      </c>
      <c r="S101" t="str">
        <f t="shared" si="8"/>
        <v>technology</v>
      </c>
      <c r="T101" t="str">
        <f t="shared" si="9"/>
        <v>wearables</v>
      </c>
    </row>
    <row r="102" spans="1:20" ht="31.5" x14ac:dyDescent="0.5">
      <c r="A102" s="4">
        <v>162</v>
      </c>
      <c r="B102" t="s">
        <v>375</v>
      </c>
      <c r="C102" s="3" t="s">
        <v>376</v>
      </c>
      <c r="D102" s="5">
        <v>6100</v>
      </c>
      <c r="E102" s="5">
        <v>9134</v>
      </c>
      <c r="F102" s="6">
        <f>Table1[[#This Row],[pledged]]/Table1[[#This Row],[goal]]</f>
        <v>1.4973770491803278</v>
      </c>
      <c r="G102" t="s">
        <v>20</v>
      </c>
      <c r="H102" s="4">
        <v>157</v>
      </c>
      <c r="I102" s="4">
        <f t="shared" si="5"/>
        <v>58.178343949044589</v>
      </c>
      <c r="J102" t="s">
        <v>97</v>
      </c>
      <c r="K102" t="s">
        <v>98</v>
      </c>
      <c r="L102">
        <v>1544248800</v>
      </c>
      <c r="M102">
        <v>1546840800</v>
      </c>
      <c r="N102" s="11">
        <f t="shared" si="6"/>
        <v>43442.25</v>
      </c>
      <c r="O102" s="11">
        <f t="shared" si="7"/>
        <v>43472.25</v>
      </c>
      <c r="P102" t="b">
        <v>0</v>
      </c>
      <c r="Q102" t="b">
        <v>0</v>
      </c>
      <c r="R102" t="s">
        <v>23</v>
      </c>
      <c r="S102" t="str">
        <f t="shared" si="8"/>
        <v>music</v>
      </c>
      <c r="T102" t="str">
        <f t="shared" si="9"/>
        <v>rock</v>
      </c>
    </row>
    <row r="103" spans="1:20" x14ac:dyDescent="0.5">
      <c r="A103" s="4">
        <v>163</v>
      </c>
      <c r="B103" t="s">
        <v>377</v>
      </c>
      <c r="C103" s="3" t="s">
        <v>378</v>
      </c>
      <c r="D103" s="5">
        <v>3500</v>
      </c>
      <c r="E103" s="5">
        <v>8864</v>
      </c>
      <c r="F103" s="6">
        <f>Table1[[#This Row],[pledged]]/Table1[[#This Row],[goal]]</f>
        <v>2.5325714285714285</v>
      </c>
      <c r="G103" t="s">
        <v>20</v>
      </c>
      <c r="H103" s="4">
        <v>246</v>
      </c>
      <c r="I103" s="4">
        <f t="shared" si="5"/>
        <v>36.032520325203251</v>
      </c>
      <c r="J103" t="s">
        <v>21</v>
      </c>
      <c r="K103" t="s">
        <v>22</v>
      </c>
      <c r="L103">
        <v>1508475600</v>
      </c>
      <c r="M103">
        <v>1512712800</v>
      </c>
      <c r="N103" s="11">
        <f t="shared" si="6"/>
        <v>43028.208333333328</v>
      </c>
      <c r="O103" s="11">
        <f t="shared" si="7"/>
        <v>43077.25</v>
      </c>
      <c r="P103" t="b">
        <v>0</v>
      </c>
      <c r="Q103" t="b">
        <v>1</v>
      </c>
      <c r="R103" t="s">
        <v>121</v>
      </c>
      <c r="S103" t="str">
        <f t="shared" si="8"/>
        <v>photography</v>
      </c>
      <c r="T103" t="str">
        <f t="shared" si="9"/>
        <v>photography books</v>
      </c>
    </row>
    <row r="104" spans="1:20" x14ac:dyDescent="0.5">
      <c r="A104" s="4">
        <v>164</v>
      </c>
      <c r="B104" t="s">
        <v>379</v>
      </c>
      <c r="C104" s="3" t="s">
        <v>380</v>
      </c>
      <c r="D104" s="5">
        <v>150500</v>
      </c>
      <c r="E104" s="5">
        <v>150755</v>
      </c>
      <c r="F104" s="6">
        <f>Table1[[#This Row],[pledged]]/Table1[[#This Row],[goal]]</f>
        <v>1.0016943521594683</v>
      </c>
      <c r="G104" t="s">
        <v>20</v>
      </c>
      <c r="H104" s="4">
        <v>1396</v>
      </c>
      <c r="I104" s="4">
        <f t="shared" si="5"/>
        <v>107.99068767908309</v>
      </c>
      <c r="J104" t="s">
        <v>21</v>
      </c>
      <c r="K104" t="s">
        <v>22</v>
      </c>
      <c r="L104">
        <v>1507438800</v>
      </c>
      <c r="M104">
        <v>1507525200</v>
      </c>
      <c r="N104" s="11">
        <f t="shared" si="6"/>
        <v>43016.208333333328</v>
      </c>
      <c r="O104" s="11">
        <f t="shared" si="7"/>
        <v>43017.208333333328</v>
      </c>
      <c r="P104" t="b">
        <v>0</v>
      </c>
      <c r="Q104" t="b">
        <v>0</v>
      </c>
      <c r="R104" t="s">
        <v>33</v>
      </c>
      <c r="S104" t="str">
        <f t="shared" si="8"/>
        <v>theater</v>
      </c>
      <c r="T104" t="str">
        <f t="shared" si="9"/>
        <v>plays</v>
      </c>
    </row>
    <row r="105" spans="1:20" x14ac:dyDescent="0.5">
      <c r="A105" s="4">
        <v>165</v>
      </c>
      <c r="B105" t="s">
        <v>381</v>
      </c>
      <c r="C105" s="3" t="s">
        <v>382</v>
      </c>
      <c r="D105" s="5">
        <v>90400</v>
      </c>
      <c r="E105" s="5">
        <v>110279</v>
      </c>
      <c r="F105" s="6">
        <f>Table1[[#This Row],[pledged]]/Table1[[#This Row],[goal]]</f>
        <v>1.2199004424778761</v>
      </c>
      <c r="G105" t="s">
        <v>20</v>
      </c>
      <c r="H105" s="4">
        <v>2506</v>
      </c>
      <c r="I105" s="4">
        <f t="shared" si="5"/>
        <v>44.005985634477256</v>
      </c>
      <c r="J105" t="s">
        <v>21</v>
      </c>
      <c r="K105" t="s">
        <v>22</v>
      </c>
      <c r="L105">
        <v>1501563600</v>
      </c>
      <c r="M105">
        <v>1504328400</v>
      </c>
      <c r="N105" s="11">
        <f t="shared" si="6"/>
        <v>42948.208333333328</v>
      </c>
      <c r="O105" s="11">
        <f t="shared" si="7"/>
        <v>42980.208333333328</v>
      </c>
      <c r="P105" t="b">
        <v>0</v>
      </c>
      <c r="Q105" t="b">
        <v>0</v>
      </c>
      <c r="R105" t="s">
        <v>28</v>
      </c>
      <c r="S105" t="str">
        <f t="shared" si="8"/>
        <v>technology</v>
      </c>
      <c r="T105" t="str">
        <f t="shared" si="9"/>
        <v>web</v>
      </c>
    </row>
    <row r="106" spans="1:20" x14ac:dyDescent="0.5">
      <c r="A106" s="4">
        <v>166</v>
      </c>
      <c r="B106" t="s">
        <v>383</v>
      </c>
      <c r="C106" s="3" t="s">
        <v>384</v>
      </c>
      <c r="D106" s="5">
        <v>9800</v>
      </c>
      <c r="E106" s="5">
        <v>13439</v>
      </c>
      <c r="F106" s="6">
        <f>Table1[[#This Row],[pledged]]/Table1[[#This Row],[goal]]</f>
        <v>1.3713265306122449</v>
      </c>
      <c r="G106" t="s">
        <v>20</v>
      </c>
      <c r="H106" s="4">
        <v>244</v>
      </c>
      <c r="I106" s="4">
        <f t="shared" si="5"/>
        <v>55.077868852459019</v>
      </c>
      <c r="J106" t="s">
        <v>21</v>
      </c>
      <c r="K106" t="s">
        <v>22</v>
      </c>
      <c r="L106">
        <v>1292997600</v>
      </c>
      <c r="M106">
        <v>1293343200</v>
      </c>
      <c r="N106" s="11">
        <f t="shared" si="6"/>
        <v>40534.25</v>
      </c>
      <c r="O106" s="11">
        <f t="shared" si="7"/>
        <v>40538.25</v>
      </c>
      <c r="P106" t="b">
        <v>0</v>
      </c>
      <c r="Q106" t="b">
        <v>0</v>
      </c>
      <c r="R106" t="s">
        <v>121</v>
      </c>
      <c r="S106" t="str">
        <f t="shared" si="8"/>
        <v>photography</v>
      </c>
      <c r="T106" t="str">
        <f t="shared" si="9"/>
        <v>photography books</v>
      </c>
    </row>
    <row r="107" spans="1:20" x14ac:dyDescent="0.5">
      <c r="A107" s="4">
        <v>167</v>
      </c>
      <c r="B107" t="s">
        <v>385</v>
      </c>
      <c r="C107" s="3" t="s">
        <v>386</v>
      </c>
      <c r="D107" s="5">
        <v>2600</v>
      </c>
      <c r="E107" s="5">
        <v>10804</v>
      </c>
      <c r="F107" s="6">
        <f>Table1[[#This Row],[pledged]]/Table1[[#This Row],[goal]]</f>
        <v>4.155384615384615</v>
      </c>
      <c r="G107" t="s">
        <v>20</v>
      </c>
      <c r="H107" s="4">
        <v>146</v>
      </c>
      <c r="I107" s="4">
        <f t="shared" si="5"/>
        <v>74</v>
      </c>
      <c r="J107" t="s">
        <v>26</v>
      </c>
      <c r="K107" t="s">
        <v>27</v>
      </c>
      <c r="L107">
        <v>1370840400</v>
      </c>
      <c r="M107">
        <v>1371704400</v>
      </c>
      <c r="N107" s="11">
        <f t="shared" si="6"/>
        <v>41435.208333333336</v>
      </c>
      <c r="O107" s="11">
        <f t="shared" si="7"/>
        <v>41445.208333333336</v>
      </c>
      <c r="P107" t="b">
        <v>0</v>
      </c>
      <c r="Q107" t="b">
        <v>0</v>
      </c>
      <c r="R107" t="s">
        <v>33</v>
      </c>
      <c r="S107" t="str">
        <f t="shared" si="8"/>
        <v>theater</v>
      </c>
      <c r="T107" t="str">
        <f t="shared" si="9"/>
        <v>plays</v>
      </c>
    </row>
    <row r="108" spans="1:20" x14ac:dyDescent="0.5">
      <c r="A108" s="4">
        <v>169</v>
      </c>
      <c r="B108" t="s">
        <v>389</v>
      </c>
      <c r="C108" s="3" t="s">
        <v>390</v>
      </c>
      <c r="D108" s="5">
        <v>23300</v>
      </c>
      <c r="E108" s="5">
        <v>98811</v>
      </c>
      <c r="F108" s="6">
        <f>Table1[[#This Row],[pledged]]/Table1[[#This Row],[goal]]</f>
        <v>4.240815450643777</v>
      </c>
      <c r="G108" t="s">
        <v>20</v>
      </c>
      <c r="H108" s="4">
        <v>1267</v>
      </c>
      <c r="I108" s="4">
        <f t="shared" si="5"/>
        <v>77.988161010260455</v>
      </c>
      <c r="J108" t="s">
        <v>21</v>
      </c>
      <c r="K108" t="s">
        <v>22</v>
      </c>
      <c r="L108">
        <v>1339909200</v>
      </c>
      <c r="M108">
        <v>1342328400</v>
      </c>
      <c r="N108" s="11">
        <f t="shared" si="6"/>
        <v>41077.208333333336</v>
      </c>
      <c r="O108" s="11">
        <f t="shared" si="7"/>
        <v>41105.208333333336</v>
      </c>
      <c r="P108" t="b">
        <v>0</v>
      </c>
      <c r="Q108" t="b">
        <v>1</v>
      </c>
      <c r="R108" t="s">
        <v>99</v>
      </c>
      <c r="S108" t="str">
        <f t="shared" si="8"/>
        <v>film &amp; video</v>
      </c>
      <c r="T108" t="str">
        <f t="shared" si="9"/>
        <v>shorts</v>
      </c>
    </row>
    <row r="109" spans="1:20" x14ac:dyDescent="0.5">
      <c r="A109" s="4">
        <v>173</v>
      </c>
      <c r="B109" t="s">
        <v>397</v>
      </c>
      <c r="C109" s="3" t="s">
        <v>398</v>
      </c>
      <c r="D109" s="5">
        <v>96700</v>
      </c>
      <c r="E109" s="5">
        <v>157635</v>
      </c>
      <c r="F109" s="6">
        <f>Table1[[#This Row],[pledged]]/Table1[[#This Row],[goal]]</f>
        <v>1.6301447776628748</v>
      </c>
      <c r="G109" t="s">
        <v>20</v>
      </c>
      <c r="H109" s="4">
        <v>1561</v>
      </c>
      <c r="I109" s="4">
        <f t="shared" si="5"/>
        <v>100.98334401024984</v>
      </c>
      <c r="J109" t="s">
        <v>21</v>
      </c>
      <c r="K109" t="s">
        <v>22</v>
      </c>
      <c r="L109">
        <v>1368853200</v>
      </c>
      <c r="M109">
        <v>1369371600</v>
      </c>
      <c r="N109" s="11">
        <f t="shared" si="6"/>
        <v>41412.208333333336</v>
      </c>
      <c r="O109" s="11">
        <f t="shared" si="7"/>
        <v>41418.208333333336</v>
      </c>
      <c r="P109" t="b">
        <v>0</v>
      </c>
      <c r="Q109" t="b">
        <v>0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x14ac:dyDescent="0.5">
      <c r="A110" s="4">
        <v>174</v>
      </c>
      <c r="B110" t="s">
        <v>399</v>
      </c>
      <c r="C110" s="3" t="s">
        <v>400</v>
      </c>
      <c r="D110" s="5">
        <v>600</v>
      </c>
      <c r="E110" s="5">
        <v>5368</v>
      </c>
      <c r="F110" s="6">
        <f>Table1[[#This Row],[pledged]]/Table1[[#This Row],[goal]]</f>
        <v>8.9466666666666672</v>
      </c>
      <c r="G110" t="s">
        <v>20</v>
      </c>
      <c r="H110" s="4">
        <v>48</v>
      </c>
      <c r="I110" s="4">
        <f t="shared" si="5"/>
        <v>111.83333333333333</v>
      </c>
      <c r="J110" t="s">
        <v>21</v>
      </c>
      <c r="K110" t="s">
        <v>22</v>
      </c>
      <c r="L110">
        <v>1444021200</v>
      </c>
      <c r="M110">
        <v>1444107600</v>
      </c>
      <c r="N110" s="11">
        <f t="shared" si="6"/>
        <v>42282.208333333328</v>
      </c>
      <c r="O110" s="11">
        <f t="shared" si="7"/>
        <v>42283.208333333328</v>
      </c>
      <c r="P110" t="b">
        <v>0</v>
      </c>
      <c r="Q110" t="b">
        <v>1</v>
      </c>
      <c r="R110" t="s">
        <v>64</v>
      </c>
      <c r="S110" t="str">
        <f t="shared" si="8"/>
        <v>technology</v>
      </c>
      <c r="T110" t="str">
        <f t="shared" si="9"/>
        <v>wearables</v>
      </c>
    </row>
    <row r="111" spans="1:20" x14ac:dyDescent="0.5">
      <c r="A111" s="4">
        <v>177</v>
      </c>
      <c r="B111" t="s">
        <v>405</v>
      </c>
      <c r="C111" s="3" t="s">
        <v>406</v>
      </c>
      <c r="D111" s="5">
        <v>38800</v>
      </c>
      <c r="E111" s="5">
        <v>161593</v>
      </c>
      <c r="F111" s="6">
        <f>Table1[[#This Row],[pledged]]/Table1[[#This Row],[goal]]</f>
        <v>4.1647680412371137</v>
      </c>
      <c r="G111" t="s">
        <v>20</v>
      </c>
      <c r="H111" s="4">
        <v>2739</v>
      </c>
      <c r="I111" s="4">
        <f t="shared" si="5"/>
        <v>58.997079225994888</v>
      </c>
      <c r="J111" t="s">
        <v>21</v>
      </c>
      <c r="K111" t="s">
        <v>22</v>
      </c>
      <c r="L111">
        <v>1289800800</v>
      </c>
      <c r="M111">
        <v>1291960800</v>
      </c>
      <c r="N111" s="11">
        <f t="shared" si="6"/>
        <v>40497.25</v>
      </c>
      <c r="O111" s="11">
        <f t="shared" si="7"/>
        <v>40522.25</v>
      </c>
      <c r="P111" t="b">
        <v>0</v>
      </c>
      <c r="Q111" t="b">
        <v>0</v>
      </c>
      <c r="R111" t="s">
        <v>33</v>
      </c>
      <c r="S111" t="str">
        <f t="shared" si="8"/>
        <v>theater</v>
      </c>
      <c r="T111" t="str">
        <f t="shared" si="9"/>
        <v>plays</v>
      </c>
    </row>
    <row r="112" spans="1:20" ht="31.5" x14ac:dyDescent="0.5">
      <c r="A112" s="4">
        <v>179</v>
      </c>
      <c r="B112" t="s">
        <v>409</v>
      </c>
      <c r="C112" s="3" t="s">
        <v>410</v>
      </c>
      <c r="D112" s="5">
        <v>44500</v>
      </c>
      <c r="E112" s="5">
        <v>159185</v>
      </c>
      <c r="F112" s="6">
        <f>Table1[[#This Row],[pledged]]/Table1[[#This Row],[goal]]</f>
        <v>3.5771910112359548</v>
      </c>
      <c r="G112" t="s">
        <v>20</v>
      </c>
      <c r="H112" s="4">
        <v>3537</v>
      </c>
      <c r="I112" s="4">
        <f t="shared" si="5"/>
        <v>45.005654509471306</v>
      </c>
      <c r="J112" t="s">
        <v>15</v>
      </c>
      <c r="K112" t="s">
        <v>16</v>
      </c>
      <c r="L112">
        <v>1363496400</v>
      </c>
      <c r="M112">
        <v>1363582800</v>
      </c>
      <c r="N112" s="11">
        <f t="shared" si="6"/>
        <v>41350.208333333336</v>
      </c>
      <c r="O112" s="11">
        <f t="shared" si="7"/>
        <v>41351.208333333336</v>
      </c>
      <c r="P112" t="b">
        <v>0</v>
      </c>
      <c r="Q112" t="b">
        <v>1</v>
      </c>
      <c r="R112" t="s">
        <v>33</v>
      </c>
      <c r="S112" t="str">
        <f t="shared" si="8"/>
        <v>theater</v>
      </c>
      <c r="T112" t="str">
        <f t="shared" si="9"/>
        <v>plays</v>
      </c>
    </row>
    <row r="113" spans="1:20" x14ac:dyDescent="0.5">
      <c r="A113" s="4">
        <v>180</v>
      </c>
      <c r="B113" t="s">
        <v>411</v>
      </c>
      <c r="C113" s="3" t="s">
        <v>412</v>
      </c>
      <c r="D113" s="5">
        <v>56000</v>
      </c>
      <c r="E113" s="5">
        <v>172736</v>
      </c>
      <c r="F113" s="6">
        <f>Table1[[#This Row],[pledged]]/Table1[[#This Row],[goal]]</f>
        <v>3.0845714285714285</v>
      </c>
      <c r="G113" t="s">
        <v>20</v>
      </c>
      <c r="H113" s="4">
        <v>2107</v>
      </c>
      <c r="I113" s="4">
        <f t="shared" si="5"/>
        <v>81.98196487897485</v>
      </c>
      <c r="J113" t="s">
        <v>26</v>
      </c>
      <c r="K113" t="s">
        <v>27</v>
      </c>
      <c r="L113">
        <v>1269234000</v>
      </c>
      <c r="M113">
        <v>1269666000</v>
      </c>
      <c r="N113" s="11">
        <f t="shared" si="6"/>
        <v>40259.208333333336</v>
      </c>
      <c r="O113" s="11">
        <f t="shared" si="7"/>
        <v>40264.208333333336</v>
      </c>
      <c r="P113" t="b">
        <v>0</v>
      </c>
      <c r="Q113" t="b">
        <v>0</v>
      </c>
      <c r="R113" t="s">
        <v>64</v>
      </c>
      <c r="S113" t="str">
        <f t="shared" si="8"/>
        <v>technology</v>
      </c>
      <c r="T113" t="str">
        <f t="shared" si="9"/>
        <v>wearables</v>
      </c>
    </row>
    <row r="114" spans="1:20" ht="31.5" x14ac:dyDescent="0.5">
      <c r="A114" s="4">
        <v>182</v>
      </c>
      <c r="B114" t="s">
        <v>415</v>
      </c>
      <c r="C114" s="3" t="s">
        <v>416</v>
      </c>
      <c r="D114" s="5">
        <v>27100</v>
      </c>
      <c r="E114" s="5">
        <v>195750</v>
      </c>
      <c r="F114" s="6">
        <f>Table1[[#This Row],[pledged]]/Table1[[#This Row],[goal]]</f>
        <v>7.2232472324723247</v>
      </c>
      <c r="G114" t="s">
        <v>20</v>
      </c>
      <c r="H114" s="4">
        <v>3318</v>
      </c>
      <c r="I114" s="4">
        <f t="shared" si="5"/>
        <v>58.996383363471971</v>
      </c>
      <c r="J114" t="s">
        <v>36</v>
      </c>
      <c r="K114" t="s">
        <v>37</v>
      </c>
      <c r="L114">
        <v>1560574800</v>
      </c>
      <c r="M114">
        <v>1561957200</v>
      </c>
      <c r="N114" s="11">
        <f t="shared" si="6"/>
        <v>43631.208333333328</v>
      </c>
      <c r="O114" s="11">
        <f t="shared" si="7"/>
        <v>43647.208333333328</v>
      </c>
      <c r="P114" t="b">
        <v>0</v>
      </c>
      <c r="Q114" t="b">
        <v>0</v>
      </c>
      <c r="R114" t="s">
        <v>33</v>
      </c>
      <c r="S114" t="str">
        <f t="shared" si="8"/>
        <v>theater</v>
      </c>
      <c r="T114" t="str">
        <f t="shared" si="9"/>
        <v>plays</v>
      </c>
    </row>
    <row r="115" spans="1:20" x14ac:dyDescent="0.5">
      <c r="A115" s="4">
        <v>184</v>
      </c>
      <c r="B115" t="s">
        <v>419</v>
      </c>
      <c r="C115" s="3" t="s">
        <v>420</v>
      </c>
      <c r="D115" s="5">
        <v>3600</v>
      </c>
      <c r="E115" s="5">
        <v>10550</v>
      </c>
      <c r="F115" s="6">
        <f>Table1[[#This Row],[pledged]]/Table1[[#This Row],[goal]]</f>
        <v>2.9305555555555554</v>
      </c>
      <c r="G115" t="s">
        <v>20</v>
      </c>
      <c r="H115" s="4">
        <v>340</v>
      </c>
      <c r="I115" s="4">
        <f t="shared" si="5"/>
        <v>31.029411764705884</v>
      </c>
      <c r="J115" t="s">
        <v>21</v>
      </c>
      <c r="K115" t="s">
        <v>22</v>
      </c>
      <c r="L115">
        <v>1556859600</v>
      </c>
      <c r="M115">
        <v>1556946000</v>
      </c>
      <c r="N115" s="11">
        <f t="shared" si="6"/>
        <v>43588.208333333328</v>
      </c>
      <c r="O115" s="11">
        <f t="shared" si="7"/>
        <v>43589.208333333328</v>
      </c>
      <c r="P115" t="b">
        <v>0</v>
      </c>
      <c r="Q115" t="b">
        <v>0</v>
      </c>
      <c r="R115" t="s">
        <v>33</v>
      </c>
      <c r="S115" t="str">
        <f t="shared" si="8"/>
        <v>theater</v>
      </c>
      <c r="T115" t="str">
        <f t="shared" si="9"/>
        <v>plays</v>
      </c>
    </row>
    <row r="116" spans="1:20" x14ac:dyDescent="0.5">
      <c r="A116" s="4">
        <v>187</v>
      </c>
      <c r="B116" t="s">
        <v>425</v>
      </c>
      <c r="C116" s="3" t="s">
        <v>426</v>
      </c>
      <c r="D116" s="5">
        <v>60200</v>
      </c>
      <c r="E116" s="5">
        <v>138384</v>
      </c>
      <c r="F116" s="6">
        <f>Table1[[#This Row],[pledged]]/Table1[[#This Row],[goal]]</f>
        <v>2.2987375415282392</v>
      </c>
      <c r="G116" t="s">
        <v>20</v>
      </c>
      <c r="H116" s="4">
        <v>1442</v>
      </c>
      <c r="I116" s="4">
        <f t="shared" si="5"/>
        <v>95.966712898751737</v>
      </c>
      <c r="J116" t="s">
        <v>15</v>
      </c>
      <c r="K116" t="s">
        <v>16</v>
      </c>
      <c r="L116">
        <v>1361599200</v>
      </c>
      <c r="M116">
        <v>1364014800</v>
      </c>
      <c r="N116" s="11">
        <f t="shared" si="6"/>
        <v>41328.25</v>
      </c>
      <c r="O116" s="11">
        <f t="shared" si="7"/>
        <v>41356.208333333336</v>
      </c>
      <c r="P116" t="b">
        <v>0</v>
      </c>
      <c r="Q116" t="b">
        <v>1</v>
      </c>
      <c r="R116" t="s">
        <v>99</v>
      </c>
      <c r="S116" t="str">
        <f t="shared" si="8"/>
        <v>film &amp; video</v>
      </c>
      <c r="T116" t="str">
        <f t="shared" si="9"/>
        <v>shorts</v>
      </c>
    </row>
    <row r="117" spans="1:20" x14ac:dyDescent="0.5">
      <c r="A117" s="4">
        <v>194</v>
      </c>
      <c r="B117" t="s">
        <v>439</v>
      </c>
      <c r="C117" s="3" t="s">
        <v>440</v>
      </c>
      <c r="D117" s="5">
        <v>7100</v>
      </c>
      <c r="E117" s="5">
        <v>8716</v>
      </c>
      <c r="F117" s="6">
        <f>Table1[[#This Row],[pledged]]/Table1[[#This Row],[goal]]</f>
        <v>1.227605633802817</v>
      </c>
      <c r="G117" t="s">
        <v>20</v>
      </c>
      <c r="H117" s="4">
        <v>126</v>
      </c>
      <c r="I117" s="4">
        <f t="shared" si="5"/>
        <v>69.174603174603178</v>
      </c>
      <c r="J117" t="s">
        <v>21</v>
      </c>
      <c r="K117" t="s">
        <v>22</v>
      </c>
      <c r="L117">
        <v>1442206800</v>
      </c>
      <c r="M117">
        <v>1443589200</v>
      </c>
      <c r="N117" s="11">
        <f t="shared" si="6"/>
        <v>42261.208333333328</v>
      </c>
      <c r="O117" s="11">
        <f t="shared" si="7"/>
        <v>42277.208333333328</v>
      </c>
      <c r="P117" t="b">
        <v>0</v>
      </c>
      <c r="Q117" t="b">
        <v>0</v>
      </c>
      <c r="R117" t="s">
        <v>147</v>
      </c>
      <c r="S117" t="str">
        <f t="shared" si="8"/>
        <v>music</v>
      </c>
      <c r="T117" t="str">
        <f t="shared" si="9"/>
        <v>metal</v>
      </c>
    </row>
    <row r="118" spans="1:20" x14ac:dyDescent="0.5">
      <c r="A118" s="4">
        <v>195</v>
      </c>
      <c r="B118" t="s">
        <v>441</v>
      </c>
      <c r="C118" s="3" t="s">
        <v>442</v>
      </c>
      <c r="D118" s="5">
        <v>15800</v>
      </c>
      <c r="E118" s="5">
        <v>57157</v>
      </c>
      <c r="F118" s="6">
        <f>Table1[[#This Row],[pledged]]/Table1[[#This Row],[goal]]</f>
        <v>3.61753164556962</v>
      </c>
      <c r="G118" t="s">
        <v>20</v>
      </c>
      <c r="H118" s="4">
        <v>524</v>
      </c>
      <c r="I118" s="4">
        <f t="shared" si="5"/>
        <v>109.07824427480917</v>
      </c>
      <c r="J118" t="s">
        <v>21</v>
      </c>
      <c r="K118" t="s">
        <v>22</v>
      </c>
      <c r="L118">
        <v>1532840400</v>
      </c>
      <c r="M118">
        <v>1533445200</v>
      </c>
      <c r="N118" s="11">
        <f t="shared" si="6"/>
        <v>43310.208333333328</v>
      </c>
      <c r="O118" s="11">
        <f t="shared" si="7"/>
        <v>43317.208333333328</v>
      </c>
      <c r="P118" t="b">
        <v>0</v>
      </c>
      <c r="Q118" t="b">
        <v>0</v>
      </c>
      <c r="R118" t="s">
        <v>50</v>
      </c>
      <c r="S118" t="str">
        <f t="shared" si="8"/>
        <v>music</v>
      </c>
      <c r="T118" t="str">
        <f t="shared" si="9"/>
        <v>electric music</v>
      </c>
    </row>
    <row r="119" spans="1:20" x14ac:dyDescent="0.5">
      <c r="A119" s="4">
        <v>197</v>
      </c>
      <c r="B119" t="s">
        <v>445</v>
      </c>
      <c r="C119" s="3" t="s">
        <v>446</v>
      </c>
      <c r="D119" s="5">
        <v>54700</v>
      </c>
      <c r="E119" s="5">
        <v>163118</v>
      </c>
      <c r="F119" s="6">
        <f>Table1[[#This Row],[pledged]]/Table1[[#This Row],[goal]]</f>
        <v>2.9820475319926874</v>
      </c>
      <c r="G119" t="s">
        <v>20</v>
      </c>
      <c r="H119" s="4">
        <v>1989</v>
      </c>
      <c r="I119" s="4">
        <f t="shared" si="5"/>
        <v>82.010055304172951</v>
      </c>
      <c r="J119" t="s">
        <v>21</v>
      </c>
      <c r="K119" t="s">
        <v>22</v>
      </c>
      <c r="L119">
        <v>1498194000</v>
      </c>
      <c r="M119">
        <v>1499403600</v>
      </c>
      <c r="N119" s="11">
        <f t="shared" si="6"/>
        <v>42909.208333333328</v>
      </c>
      <c r="O119" s="11">
        <f t="shared" si="7"/>
        <v>42923.208333333328</v>
      </c>
      <c r="P119" t="b">
        <v>0</v>
      </c>
      <c r="Q119" t="b">
        <v>0</v>
      </c>
      <c r="R119" t="s">
        <v>53</v>
      </c>
      <c r="S119" t="str">
        <f t="shared" si="8"/>
        <v>film &amp; video</v>
      </c>
      <c r="T119" t="str">
        <f t="shared" si="9"/>
        <v>drama</v>
      </c>
    </row>
    <row r="120" spans="1:20" x14ac:dyDescent="0.5">
      <c r="A120" s="4">
        <v>201</v>
      </c>
      <c r="B120" t="s">
        <v>453</v>
      </c>
      <c r="C120" s="3" t="s">
        <v>454</v>
      </c>
      <c r="D120" s="5">
        <v>2100</v>
      </c>
      <c r="E120" s="5">
        <v>14305</v>
      </c>
      <c r="F120" s="6">
        <f>Table1[[#This Row],[pledged]]/Table1[[#This Row],[goal]]</f>
        <v>6.8119047619047617</v>
      </c>
      <c r="G120" t="s">
        <v>20</v>
      </c>
      <c r="H120" s="4">
        <v>157</v>
      </c>
      <c r="I120" s="4">
        <f t="shared" si="5"/>
        <v>91.114649681528661</v>
      </c>
      <c r="J120" t="s">
        <v>21</v>
      </c>
      <c r="K120" t="s">
        <v>22</v>
      </c>
      <c r="L120">
        <v>1406264400</v>
      </c>
      <c r="M120">
        <v>1407819600</v>
      </c>
      <c r="N120" s="11">
        <f t="shared" si="6"/>
        <v>41845.208333333336</v>
      </c>
      <c r="O120" s="11">
        <f t="shared" si="7"/>
        <v>41863.208333333336</v>
      </c>
      <c r="P120" t="b">
        <v>0</v>
      </c>
      <c r="Q120" t="b">
        <v>0</v>
      </c>
      <c r="R120" t="s">
        <v>28</v>
      </c>
      <c r="S120" t="str">
        <f t="shared" si="8"/>
        <v>technology</v>
      </c>
      <c r="T120" t="str">
        <f t="shared" si="9"/>
        <v>web</v>
      </c>
    </row>
    <row r="121" spans="1:20" ht="31.5" x14ac:dyDescent="0.5">
      <c r="A121" s="4">
        <v>203</v>
      </c>
      <c r="B121" t="s">
        <v>457</v>
      </c>
      <c r="C121" s="3" t="s">
        <v>458</v>
      </c>
      <c r="D121" s="5">
        <v>143900</v>
      </c>
      <c r="E121" s="5">
        <v>193413</v>
      </c>
      <c r="F121" s="6">
        <f>Table1[[#This Row],[pledged]]/Table1[[#This Row],[goal]]</f>
        <v>1.3440792216817234</v>
      </c>
      <c r="G121" t="s">
        <v>20</v>
      </c>
      <c r="H121" s="4">
        <v>4498</v>
      </c>
      <c r="I121" s="4">
        <f t="shared" si="5"/>
        <v>42.999777678968428</v>
      </c>
      <c r="J121" t="s">
        <v>26</v>
      </c>
      <c r="K121" t="s">
        <v>27</v>
      </c>
      <c r="L121">
        <v>1484632800</v>
      </c>
      <c r="M121">
        <v>1484805600</v>
      </c>
      <c r="N121" s="11">
        <f t="shared" si="6"/>
        <v>42752.25</v>
      </c>
      <c r="O121" s="11">
        <f t="shared" si="7"/>
        <v>42754.25</v>
      </c>
      <c r="P121" t="b">
        <v>0</v>
      </c>
      <c r="Q121" t="b">
        <v>0</v>
      </c>
      <c r="R121" t="s">
        <v>33</v>
      </c>
      <c r="S121" t="str">
        <f t="shared" si="8"/>
        <v>theater</v>
      </c>
      <c r="T121" t="str">
        <f t="shared" si="9"/>
        <v>plays</v>
      </c>
    </row>
    <row r="122" spans="1:20" x14ac:dyDescent="0.5">
      <c r="A122" s="4">
        <v>205</v>
      </c>
      <c r="B122" t="s">
        <v>461</v>
      </c>
      <c r="C122" s="3" t="s">
        <v>462</v>
      </c>
      <c r="D122" s="5">
        <v>1300</v>
      </c>
      <c r="E122" s="5">
        <v>5614</v>
      </c>
      <c r="F122" s="6">
        <f>Table1[[#This Row],[pledged]]/Table1[[#This Row],[goal]]</f>
        <v>4.3184615384615386</v>
      </c>
      <c r="G122" t="s">
        <v>20</v>
      </c>
      <c r="H122" s="4">
        <v>80</v>
      </c>
      <c r="I122" s="4">
        <f t="shared" si="5"/>
        <v>70.174999999999997</v>
      </c>
      <c r="J122" t="s">
        <v>21</v>
      </c>
      <c r="K122" t="s">
        <v>22</v>
      </c>
      <c r="L122">
        <v>1539752400</v>
      </c>
      <c r="M122">
        <v>1540789200</v>
      </c>
      <c r="N122" s="11">
        <f t="shared" si="6"/>
        <v>43390.208333333328</v>
      </c>
      <c r="O122" s="11">
        <f t="shared" si="7"/>
        <v>43402.208333333328</v>
      </c>
      <c r="P122" t="b">
        <v>1</v>
      </c>
      <c r="Q122" t="b">
        <v>0</v>
      </c>
      <c r="R122" t="s">
        <v>33</v>
      </c>
      <c r="S122" t="str">
        <f t="shared" si="8"/>
        <v>theater</v>
      </c>
      <c r="T122" t="str">
        <f t="shared" si="9"/>
        <v>plays</v>
      </c>
    </row>
    <row r="123" spans="1:20" x14ac:dyDescent="0.5">
      <c r="A123" s="4">
        <v>207</v>
      </c>
      <c r="B123" t="s">
        <v>465</v>
      </c>
      <c r="C123" s="3" t="s">
        <v>466</v>
      </c>
      <c r="D123" s="5">
        <v>1000</v>
      </c>
      <c r="E123" s="5">
        <v>4257</v>
      </c>
      <c r="F123" s="6">
        <f>Table1[[#This Row],[pledged]]/Table1[[#This Row],[goal]]</f>
        <v>4.2569999999999997</v>
      </c>
      <c r="G123" t="s">
        <v>20</v>
      </c>
      <c r="H123" s="4">
        <v>43</v>
      </c>
      <c r="I123" s="4">
        <f t="shared" si="5"/>
        <v>99</v>
      </c>
      <c r="J123" t="s">
        <v>21</v>
      </c>
      <c r="K123" t="s">
        <v>22</v>
      </c>
      <c r="L123">
        <v>1535432400</v>
      </c>
      <c r="M123">
        <v>1537160400</v>
      </c>
      <c r="N123" s="11">
        <f t="shared" si="6"/>
        <v>43340.208333333328</v>
      </c>
      <c r="O123" s="11">
        <f t="shared" si="7"/>
        <v>43360.208333333328</v>
      </c>
      <c r="P123" t="b">
        <v>0</v>
      </c>
      <c r="Q123" t="b">
        <v>1</v>
      </c>
      <c r="R123" t="s">
        <v>23</v>
      </c>
      <c r="S123" t="str">
        <f t="shared" si="8"/>
        <v>music</v>
      </c>
      <c r="T123" t="str">
        <f t="shared" si="9"/>
        <v>rock</v>
      </c>
    </row>
    <row r="124" spans="1:20" x14ac:dyDescent="0.5">
      <c r="A124" s="4">
        <v>208</v>
      </c>
      <c r="B124" t="s">
        <v>467</v>
      </c>
      <c r="C124" s="3" t="s">
        <v>468</v>
      </c>
      <c r="D124" s="5">
        <v>196900</v>
      </c>
      <c r="E124" s="5">
        <v>199110</v>
      </c>
      <c r="F124" s="6">
        <f>Table1[[#This Row],[pledged]]/Table1[[#This Row],[goal]]</f>
        <v>1.0112239715591671</v>
      </c>
      <c r="G124" t="s">
        <v>20</v>
      </c>
      <c r="H124" s="4">
        <v>2053</v>
      </c>
      <c r="I124" s="4">
        <f t="shared" si="5"/>
        <v>96.984900146127615</v>
      </c>
      <c r="J124" t="s">
        <v>21</v>
      </c>
      <c r="K124" t="s">
        <v>22</v>
      </c>
      <c r="L124">
        <v>1510207200</v>
      </c>
      <c r="M124">
        <v>1512280800</v>
      </c>
      <c r="N124" s="11">
        <f t="shared" si="6"/>
        <v>43048.25</v>
      </c>
      <c r="O124" s="11">
        <f t="shared" si="7"/>
        <v>43072.25</v>
      </c>
      <c r="P124" t="b">
        <v>0</v>
      </c>
      <c r="Q124" t="b">
        <v>0</v>
      </c>
      <c r="R124" t="s">
        <v>42</v>
      </c>
      <c r="S124" t="str">
        <f t="shared" si="8"/>
        <v>film &amp; video</v>
      </c>
      <c r="T124" t="str">
        <f t="shared" si="9"/>
        <v>documentary</v>
      </c>
    </row>
    <row r="125" spans="1:20" ht="31.5" x14ac:dyDescent="0.5">
      <c r="A125" s="4">
        <v>212</v>
      </c>
      <c r="B125" t="s">
        <v>476</v>
      </c>
      <c r="C125" s="3" t="s">
        <v>477</v>
      </c>
      <c r="D125" s="5">
        <v>8100</v>
      </c>
      <c r="E125" s="5">
        <v>12300</v>
      </c>
      <c r="F125" s="6">
        <f>Table1[[#This Row],[pledged]]/Table1[[#This Row],[goal]]</f>
        <v>1.5185185185185186</v>
      </c>
      <c r="G125" t="s">
        <v>20</v>
      </c>
      <c r="H125" s="4">
        <v>168</v>
      </c>
      <c r="I125" s="4">
        <f t="shared" si="5"/>
        <v>73.214285714285708</v>
      </c>
      <c r="J125" t="s">
        <v>21</v>
      </c>
      <c r="K125" t="s">
        <v>22</v>
      </c>
      <c r="L125">
        <v>1576389600</v>
      </c>
      <c r="M125">
        <v>1580364000</v>
      </c>
      <c r="N125" s="11">
        <f t="shared" si="6"/>
        <v>43814.25</v>
      </c>
      <c r="O125" s="11">
        <f t="shared" si="7"/>
        <v>43860.25</v>
      </c>
      <c r="P125" t="b">
        <v>0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ht="31.5" x14ac:dyDescent="0.5">
      <c r="A126" s="4">
        <v>213</v>
      </c>
      <c r="B126" t="s">
        <v>478</v>
      </c>
      <c r="C126" s="3" t="s">
        <v>479</v>
      </c>
      <c r="D126" s="5">
        <v>87900</v>
      </c>
      <c r="E126" s="5">
        <v>171549</v>
      </c>
      <c r="F126" s="6">
        <f>Table1[[#This Row],[pledged]]/Table1[[#This Row],[goal]]</f>
        <v>1.9516382252559727</v>
      </c>
      <c r="G126" t="s">
        <v>20</v>
      </c>
      <c r="H126" s="4">
        <v>4289</v>
      </c>
      <c r="I126" s="4">
        <f t="shared" si="5"/>
        <v>39.997435299603637</v>
      </c>
      <c r="J126" t="s">
        <v>21</v>
      </c>
      <c r="K126" t="s">
        <v>22</v>
      </c>
      <c r="L126">
        <v>1289019600</v>
      </c>
      <c r="M126">
        <v>1289714400</v>
      </c>
      <c r="N126" s="11">
        <f t="shared" si="6"/>
        <v>40488.208333333336</v>
      </c>
      <c r="O126" s="11">
        <f t="shared" si="7"/>
        <v>40496.25</v>
      </c>
      <c r="P126" t="b">
        <v>0</v>
      </c>
      <c r="Q126" t="b">
        <v>1</v>
      </c>
      <c r="R126" t="s">
        <v>59</v>
      </c>
      <c r="S126" t="str">
        <f t="shared" si="8"/>
        <v>music</v>
      </c>
      <c r="T126" t="str">
        <f t="shared" si="9"/>
        <v>indie rock</v>
      </c>
    </row>
    <row r="127" spans="1:20" x14ac:dyDescent="0.5">
      <c r="A127" s="4">
        <v>214</v>
      </c>
      <c r="B127" t="s">
        <v>480</v>
      </c>
      <c r="C127" s="3" t="s">
        <v>481</v>
      </c>
      <c r="D127" s="5">
        <v>1400</v>
      </c>
      <c r="E127" s="5">
        <v>14324</v>
      </c>
      <c r="F127" s="6">
        <f>Table1[[#This Row],[pledged]]/Table1[[#This Row],[goal]]</f>
        <v>10.231428571428571</v>
      </c>
      <c r="G127" t="s">
        <v>20</v>
      </c>
      <c r="H127" s="4">
        <v>165</v>
      </c>
      <c r="I127" s="4">
        <f t="shared" si="5"/>
        <v>86.812121212121212</v>
      </c>
      <c r="J127" t="s">
        <v>21</v>
      </c>
      <c r="K127" t="s">
        <v>22</v>
      </c>
      <c r="L127">
        <v>1282194000</v>
      </c>
      <c r="M127">
        <v>1282712400</v>
      </c>
      <c r="N127" s="11">
        <f t="shared" si="6"/>
        <v>40409.208333333336</v>
      </c>
      <c r="O127" s="11">
        <f t="shared" si="7"/>
        <v>40415.208333333336</v>
      </c>
      <c r="P127" t="b">
        <v>0</v>
      </c>
      <c r="Q127" t="b">
        <v>0</v>
      </c>
      <c r="R127" t="s">
        <v>23</v>
      </c>
      <c r="S127" t="str">
        <f t="shared" si="8"/>
        <v>music</v>
      </c>
      <c r="T127" t="str">
        <f t="shared" si="9"/>
        <v>rock</v>
      </c>
    </row>
    <row r="128" spans="1:20" x14ac:dyDescent="0.5">
      <c r="A128" s="4">
        <v>216</v>
      </c>
      <c r="B128" t="s">
        <v>484</v>
      </c>
      <c r="C128" s="3" t="s">
        <v>485</v>
      </c>
      <c r="D128" s="5">
        <v>121700</v>
      </c>
      <c r="E128" s="5">
        <v>188721</v>
      </c>
      <c r="F128" s="6">
        <f>Table1[[#This Row],[pledged]]/Table1[[#This Row],[goal]]</f>
        <v>1.5507066557107643</v>
      </c>
      <c r="G128" t="s">
        <v>20</v>
      </c>
      <c r="H128" s="4">
        <v>1815</v>
      </c>
      <c r="I128" s="4">
        <f t="shared" si="5"/>
        <v>103.97851239669421</v>
      </c>
      <c r="J128" t="s">
        <v>21</v>
      </c>
      <c r="K128" t="s">
        <v>22</v>
      </c>
      <c r="L128">
        <v>1321941600</v>
      </c>
      <c r="M128">
        <v>1322114400</v>
      </c>
      <c r="N128" s="11">
        <f t="shared" si="6"/>
        <v>40869.25</v>
      </c>
      <c r="O128" s="11">
        <f t="shared" si="7"/>
        <v>40871.25</v>
      </c>
      <c r="P128" t="b">
        <v>0</v>
      </c>
      <c r="Q128" t="b">
        <v>0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x14ac:dyDescent="0.5">
      <c r="A129" s="4">
        <v>218</v>
      </c>
      <c r="B129" t="s">
        <v>488</v>
      </c>
      <c r="C129" s="3" t="s">
        <v>489</v>
      </c>
      <c r="D129" s="5">
        <v>5700</v>
      </c>
      <c r="E129" s="5">
        <v>12309</v>
      </c>
      <c r="F129" s="6">
        <f>Table1[[#This Row],[pledged]]/Table1[[#This Row],[goal]]</f>
        <v>2.1594736842105262</v>
      </c>
      <c r="G129" t="s">
        <v>20</v>
      </c>
      <c r="H129" s="4">
        <v>397</v>
      </c>
      <c r="I129" s="4">
        <f t="shared" si="5"/>
        <v>31.005037783375315</v>
      </c>
      <c r="J129" t="s">
        <v>40</v>
      </c>
      <c r="K129" t="s">
        <v>41</v>
      </c>
      <c r="L129">
        <v>1320991200</v>
      </c>
      <c r="M129">
        <v>1323928800</v>
      </c>
      <c r="N129" s="11">
        <f t="shared" si="6"/>
        <v>40858.25</v>
      </c>
      <c r="O129" s="11">
        <f t="shared" si="7"/>
        <v>40892.25</v>
      </c>
      <c r="P129" t="b">
        <v>0</v>
      </c>
      <c r="Q129" t="b">
        <v>1</v>
      </c>
      <c r="R129" t="s">
        <v>99</v>
      </c>
      <c r="S129" t="str">
        <f t="shared" si="8"/>
        <v>film &amp; video</v>
      </c>
      <c r="T129" t="str">
        <f t="shared" si="9"/>
        <v>shorts</v>
      </c>
    </row>
    <row r="130" spans="1:20" x14ac:dyDescent="0.5">
      <c r="A130" s="4">
        <v>219</v>
      </c>
      <c r="B130" t="s">
        <v>490</v>
      </c>
      <c r="C130" s="3" t="s">
        <v>491</v>
      </c>
      <c r="D130" s="5">
        <v>41700</v>
      </c>
      <c r="E130" s="5">
        <v>138497</v>
      </c>
      <c r="F130" s="6">
        <f>Table1[[#This Row],[pledged]]/Table1[[#This Row],[goal]]</f>
        <v>3.3212709832134291</v>
      </c>
      <c r="G130" t="s">
        <v>20</v>
      </c>
      <c r="H130" s="4">
        <v>1539</v>
      </c>
      <c r="I130" s="4">
        <f t="shared" ref="I130:I193" si="10">IFERROR(AVERAGE(E130/H130), 0)</f>
        <v>89.991552956465242</v>
      </c>
      <c r="J130" t="s">
        <v>21</v>
      </c>
      <c r="K130" t="s">
        <v>22</v>
      </c>
      <c r="L130">
        <v>1345093200</v>
      </c>
      <c r="M130">
        <v>1346130000</v>
      </c>
      <c r="N130" s="11">
        <f t="shared" ref="N130:N193" si="11">(((L130/60)/60)/24)+DATE(1970,1,1)</f>
        <v>41137.208333333336</v>
      </c>
      <c r="O130" s="11">
        <f t="shared" ref="O130:O193" si="12">(((M130/60)/60)/24)+DATE(1970,1,1)</f>
        <v>41149.208333333336</v>
      </c>
      <c r="P130" t="b">
        <v>0</v>
      </c>
      <c r="Q130" t="b">
        <v>0</v>
      </c>
      <c r="R130" t="s">
        <v>70</v>
      </c>
      <c r="S130" t="str">
        <f t="shared" ref="S130:S193" si="13">LEFT(R130, FIND("/", R130) - 1)</f>
        <v>film &amp; video</v>
      </c>
      <c r="T130" t="str">
        <f t="shared" ref="T130:T193" si="14">MID(R130, FIND("/", R130) + 1, LEN(R130) - FIND("/", R130))</f>
        <v>animation</v>
      </c>
    </row>
    <row r="131" spans="1:20" x14ac:dyDescent="0.5">
      <c r="A131" s="4">
        <v>222</v>
      </c>
      <c r="B131" t="s">
        <v>496</v>
      </c>
      <c r="C131" s="3" t="s">
        <v>497</v>
      </c>
      <c r="D131" s="5">
        <v>4800</v>
      </c>
      <c r="E131" s="5">
        <v>6623</v>
      </c>
      <c r="F131" s="6">
        <f>Table1[[#This Row],[pledged]]/Table1[[#This Row],[goal]]</f>
        <v>1.3797916666666667</v>
      </c>
      <c r="G131" t="s">
        <v>20</v>
      </c>
      <c r="H131" s="4">
        <v>138</v>
      </c>
      <c r="I131" s="4">
        <f t="shared" si="10"/>
        <v>47.992753623188406</v>
      </c>
      <c r="J131" t="s">
        <v>21</v>
      </c>
      <c r="K131" t="s">
        <v>22</v>
      </c>
      <c r="L131">
        <v>1412226000</v>
      </c>
      <c r="M131">
        <v>1412312400</v>
      </c>
      <c r="N131" s="11">
        <f t="shared" si="11"/>
        <v>41914.208333333336</v>
      </c>
      <c r="O131" s="11">
        <f t="shared" si="12"/>
        <v>41915.208333333336</v>
      </c>
      <c r="P131" t="b">
        <v>0</v>
      </c>
      <c r="Q131" t="b">
        <v>0</v>
      </c>
      <c r="R131" t="s">
        <v>121</v>
      </c>
      <c r="S131" t="str">
        <f t="shared" si="13"/>
        <v>photography</v>
      </c>
      <c r="T131" t="str">
        <f t="shared" si="14"/>
        <v>photography books</v>
      </c>
    </row>
    <row r="132" spans="1:20" x14ac:dyDescent="0.5">
      <c r="A132" s="4">
        <v>224</v>
      </c>
      <c r="B132" t="s">
        <v>500</v>
      </c>
      <c r="C132" s="3" t="s">
        <v>501</v>
      </c>
      <c r="D132" s="5">
        <v>46300</v>
      </c>
      <c r="E132" s="5">
        <v>186885</v>
      </c>
      <c r="F132" s="6">
        <f>Table1[[#This Row],[pledged]]/Table1[[#This Row],[goal]]</f>
        <v>4.0363930885529156</v>
      </c>
      <c r="G132" t="s">
        <v>20</v>
      </c>
      <c r="H132" s="4">
        <v>3594</v>
      </c>
      <c r="I132" s="4">
        <f t="shared" si="10"/>
        <v>51.999165275459099</v>
      </c>
      <c r="J132" t="s">
        <v>21</v>
      </c>
      <c r="K132" t="s">
        <v>22</v>
      </c>
      <c r="L132">
        <v>1411534800</v>
      </c>
      <c r="M132">
        <v>1415426400</v>
      </c>
      <c r="N132" s="11">
        <f t="shared" si="11"/>
        <v>41906.208333333336</v>
      </c>
      <c r="O132" s="11">
        <f t="shared" si="12"/>
        <v>41951.25</v>
      </c>
      <c r="P132" t="b">
        <v>0</v>
      </c>
      <c r="Q132" t="b">
        <v>0</v>
      </c>
      <c r="R132" t="s">
        <v>473</v>
      </c>
      <c r="S132" t="str">
        <f t="shared" si="13"/>
        <v>film &amp; video</v>
      </c>
      <c r="T132" t="str">
        <f t="shared" si="14"/>
        <v>science fiction</v>
      </c>
    </row>
    <row r="133" spans="1:20" x14ac:dyDescent="0.5">
      <c r="A133" s="4">
        <v>225</v>
      </c>
      <c r="B133" t="s">
        <v>502</v>
      </c>
      <c r="C133" s="3" t="s">
        <v>503</v>
      </c>
      <c r="D133" s="5">
        <v>67800</v>
      </c>
      <c r="E133" s="5">
        <v>176398</v>
      </c>
      <c r="F133" s="6">
        <f>Table1[[#This Row],[pledged]]/Table1[[#This Row],[goal]]</f>
        <v>2.6017404129793511</v>
      </c>
      <c r="G133" t="s">
        <v>20</v>
      </c>
      <c r="H133" s="4">
        <v>5880</v>
      </c>
      <c r="I133" s="4">
        <f t="shared" si="10"/>
        <v>29.999659863945578</v>
      </c>
      <c r="J133" t="s">
        <v>21</v>
      </c>
      <c r="K133" t="s">
        <v>22</v>
      </c>
      <c r="L133">
        <v>1399093200</v>
      </c>
      <c r="M133">
        <v>1399093200</v>
      </c>
      <c r="N133" s="11">
        <f t="shared" si="11"/>
        <v>41762.208333333336</v>
      </c>
      <c r="O133" s="11">
        <f t="shared" si="12"/>
        <v>41762.208333333336</v>
      </c>
      <c r="P133" t="b">
        <v>1</v>
      </c>
      <c r="Q133" t="b">
        <v>0</v>
      </c>
      <c r="R133" t="s">
        <v>23</v>
      </c>
      <c r="S133" t="str">
        <f t="shared" si="13"/>
        <v>music</v>
      </c>
      <c r="T133" t="str">
        <f t="shared" si="14"/>
        <v>rock</v>
      </c>
    </row>
    <row r="134" spans="1:20" x14ac:dyDescent="0.5">
      <c r="A134" s="4">
        <v>226</v>
      </c>
      <c r="B134" t="s">
        <v>252</v>
      </c>
      <c r="C134" s="3" t="s">
        <v>504</v>
      </c>
      <c r="D134" s="5">
        <v>3000</v>
      </c>
      <c r="E134" s="5">
        <v>10999</v>
      </c>
      <c r="F134" s="6">
        <f>Table1[[#This Row],[pledged]]/Table1[[#This Row],[goal]]</f>
        <v>3.6663333333333332</v>
      </c>
      <c r="G134" t="s">
        <v>20</v>
      </c>
      <c r="H134" s="4">
        <v>112</v>
      </c>
      <c r="I134" s="4">
        <f t="shared" si="10"/>
        <v>98.205357142857139</v>
      </c>
      <c r="J134" t="s">
        <v>21</v>
      </c>
      <c r="K134" t="s">
        <v>22</v>
      </c>
      <c r="L134">
        <v>1270702800</v>
      </c>
      <c r="M134">
        <v>1273899600</v>
      </c>
      <c r="N134" s="11">
        <f t="shared" si="11"/>
        <v>40276.208333333336</v>
      </c>
      <c r="O134" s="11">
        <f t="shared" si="12"/>
        <v>40313.208333333336</v>
      </c>
      <c r="P134" t="b">
        <v>0</v>
      </c>
      <c r="Q134" t="b">
        <v>0</v>
      </c>
      <c r="R134" t="s">
        <v>121</v>
      </c>
      <c r="S134" t="str">
        <f t="shared" si="13"/>
        <v>photography</v>
      </c>
      <c r="T134" t="str">
        <f t="shared" si="14"/>
        <v>photography books</v>
      </c>
    </row>
    <row r="135" spans="1:20" x14ac:dyDescent="0.5">
      <c r="A135" s="4">
        <v>227</v>
      </c>
      <c r="B135" t="s">
        <v>505</v>
      </c>
      <c r="C135" s="3" t="s">
        <v>506</v>
      </c>
      <c r="D135" s="5">
        <v>60900</v>
      </c>
      <c r="E135" s="5">
        <v>102751</v>
      </c>
      <c r="F135" s="6">
        <f>Table1[[#This Row],[pledged]]/Table1[[#This Row],[goal]]</f>
        <v>1.687208538587849</v>
      </c>
      <c r="G135" t="s">
        <v>20</v>
      </c>
      <c r="H135" s="4">
        <v>943</v>
      </c>
      <c r="I135" s="4">
        <f t="shared" si="10"/>
        <v>108.96182396606575</v>
      </c>
      <c r="J135" t="s">
        <v>21</v>
      </c>
      <c r="K135" t="s">
        <v>22</v>
      </c>
      <c r="L135">
        <v>1431666000</v>
      </c>
      <c r="M135">
        <v>1432184400</v>
      </c>
      <c r="N135" s="11">
        <f t="shared" si="11"/>
        <v>42139.208333333328</v>
      </c>
      <c r="O135" s="11">
        <f t="shared" si="12"/>
        <v>42145.208333333328</v>
      </c>
      <c r="P135" t="b">
        <v>0</v>
      </c>
      <c r="Q135" t="b">
        <v>0</v>
      </c>
      <c r="R135" t="s">
        <v>291</v>
      </c>
      <c r="S135" t="str">
        <f t="shared" si="13"/>
        <v>games</v>
      </c>
      <c r="T135" t="str">
        <f t="shared" si="14"/>
        <v>mobile games</v>
      </c>
    </row>
    <row r="136" spans="1:20" x14ac:dyDescent="0.5">
      <c r="A136" s="4">
        <v>228</v>
      </c>
      <c r="B136" t="s">
        <v>507</v>
      </c>
      <c r="C136" s="3" t="s">
        <v>508</v>
      </c>
      <c r="D136" s="5">
        <v>137900</v>
      </c>
      <c r="E136" s="5">
        <v>165352</v>
      </c>
      <c r="F136" s="6">
        <f>Table1[[#This Row],[pledged]]/Table1[[#This Row],[goal]]</f>
        <v>1.1990717911530093</v>
      </c>
      <c r="G136" t="s">
        <v>20</v>
      </c>
      <c r="H136" s="4">
        <v>2468</v>
      </c>
      <c r="I136" s="4">
        <f t="shared" si="10"/>
        <v>66.998379254457049</v>
      </c>
      <c r="J136" t="s">
        <v>21</v>
      </c>
      <c r="K136" t="s">
        <v>22</v>
      </c>
      <c r="L136">
        <v>1472619600</v>
      </c>
      <c r="M136">
        <v>1474779600</v>
      </c>
      <c r="N136" s="11">
        <f t="shared" si="11"/>
        <v>42613.208333333328</v>
      </c>
      <c r="O136" s="11">
        <f t="shared" si="12"/>
        <v>42638.208333333328</v>
      </c>
      <c r="P136" t="b">
        <v>0</v>
      </c>
      <c r="Q136" t="b">
        <v>0</v>
      </c>
      <c r="R136" t="s">
        <v>70</v>
      </c>
      <c r="S136" t="str">
        <f t="shared" si="13"/>
        <v>film &amp; video</v>
      </c>
      <c r="T136" t="str">
        <f t="shared" si="14"/>
        <v>animation</v>
      </c>
    </row>
    <row r="137" spans="1:20" x14ac:dyDescent="0.5">
      <c r="A137" s="4">
        <v>229</v>
      </c>
      <c r="B137" t="s">
        <v>509</v>
      </c>
      <c r="C137" s="3" t="s">
        <v>510</v>
      </c>
      <c r="D137" s="5">
        <v>85600</v>
      </c>
      <c r="E137" s="5">
        <v>165798</v>
      </c>
      <c r="F137" s="6">
        <f>Table1[[#This Row],[pledged]]/Table1[[#This Row],[goal]]</f>
        <v>1.936892523364486</v>
      </c>
      <c r="G137" t="s">
        <v>20</v>
      </c>
      <c r="H137" s="4">
        <v>2551</v>
      </c>
      <c r="I137" s="4">
        <f t="shared" si="10"/>
        <v>64.99333594668758</v>
      </c>
      <c r="J137" t="s">
        <v>21</v>
      </c>
      <c r="K137" t="s">
        <v>22</v>
      </c>
      <c r="L137">
        <v>1496293200</v>
      </c>
      <c r="M137">
        <v>1500440400</v>
      </c>
      <c r="N137" s="11">
        <f t="shared" si="11"/>
        <v>42887.208333333328</v>
      </c>
      <c r="O137" s="11">
        <f t="shared" si="12"/>
        <v>42935.208333333328</v>
      </c>
      <c r="P137" t="b">
        <v>0</v>
      </c>
      <c r="Q137" t="b">
        <v>1</v>
      </c>
      <c r="R137" t="s">
        <v>291</v>
      </c>
      <c r="S137" t="str">
        <f t="shared" si="13"/>
        <v>games</v>
      </c>
      <c r="T137" t="str">
        <f t="shared" si="14"/>
        <v>mobile games</v>
      </c>
    </row>
    <row r="138" spans="1:20" x14ac:dyDescent="0.5">
      <c r="A138" s="4">
        <v>230</v>
      </c>
      <c r="B138" t="s">
        <v>511</v>
      </c>
      <c r="C138" s="3" t="s">
        <v>512</v>
      </c>
      <c r="D138" s="5">
        <v>2400</v>
      </c>
      <c r="E138" s="5">
        <v>10084</v>
      </c>
      <c r="F138" s="6">
        <f>Table1[[#This Row],[pledged]]/Table1[[#This Row],[goal]]</f>
        <v>4.2016666666666671</v>
      </c>
      <c r="G138" t="s">
        <v>20</v>
      </c>
      <c r="H138" s="4">
        <v>101</v>
      </c>
      <c r="I138" s="4">
        <f t="shared" si="10"/>
        <v>99.841584158415841</v>
      </c>
      <c r="J138" t="s">
        <v>21</v>
      </c>
      <c r="K138" t="s">
        <v>22</v>
      </c>
      <c r="L138">
        <v>1575612000</v>
      </c>
      <c r="M138">
        <v>1575612000</v>
      </c>
      <c r="N138" s="11">
        <f t="shared" si="11"/>
        <v>43805.25</v>
      </c>
      <c r="O138" s="11">
        <f t="shared" si="12"/>
        <v>43805.25</v>
      </c>
      <c r="P138" t="b">
        <v>0</v>
      </c>
      <c r="Q138" t="b">
        <v>0</v>
      </c>
      <c r="R138" t="s">
        <v>88</v>
      </c>
      <c r="S138" t="str">
        <f t="shared" si="13"/>
        <v>games</v>
      </c>
      <c r="T138" t="str">
        <f t="shared" si="14"/>
        <v>video games</v>
      </c>
    </row>
    <row r="139" spans="1:20" x14ac:dyDescent="0.5">
      <c r="A139" s="4">
        <v>232</v>
      </c>
      <c r="B139" t="s">
        <v>515</v>
      </c>
      <c r="C139" s="3" t="s">
        <v>516</v>
      </c>
      <c r="D139" s="5">
        <v>3400</v>
      </c>
      <c r="E139" s="5">
        <v>5823</v>
      </c>
      <c r="F139" s="6">
        <f>Table1[[#This Row],[pledged]]/Table1[[#This Row],[goal]]</f>
        <v>1.7126470588235294</v>
      </c>
      <c r="G139" t="s">
        <v>20</v>
      </c>
      <c r="H139" s="4">
        <v>92</v>
      </c>
      <c r="I139" s="4">
        <f t="shared" si="10"/>
        <v>63.293478260869563</v>
      </c>
      <c r="J139" t="s">
        <v>21</v>
      </c>
      <c r="K139" t="s">
        <v>22</v>
      </c>
      <c r="L139">
        <v>1469422800</v>
      </c>
      <c r="M139">
        <v>1469509200</v>
      </c>
      <c r="N139" s="11">
        <f t="shared" si="11"/>
        <v>42576.208333333328</v>
      </c>
      <c r="O139" s="11">
        <f t="shared" si="12"/>
        <v>42577.208333333328</v>
      </c>
      <c r="P139" t="b">
        <v>0</v>
      </c>
      <c r="Q139" t="b">
        <v>0</v>
      </c>
      <c r="R139" t="s">
        <v>33</v>
      </c>
      <c r="S139" t="str">
        <f t="shared" si="13"/>
        <v>theater</v>
      </c>
      <c r="T139" t="str">
        <f t="shared" si="14"/>
        <v>plays</v>
      </c>
    </row>
    <row r="140" spans="1:20" x14ac:dyDescent="0.5">
      <c r="A140" s="4">
        <v>233</v>
      </c>
      <c r="B140" t="s">
        <v>517</v>
      </c>
      <c r="C140" s="3" t="s">
        <v>518</v>
      </c>
      <c r="D140" s="5">
        <v>3800</v>
      </c>
      <c r="E140" s="5">
        <v>6000</v>
      </c>
      <c r="F140" s="6">
        <f>Table1[[#This Row],[pledged]]/Table1[[#This Row],[goal]]</f>
        <v>1.5789473684210527</v>
      </c>
      <c r="G140" t="s">
        <v>20</v>
      </c>
      <c r="H140" s="4">
        <v>62</v>
      </c>
      <c r="I140" s="4">
        <f t="shared" si="10"/>
        <v>96.774193548387103</v>
      </c>
      <c r="J140" t="s">
        <v>21</v>
      </c>
      <c r="K140" t="s">
        <v>22</v>
      </c>
      <c r="L140">
        <v>1307854800</v>
      </c>
      <c r="M140">
        <v>1309237200</v>
      </c>
      <c r="N140" s="11">
        <f t="shared" si="11"/>
        <v>40706.208333333336</v>
      </c>
      <c r="O140" s="11">
        <f t="shared" si="12"/>
        <v>40722.208333333336</v>
      </c>
      <c r="P140" t="b">
        <v>0</v>
      </c>
      <c r="Q140" t="b">
        <v>0</v>
      </c>
      <c r="R140" t="s">
        <v>70</v>
      </c>
      <c r="S140" t="str">
        <f t="shared" si="13"/>
        <v>film &amp; video</v>
      </c>
      <c r="T140" t="str">
        <f t="shared" si="14"/>
        <v>animation</v>
      </c>
    </row>
    <row r="141" spans="1:20" x14ac:dyDescent="0.5">
      <c r="A141" s="4">
        <v>234</v>
      </c>
      <c r="B141" t="s">
        <v>519</v>
      </c>
      <c r="C141" s="3" t="s">
        <v>520</v>
      </c>
      <c r="D141" s="5">
        <v>7500</v>
      </c>
      <c r="E141" s="5">
        <v>8181</v>
      </c>
      <c r="F141" s="6">
        <f>Table1[[#This Row],[pledged]]/Table1[[#This Row],[goal]]</f>
        <v>1.0908</v>
      </c>
      <c r="G141" t="s">
        <v>20</v>
      </c>
      <c r="H141" s="4">
        <v>149</v>
      </c>
      <c r="I141" s="4">
        <f t="shared" si="10"/>
        <v>54.906040268456373</v>
      </c>
      <c r="J141" t="s">
        <v>106</v>
      </c>
      <c r="K141" t="s">
        <v>107</v>
      </c>
      <c r="L141">
        <v>1503378000</v>
      </c>
      <c r="M141">
        <v>1503982800</v>
      </c>
      <c r="N141" s="11">
        <f t="shared" si="11"/>
        <v>42969.208333333328</v>
      </c>
      <c r="O141" s="11">
        <f t="shared" si="12"/>
        <v>42976.208333333328</v>
      </c>
      <c r="P141" t="b">
        <v>0</v>
      </c>
      <c r="Q141" t="b">
        <v>1</v>
      </c>
      <c r="R141" t="s">
        <v>88</v>
      </c>
      <c r="S141" t="str">
        <f t="shared" si="13"/>
        <v>games</v>
      </c>
      <c r="T141" t="str">
        <f t="shared" si="14"/>
        <v>video games</v>
      </c>
    </row>
    <row r="142" spans="1:20" ht="31.5" x14ac:dyDescent="0.5">
      <c r="A142" s="4">
        <v>237</v>
      </c>
      <c r="B142" t="s">
        <v>525</v>
      </c>
      <c r="C142" s="3" t="s">
        <v>526</v>
      </c>
      <c r="D142" s="5">
        <v>9300</v>
      </c>
      <c r="E142" s="5">
        <v>14822</v>
      </c>
      <c r="F142" s="6">
        <f>Table1[[#This Row],[pledged]]/Table1[[#This Row],[goal]]</f>
        <v>1.593763440860215</v>
      </c>
      <c r="G142" t="s">
        <v>20</v>
      </c>
      <c r="H142" s="4">
        <v>329</v>
      </c>
      <c r="I142" s="4">
        <f t="shared" si="10"/>
        <v>45.051671732522799</v>
      </c>
      <c r="J142" t="s">
        <v>21</v>
      </c>
      <c r="K142" t="s">
        <v>22</v>
      </c>
      <c r="L142">
        <v>1398402000</v>
      </c>
      <c r="M142">
        <v>1398574800</v>
      </c>
      <c r="N142" s="11">
        <f t="shared" si="11"/>
        <v>41754.208333333336</v>
      </c>
      <c r="O142" s="11">
        <f t="shared" si="12"/>
        <v>41756.208333333336</v>
      </c>
      <c r="P142" t="b">
        <v>0</v>
      </c>
      <c r="Q142" t="b">
        <v>0</v>
      </c>
      <c r="R142" t="s">
        <v>70</v>
      </c>
      <c r="S142" t="str">
        <f t="shared" si="13"/>
        <v>film &amp; video</v>
      </c>
      <c r="T142" t="str">
        <f t="shared" si="14"/>
        <v>animation</v>
      </c>
    </row>
    <row r="143" spans="1:20" x14ac:dyDescent="0.5">
      <c r="A143" s="4">
        <v>238</v>
      </c>
      <c r="B143" t="s">
        <v>527</v>
      </c>
      <c r="C143" s="3" t="s">
        <v>528</v>
      </c>
      <c r="D143" s="5">
        <v>2400</v>
      </c>
      <c r="E143" s="5">
        <v>10138</v>
      </c>
      <c r="F143" s="6">
        <f>Table1[[#This Row],[pledged]]/Table1[[#This Row],[goal]]</f>
        <v>4.2241666666666671</v>
      </c>
      <c r="G143" t="s">
        <v>20</v>
      </c>
      <c r="H143" s="4">
        <v>97</v>
      </c>
      <c r="I143" s="4">
        <f t="shared" si="10"/>
        <v>104.51546391752578</v>
      </c>
      <c r="J143" t="s">
        <v>36</v>
      </c>
      <c r="K143" t="s">
        <v>37</v>
      </c>
      <c r="L143">
        <v>1513231200</v>
      </c>
      <c r="M143">
        <v>1515391200</v>
      </c>
      <c r="N143" s="11">
        <f t="shared" si="11"/>
        <v>43083.25</v>
      </c>
      <c r="O143" s="11">
        <f t="shared" si="12"/>
        <v>43108.25</v>
      </c>
      <c r="P143" t="b">
        <v>0</v>
      </c>
      <c r="Q143" t="b">
        <v>1</v>
      </c>
      <c r="R143" t="s">
        <v>33</v>
      </c>
      <c r="S143" t="str">
        <f t="shared" si="13"/>
        <v>theater</v>
      </c>
      <c r="T143" t="str">
        <f t="shared" si="14"/>
        <v>plays</v>
      </c>
    </row>
    <row r="144" spans="1:20" x14ac:dyDescent="0.5">
      <c r="A144" s="4">
        <v>240</v>
      </c>
      <c r="B144" t="s">
        <v>531</v>
      </c>
      <c r="C144" s="3" t="s">
        <v>532</v>
      </c>
      <c r="D144" s="5">
        <v>29400</v>
      </c>
      <c r="E144" s="5">
        <v>123124</v>
      </c>
      <c r="F144" s="6">
        <f>Table1[[#This Row],[pledged]]/Table1[[#This Row],[goal]]</f>
        <v>4.1878911564625847</v>
      </c>
      <c r="G144" t="s">
        <v>20</v>
      </c>
      <c r="H144" s="4">
        <v>1784</v>
      </c>
      <c r="I144" s="4">
        <f t="shared" si="10"/>
        <v>69.015695067264573</v>
      </c>
      <c r="J144" t="s">
        <v>21</v>
      </c>
      <c r="K144" t="s">
        <v>22</v>
      </c>
      <c r="L144">
        <v>1281070800</v>
      </c>
      <c r="M144">
        <v>1281157200</v>
      </c>
      <c r="N144" s="11">
        <f t="shared" si="11"/>
        <v>40396.208333333336</v>
      </c>
      <c r="O144" s="11">
        <f t="shared" si="12"/>
        <v>40397.208333333336</v>
      </c>
      <c r="P144" t="b">
        <v>0</v>
      </c>
      <c r="Q144" t="b">
        <v>0</v>
      </c>
      <c r="R144" t="s">
        <v>33</v>
      </c>
      <c r="S144" t="str">
        <f t="shared" si="13"/>
        <v>theater</v>
      </c>
      <c r="T144" t="str">
        <f t="shared" si="14"/>
        <v>plays</v>
      </c>
    </row>
    <row r="145" spans="1:20" x14ac:dyDescent="0.5">
      <c r="A145" s="4">
        <v>241</v>
      </c>
      <c r="B145" t="s">
        <v>533</v>
      </c>
      <c r="C145" s="3" t="s">
        <v>534</v>
      </c>
      <c r="D145" s="5">
        <v>168500</v>
      </c>
      <c r="E145" s="5">
        <v>171729</v>
      </c>
      <c r="F145" s="6">
        <f>Table1[[#This Row],[pledged]]/Table1[[#This Row],[goal]]</f>
        <v>1.0191632047477746</v>
      </c>
      <c r="G145" t="s">
        <v>20</v>
      </c>
      <c r="H145" s="4">
        <v>1684</v>
      </c>
      <c r="I145" s="4">
        <f t="shared" si="10"/>
        <v>101.97684085510689</v>
      </c>
      <c r="J145" t="s">
        <v>26</v>
      </c>
      <c r="K145" t="s">
        <v>27</v>
      </c>
      <c r="L145">
        <v>1397365200</v>
      </c>
      <c r="M145">
        <v>1398229200</v>
      </c>
      <c r="N145" s="11">
        <f t="shared" si="11"/>
        <v>41742.208333333336</v>
      </c>
      <c r="O145" s="11">
        <f t="shared" si="12"/>
        <v>41752.208333333336</v>
      </c>
      <c r="P145" t="b">
        <v>0</v>
      </c>
      <c r="Q145" t="b">
        <v>1</v>
      </c>
      <c r="R145" t="s">
        <v>67</v>
      </c>
      <c r="S145" t="str">
        <f t="shared" si="13"/>
        <v>publishing</v>
      </c>
      <c r="T145" t="str">
        <f t="shared" si="14"/>
        <v>nonfiction</v>
      </c>
    </row>
    <row r="146" spans="1:20" x14ac:dyDescent="0.5">
      <c r="A146" s="4">
        <v>242</v>
      </c>
      <c r="B146" t="s">
        <v>535</v>
      </c>
      <c r="C146" s="3" t="s">
        <v>536</v>
      </c>
      <c r="D146" s="5">
        <v>8400</v>
      </c>
      <c r="E146" s="5">
        <v>10729</v>
      </c>
      <c r="F146" s="6">
        <f>Table1[[#This Row],[pledged]]/Table1[[#This Row],[goal]]</f>
        <v>1.2772619047619047</v>
      </c>
      <c r="G146" t="s">
        <v>20</v>
      </c>
      <c r="H146" s="4">
        <v>250</v>
      </c>
      <c r="I146" s="4">
        <f t="shared" si="10"/>
        <v>42.915999999999997</v>
      </c>
      <c r="J146" t="s">
        <v>21</v>
      </c>
      <c r="K146" t="s">
        <v>22</v>
      </c>
      <c r="L146">
        <v>1494392400</v>
      </c>
      <c r="M146">
        <v>1495256400</v>
      </c>
      <c r="N146" s="11">
        <f t="shared" si="11"/>
        <v>42865.208333333328</v>
      </c>
      <c r="O146" s="11">
        <f t="shared" si="12"/>
        <v>42875.208333333328</v>
      </c>
      <c r="P146" t="b">
        <v>0</v>
      </c>
      <c r="Q146" t="b">
        <v>1</v>
      </c>
      <c r="R146" t="s">
        <v>23</v>
      </c>
      <c r="S146" t="str">
        <f t="shared" si="13"/>
        <v>music</v>
      </c>
      <c r="T146" t="str">
        <f t="shared" si="14"/>
        <v>rock</v>
      </c>
    </row>
    <row r="147" spans="1:20" ht="31.5" x14ac:dyDescent="0.5">
      <c r="A147" s="4">
        <v>243</v>
      </c>
      <c r="B147" t="s">
        <v>537</v>
      </c>
      <c r="C147" s="3" t="s">
        <v>538</v>
      </c>
      <c r="D147" s="5">
        <v>2300</v>
      </c>
      <c r="E147" s="5">
        <v>10240</v>
      </c>
      <c r="F147" s="6">
        <f>Table1[[#This Row],[pledged]]/Table1[[#This Row],[goal]]</f>
        <v>4.4521739130434783</v>
      </c>
      <c r="G147" t="s">
        <v>20</v>
      </c>
      <c r="H147" s="4">
        <v>238</v>
      </c>
      <c r="I147" s="4">
        <f t="shared" si="10"/>
        <v>43.025210084033617</v>
      </c>
      <c r="J147" t="s">
        <v>21</v>
      </c>
      <c r="K147" t="s">
        <v>22</v>
      </c>
      <c r="L147">
        <v>1520143200</v>
      </c>
      <c r="M147">
        <v>1520402400</v>
      </c>
      <c r="N147" s="11">
        <f t="shared" si="11"/>
        <v>43163.25</v>
      </c>
      <c r="O147" s="11">
        <f t="shared" si="12"/>
        <v>43166.25</v>
      </c>
      <c r="P147" t="b">
        <v>0</v>
      </c>
      <c r="Q147" t="b">
        <v>0</v>
      </c>
      <c r="R147" t="s">
        <v>33</v>
      </c>
      <c r="S147" t="str">
        <f t="shared" si="13"/>
        <v>theater</v>
      </c>
      <c r="T147" t="str">
        <f t="shared" si="14"/>
        <v>plays</v>
      </c>
    </row>
    <row r="148" spans="1:20" ht="31.5" x14ac:dyDescent="0.5">
      <c r="A148" s="4">
        <v>244</v>
      </c>
      <c r="B148" t="s">
        <v>539</v>
      </c>
      <c r="C148" s="3" t="s">
        <v>540</v>
      </c>
      <c r="D148" s="5">
        <v>700</v>
      </c>
      <c r="E148" s="5">
        <v>3988</v>
      </c>
      <c r="F148" s="6">
        <f>Table1[[#This Row],[pledged]]/Table1[[#This Row],[goal]]</f>
        <v>5.6971428571428575</v>
      </c>
      <c r="G148" t="s">
        <v>20</v>
      </c>
      <c r="H148" s="4">
        <v>53</v>
      </c>
      <c r="I148" s="4">
        <f t="shared" si="10"/>
        <v>75.245283018867923</v>
      </c>
      <c r="J148" t="s">
        <v>21</v>
      </c>
      <c r="K148" t="s">
        <v>22</v>
      </c>
      <c r="L148">
        <v>1405314000</v>
      </c>
      <c r="M148">
        <v>1409806800</v>
      </c>
      <c r="N148" s="11">
        <f t="shared" si="11"/>
        <v>41834.208333333336</v>
      </c>
      <c r="O148" s="11">
        <f t="shared" si="12"/>
        <v>41886.208333333336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x14ac:dyDescent="0.5">
      <c r="A149" s="4">
        <v>245</v>
      </c>
      <c r="B149" t="s">
        <v>541</v>
      </c>
      <c r="C149" s="3" t="s">
        <v>542</v>
      </c>
      <c r="D149" s="5">
        <v>2900</v>
      </c>
      <c r="E149" s="5">
        <v>14771</v>
      </c>
      <c r="F149" s="6">
        <f>Table1[[#This Row],[pledged]]/Table1[[#This Row],[goal]]</f>
        <v>5.0934482758620687</v>
      </c>
      <c r="G149" t="s">
        <v>20</v>
      </c>
      <c r="H149" s="4">
        <v>214</v>
      </c>
      <c r="I149" s="4">
        <f t="shared" si="10"/>
        <v>69.023364485981304</v>
      </c>
      <c r="J149" t="s">
        <v>21</v>
      </c>
      <c r="K149" t="s">
        <v>22</v>
      </c>
      <c r="L149">
        <v>1396846800</v>
      </c>
      <c r="M149">
        <v>1396933200</v>
      </c>
      <c r="N149" s="11">
        <f t="shared" si="11"/>
        <v>41736.208333333336</v>
      </c>
      <c r="O149" s="11">
        <f t="shared" si="12"/>
        <v>41737.208333333336</v>
      </c>
      <c r="P149" t="b">
        <v>0</v>
      </c>
      <c r="Q149" t="b">
        <v>0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x14ac:dyDescent="0.5">
      <c r="A150" s="4">
        <v>246</v>
      </c>
      <c r="B150" t="s">
        <v>543</v>
      </c>
      <c r="C150" s="3" t="s">
        <v>544</v>
      </c>
      <c r="D150" s="5">
        <v>4500</v>
      </c>
      <c r="E150" s="5">
        <v>14649</v>
      </c>
      <c r="F150" s="6">
        <f>Table1[[#This Row],[pledged]]/Table1[[#This Row],[goal]]</f>
        <v>3.2553333333333332</v>
      </c>
      <c r="G150" t="s">
        <v>20</v>
      </c>
      <c r="H150" s="4">
        <v>222</v>
      </c>
      <c r="I150" s="4">
        <f t="shared" si="10"/>
        <v>65.986486486486484</v>
      </c>
      <c r="J150" t="s">
        <v>21</v>
      </c>
      <c r="K150" t="s">
        <v>22</v>
      </c>
      <c r="L150">
        <v>1375678800</v>
      </c>
      <c r="M150">
        <v>1376024400</v>
      </c>
      <c r="N150" s="11">
        <f t="shared" si="11"/>
        <v>41491.208333333336</v>
      </c>
      <c r="O150" s="11">
        <f t="shared" si="12"/>
        <v>41495.208333333336</v>
      </c>
      <c r="P150" t="b">
        <v>0</v>
      </c>
      <c r="Q150" t="b">
        <v>0</v>
      </c>
      <c r="R150" t="s">
        <v>28</v>
      </c>
      <c r="S150" t="str">
        <f t="shared" si="13"/>
        <v>technology</v>
      </c>
      <c r="T150" t="str">
        <f t="shared" si="14"/>
        <v>web</v>
      </c>
    </row>
    <row r="151" spans="1:20" x14ac:dyDescent="0.5">
      <c r="A151" s="4">
        <v>247</v>
      </c>
      <c r="B151" t="s">
        <v>545</v>
      </c>
      <c r="C151" s="3" t="s">
        <v>546</v>
      </c>
      <c r="D151" s="5">
        <v>19800</v>
      </c>
      <c r="E151" s="5">
        <v>184658</v>
      </c>
      <c r="F151" s="6">
        <f>Table1[[#This Row],[pledged]]/Table1[[#This Row],[goal]]</f>
        <v>9.3261616161616168</v>
      </c>
      <c r="G151" t="s">
        <v>20</v>
      </c>
      <c r="H151" s="4">
        <v>1884</v>
      </c>
      <c r="I151" s="4">
        <f t="shared" si="10"/>
        <v>98.013800424628457</v>
      </c>
      <c r="J151" t="s">
        <v>21</v>
      </c>
      <c r="K151" t="s">
        <v>22</v>
      </c>
      <c r="L151">
        <v>1482386400</v>
      </c>
      <c r="M151">
        <v>1483682400</v>
      </c>
      <c r="N151" s="11">
        <f t="shared" si="11"/>
        <v>42726.25</v>
      </c>
      <c r="O151" s="11">
        <f t="shared" si="12"/>
        <v>42741.25</v>
      </c>
      <c r="P151" t="b">
        <v>0</v>
      </c>
      <c r="Q151" t="b">
        <v>1</v>
      </c>
      <c r="R151" t="s">
        <v>118</v>
      </c>
      <c r="S151" t="str">
        <f t="shared" si="13"/>
        <v>publishing</v>
      </c>
      <c r="T151" t="str">
        <f t="shared" si="14"/>
        <v>fiction</v>
      </c>
    </row>
    <row r="152" spans="1:20" x14ac:dyDescent="0.5">
      <c r="A152" s="4">
        <v>248</v>
      </c>
      <c r="B152" t="s">
        <v>547</v>
      </c>
      <c r="C152" s="3" t="s">
        <v>548</v>
      </c>
      <c r="D152" s="5">
        <v>6200</v>
      </c>
      <c r="E152" s="5">
        <v>13103</v>
      </c>
      <c r="F152" s="6">
        <f>Table1[[#This Row],[pledged]]/Table1[[#This Row],[goal]]</f>
        <v>2.1133870967741935</v>
      </c>
      <c r="G152" t="s">
        <v>20</v>
      </c>
      <c r="H152" s="4">
        <v>218</v>
      </c>
      <c r="I152" s="4">
        <f t="shared" si="10"/>
        <v>60.105504587155963</v>
      </c>
      <c r="J152" t="s">
        <v>26</v>
      </c>
      <c r="K152" t="s">
        <v>27</v>
      </c>
      <c r="L152">
        <v>1420005600</v>
      </c>
      <c r="M152">
        <v>1420437600</v>
      </c>
      <c r="N152" s="11">
        <f t="shared" si="11"/>
        <v>42004.25</v>
      </c>
      <c r="O152" s="11">
        <f t="shared" si="12"/>
        <v>42009.25</v>
      </c>
      <c r="P152" t="b">
        <v>0</v>
      </c>
      <c r="Q152" t="b">
        <v>0</v>
      </c>
      <c r="R152" t="s">
        <v>291</v>
      </c>
      <c r="S152" t="str">
        <f t="shared" si="13"/>
        <v>games</v>
      </c>
      <c r="T152" t="str">
        <f t="shared" si="14"/>
        <v>mobile games</v>
      </c>
    </row>
    <row r="153" spans="1:20" x14ac:dyDescent="0.5">
      <c r="A153" s="4">
        <v>249</v>
      </c>
      <c r="B153" t="s">
        <v>549</v>
      </c>
      <c r="C153" s="3" t="s">
        <v>550</v>
      </c>
      <c r="D153" s="5">
        <v>61500</v>
      </c>
      <c r="E153" s="5">
        <v>168095</v>
      </c>
      <c r="F153" s="6">
        <f>Table1[[#This Row],[pledged]]/Table1[[#This Row],[goal]]</f>
        <v>2.7332520325203253</v>
      </c>
      <c r="G153" t="s">
        <v>20</v>
      </c>
      <c r="H153" s="4">
        <v>6465</v>
      </c>
      <c r="I153" s="4">
        <f t="shared" si="10"/>
        <v>26.000773395204948</v>
      </c>
      <c r="J153" t="s">
        <v>21</v>
      </c>
      <c r="K153" t="s">
        <v>22</v>
      </c>
      <c r="L153">
        <v>1420178400</v>
      </c>
      <c r="M153">
        <v>1420783200</v>
      </c>
      <c r="N153" s="11">
        <f t="shared" si="11"/>
        <v>42006.25</v>
      </c>
      <c r="O153" s="11">
        <f t="shared" si="12"/>
        <v>42013.25</v>
      </c>
      <c r="P153" t="b">
        <v>0</v>
      </c>
      <c r="Q153" t="b">
        <v>0</v>
      </c>
      <c r="R153" t="s">
        <v>205</v>
      </c>
      <c r="S153" t="str">
        <f t="shared" si="13"/>
        <v>publishing</v>
      </c>
      <c r="T153" t="str">
        <f t="shared" si="14"/>
        <v>translations</v>
      </c>
    </row>
    <row r="154" spans="1:20" ht="31.5" x14ac:dyDescent="0.5">
      <c r="A154" s="4">
        <v>252</v>
      </c>
      <c r="B154" t="s">
        <v>555</v>
      </c>
      <c r="C154" s="3" t="s">
        <v>556</v>
      </c>
      <c r="D154" s="5">
        <v>1000</v>
      </c>
      <c r="E154" s="5">
        <v>6263</v>
      </c>
      <c r="F154" s="6">
        <f>Table1[[#This Row],[pledged]]/Table1[[#This Row],[goal]]</f>
        <v>6.2629999999999999</v>
      </c>
      <c r="G154" t="s">
        <v>20</v>
      </c>
      <c r="H154" s="4">
        <v>59</v>
      </c>
      <c r="I154" s="4">
        <f t="shared" si="10"/>
        <v>106.15254237288136</v>
      </c>
      <c r="J154" t="s">
        <v>21</v>
      </c>
      <c r="K154" t="s">
        <v>22</v>
      </c>
      <c r="L154">
        <v>1382677200</v>
      </c>
      <c r="M154">
        <v>1383109200</v>
      </c>
      <c r="N154" s="11">
        <f t="shared" si="11"/>
        <v>41572.208333333336</v>
      </c>
      <c r="O154" s="11">
        <f t="shared" si="12"/>
        <v>41577.208333333336</v>
      </c>
      <c r="P154" t="b">
        <v>0</v>
      </c>
      <c r="Q154" t="b">
        <v>0</v>
      </c>
      <c r="R154" t="s">
        <v>33</v>
      </c>
      <c r="S154" t="str">
        <f t="shared" si="13"/>
        <v>theater</v>
      </c>
      <c r="T154" t="str">
        <f t="shared" si="14"/>
        <v>plays</v>
      </c>
    </row>
    <row r="155" spans="1:20" ht="31.5" x14ac:dyDescent="0.5">
      <c r="A155" s="4">
        <v>254</v>
      </c>
      <c r="B155" t="s">
        <v>559</v>
      </c>
      <c r="C155" s="3" t="s">
        <v>560</v>
      </c>
      <c r="D155" s="5">
        <v>4600</v>
      </c>
      <c r="E155" s="5">
        <v>8505</v>
      </c>
      <c r="F155" s="6">
        <f>Table1[[#This Row],[pledged]]/Table1[[#This Row],[goal]]</f>
        <v>1.8489130434782608</v>
      </c>
      <c r="G155" t="s">
        <v>20</v>
      </c>
      <c r="H155" s="4">
        <v>88</v>
      </c>
      <c r="I155" s="4">
        <f t="shared" si="10"/>
        <v>96.647727272727266</v>
      </c>
      <c r="J155" t="s">
        <v>21</v>
      </c>
      <c r="K155" t="s">
        <v>22</v>
      </c>
      <c r="L155">
        <v>1487656800</v>
      </c>
      <c r="M155">
        <v>1487829600</v>
      </c>
      <c r="N155" s="11">
        <f t="shared" si="11"/>
        <v>42787.25</v>
      </c>
      <c r="O155" s="11">
        <f t="shared" si="12"/>
        <v>42789.25</v>
      </c>
      <c r="P155" t="b">
        <v>0</v>
      </c>
      <c r="Q155" t="b">
        <v>0</v>
      </c>
      <c r="R155" t="s">
        <v>67</v>
      </c>
      <c r="S155" t="str">
        <f t="shared" si="13"/>
        <v>publishing</v>
      </c>
      <c r="T155" t="str">
        <f t="shared" si="14"/>
        <v>nonfiction</v>
      </c>
    </row>
    <row r="156" spans="1:20" ht="31.5" x14ac:dyDescent="0.5">
      <c r="A156" s="4">
        <v>255</v>
      </c>
      <c r="B156" t="s">
        <v>561</v>
      </c>
      <c r="C156" s="3" t="s">
        <v>562</v>
      </c>
      <c r="D156" s="5">
        <v>80500</v>
      </c>
      <c r="E156" s="5">
        <v>96735</v>
      </c>
      <c r="F156" s="6">
        <f>Table1[[#This Row],[pledged]]/Table1[[#This Row],[goal]]</f>
        <v>1.2016770186335404</v>
      </c>
      <c r="G156" t="s">
        <v>20</v>
      </c>
      <c r="H156" s="4">
        <v>1697</v>
      </c>
      <c r="I156" s="4">
        <f t="shared" si="10"/>
        <v>57.003535651149086</v>
      </c>
      <c r="J156" t="s">
        <v>21</v>
      </c>
      <c r="K156" t="s">
        <v>22</v>
      </c>
      <c r="L156">
        <v>1297836000</v>
      </c>
      <c r="M156">
        <v>1298268000</v>
      </c>
      <c r="N156" s="11">
        <f t="shared" si="11"/>
        <v>40590.25</v>
      </c>
      <c r="O156" s="11">
        <f t="shared" si="12"/>
        <v>40595.25</v>
      </c>
      <c r="P156" t="b">
        <v>0</v>
      </c>
      <c r="Q156" t="b">
        <v>1</v>
      </c>
      <c r="R156" t="s">
        <v>23</v>
      </c>
      <c r="S156" t="str">
        <f t="shared" si="13"/>
        <v>music</v>
      </c>
      <c r="T156" t="str">
        <f t="shared" si="14"/>
        <v>rock</v>
      </c>
    </row>
    <row r="157" spans="1:20" x14ac:dyDescent="0.5">
      <c r="A157" s="4">
        <v>257</v>
      </c>
      <c r="B157" t="s">
        <v>565</v>
      </c>
      <c r="C157" s="3" t="s">
        <v>566</v>
      </c>
      <c r="D157" s="5">
        <v>5700</v>
      </c>
      <c r="E157" s="5">
        <v>8322</v>
      </c>
      <c r="F157" s="6">
        <f>Table1[[#This Row],[pledged]]/Table1[[#This Row],[goal]]</f>
        <v>1.46</v>
      </c>
      <c r="G157" t="s">
        <v>20</v>
      </c>
      <c r="H157" s="4">
        <v>92</v>
      </c>
      <c r="I157" s="4">
        <f t="shared" si="10"/>
        <v>90.456521739130437</v>
      </c>
      <c r="J157" t="s">
        <v>21</v>
      </c>
      <c r="K157" t="s">
        <v>22</v>
      </c>
      <c r="L157">
        <v>1362463200</v>
      </c>
      <c r="M157">
        <v>1363669200</v>
      </c>
      <c r="N157" s="11">
        <f t="shared" si="11"/>
        <v>41338.25</v>
      </c>
      <c r="O157" s="11">
        <f t="shared" si="12"/>
        <v>41352.208333333336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x14ac:dyDescent="0.5">
      <c r="A158" s="4">
        <v>258</v>
      </c>
      <c r="B158" t="s">
        <v>567</v>
      </c>
      <c r="C158" s="3" t="s">
        <v>568</v>
      </c>
      <c r="D158" s="5">
        <v>5000</v>
      </c>
      <c r="E158" s="5">
        <v>13424</v>
      </c>
      <c r="F158" s="6">
        <f>Table1[[#This Row],[pledged]]/Table1[[#This Row],[goal]]</f>
        <v>2.6848000000000001</v>
      </c>
      <c r="G158" t="s">
        <v>20</v>
      </c>
      <c r="H158" s="4">
        <v>186</v>
      </c>
      <c r="I158" s="4">
        <f t="shared" si="10"/>
        <v>72.172043010752688</v>
      </c>
      <c r="J158" t="s">
        <v>21</v>
      </c>
      <c r="K158" t="s">
        <v>22</v>
      </c>
      <c r="L158">
        <v>1481176800</v>
      </c>
      <c r="M158">
        <v>1482904800</v>
      </c>
      <c r="N158" s="11">
        <f t="shared" si="11"/>
        <v>42712.25</v>
      </c>
      <c r="O158" s="11">
        <f t="shared" si="12"/>
        <v>42732.25</v>
      </c>
      <c r="P158" t="b">
        <v>0</v>
      </c>
      <c r="Q158" t="b">
        <v>1</v>
      </c>
      <c r="R158" t="s">
        <v>33</v>
      </c>
      <c r="S158" t="str">
        <f t="shared" si="13"/>
        <v>theater</v>
      </c>
      <c r="T158" t="str">
        <f t="shared" si="14"/>
        <v>plays</v>
      </c>
    </row>
    <row r="159" spans="1:20" ht="31.5" x14ac:dyDescent="0.5">
      <c r="A159" s="4">
        <v>259</v>
      </c>
      <c r="B159" t="s">
        <v>569</v>
      </c>
      <c r="C159" s="3" t="s">
        <v>570</v>
      </c>
      <c r="D159" s="5">
        <v>1800</v>
      </c>
      <c r="E159" s="5">
        <v>10755</v>
      </c>
      <c r="F159" s="6">
        <f>Table1[[#This Row],[pledged]]/Table1[[#This Row],[goal]]</f>
        <v>5.9749999999999996</v>
      </c>
      <c r="G159" t="s">
        <v>20</v>
      </c>
      <c r="H159" s="4">
        <v>138</v>
      </c>
      <c r="I159" s="4">
        <f t="shared" si="10"/>
        <v>77.934782608695656</v>
      </c>
      <c r="J159" t="s">
        <v>21</v>
      </c>
      <c r="K159" t="s">
        <v>22</v>
      </c>
      <c r="L159">
        <v>1354946400</v>
      </c>
      <c r="M159">
        <v>1356588000</v>
      </c>
      <c r="N159" s="11">
        <f t="shared" si="11"/>
        <v>41251.25</v>
      </c>
      <c r="O159" s="11">
        <f t="shared" si="12"/>
        <v>41270.25</v>
      </c>
      <c r="P159" t="b">
        <v>1</v>
      </c>
      <c r="Q159" t="b">
        <v>0</v>
      </c>
      <c r="R159" t="s">
        <v>121</v>
      </c>
      <c r="S159" t="str">
        <f t="shared" si="13"/>
        <v>photography</v>
      </c>
      <c r="T159" t="str">
        <f t="shared" si="14"/>
        <v>photography books</v>
      </c>
    </row>
    <row r="160" spans="1:20" x14ac:dyDescent="0.5">
      <c r="A160" s="4">
        <v>260</v>
      </c>
      <c r="B160" t="s">
        <v>571</v>
      </c>
      <c r="C160" s="3" t="s">
        <v>572</v>
      </c>
      <c r="D160" s="5">
        <v>6300</v>
      </c>
      <c r="E160" s="5">
        <v>9935</v>
      </c>
      <c r="F160" s="6">
        <f>Table1[[#This Row],[pledged]]/Table1[[#This Row],[goal]]</f>
        <v>1.5769841269841269</v>
      </c>
      <c r="G160" t="s">
        <v>20</v>
      </c>
      <c r="H160" s="4">
        <v>261</v>
      </c>
      <c r="I160" s="4">
        <f t="shared" si="10"/>
        <v>38.065134099616856</v>
      </c>
      <c r="J160" t="s">
        <v>21</v>
      </c>
      <c r="K160" t="s">
        <v>22</v>
      </c>
      <c r="L160">
        <v>1348808400</v>
      </c>
      <c r="M160">
        <v>1349845200</v>
      </c>
      <c r="N160" s="11">
        <f t="shared" si="11"/>
        <v>41180.208333333336</v>
      </c>
      <c r="O160" s="11">
        <f t="shared" si="12"/>
        <v>41192.208333333336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x14ac:dyDescent="0.5">
      <c r="A161" s="4">
        <v>262</v>
      </c>
      <c r="B161" t="s">
        <v>575</v>
      </c>
      <c r="C161" s="3" t="s">
        <v>576</v>
      </c>
      <c r="D161" s="5">
        <v>1700</v>
      </c>
      <c r="E161" s="5">
        <v>5328</v>
      </c>
      <c r="F161" s="6">
        <f>Table1[[#This Row],[pledged]]/Table1[[#This Row],[goal]]</f>
        <v>3.1341176470588237</v>
      </c>
      <c r="G161" t="s">
        <v>20</v>
      </c>
      <c r="H161" s="4">
        <v>107</v>
      </c>
      <c r="I161" s="4">
        <f t="shared" si="10"/>
        <v>49.794392523364486</v>
      </c>
      <c r="J161" t="s">
        <v>21</v>
      </c>
      <c r="K161" t="s">
        <v>22</v>
      </c>
      <c r="L161">
        <v>1301979600</v>
      </c>
      <c r="M161">
        <v>1304226000</v>
      </c>
      <c r="N161" s="11">
        <f t="shared" si="11"/>
        <v>40638.208333333336</v>
      </c>
      <c r="O161" s="11">
        <f t="shared" si="12"/>
        <v>40664.208333333336</v>
      </c>
      <c r="P161" t="b">
        <v>0</v>
      </c>
      <c r="Q161" t="b">
        <v>1</v>
      </c>
      <c r="R161" t="s">
        <v>59</v>
      </c>
      <c r="S161" t="str">
        <f t="shared" si="13"/>
        <v>music</v>
      </c>
      <c r="T161" t="str">
        <f t="shared" si="14"/>
        <v>indie rock</v>
      </c>
    </row>
    <row r="162" spans="1:20" x14ac:dyDescent="0.5">
      <c r="A162" s="4">
        <v>263</v>
      </c>
      <c r="B162" t="s">
        <v>577</v>
      </c>
      <c r="C162" s="3" t="s">
        <v>578</v>
      </c>
      <c r="D162" s="5">
        <v>2900</v>
      </c>
      <c r="E162" s="5">
        <v>10756</v>
      </c>
      <c r="F162" s="6">
        <f>Table1[[#This Row],[pledged]]/Table1[[#This Row],[goal]]</f>
        <v>3.7089655172413791</v>
      </c>
      <c r="G162" t="s">
        <v>20</v>
      </c>
      <c r="H162" s="4">
        <v>199</v>
      </c>
      <c r="I162" s="4">
        <f t="shared" si="10"/>
        <v>54.050251256281406</v>
      </c>
      <c r="J162" t="s">
        <v>21</v>
      </c>
      <c r="K162" t="s">
        <v>22</v>
      </c>
      <c r="L162">
        <v>1263016800</v>
      </c>
      <c r="M162">
        <v>1263016800</v>
      </c>
      <c r="N162" s="11">
        <f t="shared" si="11"/>
        <v>40187.25</v>
      </c>
      <c r="O162" s="11">
        <f t="shared" si="12"/>
        <v>40187.25</v>
      </c>
      <c r="P162" t="b">
        <v>0</v>
      </c>
      <c r="Q162" t="b">
        <v>0</v>
      </c>
      <c r="R162" t="s">
        <v>121</v>
      </c>
      <c r="S162" t="str">
        <f t="shared" si="13"/>
        <v>photography</v>
      </c>
      <c r="T162" t="str">
        <f t="shared" si="14"/>
        <v>photography books</v>
      </c>
    </row>
    <row r="163" spans="1:20" x14ac:dyDescent="0.5">
      <c r="A163" s="4">
        <v>264</v>
      </c>
      <c r="B163" t="s">
        <v>579</v>
      </c>
      <c r="C163" s="3" t="s">
        <v>580</v>
      </c>
      <c r="D163" s="5">
        <v>45600</v>
      </c>
      <c r="E163" s="5">
        <v>165375</v>
      </c>
      <c r="F163" s="6">
        <f>Table1[[#This Row],[pledged]]/Table1[[#This Row],[goal]]</f>
        <v>3.6266447368421053</v>
      </c>
      <c r="G163" t="s">
        <v>20</v>
      </c>
      <c r="H163" s="4">
        <v>5512</v>
      </c>
      <c r="I163" s="4">
        <f t="shared" si="10"/>
        <v>30.002721335268504</v>
      </c>
      <c r="J163" t="s">
        <v>21</v>
      </c>
      <c r="K163" t="s">
        <v>22</v>
      </c>
      <c r="L163">
        <v>1360648800</v>
      </c>
      <c r="M163">
        <v>1362031200</v>
      </c>
      <c r="N163" s="11">
        <f t="shared" si="11"/>
        <v>41317.25</v>
      </c>
      <c r="O163" s="11">
        <f t="shared" si="12"/>
        <v>41333.25</v>
      </c>
      <c r="P163" t="b">
        <v>0</v>
      </c>
      <c r="Q163" t="b">
        <v>0</v>
      </c>
      <c r="R163" t="s">
        <v>33</v>
      </c>
      <c r="S163" t="str">
        <f t="shared" si="13"/>
        <v>theater</v>
      </c>
      <c r="T163" t="str">
        <f t="shared" si="14"/>
        <v>plays</v>
      </c>
    </row>
    <row r="164" spans="1:20" x14ac:dyDescent="0.5">
      <c r="A164" s="4">
        <v>265</v>
      </c>
      <c r="B164" t="s">
        <v>581</v>
      </c>
      <c r="C164" s="3" t="s">
        <v>582</v>
      </c>
      <c r="D164" s="5">
        <v>4900</v>
      </c>
      <c r="E164" s="5">
        <v>6031</v>
      </c>
      <c r="F164" s="6">
        <f>Table1[[#This Row],[pledged]]/Table1[[#This Row],[goal]]</f>
        <v>1.2308163265306122</v>
      </c>
      <c r="G164" t="s">
        <v>20</v>
      </c>
      <c r="H164" s="4">
        <v>86</v>
      </c>
      <c r="I164" s="4">
        <f t="shared" si="10"/>
        <v>70.127906976744185</v>
      </c>
      <c r="J164" t="s">
        <v>21</v>
      </c>
      <c r="K164" t="s">
        <v>22</v>
      </c>
      <c r="L164">
        <v>1451800800</v>
      </c>
      <c r="M164">
        <v>1455602400</v>
      </c>
      <c r="N164" s="11">
        <f t="shared" si="11"/>
        <v>42372.25</v>
      </c>
      <c r="O164" s="11">
        <f t="shared" si="12"/>
        <v>42416.25</v>
      </c>
      <c r="P164" t="b">
        <v>0</v>
      </c>
      <c r="Q164" t="b">
        <v>0</v>
      </c>
      <c r="R164" t="s">
        <v>33</v>
      </c>
      <c r="S164" t="str">
        <f t="shared" si="13"/>
        <v>theater</v>
      </c>
      <c r="T164" t="str">
        <f t="shared" si="14"/>
        <v>plays</v>
      </c>
    </row>
    <row r="165" spans="1:20" x14ac:dyDescent="0.5">
      <c r="A165" s="4">
        <v>267</v>
      </c>
      <c r="B165" t="s">
        <v>585</v>
      </c>
      <c r="C165" s="3" t="s">
        <v>586</v>
      </c>
      <c r="D165" s="5">
        <v>61600</v>
      </c>
      <c r="E165" s="5">
        <v>143910</v>
      </c>
      <c r="F165" s="6">
        <f>Table1[[#This Row],[pledged]]/Table1[[#This Row],[goal]]</f>
        <v>2.3362012987012988</v>
      </c>
      <c r="G165" t="s">
        <v>20</v>
      </c>
      <c r="H165" s="4">
        <v>2768</v>
      </c>
      <c r="I165" s="4">
        <f t="shared" si="10"/>
        <v>51.990606936416185</v>
      </c>
      <c r="J165" t="s">
        <v>26</v>
      </c>
      <c r="K165" t="s">
        <v>27</v>
      </c>
      <c r="L165">
        <v>1351054800</v>
      </c>
      <c r="M165">
        <v>1352440800</v>
      </c>
      <c r="N165" s="11">
        <f t="shared" si="11"/>
        <v>41206.208333333336</v>
      </c>
      <c r="O165" s="11">
        <f t="shared" si="12"/>
        <v>41222.25</v>
      </c>
      <c r="P165" t="b">
        <v>0</v>
      </c>
      <c r="Q165" t="b">
        <v>0</v>
      </c>
      <c r="R165" t="s">
        <v>33</v>
      </c>
      <c r="S165" t="str">
        <f t="shared" si="13"/>
        <v>theater</v>
      </c>
      <c r="T165" t="str">
        <f t="shared" si="14"/>
        <v>plays</v>
      </c>
    </row>
    <row r="166" spans="1:20" x14ac:dyDescent="0.5">
      <c r="A166" s="4">
        <v>268</v>
      </c>
      <c r="B166" t="s">
        <v>587</v>
      </c>
      <c r="C166" s="3" t="s">
        <v>588</v>
      </c>
      <c r="D166" s="5">
        <v>1500</v>
      </c>
      <c r="E166" s="5">
        <v>2708</v>
      </c>
      <c r="F166" s="6">
        <f>Table1[[#This Row],[pledged]]/Table1[[#This Row],[goal]]</f>
        <v>1.8053333333333332</v>
      </c>
      <c r="G166" t="s">
        <v>20</v>
      </c>
      <c r="H166" s="4">
        <v>48</v>
      </c>
      <c r="I166" s="4">
        <f t="shared" si="10"/>
        <v>56.416666666666664</v>
      </c>
      <c r="J166" t="s">
        <v>21</v>
      </c>
      <c r="K166" t="s">
        <v>22</v>
      </c>
      <c r="L166">
        <v>1349326800</v>
      </c>
      <c r="M166">
        <v>1353304800</v>
      </c>
      <c r="N166" s="11">
        <f t="shared" si="11"/>
        <v>41186.208333333336</v>
      </c>
      <c r="O166" s="11">
        <f t="shared" si="12"/>
        <v>41232.25</v>
      </c>
      <c r="P166" t="b">
        <v>0</v>
      </c>
      <c r="Q166" t="b">
        <v>0</v>
      </c>
      <c r="R166" t="s">
        <v>42</v>
      </c>
      <c r="S166" t="str">
        <f t="shared" si="13"/>
        <v>film &amp; video</v>
      </c>
      <c r="T166" t="str">
        <f t="shared" si="14"/>
        <v>documentary</v>
      </c>
    </row>
    <row r="167" spans="1:20" x14ac:dyDescent="0.5">
      <c r="A167" s="4">
        <v>269</v>
      </c>
      <c r="B167" t="s">
        <v>589</v>
      </c>
      <c r="C167" s="3" t="s">
        <v>590</v>
      </c>
      <c r="D167" s="5">
        <v>3500</v>
      </c>
      <c r="E167" s="5">
        <v>8842</v>
      </c>
      <c r="F167" s="6">
        <f>Table1[[#This Row],[pledged]]/Table1[[#This Row],[goal]]</f>
        <v>2.5262857142857142</v>
      </c>
      <c r="G167" t="s">
        <v>20</v>
      </c>
      <c r="H167" s="4">
        <v>87</v>
      </c>
      <c r="I167" s="4">
        <f t="shared" si="10"/>
        <v>101.63218390804597</v>
      </c>
      <c r="J167" t="s">
        <v>21</v>
      </c>
      <c r="K167" t="s">
        <v>22</v>
      </c>
      <c r="L167">
        <v>1548914400</v>
      </c>
      <c r="M167">
        <v>1550728800</v>
      </c>
      <c r="N167" s="11">
        <f t="shared" si="11"/>
        <v>43496.25</v>
      </c>
      <c r="O167" s="11">
        <f t="shared" si="12"/>
        <v>43517.25</v>
      </c>
      <c r="P167" t="b">
        <v>0</v>
      </c>
      <c r="Q167" t="b">
        <v>0</v>
      </c>
      <c r="R167" t="s">
        <v>268</v>
      </c>
      <c r="S167" t="str">
        <f t="shared" si="13"/>
        <v>film &amp; video</v>
      </c>
      <c r="T167" t="str">
        <f t="shared" si="14"/>
        <v>television</v>
      </c>
    </row>
    <row r="168" spans="1:20" x14ac:dyDescent="0.5">
      <c r="A168" s="4">
        <v>272</v>
      </c>
      <c r="B168" t="s">
        <v>595</v>
      </c>
      <c r="C168" s="3" t="s">
        <v>596</v>
      </c>
      <c r="D168" s="5">
        <v>51100</v>
      </c>
      <c r="E168" s="5">
        <v>155349</v>
      </c>
      <c r="F168" s="6">
        <f>Table1[[#This Row],[pledged]]/Table1[[#This Row],[goal]]</f>
        <v>3.0400978473581213</v>
      </c>
      <c r="G168" t="s">
        <v>20</v>
      </c>
      <c r="H168" s="4">
        <v>1894</v>
      </c>
      <c r="I168" s="4">
        <f t="shared" si="10"/>
        <v>82.021647307286173</v>
      </c>
      <c r="J168" t="s">
        <v>21</v>
      </c>
      <c r="K168" t="s">
        <v>22</v>
      </c>
      <c r="L168">
        <v>1562734800</v>
      </c>
      <c r="M168">
        <v>1564894800</v>
      </c>
      <c r="N168" s="11">
        <f t="shared" si="11"/>
        <v>43656.208333333328</v>
      </c>
      <c r="O168" s="11">
        <f t="shared" si="12"/>
        <v>43681.208333333328</v>
      </c>
      <c r="P168" t="b">
        <v>0</v>
      </c>
      <c r="Q168" t="b">
        <v>1</v>
      </c>
      <c r="R168" t="s">
        <v>33</v>
      </c>
      <c r="S168" t="str">
        <f t="shared" si="13"/>
        <v>theater</v>
      </c>
      <c r="T168" t="str">
        <f t="shared" si="14"/>
        <v>plays</v>
      </c>
    </row>
    <row r="169" spans="1:20" x14ac:dyDescent="0.5">
      <c r="A169" s="4">
        <v>273</v>
      </c>
      <c r="B169" t="s">
        <v>597</v>
      </c>
      <c r="C169" s="3" t="s">
        <v>598</v>
      </c>
      <c r="D169" s="5">
        <v>7800</v>
      </c>
      <c r="E169" s="5">
        <v>10704</v>
      </c>
      <c r="F169" s="6">
        <f>Table1[[#This Row],[pledged]]/Table1[[#This Row],[goal]]</f>
        <v>1.3723076923076922</v>
      </c>
      <c r="G169" t="s">
        <v>20</v>
      </c>
      <c r="H169" s="4">
        <v>282</v>
      </c>
      <c r="I169" s="4">
        <f t="shared" si="10"/>
        <v>37.957446808510639</v>
      </c>
      <c r="J169" t="s">
        <v>15</v>
      </c>
      <c r="K169" t="s">
        <v>16</v>
      </c>
      <c r="L169">
        <v>1505624400</v>
      </c>
      <c r="M169">
        <v>1505883600</v>
      </c>
      <c r="N169" s="11">
        <f t="shared" si="11"/>
        <v>42995.208333333328</v>
      </c>
      <c r="O169" s="11">
        <f t="shared" si="12"/>
        <v>42998.208333333328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ht="31.5" x14ac:dyDescent="0.5">
      <c r="A170" s="4">
        <v>275</v>
      </c>
      <c r="B170" t="s">
        <v>601</v>
      </c>
      <c r="C170" s="3" t="s">
        <v>602</v>
      </c>
      <c r="D170" s="5">
        <v>3900</v>
      </c>
      <c r="E170" s="5">
        <v>9419</v>
      </c>
      <c r="F170" s="6">
        <f>Table1[[#This Row],[pledged]]/Table1[[#This Row],[goal]]</f>
        <v>2.4151282051282053</v>
      </c>
      <c r="G170" t="s">
        <v>20</v>
      </c>
      <c r="H170" s="4">
        <v>116</v>
      </c>
      <c r="I170" s="4">
        <f t="shared" si="10"/>
        <v>81.198275862068968</v>
      </c>
      <c r="J170" t="s">
        <v>21</v>
      </c>
      <c r="K170" t="s">
        <v>22</v>
      </c>
      <c r="L170">
        <v>1554526800</v>
      </c>
      <c r="M170">
        <v>1555218000</v>
      </c>
      <c r="N170" s="11">
        <f t="shared" si="11"/>
        <v>43561.208333333328</v>
      </c>
      <c r="O170" s="11">
        <f t="shared" si="12"/>
        <v>43569.208333333328</v>
      </c>
      <c r="P170" t="b">
        <v>0</v>
      </c>
      <c r="Q170" t="b">
        <v>0</v>
      </c>
      <c r="R170" t="s">
        <v>205</v>
      </c>
      <c r="S170" t="str">
        <f t="shared" si="13"/>
        <v>publishing</v>
      </c>
      <c r="T170" t="str">
        <f t="shared" si="14"/>
        <v>translations</v>
      </c>
    </row>
    <row r="171" spans="1:20" ht="31.5" x14ac:dyDescent="0.5">
      <c r="A171" s="4">
        <v>277</v>
      </c>
      <c r="B171" t="s">
        <v>605</v>
      </c>
      <c r="C171" s="3" t="s">
        <v>606</v>
      </c>
      <c r="D171" s="5">
        <v>700</v>
      </c>
      <c r="E171" s="5">
        <v>7465</v>
      </c>
      <c r="F171" s="6">
        <f>Table1[[#This Row],[pledged]]/Table1[[#This Row],[goal]]</f>
        <v>10.664285714285715</v>
      </c>
      <c r="G171" t="s">
        <v>20</v>
      </c>
      <c r="H171" s="4">
        <v>83</v>
      </c>
      <c r="I171" s="4">
        <f t="shared" si="10"/>
        <v>89.939759036144579</v>
      </c>
      <c r="J171" t="s">
        <v>21</v>
      </c>
      <c r="K171" t="s">
        <v>22</v>
      </c>
      <c r="L171">
        <v>1279515600</v>
      </c>
      <c r="M171">
        <v>1279688400</v>
      </c>
      <c r="N171" s="11">
        <f t="shared" si="11"/>
        <v>40378.208333333336</v>
      </c>
      <c r="O171" s="11">
        <f t="shared" si="12"/>
        <v>40380.208333333336</v>
      </c>
      <c r="P171" t="b">
        <v>0</v>
      </c>
      <c r="Q171" t="b">
        <v>0</v>
      </c>
      <c r="R171" t="s">
        <v>33</v>
      </c>
      <c r="S171" t="str">
        <f t="shared" si="13"/>
        <v>theater</v>
      </c>
      <c r="T171" t="str">
        <f t="shared" si="14"/>
        <v>plays</v>
      </c>
    </row>
    <row r="172" spans="1:20" x14ac:dyDescent="0.5">
      <c r="A172" s="4">
        <v>278</v>
      </c>
      <c r="B172" t="s">
        <v>607</v>
      </c>
      <c r="C172" s="3" t="s">
        <v>608</v>
      </c>
      <c r="D172" s="5">
        <v>2700</v>
      </c>
      <c r="E172" s="5">
        <v>8799</v>
      </c>
      <c r="F172" s="6">
        <f>Table1[[#This Row],[pledged]]/Table1[[#This Row],[goal]]</f>
        <v>3.2588888888888889</v>
      </c>
      <c r="G172" t="s">
        <v>20</v>
      </c>
      <c r="H172" s="4">
        <v>91</v>
      </c>
      <c r="I172" s="4">
        <f t="shared" si="10"/>
        <v>96.692307692307693</v>
      </c>
      <c r="J172" t="s">
        <v>21</v>
      </c>
      <c r="K172" t="s">
        <v>22</v>
      </c>
      <c r="L172">
        <v>1353909600</v>
      </c>
      <c r="M172">
        <v>1356069600</v>
      </c>
      <c r="N172" s="11">
        <f t="shared" si="11"/>
        <v>41239.25</v>
      </c>
      <c r="O172" s="11">
        <f t="shared" si="12"/>
        <v>41264.25</v>
      </c>
      <c r="P172" t="b">
        <v>0</v>
      </c>
      <c r="Q172" t="b">
        <v>0</v>
      </c>
      <c r="R172" t="s">
        <v>28</v>
      </c>
      <c r="S172" t="str">
        <f t="shared" si="13"/>
        <v>technology</v>
      </c>
      <c r="T172" t="str">
        <f t="shared" si="14"/>
        <v>web</v>
      </c>
    </row>
    <row r="173" spans="1:20" x14ac:dyDescent="0.5">
      <c r="A173" s="4">
        <v>279</v>
      </c>
      <c r="B173" t="s">
        <v>609</v>
      </c>
      <c r="C173" s="3" t="s">
        <v>610</v>
      </c>
      <c r="D173" s="5">
        <v>8000</v>
      </c>
      <c r="E173" s="5">
        <v>13656</v>
      </c>
      <c r="F173" s="6">
        <f>Table1[[#This Row],[pledged]]/Table1[[#This Row],[goal]]</f>
        <v>1.7070000000000001</v>
      </c>
      <c r="G173" t="s">
        <v>20</v>
      </c>
      <c r="H173" s="4">
        <v>546</v>
      </c>
      <c r="I173" s="4">
        <f t="shared" si="10"/>
        <v>25.010989010989011</v>
      </c>
      <c r="J173" t="s">
        <v>21</v>
      </c>
      <c r="K173" t="s">
        <v>22</v>
      </c>
      <c r="L173">
        <v>1535950800</v>
      </c>
      <c r="M173">
        <v>1536210000</v>
      </c>
      <c r="N173" s="11">
        <f t="shared" si="11"/>
        <v>43346.208333333328</v>
      </c>
      <c r="O173" s="11">
        <f t="shared" si="12"/>
        <v>43349.208333333328</v>
      </c>
      <c r="P173" t="b">
        <v>0</v>
      </c>
      <c r="Q173" t="b">
        <v>0</v>
      </c>
      <c r="R173" t="s">
        <v>33</v>
      </c>
      <c r="S173" t="str">
        <f t="shared" si="13"/>
        <v>theater</v>
      </c>
      <c r="T173" t="str">
        <f t="shared" si="14"/>
        <v>plays</v>
      </c>
    </row>
    <row r="174" spans="1:20" ht="31.5" x14ac:dyDescent="0.5">
      <c r="A174" s="4">
        <v>280</v>
      </c>
      <c r="B174" t="s">
        <v>611</v>
      </c>
      <c r="C174" s="3" t="s">
        <v>612</v>
      </c>
      <c r="D174" s="5">
        <v>2500</v>
      </c>
      <c r="E174" s="5">
        <v>14536</v>
      </c>
      <c r="F174" s="6">
        <f>Table1[[#This Row],[pledged]]/Table1[[#This Row],[goal]]</f>
        <v>5.8144</v>
      </c>
      <c r="G174" t="s">
        <v>20</v>
      </c>
      <c r="H174" s="4">
        <v>393</v>
      </c>
      <c r="I174" s="4">
        <f t="shared" si="10"/>
        <v>36.987277353689571</v>
      </c>
      <c r="J174" t="s">
        <v>21</v>
      </c>
      <c r="K174" t="s">
        <v>22</v>
      </c>
      <c r="L174">
        <v>1511244000</v>
      </c>
      <c r="M174">
        <v>1511762400</v>
      </c>
      <c r="N174" s="11">
        <f t="shared" si="11"/>
        <v>43060.25</v>
      </c>
      <c r="O174" s="11">
        <f t="shared" si="12"/>
        <v>43066.25</v>
      </c>
      <c r="P174" t="b">
        <v>0</v>
      </c>
      <c r="Q174" t="b">
        <v>0</v>
      </c>
      <c r="R174" t="s">
        <v>70</v>
      </c>
      <c r="S174" t="str">
        <f t="shared" si="13"/>
        <v>film &amp; video</v>
      </c>
      <c r="T174" t="str">
        <f t="shared" si="14"/>
        <v>animation</v>
      </c>
    </row>
    <row r="175" spans="1:20" x14ac:dyDescent="0.5">
      <c r="A175" s="4">
        <v>282</v>
      </c>
      <c r="B175" t="s">
        <v>615</v>
      </c>
      <c r="C175" s="3" t="s">
        <v>616</v>
      </c>
      <c r="D175" s="5">
        <v>8400</v>
      </c>
      <c r="E175" s="5">
        <v>9076</v>
      </c>
      <c r="F175" s="6">
        <f>Table1[[#This Row],[pledged]]/Table1[[#This Row],[goal]]</f>
        <v>1.0804761904761904</v>
      </c>
      <c r="G175" t="s">
        <v>20</v>
      </c>
      <c r="H175" s="4">
        <v>133</v>
      </c>
      <c r="I175" s="4">
        <f t="shared" si="10"/>
        <v>68.240601503759393</v>
      </c>
      <c r="J175" t="s">
        <v>21</v>
      </c>
      <c r="K175" t="s">
        <v>22</v>
      </c>
      <c r="L175">
        <v>1480226400</v>
      </c>
      <c r="M175">
        <v>1480744800</v>
      </c>
      <c r="N175" s="11">
        <f t="shared" si="11"/>
        <v>42701.25</v>
      </c>
      <c r="O175" s="11">
        <f t="shared" si="12"/>
        <v>42707.25</v>
      </c>
      <c r="P175" t="b">
        <v>0</v>
      </c>
      <c r="Q175" t="b">
        <v>1</v>
      </c>
      <c r="R175" t="s">
        <v>268</v>
      </c>
      <c r="S175" t="str">
        <f t="shared" si="13"/>
        <v>film &amp; video</v>
      </c>
      <c r="T175" t="str">
        <f t="shared" si="14"/>
        <v>television</v>
      </c>
    </row>
    <row r="176" spans="1:20" x14ac:dyDescent="0.5">
      <c r="A176" s="4">
        <v>285</v>
      </c>
      <c r="B176" t="s">
        <v>621</v>
      </c>
      <c r="C176" s="3" t="s">
        <v>622</v>
      </c>
      <c r="D176" s="5">
        <v>900</v>
      </c>
      <c r="E176" s="5">
        <v>6357</v>
      </c>
      <c r="F176" s="6">
        <f>Table1[[#This Row],[pledged]]/Table1[[#This Row],[goal]]</f>
        <v>7.0633333333333335</v>
      </c>
      <c r="G176" t="s">
        <v>20</v>
      </c>
      <c r="H176" s="4">
        <v>254</v>
      </c>
      <c r="I176" s="4">
        <f t="shared" si="10"/>
        <v>25.027559055118111</v>
      </c>
      <c r="J176" t="s">
        <v>21</v>
      </c>
      <c r="K176" t="s">
        <v>22</v>
      </c>
      <c r="L176">
        <v>1473483600</v>
      </c>
      <c r="M176">
        <v>1476766800</v>
      </c>
      <c r="N176" s="11">
        <f t="shared" si="11"/>
        <v>42623.208333333328</v>
      </c>
      <c r="O176" s="11">
        <f t="shared" si="12"/>
        <v>42661.208333333328</v>
      </c>
      <c r="P176" t="b">
        <v>0</v>
      </c>
      <c r="Q176" t="b">
        <v>0</v>
      </c>
      <c r="R176" t="s">
        <v>33</v>
      </c>
      <c r="S176" t="str">
        <f t="shared" si="13"/>
        <v>theater</v>
      </c>
      <c r="T176" t="str">
        <f t="shared" si="14"/>
        <v>plays</v>
      </c>
    </row>
    <row r="177" spans="1:20" x14ac:dyDescent="0.5">
      <c r="A177" s="4">
        <v>287</v>
      </c>
      <c r="B177" t="s">
        <v>625</v>
      </c>
      <c r="C177" s="3" t="s">
        <v>626</v>
      </c>
      <c r="D177" s="5">
        <v>6300</v>
      </c>
      <c r="E177" s="5">
        <v>13213</v>
      </c>
      <c r="F177" s="6">
        <f>Table1[[#This Row],[pledged]]/Table1[[#This Row],[goal]]</f>
        <v>2.0973015873015872</v>
      </c>
      <c r="G177" t="s">
        <v>20</v>
      </c>
      <c r="H177" s="4">
        <v>176</v>
      </c>
      <c r="I177" s="4">
        <f t="shared" si="10"/>
        <v>75.07386363636364</v>
      </c>
      <c r="J177" t="s">
        <v>21</v>
      </c>
      <c r="K177" t="s">
        <v>22</v>
      </c>
      <c r="L177">
        <v>1430197200</v>
      </c>
      <c r="M177">
        <v>1430197200</v>
      </c>
      <c r="N177" s="11">
        <f t="shared" si="11"/>
        <v>42122.208333333328</v>
      </c>
      <c r="O177" s="11">
        <f t="shared" si="12"/>
        <v>42122.208333333328</v>
      </c>
      <c r="P177" t="b">
        <v>0</v>
      </c>
      <c r="Q177" t="b">
        <v>0</v>
      </c>
      <c r="R177" t="s">
        <v>50</v>
      </c>
      <c r="S177" t="str">
        <f t="shared" si="13"/>
        <v>music</v>
      </c>
      <c r="T177" t="str">
        <f t="shared" si="14"/>
        <v>electric music</v>
      </c>
    </row>
    <row r="178" spans="1:20" x14ac:dyDescent="0.5">
      <c r="A178" s="4">
        <v>289</v>
      </c>
      <c r="B178" t="s">
        <v>629</v>
      </c>
      <c r="C178" s="3" t="s">
        <v>630</v>
      </c>
      <c r="D178" s="5">
        <v>800</v>
      </c>
      <c r="E178" s="5">
        <v>13474</v>
      </c>
      <c r="F178" s="6">
        <f>Table1[[#This Row],[pledged]]/Table1[[#This Row],[goal]]</f>
        <v>16.842500000000001</v>
      </c>
      <c r="G178" t="s">
        <v>20</v>
      </c>
      <c r="H178" s="4">
        <v>337</v>
      </c>
      <c r="I178" s="4">
        <f t="shared" si="10"/>
        <v>39.982195845697326</v>
      </c>
      <c r="J178" t="s">
        <v>15</v>
      </c>
      <c r="K178" t="s">
        <v>16</v>
      </c>
      <c r="L178">
        <v>1438578000</v>
      </c>
      <c r="M178">
        <v>1438837200</v>
      </c>
      <c r="N178" s="11">
        <f t="shared" si="11"/>
        <v>42219.208333333328</v>
      </c>
      <c r="O178" s="11">
        <f t="shared" si="12"/>
        <v>42222.208333333328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x14ac:dyDescent="0.5">
      <c r="A179" s="4">
        <v>291</v>
      </c>
      <c r="B179" t="s">
        <v>633</v>
      </c>
      <c r="C179" s="3" t="s">
        <v>634</v>
      </c>
      <c r="D179" s="5">
        <v>1800</v>
      </c>
      <c r="E179" s="5">
        <v>8219</v>
      </c>
      <c r="F179" s="6">
        <f>Table1[[#This Row],[pledged]]/Table1[[#This Row],[goal]]</f>
        <v>4.5661111111111108</v>
      </c>
      <c r="G179" t="s">
        <v>20</v>
      </c>
      <c r="H179" s="4">
        <v>107</v>
      </c>
      <c r="I179" s="4">
        <f t="shared" si="10"/>
        <v>76.813084112149539</v>
      </c>
      <c r="J179" t="s">
        <v>21</v>
      </c>
      <c r="K179" t="s">
        <v>22</v>
      </c>
      <c r="L179">
        <v>1318654800</v>
      </c>
      <c r="M179">
        <v>1319000400</v>
      </c>
      <c r="N179" s="11">
        <f t="shared" si="11"/>
        <v>40831.208333333336</v>
      </c>
      <c r="O179" s="11">
        <f t="shared" si="12"/>
        <v>40835.208333333336</v>
      </c>
      <c r="P179" t="b">
        <v>1</v>
      </c>
      <c r="Q179" t="b">
        <v>0</v>
      </c>
      <c r="R179" t="s">
        <v>28</v>
      </c>
      <c r="S179" t="str">
        <f t="shared" si="13"/>
        <v>technology</v>
      </c>
      <c r="T179" t="str">
        <f t="shared" si="14"/>
        <v>web</v>
      </c>
    </row>
    <row r="180" spans="1:20" x14ac:dyDescent="0.5">
      <c r="A180" s="4">
        <v>294</v>
      </c>
      <c r="B180" t="s">
        <v>639</v>
      </c>
      <c r="C180" s="3" t="s">
        <v>640</v>
      </c>
      <c r="D180" s="5">
        <v>600</v>
      </c>
      <c r="E180" s="5">
        <v>8038</v>
      </c>
      <c r="F180" s="6">
        <f>Table1[[#This Row],[pledged]]/Table1[[#This Row],[goal]]</f>
        <v>13.396666666666667</v>
      </c>
      <c r="G180" t="s">
        <v>20</v>
      </c>
      <c r="H180" s="4">
        <v>183</v>
      </c>
      <c r="I180" s="4">
        <f t="shared" si="10"/>
        <v>43.923497267759565</v>
      </c>
      <c r="J180" t="s">
        <v>21</v>
      </c>
      <c r="K180" t="s">
        <v>22</v>
      </c>
      <c r="L180">
        <v>1540530000</v>
      </c>
      <c r="M180">
        <v>1541570400</v>
      </c>
      <c r="N180" s="11">
        <f t="shared" si="11"/>
        <v>43399.208333333328</v>
      </c>
      <c r="O180" s="11">
        <f t="shared" si="12"/>
        <v>43411.25</v>
      </c>
      <c r="P180" t="b">
        <v>0</v>
      </c>
      <c r="Q180" t="b">
        <v>0</v>
      </c>
      <c r="R180" t="s">
        <v>33</v>
      </c>
      <c r="S180" t="str">
        <f t="shared" si="13"/>
        <v>theater</v>
      </c>
      <c r="T180" t="str">
        <f t="shared" si="14"/>
        <v>plays</v>
      </c>
    </row>
    <row r="181" spans="1:20" x14ac:dyDescent="0.5">
      <c r="A181" s="4">
        <v>298</v>
      </c>
      <c r="B181" t="s">
        <v>647</v>
      </c>
      <c r="C181" s="3" t="s">
        <v>648</v>
      </c>
      <c r="D181" s="5">
        <v>3500</v>
      </c>
      <c r="E181" s="5">
        <v>5037</v>
      </c>
      <c r="F181" s="6">
        <f>Table1[[#This Row],[pledged]]/Table1[[#This Row],[goal]]</f>
        <v>1.4391428571428571</v>
      </c>
      <c r="G181" t="s">
        <v>20</v>
      </c>
      <c r="H181" s="4">
        <v>72</v>
      </c>
      <c r="I181" s="4">
        <f t="shared" si="10"/>
        <v>69.958333333333329</v>
      </c>
      <c r="J181" t="s">
        <v>21</v>
      </c>
      <c r="K181" t="s">
        <v>22</v>
      </c>
      <c r="L181">
        <v>1456466400</v>
      </c>
      <c r="M181">
        <v>1458018000</v>
      </c>
      <c r="N181" s="11">
        <f t="shared" si="11"/>
        <v>42426.25</v>
      </c>
      <c r="O181" s="11">
        <f t="shared" si="12"/>
        <v>42444.208333333328</v>
      </c>
      <c r="P181" t="b">
        <v>0</v>
      </c>
      <c r="Q181" t="b">
        <v>1</v>
      </c>
      <c r="R181" t="s">
        <v>23</v>
      </c>
      <c r="S181" t="str">
        <f t="shared" si="13"/>
        <v>music</v>
      </c>
      <c r="T181" t="str">
        <f t="shared" si="14"/>
        <v>rock</v>
      </c>
    </row>
    <row r="182" spans="1:20" x14ac:dyDescent="0.5">
      <c r="A182" s="4">
        <v>301</v>
      </c>
      <c r="B182" t="s">
        <v>653</v>
      </c>
      <c r="C182" s="3" t="s">
        <v>654</v>
      </c>
      <c r="D182" s="5">
        <v>900</v>
      </c>
      <c r="E182" s="5">
        <v>12102</v>
      </c>
      <c r="F182" s="6">
        <f>Table1[[#This Row],[pledged]]/Table1[[#This Row],[goal]]</f>
        <v>13.446666666666667</v>
      </c>
      <c r="G182" t="s">
        <v>20</v>
      </c>
      <c r="H182" s="4">
        <v>295</v>
      </c>
      <c r="I182" s="4">
        <f t="shared" si="10"/>
        <v>41.023728813559323</v>
      </c>
      <c r="J182" t="s">
        <v>21</v>
      </c>
      <c r="K182" t="s">
        <v>22</v>
      </c>
      <c r="L182">
        <v>1424930400</v>
      </c>
      <c r="M182">
        <v>1426395600</v>
      </c>
      <c r="N182" s="11">
        <f t="shared" si="11"/>
        <v>42061.25</v>
      </c>
      <c r="O182" s="11">
        <f t="shared" si="12"/>
        <v>42078.208333333328</v>
      </c>
      <c r="P182" t="b">
        <v>0</v>
      </c>
      <c r="Q182" t="b">
        <v>0</v>
      </c>
      <c r="R182" t="s">
        <v>42</v>
      </c>
      <c r="S182" t="str">
        <f t="shared" si="13"/>
        <v>film &amp; video</v>
      </c>
      <c r="T182" t="str">
        <f t="shared" si="14"/>
        <v>documentary</v>
      </c>
    </row>
    <row r="183" spans="1:20" x14ac:dyDescent="0.5">
      <c r="A183" s="4">
        <v>304</v>
      </c>
      <c r="B183" t="s">
        <v>659</v>
      </c>
      <c r="C183" s="3" t="s">
        <v>660</v>
      </c>
      <c r="D183" s="5">
        <v>2100</v>
      </c>
      <c r="E183" s="5">
        <v>11469</v>
      </c>
      <c r="F183" s="6">
        <f>Table1[[#This Row],[pledged]]/Table1[[#This Row],[goal]]</f>
        <v>5.4614285714285717</v>
      </c>
      <c r="G183" t="s">
        <v>20</v>
      </c>
      <c r="H183" s="4">
        <v>142</v>
      </c>
      <c r="I183" s="4">
        <f t="shared" si="10"/>
        <v>80.767605633802816</v>
      </c>
      <c r="J183" t="s">
        <v>21</v>
      </c>
      <c r="K183" t="s">
        <v>22</v>
      </c>
      <c r="L183">
        <v>1470546000</v>
      </c>
      <c r="M183">
        <v>1474088400</v>
      </c>
      <c r="N183" s="11">
        <f t="shared" si="11"/>
        <v>42589.208333333328</v>
      </c>
      <c r="O183" s="11">
        <f t="shared" si="12"/>
        <v>42630.208333333328</v>
      </c>
      <c r="P183" t="b">
        <v>0</v>
      </c>
      <c r="Q183" t="b">
        <v>0</v>
      </c>
      <c r="R183" t="s">
        <v>42</v>
      </c>
      <c r="S183" t="str">
        <f t="shared" si="13"/>
        <v>film &amp; video</v>
      </c>
      <c r="T183" t="str">
        <f t="shared" si="14"/>
        <v>documentary</v>
      </c>
    </row>
    <row r="184" spans="1:20" x14ac:dyDescent="0.5">
      <c r="A184" s="4">
        <v>305</v>
      </c>
      <c r="B184" t="s">
        <v>661</v>
      </c>
      <c r="C184" s="3" t="s">
        <v>662</v>
      </c>
      <c r="D184" s="5">
        <v>2800</v>
      </c>
      <c r="E184" s="5">
        <v>8014</v>
      </c>
      <c r="F184" s="6">
        <f>Table1[[#This Row],[pledged]]/Table1[[#This Row],[goal]]</f>
        <v>2.8621428571428571</v>
      </c>
      <c r="G184" t="s">
        <v>20</v>
      </c>
      <c r="H184" s="4">
        <v>85</v>
      </c>
      <c r="I184" s="4">
        <f t="shared" si="10"/>
        <v>94.28235294117647</v>
      </c>
      <c r="J184" t="s">
        <v>21</v>
      </c>
      <c r="K184" t="s">
        <v>22</v>
      </c>
      <c r="L184">
        <v>1458363600</v>
      </c>
      <c r="M184">
        <v>1461906000</v>
      </c>
      <c r="N184" s="11">
        <f t="shared" si="11"/>
        <v>42448.208333333328</v>
      </c>
      <c r="O184" s="11">
        <f t="shared" si="12"/>
        <v>42489.208333333328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x14ac:dyDescent="0.5">
      <c r="A185" s="4">
        <v>307</v>
      </c>
      <c r="B185" t="s">
        <v>665</v>
      </c>
      <c r="C185" s="3" t="s">
        <v>666</v>
      </c>
      <c r="D185" s="5">
        <v>32900</v>
      </c>
      <c r="E185" s="5">
        <v>43473</v>
      </c>
      <c r="F185" s="6">
        <f>Table1[[#This Row],[pledged]]/Table1[[#This Row],[goal]]</f>
        <v>1.3213677811550153</v>
      </c>
      <c r="G185" t="s">
        <v>20</v>
      </c>
      <c r="H185" s="4">
        <v>659</v>
      </c>
      <c r="I185" s="4">
        <f t="shared" si="10"/>
        <v>65.968133535660087</v>
      </c>
      <c r="J185" t="s">
        <v>36</v>
      </c>
      <c r="K185" t="s">
        <v>37</v>
      </c>
      <c r="L185">
        <v>1338958800</v>
      </c>
      <c r="M185">
        <v>1340686800</v>
      </c>
      <c r="N185" s="11">
        <f t="shared" si="11"/>
        <v>41066.208333333336</v>
      </c>
      <c r="O185" s="11">
        <f t="shared" si="12"/>
        <v>41086.208333333336</v>
      </c>
      <c r="P185" t="b">
        <v>0</v>
      </c>
      <c r="Q185" t="b">
        <v>1</v>
      </c>
      <c r="R185" t="s">
        <v>118</v>
      </c>
      <c r="S185" t="str">
        <f t="shared" si="13"/>
        <v>publishing</v>
      </c>
      <c r="T185" t="str">
        <f t="shared" si="14"/>
        <v>fiction</v>
      </c>
    </row>
    <row r="186" spans="1:20" x14ac:dyDescent="0.5">
      <c r="A186" s="4">
        <v>311</v>
      </c>
      <c r="B186" t="s">
        <v>673</v>
      </c>
      <c r="C186" s="3" t="s">
        <v>674</v>
      </c>
      <c r="D186" s="5">
        <v>6300</v>
      </c>
      <c r="E186" s="5">
        <v>12812</v>
      </c>
      <c r="F186" s="6">
        <f>Table1[[#This Row],[pledged]]/Table1[[#This Row],[goal]]</f>
        <v>2.0336507936507937</v>
      </c>
      <c r="G186" t="s">
        <v>20</v>
      </c>
      <c r="H186" s="4">
        <v>121</v>
      </c>
      <c r="I186" s="4">
        <f t="shared" si="10"/>
        <v>105.88429752066116</v>
      </c>
      <c r="J186" t="s">
        <v>21</v>
      </c>
      <c r="K186" t="s">
        <v>22</v>
      </c>
      <c r="L186">
        <v>1297836000</v>
      </c>
      <c r="M186">
        <v>1298872800</v>
      </c>
      <c r="N186" s="11">
        <f t="shared" si="11"/>
        <v>40590.25</v>
      </c>
      <c r="O186" s="11">
        <f t="shared" si="12"/>
        <v>40602.25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x14ac:dyDescent="0.5">
      <c r="A187" s="4">
        <v>312</v>
      </c>
      <c r="B187" t="s">
        <v>675</v>
      </c>
      <c r="C187" s="3" t="s">
        <v>676</v>
      </c>
      <c r="D187" s="5">
        <v>59100</v>
      </c>
      <c r="E187" s="5">
        <v>183345</v>
      </c>
      <c r="F187" s="6">
        <f>Table1[[#This Row],[pledged]]/Table1[[#This Row],[goal]]</f>
        <v>3.1022842639593908</v>
      </c>
      <c r="G187" t="s">
        <v>20</v>
      </c>
      <c r="H187" s="4">
        <v>3742</v>
      </c>
      <c r="I187" s="4">
        <f t="shared" si="10"/>
        <v>48.996525921966864</v>
      </c>
      <c r="J187" t="s">
        <v>21</v>
      </c>
      <c r="K187" t="s">
        <v>22</v>
      </c>
      <c r="L187">
        <v>1382677200</v>
      </c>
      <c r="M187">
        <v>1383282000</v>
      </c>
      <c r="N187" s="11">
        <f t="shared" si="11"/>
        <v>41572.208333333336</v>
      </c>
      <c r="O187" s="11">
        <f t="shared" si="12"/>
        <v>41579.208333333336</v>
      </c>
      <c r="P187" t="b">
        <v>0</v>
      </c>
      <c r="Q187" t="b">
        <v>0</v>
      </c>
      <c r="R187" t="s">
        <v>33</v>
      </c>
      <c r="S187" t="str">
        <f t="shared" si="13"/>
        <v>theater</v>
      </c>
      <c r="T187" t="str">
        <f t="shared" si="14"/>
        <v>plays</v>
      </c>
    </row>
    <row r="188" spans="1:20" x14ac:dyDescent="0.5">
      <c r="A188" s="4">
        <v>313</v>
      </c>
      <c r="B188" t="s">
        <v>677</v>
      </c>
      <c r="C188" s="3" t="s">
        <v>678</v>
      </c>
      <c r="D188" s="5">
        <v>2200</v>
      </c>
      <c r="E188" s="5">
        <v>8697</v>
      </c>
      <c r="F188" s="6">
        <f>Table1[[#This Row],[pledged]]/Table1[[#This Row],[goal]]</f>
        <v>3.9531818181818181</v>
      </c>
      <c r="G188" t="s">
        <v>20</v>
      </c>
      <c r="H188" s="4">
        <v>223</v>
      </c>
      <c r="I188" s="4">
        <f t="shared" si="10"/>
        <v>39</v>
      </c>
      <c r="J188" t="s">
        <v>21</v>
      </c>
      <c r="K188" t="s">
        <v>22</v>
      </c>
      <c r="L188">
        <v>1330322400</v>
      </c>
      <c r="M188">
        <v>1330495200</v>
      </c>
      <c r="N188" s="11">
        <f t="shared" si="11"/>
        <v>40966.25</v>
      </c>
      <c r="O188" s="11">
        <f t="shared" si="12"/>
        <v>40968.25</v>
      </c>
      <c r="P188" t="b">
        <v>0</v>
      </c>
      <c r="Q188" t="b">
        <v>0</v>
      </c>
      <c r="R188" t="s">
        <v>23</v>
      </c>
      <c r="S188" t="str">
        <f t="shared" si="13"/>
        <v>music</v>
      </c>
      <c r="T188" t="str">
        <f t="shared" si="14"/>
        <v>rock</v>
      </c>
    </row>
    <row r="189" spans="1:20" x14ac:dyDescent="0.5">
      <c r="A189" s="4">
        <v>314</v>
      </c>
      <c r="B189" t="s">
        <v>679</v>
      </c>
      <c r="C189" s="3" t="s">
        <v>680</v>
      </c>
      <c r="D189" s="5">
        <v>1400</v>
      </c>
      <c r="E189" s="5">
        <v>4126</v>
      </c>
      <c r="F189" s="6">
        <f>Table1[[#This Row],[pledged]]/Table1[[#This Row],[goal]]</f>
        <v>2.9471428571428571</v>
      </c>
      <c r="G189" t="s">
        <v>20</v>
      </c>
      <c r="H189" s="4">
        <v>133</v>
      </c>
      <c r="I189" s="4">
        <f t="shared" si="10"/>
        <v>31.022556390977442</v>
      </c>
      <c r="J189" t="s">
        <v>21</v>
      </c>
      <c r="K189" t="s">
        <v>22</v>
      </c>
      <c r="L189">
        <v>1552366800</v>
      </c>
      <c r="M189">
        <v>1552798800</v>
      </c>
      <c r="N189" s="11">
        <f t="shared" si="11"/>
        <v>43536.208333333328</v>
      </c>
      <c r="O189" s="11">
        <f t="shared" si="12"/>
        <v>43541.208333333328</v>
      </c>
      <c r="P189" t="b">
        <v>0</v>
      </c>
      <c r="Q189" t="b">
        <v>1</v>
      </c>
      <c r="R189" t="s">
        <v>42</v>
      </c>
      <c r="S189" t="str">
        <f t="shared" si="13"/>
        <v>film &amp; video</v>
      </c>
      <c r="T189" t="str">
        <f t="shared" si="14"/>
        <v>documentary</v>
      </c>
    </row>
    <row r="190" spans="1:20" ht="31.5" x14ac:dyDescent="0.5">
      <c r="A190" s="4">
        <v>322</v>
      </c>
      <c r="B190" t="s">
        <v>695</v>
      </c>
      <c r="C190" s="3" t="s">
        <v>696</v>
      </c>
      <c r="D190" s="5">
        <v>117900</v>
      </c>
      <c r="E190" s="5">
        <v>196377</v>
      </c>
      <c r="F190" s="6">
        <f>Table1[[#This Row],[pledged]]/Table1[[#This Row],[goal]]</f>
        <v>1.6656234096692113</v>
      </c>
      <c r="G190" t="s">
        <v>20</v>
      </c>
      <c r="H190" s="4">
        <v>5168</v>
      </c>
      <c r="I190" s="4">
        <f t="shared" si="10"/>
        <v>37.998645510835914</v>
      </c>
      <c r="J190" t="s">
        <v>21</v>
      </c>
      <c r="K190" t="s">
        <v>22</v>
      </c>
      <c r="L190">
        <v>1290664800</v>
      </c>
      <c r="M190">
        <v>1291788000</v>
      </c>
      <c r="N190" s="11">
        <f t="shared" si="11"/>
        <v>40507.25</v>
      </c>
      <c r="O190" s="11">
        <f t="shared" si="12"/>
        <v>40520.25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x14ac:dyDescent="0.5">
      <c r="A191" s="4">
        <v>324</v>
      </c>
      <c r="B191" t="s">
        <v>699</v>
      </c>
      <c r="C191" s="3" t="s">
        <v>700</v>
      </c>
      <c r="D191" s="5">
        <v>7100</v>
      </c>
      <c r="E191" s="5">
        <v>11648</v>
      </c>
      <c r="F191" s="6">
        <f>Table1[[#This Row],[pledged]]/Table1[[#This Row],[goal]]</f>
        <v>1.6405633802816901</v>
      </c>
      <c r="G191" t="s">
        <v>20</v>
      </c>
      <c r="H191" s="4">
        <v>307</v>
      </c>
      <c r="I191" s="4">
        <f t="shared" si="10"/>
        <v>37.941368078175898</v>
      </c>
      <c r="J191" t="s">
        <v>21</v>
      </c>
      <c r="K191" t="s">
        <v>22</v>
      </c>
      <c r="L191">
        <v>1434862800</v>
      </c>
      <c r="M191">
        <v>1435899600</v>
      </c>
      <c r="N191" s="11">
        <f t="shared" si="11"/>
        <v>42176.208333333328</v>
      </c>
      <c r="O191" s="11">
        <f t="shared" si="12"/>
        <v>42188.208333333328</v>
      </c>
      <c r="P191" t="b">
        <v>0</v>
      </c>
      <c r="Q191" t="b">
        <v>1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ht="31.5" x14ac:dyDescent="0.5">
      <c r="A192" s="4">
        <v>328</v>
      </c>
      <c r="B192" t="s">
        <v>707</v>
      </c>
      <c r="C192" s="3" t="s">
        <v>708</v>
      </c>
      <c r="D192" s="5">
        <v>98700</v>
      </c>
      <c r="E192" s="5">
        <v>131826</v>
      </c>
      <c r="F192" s="6">
        <f>Table1[[#This Row],[pledged]]/Table1[[#This Row],[goal]]</f>
        <v>1.3356231003039514</v>
      </c>
      <c r="G192" t="s">
        <v>20</v>
      </c>
      <c r="H192" s="4">
        <v>2441</v>
      </c>
      <c r="I192" s="4">
        <f t="shared" si="10"/>
        <v>54.004916018025398</v>
      </c>
      <c r="J192" t="s">
        <v>21</v>
      </c>
      <c r="K192" t="s">
        <v>22</v>
      </c>
      <c r="L192">
        <v>1543557600</v>
      </c>
      <c r="M192">
        <v>1544508000</v>
      </c>
      <c r="N192" s="11">
        <f t="shared" si="11"/>
        <v>43434.25</v>
      </c>
      <c r="O192" s="11">
        <f t="shared" si="12"/>
        <v>43445.25</v>
      </c>
      <c r="P192" t="b">
        <v>0</v>
      </c>
      <c r="Q192" t="b">
        <v>0</v>
      </c>
      <c r="R192" t="s">
        <v>23</v>
      </c>
      <c r="S192" t="str">
        <f t="shared" si="13"/>
        <v>music</v>
      </c>
      <c r="T192" t="str">
        <f t="shared" si="14"/>
        <v>rock</v>
      </c>
    </row>
    <row r="193" spans="1:20" ht="31.5" x14ac:dyDescent="0.5">
      <c r="A193" s="4">
        <v>330</v>
      </c>
      <c r="B193" t="s">
        <v>711</v>
      </c>
      <c r="C193" s="3" t="s">
        <v>712</v>
      </c>
      <c r="D193" s="5">
        <v>33700</v>
      </c>
      <c r="E193" s="5">
        <v>62330</v>
      </c>
      <c r="F193" s="6">
        <f>Table1[[#This Row],[pledged]]/Table1[[#This Row],[goal]]</f>
        <v>1.8495548961424333</v>
      </c>
      <c r="G193" t="s">
        <v>20</v>
      </c>
      <c r="H193" s="4">
        <v>1385</v>
      </c>
      <c r="I193" s="4">
        <f t="shared" si="10"/>
        <v>45.003610108303249</v>
      </c>
      <c r="J193" t="s">
        <v>40</v>
      </c>
      <c r="K193" t="s">
        <v>41</v>
      </c>
      <c r="L193">
        <v>1512712800</v>
      </c>
      <c r="M193">
        <v>1512799200</v>
      </c>
      <c r="N193" s="11">
        <f t="shared" si="11"/>
        <v>43077.25</v>
      </c>
      <c r="O193" s="11">
        <f t="shared" si="12"/>
        <v>43078.25</v>
      </c>
      <c r="P193" t="b">
        <v>0</v>
      </c>
      <c r="Q193" t="b">
        <v>0</v>
      </c>
      <c r="R193" t="s">
        <v>42</v>
      </c>
      <c r="S193" t="str">
        <f t="shared" si="13"/>
        <v>film &amp; video</v>
      </c>
      <c r="T193" t="str">
        <f t="shared" si="14"/>
        <v>documentary</v>
      </c>
    </row>
    <row r="194" spans="1:20" x14ac:dyDescent="0.5">
      <c r="A194" s="4">
        <v>331</v>
      </c>
      <c r="B194" t="s">
        <v>713</v>
      </c>
      <c r="C194" s="3" t="s">
        <v>714</v>
      </c>
      <c r="D194" s="5">
        <v>3300</v>
      </c>
      <c r="E194" s="5">
        <v>14643</v>
      </c>
      <c r="F194" s="6">
        <f>Table1[[#This Row],[pledged]]/Table1[[#This Row],[goal]]</f>
        <v>4.4372727272727275</v>
      </c>
      <c r="G194" t="s">
        <v>20</v>
      </c>
      <c r="H194" s="4">
        <v>190</v>
      </c>
      <c r="I194" s="4">
        <f t="shared" ref="I194:I257" si="15">IFERROR(AVERAGE(E194/H194), 0)</f>
        <v>77.068421052631578</v>
      </c>
      <c r="J194" t="s">
        <v>21</v>
      </c>
      <c r="K194" t="s">
        <v>22</v>
      </c>
      <c r="L194">
        <v>1324274400</v>
      </c>
      <c r="M194">
        <v>1324360800</v>
      </c>
      <c r="N194" s="11">
        <f t="shared" ref="N194:N257" si="16">(((L194/60)/60)/24)+DATE(1970,1,1)</f>
        <v>40896.25</v>
      </c>
      <c r="O194" s="11">
        <f t="shared" ref="O194:O257" si="17">(((M194/60)/60)/24)+DATE(1970,1,1)</f>
        <v>40897.25</v>
      </c>
      <c r="P194" t="b">
        <v>0</v>
      </c>
      <c r="Q194" t="b">
        <v>0</v>
      </c>
      <c r="R194" t="s">
        <v>17</v>
      </c>
      <c r="S194" t="str">
        <f t="shared" ref="S194:S257" si="18">LEFT(R194, FIND("/", R194) - 1)</f>
        <v>food</v>
      </c>
      <c r="T194" t="str">
        <f t="shared" ref="T194:T257" si="19">MID(R194, FIND("/", R194) + 1, LEN(R194) - FIND("/", R194))</f>
        <v>food trucks</v>
      </c>
    </row>
    <row r="195" spans="1:20" ht="31.5" x14ac:dyDescent="0.5">
      <c r="A195" s="4">
        <v>332</v>
      </c>
      <c r="B195" t="s">
        <v>715</v>
      </c>
      <c r="C195" s="3" t="s">
        <v>716</v>
      </c>
      <c r="D195" s="5">
        <v>20700</v>
      </c>
      <c r="E195" s="5">
        <v>41396</v>
      </c>
      <c r="F195" s="6">
        <f>Table1[[#This Row],[pledged]]/Table1[[#This Row],[goal]]</f>
        <v>1.999806763285024</v>
      </c>
      <c r="G195" t="s">
        <v>20</v>
      </c>
      <c r="H195" s="4">
        <v>470</v>
      </c>
      <c r="I195" s="4">
        <f t="shared" si="15"/>
        <v>88.076595744680844</v>
      </c>
      <c r="J195" t="s">
        <v>21</v>
      </c>
      <c r="K195" t="s">
        <v>22</v>
      </c>
      <c r="L195">
        <v>1364446800</v>
      </c>
      <c r="M195">
        <v>1364533200</v>
      </c>
      <c r="N195" s="11">
        <f t="shared" si="16"/>
        <v>41361.208333333336</v>
      </c>
      <c r="O195" s="11">
        <f t="shared" si="17"/>
        <v>41362.208333333336</v>
      </c>
      <c r="P195" t="b">
        <v>0</v>
      </c>
      <c r="Q195" t="b">
        <v>0</v>
      </c>
      <c r="R195" t="s">
        <v>64</v>
      </c>
      <c r="S195" t="str">
        <f t="shared" si="18"/>
        <v>technology</v>
      </c>
      <c r="T195" t="str">
        <f t="shared" si="19"/>
        <v>wearables</v>
      </c>
    </row>
    <row r="196" spans="1:20" x14ac:dyDescent="0.5">
      <c r="A196" s="4">
        <v>333</v>
      </c>
      <c r="B196" t="s">
        <v>717</v>
      </c>
      <c r="C196" s="3" t="s">
        <v>718</v>
      </c>
      <c r="D196" s="5">
        <v>9600</v>
      </c>
      <c r="E196" s="5">
        <v>11900</v>
      </c>
      <c r="F196" s="6">
        <f>Table1[[#This Row],[pledged]]/Table1[[#This Row],[goal]]</f>
        <v>1.2395833333333333</v>
      </c>
      <c r="G196" t="s">
        <v>20</v>
      </c>
      <c r="H196" s="4">
        <v>253</v>
      </c>
      <c r="I196" s="4">
        <f t="shared" si="15"/>
        <v>47.035573122529641</v>
      </c>
      <c r="J196" t="s">
        <v>21</v>
      </c>
      <c r="K196" t="s">
        <v>22</v>
      </c>
      <c r="L196">
        <v>1542693600</v>
      </c>
      <c r="M196">
        <v>1545112800</v>
      </c>
      <c r="N196" s="11">
        <f t="shared" si="16"/>
        <v>43424.25</v>
      </c>
      <c r="O196" s="11">
        <f t="shared" si="17"/>
        <v>43452.25</v>
      </c>
      <c r="P196" t="b">
        <v>0</v>
      </c>
      <c r="Q196" t="b">
        <v>0</v>
      </c>
      <c r="R196" t="s">
        <v>33</v>
      </c>
      <c r="S196" t="str">
        <f t="shared" si="18"/>
        <v>theater</v>
      </c>
      <c r="T196" t="str">
        <f t="shared" si="19"/>
        <v>plays</v>
      </c>
    </row>
    <row r="197" spans="1:20" x14ac:dyDescent="0.5">
      <c r="A197" s="4">
        <v>334</v>
      </c>
      <c r="B197" t="s">
        <v>719</v>
      </c>
      <c r="C197" s="3" t="s">
        <v>720</v>
      </c>
      <c r="D197" s="5">
        <v>66200</v>
      </c>
      <c r="E197" s="5">
        <v>123538</v>
      </c>
      <c r="F197" s="6">
        <f>Table1[[#This Row],[pledged]]/Table1[[#This Row],[goal]]</f>
        <v>1.8661329305135952</v>
      </c>
      <c r="G197" t="s">
        <v>20</v>
      </c>
      <c r="H197" s="4">
        <v>1113</v>
      </c>
      <c r="I197" s="4">
        <f t="shared" si="15"/>
        <v>110.99550763701707</v>
      </c>
      <c r="J197" t="s">
        <v>21</v>
      </c>
      <c r="K197" t="s">
        <v>22</v>
      </c>
      <c r="L197">
        <v>1515564000</v>
      </c>
      <c r="M197">
        <v>1516168800</v>
      </c>
      <c r="N197" s="11">
        <f t="shared" si="16"/>
        <v>43110.25</v>
      </c>
      <c r="O197" s="11">
        <f t="shared" si="17"/>
        <v>43117.25</v>
      </c>
      <c r="P197" t="b">
        <v>0</v>
      </c>
      <c r="Q197" t="b">
        <v>0</v>
      </c>
      <c r="R197" t="s">
        <v>23</v>
      </c>
      <c r="S197" t="str">
        <f t="shared" si="18"/>
        <v>music</v>
      </c>
      <c r="T197" t="str">
        <f t="shared" si="19"/>
        <v>rock</v>
      </c>
    </row>
    <row r="198" spans="1:20" x14ac:dyDescent="0.5">
      <c r="A198" s="4">
        <v>335</v>
      </c>
      <c r="B198" t="s">
        <v>721</v>
      </c>
      <c r="C198" s="3" t="s">
        <v>722</v>
      </c>
      <c r="D198" s="5">
        <v>173800</v>
      </c>
      <c r="E198" s="5">
        <v>198628</v>
      </c>
      <c r="F198" s="6">
        <f>Table1[[#This Row],[pledged]]/Table1[[#This Row],[goal]]</f>
        <v>1.1428538550057536</v>
      </c>
      <c r="G198" t="s">
        <v>20</v>
      </c>
      <c r="H198" s="4">
        <v>2283</v>
      </c>
      <c r="I198" s="4">
        <f t="shared" si="15"/>
        <v>87.003066141042481</v>
      </c>
      <c r="J198" t="s">
        <v>21</v>
      </c>
      <c r="K198" t="s">
        <v>22</v>
      </c>
      <c r="L198">
        <v>1573797600</v>
      </c>
      <c r="M198">
        <v>1574920800</v>
      </c>
      <c r="N198" s="11">
        <f t="shared" si="16"/>
        <v>43784.25</v>
      </c>
      <c r="O198" s="11">
        <f t="shared" si="17"/>
        <v>43797.25</v>
      </c>
      <c r="P198" t="b">
        <v>0</v>
      </c>
      <c r="Q198" t="b">
        <v>0</v>
      </c>
      <c r="R198" t="s">
        <v>23</v>
      </c>
      <c r="S198" t="str">
        <f t="shared" si="18"/>
        <v>music</v>
      </c>
      <c r="T198" t="str">
        <f t="shared" si="19"/>
        <v>rock</v>
      </c>
    </row>
    <row r="199" spans="1:20" x14ac:dyDescent="0.5">
      <c r="A199" s="4">
        <v>337</v>
      </c>
      <c r="B199" t="s">
        <v>725</v>
      </c>
      <c r="C199" s="3" t="s">
        <v>726</v>
      </c>
      <c r="D199" s="5">
        <v>94500</v>
      </c>
      <c r="E199" s="5">
        <v>116064</v>
      </c>
      <c r="F199" s="6">
        <f>Table1[[#This Row],[pledged]]/Table1[[#This Row],[goal]]</f>
        <v>1.2281904761904763</v>
      </c>
      <c r="G199" t="s">
        <v>20</v>
      </c>
      <c r="H199" s="4">
        <v>1095</v>
      </c>
      <c r="I199" s="4">
        <f t="shared" si="15"/>
        <v>105.9945205479452</v>
      </c>
      <c r="J199" t="s">
        <v>21</v>
      </c>
      <c r="K199" t="s">
        <v>22</v>
      </c>
      <c r="L199">
        <v>1573452000</v>
      </c>
      <c r="M199">
        <v>1573538400</v>
      </c>
      <c r="N199" s="11">
        <f t="shared" si="16"/>
        <v>43780.25</v>
      </c>
      <c r="O199" s="11">
        <f t="shared" si="17"/>
        <v>43781.25</v>
      </c>
      <c r="P199" t="b">
        <v>0</v>
      </c>
      <c r="Q199" t="b">
        <v>0</v>
      </c>
      <c r="R199" t="s">
        <v>33</v>
      </c>
      <c r="S199" t="str">
        <f t="shared" si="18"/>
        <v>theater</v>
      </c>
      <c r="T199" t="str">
        <f t="shared" si="19"/>
        <v>plays</v>
      </c>
    </row>
    <row r="200" spans="1:20" x14ac:dyDescent="0.5">
      <c r="A200" s="4">
        <v>338</v>
      </c>
      <c r="B200" t="s">
        <v>727</v>
      </c>
      <c r="C200" s="3" t="s">
        <v>728</v>
      </c>
      <c r="D200" s="5">
        <v>69800</v>
      </c>
      <c r="E200" s="5">
        <v>125042</v>
      </c>
      <c r="F200" s="6">
        <f>Table1[[#This Row],[pledged]]/Table1[[#This Row],[goal]]</f>
        <v>1.7914326647564469</v>
      </c>
      <c r="G200" t="s">
        <v>20</v>
      </c>
      <c r="H200" s="4">
        <v>1690</v>
      </c>
      <c r="I200" s="4">
        <f t="shared" si="15"/>
        <v>73.989349112426041</v>
      </c>
      <c r="J200" t="s">
        <v>21</v>
      </c>
      <c r="K200" t="s">
        <v>22</v>
      </c>
      <c r="L200">
        <v>1317790800</v>
      </c>
      <c r="M200">
        <v>1320382800</v>
      </c>
      <c r="N200" s="11">
        <f t="shared" si="16"/>
        <v>40821.208333333336</v>
      </c>
      <c r="O200" s="11">
        <f t="shared" si="17"/>
        <v>40851.208333333336</v>
      </c>
      <c r="P200" t="b">
        <v>0</v>
      </c>
      <c r="Q200" t="b">
        <v>0</v>
      </c>
      <c r="R200" t="s">
        <v>33</v>
      </c>
      <c r="S200" t="str">
        <f t="shared" si="18"/>
        <v>theater</v>
      </c>
      <c r="T200" t="str">
        <f t="shared" si="19"/>
        <v>plays</v>
      </c>
    </row>
    <row r="201" spans="1:20" x14ac:dyDescent="0.5">
      <c r="A201" s="4">
        <v>347</v>
      </c>
      <c r="B201" t="s">
        <v>745</v>
      </c>
      <c r="C201" s="3" t="s">
        <v>746</v>
      </c>
      <c r="D201" s="5">
        <v>900</v>
      </c>
      <c r="E201" s="5">
        <v>12607</v>
      </c>
      <c r="F201" s="6">
        <f>Table1[[#This Row],[pledged]]/Table1[[#This Row],[goal]]</f>
        <v>14.007777777777777</v>
      </c>
      <c r="G201" t="s">
        <v>20</v>
      </c>
      <c r="H201" s="4">
        <v>191</v>
      </c>
      <c r="I201" s="4">
        <f t="shared" si="15"/>
        <v>66.005235602094245</v>
      </c>
      <c r="J201" t="s">
        <v>21</v>
      </c>
      <c r="K201" t="s">
        <v>22</v>
      </c>
      <c r="L201">
        <v>1423634400</v>
      </c>
      <c r="M201">
        <v>1425708000</v>
      </c>
      <c r="N201" s="11">
        <f t="shared" si="16"/>
        <v>42046.25</v>
      </c>
      <c r="O201" s="11">
        <f t="shared" si="17"/>
        <v>42070.25</v>
      </c>
      <c r="P201" t="b">
        <v>0</v>
      </c>
      <c r="Q201" t="b">
        <v>0</v>
      </c>
      <c r="R201" t="s">
        <v>28</v>
      </c>
      <c r="S201" t="str">
        <f t="shared" si="18"/>
        <v>technology</v>
      </c>
      <c r="T201" t="str">
        <f t="shared" si="19"/>
        <v>web</v>
      </c>
    </row>
    <row r="202" spans="1:20" x14ac:dyDescent="0.5">
      <c r="A202" s="4">
        <v>351</v>
      </c>
      <c r="B202" t="s">
        <v>753</v>
      </c>
      <c r="C202" s="3" t="s">
        <v>754</v>
      </c>
      <c r="D202" s="5">
        <v>74100</v>
      </c>
      <c r="E202" s="5">
        <v>94631</v>
      </c>
      <c r="F202" s="6">
        <f>Table1[[#This Row],[pledged]]/Table1[[#This Row],[goal]]</f>
        <v>1.2770715249662619</v>
      </c>
      <c r="G202" t="s">
        <v>20</v>
      </c>
      <c r="H202" s="4">
        <v>2013</v>
      </c>
      <c r="I202" s="4">
        <f t="shared" si="15"/>
        <v>47.009935419771487</v>
      </c>
      <c r="J202" t="s">
        <v>21</v>
      </c>
      <c r="K202" t="s">
        <v>22</v>
      </c>
      <c r="L202">
        <v>1440392400</v>
      </c>
      <c r="M202">
        <v>1441602000</v>
      </c>
      <c r="N202" s="11">
        <f t="shared" si="16"/>
        <v>42240.208333333328</v>
      </c>
      <c r="O202" s="11">
        <f t="shared" si="17"/>
        <v>42254.208333333328</v>
      </c>
      <c r="P202" t="b">
        <v>0</v>
      </c>
      <c r="Q202" t="b">
        <v>0</v>
      </c>
      <c r="R202" t="s">
        <v>23</v>
      </c>
      <c r="S202" t="str">
        <f t="shared" si="18"/>
        <v>music</v>
      </c>
      <c r="T202" t="str">
        <f t="shared" si="19"/>
        <v>rock</v>
      </c>
    </row>
    <row r="203" spans="1:20" x14ac:dyDescent="0.5">
      <c r="A203" s="4">
        <v>353</v>
      </c>
      <c r="B203" t="s">
        <v>757</v>
      </c>
      <c r="C203" s="3" t="s">
        <v>758</v>
      </c>
      <c r="D203" s="5">
        <v>33600</v>
      </c>
      <c r="E203" s="5">
        <v>137961</v>
      </c>
      <c r="F203" s="6">
        <f>Table1[[#This Row],[pledged]]/Table1[[#This Row],[goal]]</f>
        <v>4.105982142857143</v>
      </c>
      <c r="G203" t="s">
        <v>20</v>
      </c>
      <c r="H203" s="4">
        <v>1703</v>
      </c>
      <c r="I203" s="4">
        <f t="shared" si="15"/>
        <v>81.010569583088667</v>
      </c>
      <c r="J203" t="s">
        <v>21</v>
      </c>
      <c r="K203" t="s">
        <v>22</v>
      </c>
      <c r="L203">
        <v>1562302800</v>
      </c>
      <c r="M203">
        <v>1562389200</v>
      </c>
      <c r="N203" s="11">
        <f t="shared" si="16"/>
        <v>43651.208333333328</v>
      </c>
      <c r="O203" s="11">
        <f t="shared" si="17"/>
        <v>43652.208333333328</v>
      </c>
      <c r="P203" t="b">
        <v>0</v>
      </c>
      <c r="Q203" t="b">
        <v>0</v>
      </c>
      <c r="R203" t="s">
        <v>33</v>
      </c>
      <c r="S203" t="str">
        <f t="shared" si="18"/>
        <v>theater</v>
      </c>
      <c r="T203" t="str">
        <f t="shared" si="19"/>
        <v>plays</v>
      </c>
    </row>
    <row r="204" spans="1:20" x14ac:dyDescent="0.5">
      <c r="A204" s="4">
        <v>354</v>
      </c>
      <c r="B204" t="s">
        <v>759</v>
      </c>
      <c r="C204" s="3" t="s">
        <v>760</v>
      </c>
      <c r="D204" s="5">
        <v>6100</v>
      </c>
      <c r="E204" s="5">
        <v>7548</v>
      </c>
      <c r="F204" s="6">
        <f>Table1[[#This Row],[pledged]]/Table1[[#This Row],[goal]]</f>
        <v>1.2373770491803278</v>
      </c>
      <c r="G204" t="s">
        <v>20</v>
      </c>
      <c r="H204" s="4">
        <v>80</v>
      </c>
      <c r="I204" s="4">
        <f t="shared" si="15"/>
        <v>94.35</v>
      </c>
      <c r="J204" t="s">
        <v>36</v>
      </c>
      <c r="K204" t="s">
        <v>37</v>
      </c>
      <c r="L204">
        <v>1378184400</v>
      </c>
      <c r="M204">
        <v>1378789200</v>
      </c>
      <c r="N204" s="11">
        <f t="shared" si="16"/>
        <v>41520.208333333336</v>
      </c>
      <c r="O204" s="11">
        <f t="shared" si="17"/>
        <v>41527.208333333336</v>
      </c>
      <c r="P204" t="b">
        <v>0</v>
      </c>
      <c r="Q204" t="b">
        <v>0</v>
      </c>
      <c r="R204" t="s">
        <v>42</v>
      </c>
      <c r="S204" t="str">
        <f t="shared" si="18"/>
        <v>film &amp; video</v>
      </c>
      <c r="T204" t="str">
        <f t="shared" si="19"/>
        <v>documentary</v>
      </c>
    </row>
    <row r="205" spans="1:20" x14ac:dyDescent="0.5">
      <c r="A205" s="4">
        <v>357</v>
      </c>
      <c r="B205" t="s">
        <v>765</v>
      </c>
      <c r="C205" s="3" t="s">
        <v>766</v>
      </c>
      <c r="D205" s="5">
        <v>2300</v>
      </c>
      <c r="E205" s="5">
        <v>4253</v>
      </c>
      <c r="F205" s="6">
        <f>Table1[[#This Row],[pledged]]/Table1[[#This Row],[goal]]</f>
        <v>1.8491304347826087</v>
      </c>
      <c r="G205" t="s">
        <v>20</v>
      </c>
      <c r="H205" s="4">
        <v>41</v>
      </c>
      <c r="I205" s="4">
        <f t="shared" si="15"/>
        <v>103.73170731707317</v>
      </c>
      <c r="J205" t="s">
        <v>21</v>
      </c>
      <c r="K205" t="s">
        <v>22</v>
      </c>
      <c r="L205">
        <v>1441256400</v>
      </c>
      <c r="M205">
        <v>1443416400</v>
      </c>
      <c r="N205" s="11">
        <f t="shared" si="16"/>
        <v>42250.208333333328</v>
      </c>
      <c r="O205" s="11">
        <f t="shared" si="17"/>
        <v>42275.208333333328</v>
      </c>
      <c r="P205" t="b">
        <v>0</v>
      </c>
      <c r="Q205" t="b">
        <v>0</v>
      </c>
      <c r="R205" t="s">
        <v>88</v>
      </c>
      <c r="S205" t="str">
        <f t="shared" si="18"/>
        <v>games</v>
      </c>
      <c r="T205" t="str">
        <f t="shared" si="19"/>
        <v>video games</v>
      </c>
    </row>
    <row r="206" spans="1:20" x14ac:dyDescent="0.5">
      <c r="A206" s="4">
        <v>359</v>
      </c>
      <c r="B206" t="s">
        <v>769</v>
      </c>
      <c r="C206" s="3" t="s">
        <v>770</v>
      </c>
      <c r="D206" s="5">
        <v>4000</v>
      </c>
      <c r="E206" s="5">
        <v>11948</v>
      </c>
      <c r="F206" s="6">
        <f>Table1[[#This Row],[pledged]]/Table1[[#This Row],[goal]]</f>
        <v>2.9870000000000001</v>
      </c>
      <c r="G206" t="s">
        <v>20</v>
      </c>
      <c r="H206" s="4">
        <v>187</v>
      </c>
      <c r="I206" s="4">
        <f t="shared" si="15"/>
        <v>63.893048128342244</v>
      </c>
      <c r="J206" t="s">
        <v>21</v>
      </c>
      <c r="K206" t="s">
        <v>22</v>
      </c>
      <c r="L206">
        <v>1314421200</v>
      </c>
      <c r="M206">
        <v>1315026000</v>
      </c>
      <c r="N206" s="11">
        <f t="shared" si="16"/>
        <v>40782.208333333336</v>
      </c>
      <c r="O206" s="11">
        <f t="shared" si="17"/>
        <v>40789.208333333336</v>
      </c>
      <c r="P206" t="b">
        <v>0</v>
      </c>
      <c r="Q206" t="b">
        <v>0</v>
      </c>
      <c r="R206" t="s">
        <v>70</v>
      </c>
      <c r="S206" t="str">
        <f t="shared" si="18"/>
        <v>film &amp; video</v>
      </c>
      <c r="T206" t="str">
        <f t="shared" si="19"/>
        <v>animation</v>
      </c>
    </row>
    <row r="207" spans="1:20" x14ac:dyDescent="0.5">
      <c r="A207" s="4">
        <v>360</v>
      </c>
      <c r="B207" t="s">
        <v>771</v>
      </c>
      <c r="C207" s="3" t="s">
        <v>772</v>
      </c>
      <c r="D207" s="5">
        <v>59700</v>
      </c>
      <c r="E207" s="5">
        <v>135132</v>
      </c>
      <c r="F207" s="6">
        <f>Table1[[#This Row],[pledged]]/Table1[[#This Row],[goal]]</f>
        <v>2.2635175879396985</v>
      </c>
      <c r="G207" t="s">
        <v>20</v>
      </c>
      <c r="H207" s="4">
        <v>2875</v>
      </c>
      <c r="I207" s="4">
        <f t="shared" si="15"/>
        <v>47.002434782608695</v>
      </c>
      <c r="J207" t="s">
        <v>40</v>
      </c>
      <c r="K207" t="s">
        <v>41</v>
      </c>
      <c r="L207">
        <v>1293861600</v>
      </c>
      <c r="M207">
        <v>1295071200</v>
      </c>
      <c r="N207" s="11">
        <f t="shared" si="16"/>
        <v>40544.25</v>
      </c>
      <c r="O207" s="11">
        <f t="shared" si="17"/>
        <v>40558.25</v>
      </c>
      <c r="P207" t="b">
        <v>0</v>
      </c>
      <c r="Q207" t="b">
        <v>1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x14ac:dyDescent="0.5">
      <c r="A208" s="4">
        <v>361</v>
      </c>
      <c r="B208" t="s">
        <v>773</v>
      </c>
      <c r="C208" s="3" t="s">
        <v>774</v>
      </c>
      <c r="D208" s="5">
        <v>5500</v>
      </c>
      <c r="E208" s="5">
        <v>9546</v>
      </c>
      <c r="F208" s="6">
        <f>Table1[[#This Row],[pledged]]/Table1[[#This Row],[goal]]</f>
        <v>1.7356363636363636</v>
      </c>
      <c r="G208" t="s">
        <v>20</v>
      </c>
      <c r="H208" s="4">
        <v>88</v>
      </c>
      <c r="I208" s="4">
        <f t="shared" si="15"/>
        <v>108.47727272727273</v>
      </c>
      <c r="J208" t="s">
        <v>21</v>
      </c>
      <c r="K208" t="s">
        <v>22</v>
      </c>
      <c r="L208">
        <v>1507352400</v>
      </c>
      <c r="M208">
        <v>1509426000</v>
      </c>
      <c r="N208" s="11">
        <f t="shared" si="16"/>
        <v>43015.208333333328</v>
      </c>
      <c r="O208" s="11">
        <f t="shared" si="17"/>
        <v>43039.208333333328</v>
      </c>
      <c r="P208" t="b">
        <v>0</v>
      </c>
      <c r="Q208" t="b">
        <v>0</v>
      </c>
      <c r="R208" t="s">
        <v>33</v>
      </c>
      <c r="S208" t="str">
        <f t="shared" si="18"/>
        <v>theater</v>
      </c>
      <c r="T208" t="str">
        <f t="shared" si="19"/>
        <v>plays</v>
      </c>
    </row>
    <row r="209" spans="1:20" x14ac:dyDescent="0.5">
      <c r="A209" s="4">
        <v>362</v>
      </c>
      <c r="B209" t="s">
        <v>775</v>
      </c>
      <c r="C209" s="3" t="s">
        <v>776</v>
      </c>
      <c r="D209" s="5">
        <v>3700</v>
      </c>
      <c r="E209" s="5">
        <v>13755</v>
      </c>
      <c r="F209" s="6">
        <f>Table1[[#This Row],[pledged]]/Table1[[#This Row],[goal]]</f>
        <v>3.7175675675675675</v>
      </c>
      <c r="G209" t="s">
        <v>20</v>
      </c>
      <c r="H209" s="4">
        <v>191</v>
      </c>
      <c r="I209" s="4">
        <f t="shared" si="15"/>
        <v>72.015706806282722</v>
      </c>
      <c r="J209" t="s">
        <v>21</v>
      </c>
      <c r="K209" t="s">
        <v>22</v>
      </c>
      <c r="L209">
        <v>1296108000</v>
      </c>
      <c r="M209">
        <v>1299391200</v>
      </c>
      <c r="N209" s="11">
        <f t="shared" si="16"/>
        <v>40570.25</v>
      </c>
      <c r="O209" s="11">
        <f t="shared" si="17"/>
        <v>40608.25</v>
      </c>
      <c r="P209" t="b">
        <v>0</v>
      </c>
      <c r="Q209" t="b">
        <v>0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x14ac:dyDescent="0.5">
      <c r="A210" s="4">
        <v>363</v>
      </c>
      <c r="B210" t="s">
        <v>777</v>
      </c>
      <c r="C210" s="3" t="s">
        <v>778</v>
      </c>
      <c r="D210" s="5">
        <v>5200</v>
      </c>
      <c r="E210" s="5">
        <v>8330</v>
      </c>
      <c r="F210" s="6">
        <f>Table1[[#This Row],[pledged]]/Table1[[#This Row],[goal]]</f>
        <v>1.601923076923077</v>
      </c>
      <c r="G210" t="s">
        <v>20</v>
      </c>
      <c r="H210" s="4">
        <v>139</v>
      </c>
      <c r="I210" s="4">
        <f t="shared" si="15"/>
        <v>59.928057553956833</v>
      </c>
      <c r="J210" t="s">
        <v>21</v>
      </c>
      <c r="K210" t="s">
        <v>22</v>
      </c>
      <c r="L210">
        <v>1324965600</v>
      </c>
      <c r="M210">
        <v>1325052000</v>
      </c>
      <c r="N210" s="11">
        <f t="shared" si="16"/>
        <v>40904.25</v>
      </c>
      <c r="O210" s="11">
        <f t="shared" si="17"/>
        <v>40905.25</v>
      </c>
      <c r="P210" t="b">
        <v>0</v>
      </c>
      <c r="Q210" t="b">
        <v>0</v>
      </c>
      <c r="R210" t="s">
        <v>23</v>
      </c>
      <c r="S210" t="str">
        <f t="shared" si="18"/>
        <v>music</v>
      </c>
      <c r="T210" t="str">
        <f t="shared" si="19"/>
        <v>rock</v>
      </c>
    </row>
    <row r="211" spans="1:20" x14ac:dyDescent="0.5">
      <c r="A211" s="4">
        <v>364</v>
      </c>
      <c r="B211" t="s">
        <v>779</v>
      </c>
      <c r="C211" s="3" t="s">
        <v>780</v>
      </c>
      <c r="D211" s="5">
        <v>900</v>
      </c>
      <c r="E211" s="5">
        <v>14547</v>
      </c>
      <c r="F211" s="6">
        <f>Table1[[#This Row],[pledged]]/Table1[[#This Row],[goal]]</f>
        <v>16.163333333333334</v>
      </c>
      <c r="G211" t="s">
        <v>20</v>
      </c>
      <c r="H211" s="4">
        <v>186</v>
      </c>
      <c r="I211" s="4">
        <f t="shared" si="15"/>
        <v>78.209677419354833</v>
      </c>
      <c r="J211" t="s">
        <v>21</v>
      </c>
      <c r="K211" t="s">
        <v>22</v>
      </c>
      <c r="L211">
        <v>1520229600</v>
      </c>
      <c r="M211">
        <v>1522818000</v>
      </c>
      <c r="N211" s="11">
        <f t="shared" si="16"/>
        <v>43164.25</v>
      </c>
      <c r="O211" s="11">
        <f t="shared" si="17"/>
        <v>43194.208333333328</v>
      </c>
      <c r="P211" t="b">
        <v>0</v>
      </c>
      <c r="Q211" t="b">
        <v>0</v>
      </c>
      <c r="R211" t="s">
        <v>59</v>
      </c>
      <c r="S211" t="str">
        <f t="shared" si="18"/>
        <v>music</v>
      </c>
      <c r="T211" t="str">
        <f t="shared" si="19"/>
        <v>indie rock</v>
      </c>
    </row>
    <row r="212" spans="1:20" x14ac:dyDescent="0.5">
      <c r="A212" s="4">
        <v>365</v>
      </c>
      <c r="B212" t="s">
        <v>781</v>
      </c>
      <c r="C212" s="3" t="s">
        <v>782</v>
      </c>
      <c r="D212" s="5">
        <v>1600</v>
      </c>
      <c r="E212" s="5">
        <v>11735</v>
      </c>
      <c r="F212" s="6">
        <f>Table1[[#This Row],[pledged]]/Table1[[#This Row],[goal]]</f>
        <v>7.3343749999999996</v>
      </c>
      <c r="G212" t="s">
        <v>20</v>
      </c>
      <c r="H212" s="4">
        <v>112</v>
      </c>
      <c r="I212" s="4">
        <f t="shared" si="15"/>
        <v>104.77678571428571</v>
      </c>
      <c r="J212" t="s">
        <v>26</v>
      </c>
      <c r="K212" t="s">
        <v>27</v>
      </c>
      <c r="L212">
        <v>1482991200</v>
      </c>
      <c r="M212">
        <v>1485324000</v>
      </c>
      <c r="N212" s="11">
        <f t="shared" si="16"/>
        <v>42733.25</v>
      </c>
      <c r="O212" s="11">
        <f t="shared" si="17"/>
        <v>42760.25</v>
      </c>
      <c r="P212" t="b">
        <v>0</v>
      </c>
      <c r="Q212" t="b">
        <v>0</v>
      </c>
      <c r="R212" t="s">
        <v>33</v>
      </c>
      <c r="S212" t="str">
        <f t="shared" si="18"/>
        <v>theater</v>
      </c>
      <c r="T212" t="str">
        <f t="shared" si="19"/>
        <v>plays</v>
      </c>
    </row>
    <row r="213" spans="1:20" x14ac:dyDescent="0.5">
      <c r="A213" s="4">
        <v>366</v>
      </c>
      <c r="B213" t="s">
        <v>783</v>
      </c>
      <c r="C213" s="3" t="s">
        <v>784</v>
      </c>
      <c r="D213" s="5">
        <v>1800</v>
      </c>
      <c r="E213" s="5">
        <v>10658</v>
      </c>
      <c r="F213" s="6">
        <f>Table1[[#This Row],[pledged]]/Table1[[#This Row],[goal]]</f>
        <v>5.9211111111111112</v>
      </c>
      <c r="G213" t="s">
        <v>20</v>
      </c>
      <c r="H213" s="4">
        <v>101</v>
      </c>
      <c r="I213" s="4">
        <f t="shared" si="15"/>
        <v>105.52475247524752</v>
      </c>
      <c r="J213" t="s">
        <v>21</v>
      </c>
      <c r="K213" t="s">
        <v>22</v>
      </c>
      <c r="L213">
        <v>1294034400</v>
      </c>
      <c r="M213">
        <v>1294120800</v>
      </c>
      <c r="N213" s="11">
        <f t="shared" si="16"/>
        <v>40546.25</v>
      </c>
      <c r="O213" s="11">
        <f t="shared" si="17"/>
        <v>40547.25</v>
      </c>
      <c r="P213" t="b">
        <v>0</v>
      </c>
      <c r="Q213" t="b">
        <v>1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x14ac:dyDescent="0.5">
      <c r="A214" s="4">
        <v>368</v>
      </c>
      <c r="B214" t="s">
        <v>787</v>
      </c>
      <c r="C214" s="3" t="s">
        <v>788</v>
      </c>
      <c r="D214" s="5">
        <v>5200</v>
      </c>
      <c r="E214" s="5">
        <v>14394</v>
      </c>
      <c r="F214" s="6">
        <f>Table1[[#This Row],[pledged]]/Table1[[#This Row],[goal]]</f>
        <v>2.7680769230769231</v>
      </c>
      <c r="G214" t="s">
        <v>20</v>
      </c>
      <c r="H214" s="4">
        <v>206</v>
      </c>
      <c r="I214" s="4">
        <f t="shared" si="15"/>
        <v>69.873786407766985</v>
      </c>
      <c r="J214" t="s">
        <v>40</v>
      </c>
      <c r="K214" t="s">
        <v>41</v>
      </c>
      <c r="L214">
        <v>1286946000</v>
      </c>
      <c r="M214">
        <v>1288933200</v>
      </c>
      <c r="N214" s="11">
        <f t="shared" si="16"/>
        <v>40464.208333333336</v>
      </c>
      <c r="O214" s="11">
        <f t="shared" si="17"/>
        <v>40487.208333333336</v>
      </c>
      <c r="P214" t="b">
        <v>0</v>
      </c>
      <c r="Q214" t="b">
        <v>1</v>
      </c>
      <c r="R214" t="s">
        <v>42</v>
      </c>
      <c r="S214" t="str">
        <f t="shared" si="18"/>
        <v>film &amp; video</v>
      </c>
      <c r="T214" t="str">
        <f t="shared" si="19"/>
        <v>documentary</v>
      </c>
    </row>
    <row r="215" spans="1:20" x14ac:dyDescent="0.5">
      <c r="A215" s="4">
        <v>369</v>
      </c>
      <c r="B215" t="s">
        <v>789</v>
      </c>
      <c r="C215" s="3" t="s">
        <v>790</v>
      </c>
      <c r="D215" s="5">
        <v>5400</v>
      </c>
      <c r="E215" s="5">
        <v>14743</v>
      </c>
      <c r="F215" s="6">
        <f>Table1[[#This Row],[pledged]]/Table1[[#This Row],[goal]]</f>
        <v>2.730185185185185</v>
      </c>
      <c r="G215" t="s">
        <v>20</v>
      </c>
      <c r="H215" s="4">
        <v>154</v>
      </c>
      <c r="I215" s="4">
        <f t="shared" si="15"/>
        <v>95.733766233766232</v>
      </c>
      <c r="J215" t="s">
        <v>21</v>
      </c>
      <c r="K215" t="s">
        <v>22</v>
      </c>
      <c r="L215">
        <v>1359871200</v>
      </c>
      <c r="M215">
        <v>1363237200</v>
      </c>
      <c r="N215" s="11">
        <f t="shared" si="16"/>
        <v>41308.25</v>
      </c>
      <c r="O215" s="11">
        <f t="shared" si="17"/>
        <v>41347.208333333336</v>
      </c>
      <c r="P215" t="b">
        <v>0</v>
      </c>
      <c r="Q215" t="b">
        <v>1</v>
      </c>
      <c r="R215" t="s">
        <v>268</v>
      </c>
      <c r="S215" t="str">
        <f t="shared" si="18"/>
        <v>film &amp; video</v>
      </c>
      <c r="T215" t="str">
        <f t="shared" si="19"/>
        <v>television</v>
      </c>
    </row>
    <row r="216" spans="1:20" x14ac:dyDescent="0.5">
      <c r="A216" s="4">
        <v>370</v>
      </c>
      <c r="B216" t="s">
        <v>791</v>
      </c>
      <c r="C216" s="3" t="s">
        <v>792</v>
      </c>
      <c r="D216" s="5">
        <v>112300</v>
      </c>
      <c r="E216" s="5">
        <v>178965</v>
      </c>
      <c r="F216" s="6">
        <f>Table1[[#This Row],[pledged]]/Table1[[#This Row],[goal]]</f>
        <v>1.593633125556545</v>
      </c>
      <c r="G216" t="s">
        <v>20</v>
      </c>
      <c r="H216" s="4">
        <v>5966</v>
      </c>
      <c r="I216" s="4">
        <f t="shared" si="15"/>
        <v>29.997485752598056</v>
      </c>
      <c r="J216" t="s">
        <v>21</v>
      </c>
      <c r="K216" t="s">
        <v>22</v>
      </c>
      <c r="L216">
        <v>1555304400</v>
      </c>
      <c r="M216">
        <v>1555822800</v>
      </c>
      <c r="N216" s="11">
        <f t="shared" si="16"/>
        <v>43570.208333333328</v>
      </c>
      <c r="O216" s="11">
        <f t="shared" si="17"/>
        <v>43576.208333333328</v>
      </c>
      <c r="P216" t="b">
        <v>0</v>
      </c>
      <c r="Q216" t="b">
        <v>0</v>
      </c>
      <c r="R216" t="s">
        <v>33</v>
      </c>
      <c r="S216" t="str">
        <f t="shared" si="18"/>
        <v>theater</v>
      </c>
      <c r="T216" t="str">
        <f t="shared" si="19"/>
        <v>plays</v>
      </c>
    </row>
    <row r="217" spans="1:20" ht="31.5" x14ac:dyDescent="0.5">
      <c r="A217" s="4">
        <v>372</v>
      </c>
      <c r="B217" t="s">
        <v>795</v>
      </c>
      <c r="C217" s="3" t="s">
        <v>796</v>
      </c>
      <c r="D217" s="5">
        <v>900</v>
      </c>
      <c r="E217" s="5">
        <v>14324</v>
      </c>
      <c r="F217" s="6">
        <f>Table1[[#This Row],[pledged]]/Table1[[#This Row],[goal]]</f>
        <v>15.915555555555555</v>
      </c>
      <c r="G217" t="s">
        <v>20</v>
      </c>
      <c r="H217" s="4">
        <v>169</v>
      </c>
      <c r="I217" s="4">
        <f t="shared" si="15"/>
        <v>84.757396449704146</v>
      </c>
      <c r="J217" t="s">
        <v>21</v>
      </c>
      <c r="K217" t="s">
        <v>22</v>
      </c>
      <c r="L217">
        <v>1420696800</v>
      </c>
      <c r="M217">
        <v>1422424800</v>
      </c>
      <c r="N217" s="11">
        <f t="shared" si="16"/>
        <v>42012.25</v>
      </c>
      <c r="O217" s="11">
        <f t="shared" si="17"/>
        <v>42032.25</v>
      </c>
      <c r="P217" t="b">
        <v>0</v>
      </c>
      <c r="Q217" t="b">
        <v>1</v>
      </c>
      <c r="R217" t="s">
        <v>42</v>
      </c>
      <c r="S217" t="str">
        <f t="shared" si="18"/>
        <v>film &amp; video</v>
      </c>
      <c r="T217" t="str">
        <f t="shared" si="19"/>
        <v>documentary</v>
      </c>
    </row>
    <row r="218" spans="1:20" x14ac:dyDescent="0.5">
      <c r="A218" s="4">
        <v>373</v>
      </c>
      <c r="B218" t="s">
        <v>797</v>
      </c>
      <c r="C218" s="3" t="s">
        <v>798</v>
      </c>
      <c r="D218" s="5">
        <v>22500</v>
      </c>
      <c r="E218" s="5">
        <v>164291</v>
      </c>
      <c r="F218" s="6">
        <f>Table1[[#This Row],[pledged]]/Table1[[#This Row],[goal]]</f>
        <v>7.3018222222222224</v>
      </c>
      <c r="G218" t="s">
        <v>20</v>
      </c>
      <c r="H218" s="4">
        <v>2106</v>
      </c>
      <c r="I218" s="4">
        <f t="shared" si="15"/>
        <v>78.010921177587846</v>
      </c>
      <c r="J218" t="s">
        <v>21</v>
      </c>
      <c r="K218" t="s">
        <v>22</v>
      </c>
      <c r="L218">
        <v>1502946000</v>
      </c>
      <c r="M218">
        <v>1503637200</v>
      </c>
      <c r="N218" s="11">
        <f t="shared" si="16"/>
        <v>42964.208333333328</v>
      </c>
      <c r="O218" s="11">
        <f t="shared" si="17"/>
        <v>42972.208333333328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x14ac:dyDescent="0.5">
      <c r="A219" s="4">
        <v>376</v>
      </c>
      <c r="B219" t="s">
        <v>803</v>
      </c>
      <c r="C219" s="3" t="s">
        <v>804</v>
      </c>
      <c r="D219" s="5">
        <v>3400</v>
      </c>
      <c r="E219" s="5">
        <v>12275</v>
      </c>
      <c r="F219" s="6">
        <f>Table1[[#This Row],[pledged]]/Table1[[#This Row],[goal]]</f>
        <v>3.6102941176470589</v>
      </c>
      <c r="G219" t="s">
        <v>20</v>
      </c>
      <c r="H219" s="4">
        <v>131</v>
      </c>
      <c r="I219" s="4">
        <f t="shared" si="15"/>
        <v>93.702290076335885</v>
      </c>
      <c r="J219" t="s">
        <v>21</v>
      </c>
      <c r="K219" t="s">
        <v>22</v>
      </c>
      <c r="L219">
        <v>1404622800</v>
      </c>
      <c r="M219">
        <v>1405141200</v>
      </c>
      <c r="N219" s="11">
        <f t="shared" si="16"/>
        <v>41826.208333333336</v>
      </c>
      <c r="O219" s="11">
        <f t="shared" si="17"/>
        <v>41832.208333333336</v>
      </c>
      <c r="P219" t="b">
        <v>0</v>
      </c>
      <c r="Q219" t="b">
        <v>0</v>
      </c>
      <c r="R219" t="s">
        <v>23</v>
      </c>
      <c r="S219" t="str">
        <f t="shared" si="18"/>
        <v>music</v>
      </c>
      <c r="T219" t="str">
        <f t="shared" si="19"/>
        <v>rock</v>
      </c>
    </row>
    <row r="220" spans="1:20" ht="31.5" x14ac:dyDescent="0.5">
      <c r="A220" s="4">
        <v>380</v>
      </c>
      <c r="B220" t="s">
        <v>811</v>
      </c>
      <c r="C220" s="3" t="s">
        <v>812</v>
      </c>
      <c r="D220" s="5">
        <v>2500</v>
      </c>
      <c r="E220" s="5">
        <v>4008</v>
      </c>
      <c r="F220" s="6">
        <f>Table1[[#This Row],[pledged]]/Table1[[#This Row],[goal]]</f>
        <v>1.6032</v>
      </c>
      <c r="G220" t="s">
        <v>20</v>
      </c>
      <c r="H220" s="4">
        <v>84</v>
      </c>
      <c r="I220" s="4">
        <f t="shared" si="15"/>
        <v>47.714285714285715</v>
      </c>
      <c r="J220" t="s">
        <v>21</v>
      </c>
      <c r="K220" t="s">
        <v>22</v>
      </c>
      <c r="L220">
        <v>1371963600</v>
      </c>
      <c r="M220">
        <v>1372395600</v>
      </c>
      <c r="N220" s="11">
        <f t="shared" si="16"/>
        <v>41448.208333333336</v>
      </c>
      <c r="O220" s="11">
        <f t="shared" si="17"/>
        <v>41453.208333333336</v>
      </c>
      <c r="P220" t="b">
        <v>0</v>
      </c>
      <c r="Q220" t="b">
        <v>0</v>
      </c>
      <c r="R220" t="s">
        <v>33</v>
      </c>
      <c r="S220" t="str">
        <f t="shared" si="18"/>
        <v>theater</v>
      </c>
      <c r="T220" t="str">
        <f t="shared" si="19"/>
        <v>plays</v>
      </c>
    </row>
    <row r="221" spans="1:20" x14ac:dyDescent="0.5">
      <c r="A221" s="4">
        <v>381</v>
      </c>
      <c r="B221" t="s">
        <v>813</v>
      </c>
      <c r="C221" s="3" t="s">
        <v>814</v>
      </c>
      <c r="D221" s="5">
        <v>5300</v>
      </c>
      <c r="E221" s="5">
        <v>9749</v>
      </c>
      <c r="F221" s="6">
        <f>Table1[[#This Row],[pledged]]/Table1[[#This Row],[goal]]</f>
        <v>1.8394339622641509</v>
      </c>
      <c r="G221" t="s">
        <v>20</v>
      </c>
      <c r="H221" s="4">
        <v>155</v>
      </c>
      <c r="I221" s="4">
        <f t="shared" si="15"/>
        <v>62.896774193548389</v>
      </c>
      <c r="J221" t="s">
        <v>21</v>
      </c>
      <c r="K221" t="s">
        <v>22</v>
      </c>
      <c r="L221">
        <v>1433739600</v>
      </c>
      <c r="M221">
        <v>1437714000</v>
      </c>
      <c r="N221" s="11">
        <f t="shared" si="16"/>
        <v>42163.208333333328</v>
      </c>
      <c r="O221" s="11">
        <f t="shared" si="17"/>
        <v>42209.208333333328</v>
      </c>
      <c r="P221" t="b">
        <v>0</v>
      </c>
      <c r="Q221" t="b">
        <v>0</v>
      </c>
      <c r="R221" t="s">
        <v>33</v>
      </c>
      <c r="S221" t="str">
        <f t="shared" si="18"/>
        <v>theater</v>
      </c>
      <c r="T221" t="str">
        <f t="shared" si="19"/>
        <v>plays</v>
      </c>
    </row>
    <row r="222" spans="1:20" x14ac:dyDescent="0.5">
      <c r="A222" s="4">
        <v>383</v>
      </c>
      <c r="B222" t="s">
        <v>817</v>
      </c>
      <c r="C222" s="3" t="s">
        <v>818</v>
      </c>
      <c r="D222" s="5">
        <v>6300</v>
      </c>
      <c r="E222" s="5">
        <v>14199</v>
      </c>
      <c r="F222" s="6">
        <f>Table1[[#This Row],[pledged]]/Table1[[#This Row],[goal]]</f>
        <v>2.2538095238095237</v>
      </c>
      <c r="G222" t="s">
        <v>20</v>
      </c>
      <c r="H222" s="4">
        <v>189</v>
      </c>
      <c r="I222" s="4">
        <f t="shared" si="15"/>
        <v>75.126984126984127</v>
      </c>
      <c r="J222" t="s">
        <v>21</v>
      </c>
      <c r="K222" t="s">
        <v>22</v>
      </c>
      <c r="L222">
        <v>1550037600</v>
      </c>
      <c r="M222">
        <v>1550556000</v>
      </c>
      <c r="N222" s="11">
        <f t="shared" si="16"/>
        <v>43509.25</v>
      </c>
      <c r="O222" s="11">
        <f t="shared" si="17"/>
        <v>43515.25</v>
      </c>
      <c r="P222" t="b">
        <v>0</v>
      </c>
      <c r="Q222" t="b">
        <v>1</v>
      </c>
      <c r="R222" t="s">
        <v>17</v>
      </c>
      <c r="S222" t="str">
        <f t="shared" si="18"/>
        <v>food</v>
      </c>
      <c r="T222" t="str">
        <f t="shared" si="19"/>
        <v>food trucks</v>
      </c>
    </row>
    <row r="223" spans="1:20" x14ac:dyDescent="0.5">
      <c r="A223" s="4">
        <v>384</v>
      </c>
      <c r="B223" t="s">
        <v>819</v>
      </c>
      <c r="C223" s="3" t="s">
        <v>820</v>
      </c>
      <c r="D223" s="5">
        <v>114400</v>
      </c>
      <c r="E223" s="5">
        <v>196779</v>
      </c>
      <c r="F223" s="6">
        <f>Table1[[#This Row],[pledged]]/Table1[[#This Row],[goal]]</f>
        <v>1.7200961538461539</v>
      </c>
      <c r="G223" t="s">
        <v>20</v>
      </c>
      <c r="H223" s="4">
        <v>4799</v>
      </c>
      <c r="I223" s="4">
        <f t="shared" si="15"/>
        <v>41.004167534903104</v>
      </c>
      <c r="J223" t="s">
        <v>21</v>
      </c>
      <c r="K223" t="s">
        <v>22</v>
      </c>
      <c r="L223">
        <v>1486706400</v>
      </c>
      <c r="M223">
        <v>1489039200</v>
      </c>
      <c r="N223" s="11">
        <f t="shared" si="16"/>
        <v>42776.25</v>
      </c>
      <c r="O223" s="11">
        <f t="shared" si="17"/>
        <v>42803.25</v>
      </c>
      <c r="P223" t="b">
        <v>1</v>
      </c>
      <c r="Q223" t="b">
        <v>1</v>
      </c>
      <c r="R223" t="s">
        <v>42</v>
      </c>
      <c r="S223" t="str">
        <f t="shared" si="18"/>
        <v>film &amp; video</v>
      </c>
      <c r="T223" t="str">
        <f t="shared" si="19"/>
        <v>documentary</v>
      </c>
    </row>
    <row r="224" spans="1:20" ht="31.5" x14ac:dyDescent="0.5">
      <c r="A224" s="4">
        <v>385</v>
      </c>
      <c r="B224" t="s">
        <v>821</v>
      </c>
      <c r="C224" s="3" t="s">
        <v>822</v>
      </c>
      <c r="D224" s="5">
        <v>38900</v>
      </c>
      <c r="E224" s="5">
        <v>56859</v>
      </c>
      <c r="F224" s="6">
        <f>Table1[[#This Row],[pledged]]/Table1[[#This Row],[goal]]</f>
        <v>1.4616709511568124</v>
      </c>
      <c r="G224" t="s">
        <v>20</v>
      </c>
      <c r="H224" s="4">
        <v>1137</v>
      </c>
      <c r="I224" s="4">
        <f t="shared" si="15"/>
        <v>50.007915567282325</v>
      </c>
      <c r="J224" t="s">
        <v>21</v>
      </c>
      <c r="K224" t="s">
        <v>22</v>
      </c>
      <c r="L224">
        <v>1553835600</v>
      </c>
      <c r="M224">
        <v>1556600400</v>
      </c>
      <c r="N224" s="11">
        <f t="shared" si="16"/>
        <v>43553.208333333328</v>
      </c>
      <c r="O224" s="11">
        <f t="shared" si="17"/>
        <v>43585.208333333328</v>
      </c>
      <c r="P224" t="b">
        <v>0</v>
      </c>
      <c r="Q224" t="b">
        <v>0</v>
      </c>
      <c r="R224" t="s">
        <v>67</v>
      </c>
      <c r="S224" t="str">
        <f t="shared" si="18"/>
        <v>publishing</v>
      </c>
      <c r="T224" t="str">
        <f t="shared" si="19"/>
        <v>nonfiction</v>
      </c>
    </row>
    <row r="225" spans="1:20" x14ac:dyDescent="0.5">
      <c r="A225" s="4">
        <v>389</v>
      </c>
      <c r="B225" t="s">
        <v>829</v>
      </c>
      <c r="C225" s="3" t="s">
        <v>830</v>
      </c>
      <c r="D225" s="5">
        <v>83000</v>
      </c>
      <c r="E225" s="5">
        <v>101352</v>
      </c>
      <c r="F225" s="6">
        <f>Table1[[#This Row],[pledged]]/Table1[[#This Row],[goal]]</f>
        <v>1.2211084337349398</v>
      </c>
      <c r="G225" t="s">
        <v>20</v>
      </c>
      <c r="H225" s="4">
        <v>1152</v>
      </c>
      <c r="I225" s="4">
        <f t="shared" si="15"/>
        <v>87.979166666666671</v>
      </c>
      <c r="J225" t="s">
        <v>21</v>
      </c>
      <c r="K225" t="s">
        <v>22</v>
      </c>
      <c r="L225">
        <v>1288242000</v>
      </c>
      <c r="M225">
        <v>1290578400</v>
      </c>
      <c r="N225" s="11">
        <f t="shared" si="16"/>
        <v>40479.208333333336</v>
      </c>
      <c r="O225" s="11">
        <f t="shared" si="17"/>
        <v>40506.25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x14ac:dyDescent="0.5">
      <c r="A226" s="4">
        <v>390</v>
      </c>
      <c r="B226" t="s">
        <v>831</v>
      </c>
      <c r="C226" s="3" t="s">
        <v>832</v>
      </c>
      <c r="D226" s="5">
        <v>2400</v>
      </c>
      <c r="E226" s="5">
        <v>4477</v>
      </c>
      <c r="F226" s="6">
        <f>Table1[[#This Row],[pledged]]/Table1[[#This Row],[goal]]</f>
        <v>1.8654166666666667</v>
      </c>
      <c r="G226" t="s">
        <v>20</v>
      </c>
      <c r="H226" s="4">
        <v>50</v>
      </c>
      <c r="I226" s="4">
        <f t="shared" si="15"/>
        <v>89.54</v>
      </c>
      <c r="J226" t="s">
        <v>21</v>
      </c>
      <c r="K226" t="s">
        <v>22</v>
      </c>
      <c r="L226">
        <v>1379048400</v>
      </c>
      <c r="M226">
        <v>1380344400</v>
      </c>
      <c r="N226" s="11">
        <f t="shared" si="16"/>
        <v>41530.208333333336</v>
      </c>
      <c r="O226" s="11">
        <f t="shared" si="17"/>
        <v>41545.208333333336</v>
      </c>
      <c r="P226" t="b">
        <v>0</v>
      </c>
      <c r="Q226" t="b">
        <v>0</v>
      </c>
      <c r="R226" t="s">
        <v>121</v>
      </c>
      <c r="S226" t="str">
        <f t="shared" si="18"/>
        <v>photography</v>
      </c>
      <c r="T226" t="str">
        <f t="shared" si="19"/>
        <v>photography books</v>
      </c>
    </row>
    <row r="227" spans="1:20" x14ac:dyDescent="0.5">
      <c r="A227" s="4">
        <v>393</v>
      </c>
      <c r="B227" t="s">
        <v>837</v>
      </c>
      <c r="C227" s="3" t="s">
        <v>838</v>
      </c>
      <c r="D227" s="5">
        <v>62800</v>
      </c>
      <c r="E227" s="5">
        <v>143788</v>
      </c>
      <c r="F227" s="6">
        <f>Table1[[#This Row],[pledged]]/Table1[[#This Row],[goal]]</f>
        <v>2.2896178343949045</v>
      </c>
      <c r="G227" t="s">
        <v>20</v>
      </c>
      <c r="H227" s="4">
        <v>3059</v>
      </c>
      <c r="I227" s="4">
        <f t="shared" si="15"/>
        <v>47.004903563255965</v>
      </c>
      <c r="J227" t="s">
        <v>15</v>
      </c>
      <c r="K227" t="s">
        <v>16</v>
      </c>
      <c r="L227">
        <v>1500267600</v>
      </c>
      <c r="M227">
        <v>1500354000</v>
      </c>
      <c r="N227" s="11">
        <f t="shared" si="16"/>
        <v>42933.208333333328</v>
      </c>
      <c r="O227" s="11">
        <f t="shared" si="17"/>
        <v>42934.208333333328</v>
      </c>
      <c r="P227" t="b">
        <v>0</v>
      </c>
      <c r="Q227" t="b">
        <v>0</v>
      </c>
      <c r="R227" t="s">
        <v>158</v>
      </c>
      <c r="S227" t="str">
        <f t="shared" si="18"/>
        <v>music</v>
      </c>
      <c r="T227" t="str">
        <f t="shared" si="19"/>
        <v>jazz</v>
      </c>
    </row>
    <row r="228" spans="1:20" x14ac:dyDescent="0.5">
      <c r="A228" s="4">
        <v>394</v>
      </c>
      <c r="B228" t="s">
        <v>839</v>
      </c>
      <c r="C228" s="3" t="s">
        <v>840</v>
      </c>
      <c r="D228" s="5">
        <v>800</v>
      </c>
      <c r="E228" s="5">
        <v>3755</v>
      </c>
      <c r="F228" s="6">
        <f>Table1[[#This Row],[pledged]]/Table1[[#This Row],[goal]]</f>
        <v>4.6937499999999996</v>
      </c>
      <c r="G228" t="s">
        <v>20</v>
      </c>
      <c r="H228" s="4">
        <v>34</v>
      </c>
      <c r="I228" s="4">
        <f t="shared" si="15"/>
        <v>110.44117647058823</v>
      </c>
      <c r="J228" t="s">
        <v>21</v>
      </c>
      <c r="K228" t="s">
        <v>22</v>
      </c>
      <c r="L228">
        <v>1375074000</v>
      </c>
      <c r="M228">
        <v>1375938000</v>
      </c>
      <c r="N228" s="11">
        <f t="shared" si="16"/>
        <v>41484.208333333336</v>
      </c>
      <c r="O228" s="11">
        <f t="shared" si="17"/>
        <v>41494.208333333336</v>
      </c>
      <c r="P228" t="b">
        <v>0</v>
      </c>
      <c r="Q228" t="b">
        <v>1</v>
      </c>
      <c r="R228" t="s">
        <v>42</v>
      </c>
      <c r="S228" t="str">
        <f t="shared" si="18"/>
        <v>film &amp; video</v>
      </c>
      <c r="T228" t="str">
        <f t="shared" si="19"/>
        <v>documentary</v>
      </c>
    </row>
    <row r="229" spans="1:20" ht="31.5" x14ac:dyDescent="0.5">
      <c r="A229" s="4">
        <v>395</v>
      </c>
      <c r="B229" t="s">
        <v>294</v>
      </c>
      <c r="C229" s="3" t="s">
        <v>841</v>
      </c>
      <c r="D229" s="5">
        <v>7100</v>
      </c>
      <c r="E229" s="5">
        <v>9238</v>
      </c>
      <c r="F229" s="6">
        <f>Table1[[#This Row],[pledged]]/Table1[[#This Row],[goal]]</f>
        <v>1.3011267605633803</v>
      </c>
      <c r="G229" t="s">
        <v>20</v>
      </c>
      <c r="H229" s="4">
        <v>220</v>
      </c>
      <c r="I229" s="4">
        <f t="shared" si="15"/>
        <v>41.990909090909092</v>
      </c>
      <c r="J229" t="s">
        <v>21</v>
      </c>
      <c r="K229" t="s">
        <v>22</v>
      </c>
      <c r="L229">
        <v>1323324000</v>
      </c>
      <c r="M229">
        <v>1323410400</v>
      </c>
      <c r="N229" s="11">
        <f t="shared" si="16"/>
        <v>40885.25</v>
      </c>
      <c r="O229" s="11">
        <f t="shared" si="17"/>
        <v>40886.25</v>
      </c>
      <c r="P229" t="b">
        <v>1</v>
      </c>
      <c r="Q229" t="b">
        <v>0</v>
      </c>
      <c r="R229" t="s">
        <v>33</v>
      </c>
      <c r="S229" t="str">
        <f t="shared" si="18"/>
        <v>theater</v>
      </c>
      <c r="T229" t="str">
        <f t="shared" si="19"/>
        <v>plays</v>
      </c>
    </row>
    <row r="230" spans="1:20" x14ac:dyDescent="0.5">
      <c r="A230" s="4">
        <v>396</v>
      </c>
      <c r="B230" t="s">
        <v>842</v>
      </c>
      <c r="C230" s="3" t="s">
        <v>843</v>
      </c>
      <c r="D230" s="5">
        <v>46100</v>
      </c>
      <c r="E230" s="5">
        <v>77012</v>
      </c>
      <c r="F230" s="6">
        <f>Table1[[#This Row],[pledged]]/Table1[[#This Row],[goal]]</f>
        <v>1.6705422993492407</v>
      </c>
      <c r="G230" t="s">
        <v>20</v>
      </c>
      <c r="H230" s="4">
        <v>1604</v>
      </c>
      <c r="I230" s="4">
        <f t="shared" si="15"/>
        <v>48.012468827930178</v>
      </c>
      <c r="J230" t="s">
        <v>26</v>
      </c>
      <c r="K230" t="s">
        <v>27</v>
      </c>
      <c r="L230">
        <v>1538715600</v>
      </c>
      <c r="M230">
        <v>1539406800</v>
      </c>
      <c r="N230" s="11">
        <f t="shared" si="16"/>
        <v>43378.208333333328</v>
      </c>
      <c r="O230" s="11">
        <f t="shared" si="17"/>
        <v>43386.208333333328</v>
      </c>
      <c r="P230" t="b">
        <v>0</v>
      </c>
      <c r="Q230" t="b">
        <v>0</v>
      </c>
      <c r="R230" t="s">
        <v>53</v>
      </c>
      <c r="S230" t="str">
        <f t="shared" si="18"/>
        <v>film &amp; video</v>
      </c>
      <c r="T230" t="str">
        <f t="shared" si="19"/>
        <v>drama</v>
      </c>
    </row>
    <row r="231" spans="1:20" x14ac:dyDescent="0.5">
      <c r="A231" s="4">
        <v>397</v>
      </c>
      <c r="B231" t="s">
        <v>844</v>
      </c>
      <c r="C231" s="3" t="s">
        <v>845</v>
      </c>
      <c r="D231" s="5">
        <v>8100</v>
      </c>
      <c r="E231" s="5">
        <v>14083</v>
      </c>
      <c r="F231" s="6">
        <f>Table1[[#This Row],[pledged]]/Table1[[#This Row],[goal]]</f>
        <v>1.738641975308642</v>
      </c>
      <c r="G231" t="s">
        <v>20</v>
      </c>
      <c r="H231" s="4">
        <v>454</v>
      </c>
      <c r="I231" s="4">
        <f t="shared" si="15"/>
        <v>31.019823788546255</v>
      </c>
      <c r="J231" t="s">
        <v>21</v>
      </c>
      <c r="K231" t="s">
        <v>22</v>
      </c>
      <c r="L231">
        <v>1369285200</v>
      </c>
      <c r="M231">
        <v>1369803600</v>
      </c>
      <c r="N231" s="11">
        <f t="shared" si="16"/>
        <v>41417.208333333336</v>
      </c>
      <c r="O231" s="11">
        <f t="shared" si="17"/>
        <v>41423.208333333336</v>
      </c>
      <c r="P231" t="b">
        <v>0</v>
      </c>
      <c r="Q231" t="b">
        <v>0</v>
      </c>
      <c r="R231" t="s">
        <v>23</v>
      </c>
      <c r="S231" t="str">
        <f t="shared" si="18"/>
        <v>music</v>
      </c>
      <c r="T231" t="str">
        <f t="shared" si="19"/>
        <v>rock</v>
      </c>
    </row>
    <row r="232" spans="1:20" x14ac:dyDescent="0.5">
      <c r="A232" s="4">
        <v>398</v>
      </c>
      <c r="B232" t="s">
        <v>846</v>
      </c>
      <c r="C232" s="3" t="s">
        <v>847</v>
      </c>
      <c r="D232" s="5">
        <v>1700</v>
      </c>
      <c r="E232" s="5">
        <v>12202</v>
      </c>
      <c r="F232" s="6">
        <f>Table1[[#This Row],[pledged]]/Table1[[#This Row],[goal]]</f>
        <v>7.1776470588235295</v>
      </c>
      <c r="G232" t="s">
        <v>20</v>
      </c>
      <c r="H232" s="4">
        <v>123</v>
      </c>
      <c r="I232" s="4">
        <f t="shared" si="15"/>
        <v>99.203252032520325</v>
      </c>
      <c r="J232" t="s">
        <v>106</v>
      </c>
      <c r="K232" t="s">
        <v>107</v>
      </c>
      <c r="L232">
        <v>1525755600</v>
      </c>
      <c r="M232">
        <v>1525928400</v>
      </c>
      <c r="N232" s="11">
        <f t="shared" si="16"/>
        <v>43228.208333333328</v>
      </c>
      <c r="O232" s="11">
        <f t="shared" si="17"/>
        <v>43230.208333333328</v>
      </c>
      <c r="P232" t="b">
        <v>0</v>
      </c>
      <c r="Q232" t="b">
        <v>1</v>
      </c>
      <c r="R232" t="s">
        <v>70</v>
      </c>
      <c r="S232" t="str">
        <f t="shared" si="18"/>
        <v>film &amp; video</v>
      </c>
      <c r="T232" t="str">
        <f t="shared" si="19"/>
        <v>animation</v>
      </c>
    </row>
    <row r="233" spans="1:20" x14ac:dyDescent="0.5">
      <c r="A233" s="4">
        <v>401</v>
      </c>
      <c r="B233" t="s">
        <v>852</v>
      </c>
      <c r="C233" s="3" t="s">
        <v>853</v>
      </c>
      <c r="D233" s="5">
        <v>900</v>
      </c>
      <c r="E233" s="5">
        <v>13772</v>
      </c>
      <c r="F233" s="6">
        <f>Table1[[#This Row],[pledged]]/Table1[[#This Row],[goal]]</f>
        <v>15.302222222222222</v>
      </c>
      <c r="G233" t="s">
        <v>20</v>
      </c>
      <c r="H233" s="4">
        <v>299</v>
      </c>
      <c r="I233" s="4">
        <f t="shared" si="15"/>
        <v>46.060200668896321</v>
      </c>
      <c r="J233" t="s">
        <v>21</v>
      </c>
      <c r="K233" t="s">
        <v>22</v>
      </c>
      <c r="L233">
        <v>1572152400</v>
      </c>
      <c r="M233">
        <v>1572152400</v>
      </c>
      <c r="N233" s="11">
        <f t="shared" si="16"/>
        <v>43765.208333333328</v>
      </c>
      <c r="O233" s="11">
        <f t="shared" si="17"/>
        <v>43765.208333333328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x14ac:dyDescent="0.5">
      <c r="A234" s="4">
        <v>404</v>
      </c>
      <c r="B234" t="s">
        <v>858</v>
      </c>
      <c r="C234" s="3" t="s">
        <v>859</v>
      </c>
      <c r="D234" s="5">
        <v>48900</v>
      </c>
      <c r="E234" s="5">
        <v>154321</v>
      </c>
      <c r="F234" s="6">
        <f>Table1[[#This Row],[pledged]]/Table1[[#This Row],[goal]]</f>
        <v>3.1558486707566464</v>
      </c>
      <c r="G234" t="s">
        <v>20</v>
      </c>
      <c r="H234" s="4">
        <v>2237</v>
      </c>
      <c r="I234" s="4">
        <f t="shared" si="15"/>
        <v>68.985695127402778</v>
      </c>
      <c r="J234" t="s">
        <v>21</v>
      </c>
      <c r="K234" t="s">
        <v>22</v>
      </c>
      <c r="L234">
        <v>1510639200</v>
      </c>
      <c r="M234">
        <v>1510898400</v>
      </c>
      <c r="N234" s="11">
        <f t="shared" si="16"/>
        <v>43053.25</v>
      </c>
      <c r="O234" s="11">
        <f t="shared" si="17"/>
        <v>43056.25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x14ac:dyDescent="0.5">
      <c r="A235" s="4">
        <v>406</v>
      </c>
      <c r="B235" t="s">
        <v>862</v>
      </c>
      <c r="C235" s="3" t="s">
        <v>863</v>
      </c>
      <c r="D235" s="5">
        <v>39300</v>
      </c>
      <c r="E235" s="5">
        <v>71583</v>
      </c>
      <c r="F235" s="6">
        <f>Table1[[#This Row],[pledged]]/Table1[[#This Row],[goal]]</f>
        <v>1.8214503816793892</v>
      </c>
      <c r="G235" t="s">
        <v>20</v>
      </c>
      <c r="H235" s="4">
        <v>645</v>
      </c>
      <c r="I235" s="4">
        <f t="shared" si="15"/>
        <v>110.98139534883721</v>
      </c>
      <c r="J235" t="s">
        <v>21</v>
      </c>
      <c r="K235" t="s">
        <v>22</v>
      </c>
      <c r="L235">
        <v>1359525600</v>
      </c>
      <c r="M235">
        <v>1360562400</v>
      </c>
      <c r="N235" s="11">
        <f t="shared" si="16"/>
        <v>41304.25</v>
      </c>
      <c r="O235" s="11">
        <f t="shared" si="17"/>
        <v>41316.25</v>
      </c>
      <c r="P235" t="b">
        <v>1</v>
      </c>
      <c r="Q235" t="b">
        <v>0</v>
      </c>
      <c r="R235" t="s">
        <v>42</v>
      </c>
      <c r="S235" t="str">
        <f t="shared" si="18"/>
        <v>film &amp; video</v>
      </c>
      <c r="T235" t="str">
        <f t="shared" si="19"/>
        <v>documentary</v>
      </c>
    </row>
    <row r="236" spans="1:20" x14ac:dyDescent="0.5">
      <c r="A236" s="4">
        <v>407</v>
      </c>
      <c r="B236" t="s">
        <v>864</v>
      </c>
      <c r="C236" s="3" t="s">
        <v>865</v>
      </c>
      <c r="D236" s="5">
        <v>3400</v>
      </c>
      <c r="E236" s="5">
        <v>12100</v>
      </c>
      <c r="F236" s="6">
        <f>Table1[[#This Row],[pledged]]/Table1[[#This Row],[goal]]</f>
        <v>3.5588235294117645</v>
      </c>
      <c r="G236" t="s">
        <v>20</v>
      </c>
      <c r="H236" s="4">
        <v>484</v>
      </c>
      <c r="I236" s="4">
        <f t="shared" si="15"/>
        <v>25</v>
      </c>
      <c r="J236" t="s">
        <v>36</v>
      </c>
      <c r="K236" t="s">
        <v>37</v>
      </c>
      <c r="L236">
        <v>1570942800</v>
      </c>
      <c r="M236">
        <v>1571547600</v>
      </c>
      <c r="N236" s="11">
        <f t="shared" si="16"/>
        <v>43751.208333333328</v>
      </c>
      <c r="O236" s="11">
        <f t="shared" si="17"/>
        <v>43758.208333333328</v>
      </c>
      <c r="P236" t="b">
        <v>0</v>
      </c>
      <c r="Q236" t="b">
        <v>0</v>
      </c>
      <c r="R236" t="s">
        <v>33</v>
      </c>
      <c r="S236" t="str">
        <f t="shared" si="18"/>
        <v>theater</v>
      </c>
      <c r="T236" t="str">
        <f t="shared" si="19"/>
        <v>plays</v>
      </c>
    </row>
    <row r="237" spans="1:20" x14ac:dyDescent="0.5">
      <c r="A237" s="4">
        <v>408</v>
      </c>
      <c r="B237" t="s">
        <v>866</v>
      </c>
      <c r="C237" s="3" t="s">
        <v>867</v>
      </c>
      <c r="D237" s="5">
        <v>9200</v>
      </c>
      <c r="E237" s="5">
        <v>12129</v>
      </c>
      <c r="F237" s="6">
        <f>Table1[[#This Row],[pledged]]/Table1[[#This Row],[goal]]</f>
        <v>1.3183695652173912</v>
      </c>
      <c r="G237" t="s">
        <v>20</v>
      </c>
      <c r="H237" s="4">
        <v>154</v>
      </c>
      <c r="I237" s="4">
        <f t="shared" si="15"/>
        <v>78.759740259740255</v>
      </c>
      <c r="J237" t="s">
        <v>15</v>
      </c>
      <c r="K237" t="s">
        <v>16</v>
      </c>
      <c r="L237">
        <v>1466398800</v>
      </c>
      <c r="M237">
        <v>1468126800</v>
      </c>
      <c r="N237" s="11">
        <f t="shared" si="16"/>
        <v>42541.208333333328</v>
      </c>
      <c r="O237" s="11">
        <f t="shared" si="17"/>
        <v>42561.208333333328</v>
      </c>
      <c r="P237" t="b">
        <v>0</v>
      </c>
      <c r="Q237" t="b">
        <v>0</v>
      </c>
      <c r="R237" t="s">
        <v>42</v>
      </c>
      <c r="S237" t="str">
        <f t="shared" si="18"/>
        <v>film &amp; video</v>
      </c>
      <c r="T237" t="str">
        <f t="shared" si="19"/>
        <v>documentary</v>
      </c>
    </row>
    <row r="238" spans="1:20" x14ac:dyDescent="0.5">
      <c r="A238" s="4">
        <v>411</v>
      </c>
      <c r="B238" t="s">
        <v>871</v>
      </c>
      <c r="C238" s="3" t="s">
        <v>872</v>
      </c>
      <c r="D238" s="5">
        <v>7800</v>
      </c>
      <c r="E238" s="5">
        <v>8161</v>
      </c>
      <c r="F238" s="6">
        <f>Table1[[#This Row],[pledged]]/Table1[[#This Row],[goal]]</f>
        <v>1.0462820512820512</v>
      </c>
      <c r="G238" t="s">
        <v>20</v>
      </c>
      <c r="H238" s="4">
        <v>82</v>
      </c>
      <c r="I238" s="4">
        <f t="shared" si="15"/>
        <v>99.524390243902445</v>
      </c>
      <c r="J238" t="s">
        <v>21</v>
      </c>
      <c r="K238" t="s">
        <v>22</v>
      </c>
      <c r="L238">
        <v>1496034000</v>
      </c>
      <c r="M238">
        <v>1496206800</v>
      </c>
      <c r="N238" s="11">
        <f t="shared" si="16"/>
        <v>42884.208333333328</v>
      </c>
      <c r="O238" s="11">
        <f t="shared" si="17"/>
        <v>42886.208333333328</v>
      </c>
      <c r="P238" t="b">
        <v>0</v>
      </c>
      <c r="Q238" t="b">
        <v>0</v>
      </c>
      <c r="R238" t="s">
        <v>33</v>
      </c>
      <c r="S238" t="str">
        <f t="shared" si="18"/>
        <v>theater</v>
      </c>
      <c r="T238" t="str">
        <f t="shared" si="19"/>
        <v>plays</v>
      </c>
    </row>
    <row r="239" spans="1:20" x14ac:dyDescent="0.5">
      <c r="A239" s="4">
        <v>412</v>
      </c>
      <c r="B239" t="s">
        <v>873</v>
      </c>
      <c r="C239" s="3" t="s">
        <v>874</v>
      </c>
      <c r="D239" s="5">
        <v>2100</v>
      </c>
      <c r="E239" s="5">
        <v>14046</v>
      </c>
      <c r="F239" s="6">
        <f>Table1[[#This Row],[pledged]]/Table1[[#This Row],[goal]]</f>
        <v>6.6885714285714286</v>
      </c>
      <c r="G239" t="s">
        <v>20</v>
      </c>
      <c r="H239" s="4">
        <v>134</v>
      </c>
      <c r="I239" s="4">
        <f t="shared" si="15"/>
        <v>104.82089552238806</v>
      </c>
      <c r="J239" t="s">
        <v>21</v>
      </c>
      <c r="K239" t="s">
        <v>22</v>
      </c>
      <c r="L239">
        <v>1388728800</v>
      </c>
      <c r="M239">
        <v>1389592800</v>
      </c>
      <c r="N239" s="11">
        <f t="shared" si="16"/>
        <v>41642.25</v>
      </c>
      <c r="O239" s="11">
        <f t="shared" si="17"/>
        <v>41652.25</v>
      </c>
      <c r="P239" t="b">
        <v>0</v>
      </c>
      <c r="Q239" t="b">
        <v>0</v>
      </c>
      <c r="R239" t="s">
        <v>118</v>
      </c>
      <c r="S239" t="str">
        <f t="shared" si="18"/>
        <v>publishing</v>
      </c>
      <c r="T239" t="str">
        <f t="shared" si="19"/>
        <v>fiction</v>
      </c>
    </row>
    <row r="240" spans="1:20" x14ac:dyDescent="0.5">
      <c r="A240" s="4">
        <v>419</v>
      </c>
      <c r="B240" t="s">
        <v>886</v>
      </c>
      <c r="C240" s="3" t="s">
        <v>887</v>
      </c>
      <c r="D240" s="5">
        <v>113800</v>
      </c>
      <c r="E240" s="5">
        <v>140469</v>
      </c>
      <c r="F240" s="6">
        <f>Table1[[#This Row],[pledged]]/Table1[[#This Row],[goal]]</f>
        <v>1.2343497363796134</v>
      </c>
      <c r="G240" t="s">
        <v>20</v>
      </c>
      <c r="H240" s="4">
        <v>5203</v>
      </c>
      <c r="I240" s="4">
        <f t="shared" si="15"/>
        <v>26.997693638285604</v>
      </c>
      <c r="J240" t="s">
        <v>21</v>
      </c>
      <c r="K240" t="s">
        <v>22</v>
      </c>
      <c r="L240">
        <v>1324533600</v>
      </c>
      <c r="M240">
        <v>1325052000</v>
      </c>
      <c r="N240" s="11">
        <f t="shared" si="16"/>
        <v>40899.25</v>
      </c>
      <c r="O240" s="11">
        <f t="shared" si="17"/>
        <v>40905.25</v>
      </c>
      <c r="P240" t="b">
        <v>0</v>
      </c>
      <c r="Q240" t="b">
        <v>0</v>
      </c>
      <c r="R240" t="s">
        <v>28</v>
      </c>
      <c r="S240" t="str">
        <f t="shared" si="18"/>
        <v>technology</v>
      </c>
      <c r="T240" t="str">
        <f t="shared" si="19"/>
        <v>web</v>
      </c>
    </row>
    <row r="241" spans="1:20" x14ac:dyDescent="0.5">
      <c r="A241" s="4">
        <v>420</v>
      </c>
      <c r="B241" t="s">
        <v>888</v>
      </c>
      <c r="C241" s="3" t="s">
        <v>889</v>
      </c>
      <c r="D241" s="5">
        <v>5000</v>
      </c>
      <c r="E241" s="5">
        <v>6423</v>
      </c>
      <c r="F241" s="6">
        <f>Table1[[#This Row],[pledged]]/Table1[[#This Row],[goal]]</f>
        <v>1.2846</v>
      </c>
      <c r="G241" t="s">
        <v>20</v>
      </c>
      <c r="H241" s="4">
        <v>94</v>
      </c>
      <c r="I241" s="4">
        <f t="shared" si="15"/>
        <v>68.329787234042556</v>
      </c>
      <c r="J241" t="s">
        <v>21</v>
      </c>
      <c r="K241" t="s">
        <v>22</v>
      </c>
      <c r="L241">
        <v>1498366800</v>
      </c>
      <c r="M241">
        <v>1499576400</v>
      </c>
      <c r="N241" s="11">
        <f t="shared" si="16"/>
        <v>42911.208333333328</v>
      </c>
      <c r="O241" s="11">
        <f t="shared" si="17"/>
        <v>42925.208333333328</v>
      </c>
      <c r="P241" t="b">
        <v>0</v>
      </c>
      <c r="Q241" t="b">
        <v>0</v>
      </c>
      <c r="R241" t="s">
        <v>33</v>
      </c>
      <c r="S241" t="str">
        <f t="shared" si="18"/>
        <v>theater</v>
      </c>
      <c r="T241" t="str">
        <f t="shared" si="19"/>
        <v>plays</v>
      </c>
    </row>
    <row r="242" spans="1:20" ht="31.5" x14ac:dyDescent="0.5">
      <c r="A242" s="4">
        <v>422</v>
      </c>
      <c r="B242" t="s">
        <v>892</v>
      </c>
      <c r="C242" s="3" t="s">
        <v>893</v>
      </c>
      <c r="D242" s="5">
        <v>8700</v>
      </c>
      <c r="E242" s="5">
        <v>11075</v>
      </c>
      <c r="F242" s="6">
        <f>Table1[[#This Row],[pledged]]/Table1[[#This Row],[goal]]</f>
        <v>1.2729885057471264</v>
      </c>
      <c r="G242" t="s">
        <v>20</v>
      </c>
      <c r="H242" s="4">
        <v>205</v>
      </c>
      <c r="I242" s="4">
        <f t="shared" si="15"/>
        <v>54.024390243902438</v>
      </c>
      <c r="J242" t="s">
        <v>21</v>
      </c>
      <c r="K242" t="s">
        <v>22</v>
      </c>
      <c r="L242">
        <v>1271480400</v>
      </c>
      <c r="M242">
        <v>1273208400</v>
      </c>
      <c r="N242" s="11">
        <f t="shared" si="16"/>
        <v>40285.208333333336</v>
      </c>
      <c r="O242" s="11">
        <f t="shared" si="17"/>
        <v>40305.208333333336</v>
      </c>
      <c r="P242" t="b">
        <v>0</v>
      </c>
      <c r="Q242" t="b">
        <v>1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x14ac:dyDescent="0.5">
      <c r="A243" s="4">
        <v>425</v>
      </c>
      <c r="B243" t="s">
        <v>898</v>
      </c>
      <c r="C243" s="3" t="s">
        <v>899</v>
      </c>
      <c r="D243" s="5">
        <v>2700</v>
      </c>
      <c r="E243" s="5">
        <v>7767</v>
      </c>
      <c r="F243" s="6">
        <f>Table1[[#This Row],[pledged]]/Table1[[#This Row],[goal]]</f>
        <v>2.8766666666666665</v>
      </c>
      <c r="G243" t="s">
        <v>20</v>
      </c>
      <c r="H243" s="4">
        <v>92</v>
      </c>
      <c r="I243" s="4">
        <f t="shared" si="15"/>
        <v>84.423913043478265</v>
      </c>
      <c r="J243" t="s">
        <v>21</v>
      </c>
      <c r="K243" t="s">
        <v>22</v>
      </c>
      <c r="L243">
        <v>1438059600</v>
      </c>
      <c r="M243">
        <v>1438578000</v>
      </c>
      <c r="N243" s="11">
        <f t="shared" si="16"/>
        <v>42213.208333333328</v>
      </c>
      <c r="O243" s="11">
        <f t="shared" si="17"/>
        <v>42219.208333333328</v>
      </c>
      <c r="P243" t="b">
        <v>0</v>
      </c>
      <c r="Q243" t="b">
        <v>0</v>
      </c>
      <c r="R243" t="s">
        <v>121</v>
      </c>
      <c r="S243" t="str">
        <f t="shared" si="18"/>
        <v>photography</v>
      </c>
      <c r="T243" t="str">
        <f t="shared" si="19"/>
        <v>photography books</v>
      </c>
    </row>
    <row r="244" spans="1:20" x14ac:dyDescent="0.5">
      <c r="A244" s="4">
        <v>426</v>
      </c>
      <c r="B244" t="s">
        <v>900</v>
      </c>
      <c r="C244" s="3" t="s">
        <v>901</v>
      </c>
      <c r="D244" s="5">
        <v>1800</v>
      </c>
      <c r="E244" s="5">
        <v>10313</v>
      </c>
      <c r="F244" s="6">
        <f>Table1[[#This Row],[pledged]]/Table1[[#This Row],[goal]]</f>
        <v>5.7294444444444448</v>
      </c>
      <c r="G244" t="s">
        <v>20</v>
      </c>
      <c r="H244" s="4">
        <v>219</v>
      </c>
      <c r="I244" s="4">
        <f t="shared" si="15"/>
        <v>47.091324200913242</v>
      </c>
      <c r="J244" t="s">
        <v>21</v>
      </c>
      <c r="K244" t="s">
        <v>22</v>
      </c>
      <c r="L244">
        <v>1361944800</v>
      </c>
      <c r="M244">
        <v>1362549600</v>
      </c>
      <c r="N244" s="11">
        <f t="shared" si="16"/>
        <v>41332.25</v>
      </c>
      <c r="O244" s="11">
        <f t="shared" si="17"/>
        <v>41339.25</v>
      </c>
      <c r="P244" t="b">
        <v>0</v>
      </c>
      <c r="Q244" t="b">
        <v>0</v>
      </c>
      <c r="R244" t="s">
        <v>33</v>
      </c>
      <c r="S244" t="str">
        <f t="shared" si="18"/>
        <v>theater</v>
      </c>
      <c r="T244" t="str">
        <f t="shared" si="19"/>
        <v>plays</v>
      </c>
    </row>
    <row r="245" spans="1:20" x14ac:dyDescent="0.5">
      <c r="A245" s="4">
        <v>427</v>
      </c>
      <c r="B245" t="s">
        <v>902</v>
      </c>
      <c r="C245" s="3" t="s">
        <v>903</v>
      </c>
      <c r="D245" s="5">
        <v>174500</v>
      </c>
      <c r="E245" s="5">
        <v>197018</v>
      </c>
      <c r="F245" s="6">
        <f>Table1[[#This Row],[pledged]]/Table1[[#This Row],[goal]]</f>
        <v>1.1290429799426933</v>
      </c>
      <c r="G245" t="s">
        <v>20</v>
      </c>
      <c r="H245" s="4">
        <v>2526</v>
      </c>
      <c r="I245" s="4">
        <f t="shared" si="15"/>
        <v>77.996041171813147</v>
      </c>
      <c r="J245" t="s">
        <v>21</v>
      </c>
      <c r="K245" t="s">
        <v>22</v>
      </c>
      <c r="L245">
        <v>1410584400</v>
      </c>
      <c r="M245">
        <v>1413349200</v>
      </c>
      <c r="N245" s="11">
        <f t="shared" si="16"/>
        <v>41895.208333333336</v>
      </c>
      <c r="O245" s="11">
        <f t="shared" si="17"/>
        <v>41927.208333333336</v>
      </c>
      <c r="P245" t="b">
        <v>0</v>
      </c>
      <c r="Q245" t="b">
        <v>1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x14ac:dyDescent="0.5">
      <c r="A246" s="4">
        <v>431</v>
      </c>
      <c r="B246" t="s">
        <v>910</v>
      </c>
      <c r="C246" s="3" t="s">
        <v>911</v>
      </c>
      <c r="D246" s="5">
        <v>5100</v>
      </c>
      <c r="E246" s="5">
        <v>9817</v>
      </c>
      <c r="F246" s="6">
        <f>Table1[[#This Row],[pledged]]/Table1[[#This Row],[goal]]</f>
        <v>1.9249019607843136</v>
      </c>
      <c r="G246" t="s">
        <v>20</v>
      </c>
      <c r="H246" s="4">
        <v>94</v>
      </c>
      <c r="I246" s="4">
        <f t="shared" si="15"/>
        <v>104.43617021276596</v>
      </c>
      <c r="J246" t="s">
        <v>21</v>
      </c>
      <c r="K246" t="s">
        <v>22</v>
      </c>
      <c r="L246">
        <v>1529643600</v>
      </c>
      <c r="M246">
        <v>1531112400</v>
      </c>
      <c r="N246" s="11">
        <f t="shared" si="16"/>
        <v>43273.208333333328</v>
      </c>
      <c r="O246" s="11">
        <f t="shared" si="17"/>
        <v>43290.208333333328</v>
      </c>
      <c r="P246" t="b">
        <v>1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x14ac:dyDescent="0.5">
      <c r="A247" s="4">
        <v>435</v>
      </c>
      <c r="B247" t="s">
        <v>918</v>
      </c>
      <c r="C247" s="3" t="s">
        <v>919</v>
      </c>
      <c r="D247" s="5">
        <v>152400</v>
      </c>
      <c r="E247" s="5">
        <v>178120</v>
      </c>
      <c r="F247" s="6">
        <f>Table1[[#This Row],[pledged]]/Table1[[#This Row],[goal]]</f>
        <v>1.168766404199475</v>
      </c>
      <c r="G247" t="s">
        <v>20</v>
      </c>
      <c r="H247" s="4">
        <v>1713</v>
      </c>
      <c r="I247" s="4">
        <f t="shared" si="15"/>
        <v>103.98131932282546</v>
      </c>
      <c r="J247" t="s">
        <v>106</v>
      </c>
      <c r="K247" t="s">
        <v>107</v>
      </c>
      <c r="L247">
        <v>1418623200</v>
      </c>
      <c r="M247">
        <v>1419660000</v>
      </c>
      <c r="N247" s="11">
        <f t="shared" si="16"/>
        <v>41988.25</v>
      </c>
      <c r="O247" s="11">
        <f t="shared" si="17"/>
        <v>42000.25</v>
      </c>
      <c r="P247" t="b">
        <v>0</v>
      </c>
      <c r="Q247" t="b">
        <v>1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x14ac:dyDescent="0.5">
      <c r="A248" s="4">
        <v>436</v>
      </c>
      <c r="B248" t="s">
        <v>920</v>
      </c>
      <c r="C248" s="3" t="s">
        <v>921</v>
      </c>
      <c r="D248" s="5">
        <v>1300</v>
      </c>
      <c r="E248" s="5">
        <v>13678</v>
      </c>
      <c r="F248" s="6">
        <f>Table1[[#This Row],[pledged]]/Table1[[#This Row],[goal]]</f>
        <v>10.521538461538462</v>
      </c>
      <c r="G248" t="s">
        <v>20</v>
      </c>
      <c r="H248" s="4">
        <v>249</v>
      </c>
      <c r="I248" s="4">
        <f t="shared" si="15"/>
        <v>54.931726907630519</v>
      </c>
      <c r="J248" t="s">
        <v>21</v>
      </c>
      <c r="K248" t="s">
        <v>22</v>
      </c>
      <c r="L248">
        <v>1555736400</v>
      </c>
      <c r="M248">
        <v>1555822800</v>
      </c>
      <c r="N248" s="11">
        <f t="shared" si="16"/>
        <v>43575.208333333328</v>
      </c>
      <c r="O248" s="11">
        <f t="shared" si="17"/>
        <v>43576.208333333328</v>
      </c>
      <c r="P248" t="b">
        <v>0</v>
      </c>
      <c r="Q248" t="b">
        <v>0</v>
      </c>
      <c r="R248" t="s">
        <v>158</v>
      </c>
      <c r="S248" t="str">
        <f t="shared" si="18"/>
        <v>music</v>
      </c>
      <c r="T248" t="str">
        <f t="shared" si="19"/>
        <v>jazz</v>
      </c>
    </row>
    <row r="249" spans="1:20" x14ac:dyDescent="0.5">
      <c r="A249" s="4">
        <v>437</v>
      </c>
      <c r="B249" t="s">
        <v>922</v>
      </c>
      <c r="C249" s="3" t="s">
        <v>923</v>
      </c>
      <c r="D249" s="5">
        <v>8100</v>
      </c>
      <c r="E249" s="5">
        <v>9969</v>
      </c>
      <c r="F249" s="6">
        <f>Table1[[#This Row],[pledged]]/Table1[[#This Row],[goal]]</f>
        <v>1.2307407407407407</v>
      </c>
      <c r="G249" t="s">
        <v>20</v>
      </c>
      <c r="H249" s="4">
        <v>192</v>
      </c>
      <c r="I249" s="4">
        <f t="shared" si="15"/>
        <v>51.921875</v>
      </c>
      <c r="J249" t="s">
        <v>21</v>
      </c>
      <c r="K249" t="s">
        <v>22</v>
      </c>
      <c r="L249">
        <v>1442120400</v>
      </c>
      <c r="M249">
        <v>1442379600</v>
      </c>
      <c r="N249" s="11">
        <f t="shared" si="16"/>
        <v>42260.208333333328</v>
      </c>
      <c r="O249" s="11">
        <f t="shared" si="17"/>
        <v>42263.208333333328</v>
      </c>
      <c r="P249" t="b">
        <v>0</v>
      </c>
      <c r="Q249" t="b">
        <v>1</v>
      </c>
      <c r="R249" t="s">
        <v>70</v>
      </c>
      <c r="S249" t="str">
        <f t="shared" si="18"/>
        <v>film &amp; video</v>
      </c>
      <c r="T249" t="str">
        <f t="shared" si="19"/>
        <v>animation</v>
      </c>
    </row>
    <row r="250" spans="1:20" ht="31.5" x14ac:dyDescent="0.5">
      <c r="A250" s="4">
        <v>438</v>
      </c>
      <c r="B250" t="s">
        <v>924</v>
      </c>
      <c r="C250" s="3" t="s">
        <v>925</v>
      </c>
      <c r="D250" s="5">
        <v>8300</v>
      </c>
      <c r="E250" s="5">
        <v>14827</v>
      </c>
      <c r="F250" s="6">
        <f>Table1[[#This Row],[pledged]]/Table1[[#This Row],[goal]]</f>
        <v>1.7863855421686747</v>
      </c>
      <c r="G250" t="s">
        <v>20</v>
      </c>
      <c r="H250" s="4">
        <v>247</v>
      </c>
      <c r="I250" s="4">
        <f t="shared" si="15"/>
        <v>60.02834008097166</v>
      </c>
      <c r="J250" t="s">
        <v>21</v>
      </c>
      <c r="K250" t="s">
        <v>22</v>
      </c>
      <c r="L250">
        <v>1362376800</v>
      </c>
      <c r="M250">
        <v>1364965200</v>
      </c>
      <c r="N250" s="11">
        <f t="shared" si="16"/>
        <v>41337.25</v>
      </c>
      <c r="O250" s="11">
        <f t="shared" si="17"/>
        <v>41367.208333333336</v>
      </c>
      <c r="P250" t="b">
        <v>0</v>
      </c>
      <c r="Q250" t="b">
        <v>0</v>
      </c>
      <c r="R250" t="s">
        <v>33</v>
      </c>
      <c r="S250" t="str">
        <f t="shared" si="18"/>
        <v>theater</v>
      </c>
      <c r="T250" t="str">
        <f t="shared" si="19"/>
        <v>plays</v>
      </c>
    </row>
    <row r="251" spans="1:20" x14ac:dyDescent="0.5">
      <c r="A251" s="4">
        <v>439</v>
      </c>
      <c r="B251" t="s">
        <v>926</v>
      </c>
      <c r="C251" s="3" t="s">
        <v>927</v>
      </c>
      <c r="D251" s="5">
        <v>28400</v>
      </c>
      <c r="E251" s="5">
        <v>100900</v>
      </c>
      <c r="F251" s="6">
        <f>Table1[[#This Row],[pledged]]/Table1[[#This Row],[goal]]</f>
        <v>3.5528169014084505</v>
      </c>
      <c r="G251" t="s">
        <v>20</v>
      </c>
      <c r="H251" s="4">
        <v>2293</v>
      </c>
      <c r="I251" s="4">
        <f t="shared" si="15"/>
        <v>44.003488879197555</v>
      </c>
      <c r="J251" t="s">
        <v>21</v>
      </c>
      <c r="K251" t="s">
        <v>22</v>
      </c>
      <c r="L251">
        <v>1478408400</v>
      </c>
      <c r="M251">
        <v>1479016800</v>
      </c>
      <c r="N251" s="11">
        <f t="shared" si="16"/>
        <v>42680.208333333328</v>
      </c>
      <c r="O251" s="11">
        <f t="shared" si="17"/>
        <v>42687.25</v>
      </c>
      <c r="P251" t="b">
        <v>0</v>
      </c>
      <c r="Q251" t="b">
        <v>0</v>
      </c>
      <c r="R251" t="s">
        <v>473</v>
      </c>
      <c r="S251" t="str">
        <f t="shared" si="18"/>
        <v>film &amp; video</v>
      </c>
      <c r="T251" t="str">
        <f t="shared" si="19"/>
        <v>science fiction</v>
      </c>
    </row>
    <row r="252" spans="1:20" x14ac:dyDescent="0.5">
      <c r="A252" s="4">
        <v>440</v>
      </c>
      <c r="B252" t="s">
        <v>928</v>
      </c>
      <c r="C252" s="3" t="s">
        <v>929</v>
      </c>
      <c r="D252" s="5">
        <v>102500</v>
      </c>
      <c r="E252" s="5">
        <v>165954</v>
      </c>
      <c r="F252" s="6">
        <f>Table1[[#This Row],[pledged]]/Table1[[#This Row],[goal]]</f>
        <v>1.6190634146341463</v>
      </c>
      <c r="G252" t="s">
        <v>20</v>
      </c>
      <c r="H252" s="4">
        <v>3131</v>
      </c>
      <c r="I252" s="4">
        <f t="shared" si="15"/>
        <v>53.003513254551258</v>
      </c>
      <c r="J252" t="s">
        <v>21</v>
      </c>
      <c r="K252" t="s">
        <v>22</v>
      </c>
      <c r="L252">
        <v>1498798800</v>
      </c>
      <c r="M252">
        <v>1499662800</v>
      </c>
      <c r="N252" s="11">
        <f t="shared" si="16"/>
        <v>42916.208333333328</v>
      </c>
      <c r="O252" s="11">
        <f t="shared" si="17"/>
        <v>42926.208333333328</v>
      </c>
      <c r="P252" t="b">
        <v>0</v>
      </c>
      <c r="Q252" t="b">
        <v>0</v>
      </c>
      <c r="R252" t="s">
        <v>268</v>
      </c>
      <c r="S252" t="str">
        <f t="shared" si="18"/>
        <v>film &amp; video</v>
      </c>
      <c r="T252" t="str">
        <f t="shared" si="19"/>
        <v>television</v>
      </c>
    </row>
    <row r="253" spans="1:20" x14ac:dyDescent="0.5">
      <c r="A253" s="4">
        <v>442</v>
      </c>
      <c r="B253" t="s">
        <v>932</v>
      </c>
      <c r="C253" s="3" t="s">
        <v>933</v>
      </c>
      <c r="D253" s="5">
        <v>5400</v>
      </c>
      <c r="E253" s="5">
        <v>10731</v>
      </c>
      <c r="F253" s="6">
        <f>Table1[[#This Row],[pledged]]/Table1[[#This Row],[goal]]</f>
        <v>1.9872222222222222</v>
      </c>
      <c r="G253" t="s">
        <v>20</v>
      </c>
      <c r="H253" s="4">
        <v>143</v>
      </c>
      <c r="I253" s="4">
        <f t="shared" si="15"/>
        <v>75.04195804195804</v>
      </c>
      <c r="J253" t="s">
        <v>106</v>
      </c>
      <c r="K253" t="s">
        <v>107</v>
      </c>
      <c r="L253">
        <v>1504328400</v>
      </c>
      <c r="M253">
        <v>1505710800</v>
      </c>
      <c r="N253" s="11">
        <f t="shared" si="16"/>
        <v>42980.208333333328</v>
      </c>
      <c r="O253" s="11">
        <f t="shared" si="17"/>
        <v>42996.208333333328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x14ac:dyDescent="0.5">
      <c r="A254" s="4">
        <v>444</v>
      </c>
      <c r="B254" t="s">
        <v>747</v>
      </c>
      <c r="C254" s="3" t="s">
        <v>936</v>
      </c>
      <c r="D254" s="5">
        <v>6200</v>
      </c>
      <c r="E254" s="5">
        <v>10938</v>
      </c>
      <c r="F254" s="6">
        <f>Table1[[#This Row],[pledged]]/Table1[[#This Row],[goal]]</f>
        <v>1.7641935483870967</v>
      </c>
      <c r="G254" t="s">
        <v>20</v>
      </c>
      <c r="H254" s="4">
        <v>296</v>
      </c>
      <c r="I254" s="4">
        <f t="shared" si="15"/>
        <v>36.952702702702702</v>
      </c>
      <c r="J254" t="s">
        <v>21</v>
      </c>
      <c r="K254" t="s">
        <v>22</v>
      </c>
      <c r="L254">
        <v>1311483600</v>
      </c>
      <c r="M254">
        <v>1311656400</v>
      </c>
      <c r="N254" s="11">
        <f t="shared" si="16"/>
        <v>40748.208333333336</v>
      </c>
      <c r="O254" s="11">
        <f t="shared" si="17"/>
        <v>40750.208333333336</v>
      </c>
      <c r="P254" t="b">
        <v>0</v>
      </c>
      <c r="Q254" t="b">
        <v>1</v>
      </c>
      <c r="R254" t="s">
        <v>59</v>
      </c>
      <c r="S254" t="str">
        <f t="shared" si="18"/>
        <v>music</v>
      </c>
      <c r="T254" t="str">
        <f t="shared" si="19"/>
        <v>indie rock</v>
      </c>
    </row>
    <row r="255" spans="1:20" ht="31.5" x14ac:dyDescent="0.5">
      <c r="A255" s="4">
        <v>445</v>
      </c>
      <c r="B255" t="s">
        <v>937</v>
      </c>
      <c r="C255" s="3" t="s">
        <v>938</v>
      </c>
      <c r="D255" s="5">
        <v>2100</v>
      </c>
      <c r="E255" s="5">
        <v>10739</v>
      </c>
      <c r="F255" s="6">
        <f>Table1[[#This Row],[pledged]]/Table1[[#This Row],[goal]]</f>
        <v>5.1138095238095236</v>
      </c>
      <c r="G255" t="s">
        <v>20</v>
      </c>
      <c r="H255" s="4">
        <v>170</v>
      </c>
      <c r="I255" s="4">
        <f t="shared" si="15"/>
        <v>63.170588235294119</v>
      </c>
      <c r="J255" t="s">
        <v>21</v>
      </c>
      <c r="K255" t="s">
        <v>22</v>
      </c>
      <c r="L255">
        <v>1291356000</v>
      </c>
      <c r="M255">
        <v>1293170400</v>
      </c>
      <c r="N255" s="11">
        <f t="shared" si="16"/>
        <v>40515.25</v>
      </c>
      <c r="O255" s="11">
        <f t="shared" si="17"/>
        <v>40536.25</v>
      </c>
      <c r="P255" t="b">
        <v>0</v>
      </c>
      <c r="Q255" t="b">
        <v>1</v>
      </c>
      <c r="R255" t="s">
        <v>33</v>
      </c>
      <c r="S255" t="str">
        <f t="shared" si="18"/>
        <v>theater</v>
      </c>
      <c r="T255" t="str">
        <f t="shared" si="19"/>
        <v>plays</v>
      </c>
    </row>
    <row r="256" spans="1:20" x14ac:dyDescent="0.5">
      <c r="A256" s="4">
        <v>449</v>
      </c>
      <c r="B256" t="s">
        <v>945</v>
      </c>
      <c r="C256" s="3" t="s">
        <v>946</v>
      </c>
      <c r="D256" s="5">
        <v>900</v>
      </c>
      <c r="E256" s="5">
        <v>8703</v>
      </c>
      <c r="F256" s="6">
        <f>Table1[[#This Row],[pledged]]/Table1[[#This Row],[goal]]</f>
        <v>9.67</v>
      </c>
      <c r="G256" t="s">
        <v>20</v>
      </c>
      <c r="H256" s="4">
        <v>86</v>
      </c>
      <c r="I256" s="4">
        <f t="shared" si="15"/>
        <v>101.19767441860465</v>
      </c>
      <c r="J256" t="s">
        <v>36</v>
      </c>
      <c r="K256" t="s">
        <v>37</v>
      </c>
      <c r="L256">
        <v>1551852000</v>
      </c>
      <c r="M256">
        <v>1553317200</v>
      </c>
      <c r="N256" s="11">
        <f t="shared" si="16"/>
        <v>43530.25</v>
      </c>
      <c r="O256" s="11">
        <f t="shared" si="17"/>
        <v>43547.208333333328</v>
      </c>
      <c r="P256" t="b">
        <v>0</v>
      </c>
      <c r="Q256" t="b">
        <v>0</v>
      </c>
      <c r="R256" t="s">
        <v>88</v>
      </c>
      <c r="S256" t="str">
        <f t="shared" si="18"/>
        <v>games</v>
      </c>
      <c r="T256" t="str">
        <f t="shared" si="19"/>
        <v>video games</v>
      </c>
    </row>
    <row r="257" spans="1:20" x14ac:dyDescent="0.5">
      <c r="A257" s="4">
        <v>451</v>
      </c>
      <c r="B257" t="s">
        <v>949</v>
      </c>
      <c r="C257" s="3" t="s">
        <v>950</v>
      </c>
      <c r="D257" s="5">
        <v>148400</v>
      </c>
      <c r="E257" s="5">
        <v>182302</v>
      </c>
      <c r="F257" s="6">
        <f>Table1[[#This Row],[pledged]]/Table1[[#This Row],[goal]]</f>
        <v>1.2284501347708894</v>
      </c>
      <c r="G257" t="s">
        <v>20</v>
      </c>
      <c r="H257" s="4">
        <v>6286</v>
      </c>
      <c r="I257" s="4">
        <f t="shared" si="15"/>
        <v>29.001272669424118</v>
      </c>
      <c r="J257" t="s">
        <v>21</v>
      </c>
      <c r="K257" t="s">
        <v>22</v>
      </c>
      <c r="L257">
        <v>1500440400</v>
      </c>
      <c r="M257">
        <v>1503118800</v>
      </c>
      <c r="N257" s="11">
        <f t="shared" si="16"/>
        <v>42935.208333333328</v>
      </c>
      <c r="O257" s="11">
        <f t="shared" si="17"/>
        <v>42966.208333333328</v>
      </c>
      <c r="P257" t="b">
        <v>0</v>
      </c>
      <c r="Q257" t="b">
        <v>0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x14ac:dyDescent="0.5">
      <c r="A258" s="4">
        <v>455</v>
      </c>
      <c r="B258" t="s">
        <v>957</v>
      </c>
      <c r="C258" s="3" t="s">
        <v>958</v>
      </c>
      <c r="D258" s="5">
        <v>116500</v>
      </c>
      <c r="E258" s="5">
        <v>137904</v>
      </c>
      <c r="F258" s="6">
        <f>Table1[[#This Row],[pledged]]/Table1[[#This Row],[goal]]</f>
        <v>1.1837253218884121</v>
      </c>
      <c r="G258" t="s">
        <v>20</v>
      </c>
      <c r="H258" s="4">
        <v>3727</v>
      </c>
      <c r="I258" s="4">
        <f t="shared" ref="I258:I321" si="20">IFERROR(AVERAGE(E258/H258), 0)</f>
        <v>37.001341561577675</v>
      </c>
      <c r="J258" t="s">
        <v>21</v>
      </c>
      <c r="K258" t="s">
        <v>22</v>
      </c>
      <c r="L258">
        <v>1316754000</v>
      </c>
      <c r="M258">
        <v>1318741200</v>
      </c>
      <c r="N258" s="11">
        <f t="shared" ref="N258:N321" si="21">(((L258/60)/60)/24)+DATE(1970,1,1)</f>
        <v>40809.208333333336</v>
      </c>
      <c r="O258" s="11">
        <f t="shared" ref="O258:O321" si="22">(((M258/60)/60)/24)+DATE(1970,1,1)</f>
        <v>40832.208333333336</v>
      </c>
      <c r="P258" t="b">
        <v>0</v>
      </c>
      <c r="Q258" t="b">
        <v>0</v>
      </c>
      <c r="R258" t="s">
        <v>33</v>
      </c>
      <c r="S258" t="str">
        <f t="shared" ref="S258:S321" si="23">LEFT(R258, FIND("/", R258) - 1)</f>
        <v>theater</v>
      </c>
      <c r="T258" t="str">
        <f t="shared" ref="T258:T321" si="24">MID(R258, FIND("/", R258) + 1, LEN(R258) - FIND("/", R258))</f>
        <v>plays</v>
      </c>
    </row>
    <row r="259" spans="1:20" ht="31.5" x14ac:dyDescent="0.5">
      <c r="A259" s="4">
        <v>456</v>
      </c>
      <c r="B259" t="s">
        <v>959</v>
      </c>
      <c r="C259" s="3" t="s">
        <v>960</v>
      </c>
      <c r="D259" s="5">
        <v>146400</v>
      </c>
      <c r="E259" s="5">
        <v>152438</v>
      </c>
      <c r="F259" s="6">
        <f>Table1[[#This Row],[pledged]]/Table1[[#This Row],[goal]]</f>
        <v>1.041243169398907</v>
      </c>
      <c r="G259" t="s">
        <v>20</v>
      </c>
      <c r="H259" s="4">
        <v>1605</v>
      </c>
      <c r="I259" s="4">
        <f t="shared" si="20"/>
        <v>94.976947040498445</v>
      </c>
      <c r="J259" t="s">
        <v>21</v>
      </c>
      <c r="K259" t="s">
        <v>22</v>
      </c>
      <c r="L259">
        <v>1518242400</v>
      </c>
      <c r="M259">
        <v>1518242400</v>
      </c>
      <c r="N259" s="11">
        <f t="shared" si="21"/>
        <v>43141.25</v>
      </c>
      <c r="O259" s="11">
        <f t="shared" si="22"/>
        <v>43141.25</v>
      </c>
      <c r="P259" t="b">
        <v>0</v>
      </c>
      <c r="Q259" t="b">
        <v>1</v>
      </c>
      <c r="R259" t="s">
        <v>59</v>
      </c>
      <c r="S259" t="str">
        <f t="shared" si="23"/>
        <v>music</v>
      </c>
      <c r="T259" t="str">
        <f t="shared" si="24"/>
        <v>indie rock</v>
      </c>
    </row>
    <row r="260" spans="1:20" x14ac:dyDescent="0.5">
      <c r="A260" s="4">
        <v>458</v>
      </c>
      <c r="B260" t="s">
        <v>963</v>
      </c>
      <c r="C260" s="3" t="s">
        <v>964</v>
      </c>
      <c r="D260" s="5">
        <v>33800</v>
      </c>
      <c r="E260" s="5">
        <v>118706</v>
      </c>
      <c r="F260" s="6">
        <f>Table1[[#This Row],[pledged]]/Table1[[#This Row],[goal]]</f>
        <v>3.5120118343195266</v>
      </c>
      <c r="G260" t="s">
        <v>20</v>
      </c>
      <c r="H260" s="4">
        <v>2120</v>
      </c>
      <c r="I260" s="4">
        <f t="shared" si="20"/>
        <v>55.993396226415094</v>
      </c>
      <c r="J260" t="s">
        <v>21</v>
      </c>
      <c r="K260" t="s">
        <v>22</v>
      </c>
      <c r="L260">
        <v>1269752400</v>
      </c>
      <c r="M260">
        <v>1273554000</v>
      </c>
      <c r="N260" s="11">
        <f t="shared" si="21"/>
        <v>40265.208333333336</v>
      </c>
      <c r="O260" s="11">
        <f t="shared" si="22"/>
        <v>40309.208333333336</v>
      </c>
      <c r="P260" t="b">
        <v>0</v>
      </c>
      <c r="Q260" t="b">
        <v>0</v>
      </c>
      <c r="R260" t="s">
        <v>33</v>
      </c>
      <c r="S260" t="str">
        <f t="shared" si="23"/>
        <v>theater</v>
      </c>
      <c r="T260" t="str">
        <f t="shared" si="24"/>
        <v>plays</v>
      </c>
    </row>
    <row r="261" spans="1:20" x14ac:dyDescent="0.5">
      <c r="A261" s="4">
        <v>460</v>
      </c>
      <c r="B261" t="s">
        <v>967</v>
      </c>
      <c r="C261" s="3" t="s">
        <v>968</v>
      </c>
      <c r="D261" s="5">
        <v>2400</v>
      </c>
      <c r="E261" s="5">
        <v>4119</v>
      </c>
      <c r="F261" s="6">
        <f>Table1[[#This Row],[pledged]]/Table1[[#This Row],[goal]]</f>
        <v>1.7162500000000001</v>
      </c>
      <c r="G261" t="s">
        <v>20</v>
      </c>
      <c r="H261" s="4">
        <v>50</v>
      </c>
      <c r="I261" s="4">
        <f t="shared" si="20"/>
        <v>82.38</v>
      </c>
      <c r="J261" t="s">
        <v>21</v>
      </c>
      <c r="K261" t="s">
        <v>22</v>
      </c>
      <c r="L261">
        <v>1281330000</v>
      </c>
      <c r="M261">
        <v>1281589200</v>
      </c>
      <c r="N261" s="11">
        <f t="shared" si="21"/>
        <v>40399.208333333336</v>
      </c>
      <c r="O261" s="11">
        <f t="shared" si="22"/>
        <v>40402.208333333336</v>
      </c>
      <c r="P261" t="b">
        <v>0</v>
      </c>
      <c r="Q261" t="b">
        <v>0</v>
      </c>
      <c r="R261" t="s">
        <v>33</v>
      </c>
      <c r="S261" t="str">
        <f t="shared" si="23"/>
        <v>theater</v>
      </c>
      <c r="T261" t="str">
        <f t="shared" si="24"/>
        <v>plays</v>
      </c>
    </row>
    <row r="262" spans="1:20" x14ac:dyDescent="0.5">
      <c r="A262" s="4">
        <v>461</v>
      </c>
      <c r="B262" t="s">
        <v>969</v>
      </c>
      <c r="C262" s="3" t="s">
        <v>970</v>
      </c>
      <c r="D262" s="5">
        <v>98800</v>
      </c>
      <c r="E262" s="5">
        <v>139354</v>
      </c>
      <c r="F262" s="6">
        <f>Table1[[#This Row],[pledged]]/Table1[[#This Row],[goal]]</f>
        <v>1.4104655870445344</v>
      </c>
      <c r="G262" t="s">
        <v>20</v>
      </c>
      <c r="H262" s="4">
        <v>2080</v>
      </c>
      <c r="I262" s="4">
        <f t="shared" si="20"/>
        <v>66.997115384615384</v>
      </c>
      <c r="J262" t="s">
        <v>21</v>
      </c>
      <c r="K262" t="s">
        <v>22</v>
      </c>
      <c r="L262">
        <v>1398661200</v>
      </c>
      <c r="M262">
        <v>1400389200</v>
      </c>
      <c r="N262" s="11">
        <f t="shared" si="21"/>
        <v>41757.208333333336</v>
      </c>
      <c r="O262" s="11">
        <f t="shared" si="22"/>
        <v>41777.208333333336</v>
      </c>
      <c r="P262" t="b">
        <v>0</v>
      </c>
      <c r="Q262" t="b">
        <v>0</v>
      </c>
      <c r="R262" t="s">
        <v>53</v>
      </c>
      <c r="S262" t="str">
        <f t="shared" si="23"/>
        <v>film &amp; video</v>
      </c>
      <c r="T262" t="str">
        <f t="shared" si="24"/>
        <v>drama</v>
      </c>
    </row>
    <row r="263" spans="1:20" ht="31.5" x14ac:dyDescent="0.5">
      <c r="A263" s="4">
        <v>463</v>
      </c>
      <c r="B263" t="s">
        <v>973</v>
      </c>
      <c r="C263" s="3" t="s">
        <v>974</v>
      </c>
      <c r="D263" s="5">
        <v>134300</v>
      </c>
      <c r="E263" s="5">
        <v>145265</v>
      </c>
      <c r="F263" s="6">
        <f>Table1[[#This Row],[pledged]]/Table1[[#This Row],[goal]]</f>
        <v>1.0816455696202532</v>
      </c>
      <c r="G263" t="s">
        <v>20</v>
      </c>
      <c r="H263" s="4">
        <v>2105</v>
      </c>
      <c r="I263" s="4">
        <f t="shared" si="20"/>
        <v>69.009501187648453</v>
      </c>
      <c r="J263" t="s">
        <v>21</v>
      </c>
      <c r="K263" t="s">
        <v>22</v>
      </c>
      <c r="L263">
        <v>1388469600</v>
      </c>
      <c r="M263">
        <v>1388815200</v>
      </c>
      <c r="N263" s="11">
        <f t="shared" si="21"/>
        <v>41639.25</v>
      </c>
      <c r="O263" s="11">
        <f t="shared" si="22"/>
        <v>41643.25</v>
      </c>
      <c r="P263" t="b">
        <v>0</v>
      </c>
      <c r="Q263" t="b">
        <v>0</v>
      </c>
      <c r="R263" t="s">
        <v>70</v>
      </c>
      <c r="S263" t="str">
        <f t="shared" si="23"/>
        <v>film &amp; video</v>
      </c>
      <c r="T263" t="str">
        <f t="shared" si="24"/>
        <v>animation</v>
      </c>
    </row>
    <row r="264" spans="1:20" x14ac:dyDescent="0.5">
      <c r="A264" s="4">
        <v>464</v>
      </c>
      <c r="B264" t="s">
        <v>975</v>
      </c>
      <c r="C264" s="3" t="s">
        <v>976</v>
      </c>
      <c r="D264" s="5">
        <v>71200</v>
      </c>
      <c r="E264" s="5">
        <v>95020</v>
      </c>
      <c r="F264" s="6">
        <f>Table1[[#This Row],[pledged]]/Table1[[#This Row],[goal]]</f>
        <v>1.3345505617977529</v>
      </c>
      <c r="G264" t="s">
        <v>20</v>
      </c>
      <c r="H264" s="4">
        <v>2436</v>
      </c>
      <c r="I264" s="4">
        <f t="shared" si="20"/>
        <v>39.006568144499177</v>
      </c>
      <c r="J264" t="s">
        <v>21</v>
      </c>
      <c r="K264" t="s">
        <v>22</v>
      </c>
      <c r="L264">
        <v>1518328800</v>
      </c>
      <c r="M264">
        <v>1519538400</v>
      </c>
      <c r="N264" s="11">
        <f t="shared" si="21"/>
        <v>43142.25</v>
      </c>
      <c r="O264" s="11">
        <f t="shared" si="22"/>
        <v>43156.25</v>
      </c>
      <c r="P264" t="b">
        <v>0</v>
      </c>
      <c r="Q264" t="b">
        <v>0</v>
      </c>
      <c r="R264" t="s">
        <v>33</v>
      </c>
      <c r="S264" t="str">
        <f t="shared" si="23"/>
        <v>theater</v>
      </c>
      <c r="T264" t="str">
        <f t="shared" si="24"/>
        <v>plays</v>
      </c>
    </row>
    <row r="265" spans="1:20" x14ac:dyDescent="0.5">
      <c r="A265" s="4">
        <v>465</v>
      </c>
      <c r="B265" t="s">
        <v>977</v>
      </c>
      <c r="C265" s="3" t="s">
        <v>978</v>
      </c>
      <c r="D265" s="5">
        <v>4700</v>
      </c>
      <c r="E265" s="5">
        <v>8829</v>
      </c>
      <c r="F265" s="6">
        <f>Table1[[#This Row],[pledged]]/Table1[[#This Row],[goal]]</f>
        <v>1.8785106382978722</v>
      </c>
      <c r="G265" t="s">
        <v>20</v>
      </c>
      <c r="H265" s="4">
        <v>80</v>
      </c>
      <c r="I265" s="4">
        <f t="shared" si="20"/>
        <v>110.3625</v>
      </c>
      <c r="J265" t="s">
        <v>21</v>
      </c>
      <c r="K265" t="s">
        <v>22</v>
      </c>
      <c r="L265">
        <v>1517032800</v>
      </c>
      <c r="M265">
        <v>1517810400</v>
      </c>
      <c r="N265" s="11">
        <f t="shared" si="21"/>
        <v>43127.25</v>
      </c>
      <c r="O265" s="11">
        <f t="shared" si="22"/>
        <v>43136.25</v>
      </c>
      <c r="P265" t="b">
        <v>0</v>
      </c>
      <c r="Q265" t="b">
        <v>0</v>
      </c>
      <c r="R265" t="s">
        <v>205</v>
      </c>
      <c r="S265" t="str">
        <f t="shared" si="23"/>
        <v>publishing</v>
      </c>
      <c r="T265" t="str">
        <f t="shared" si="24"/>
        <v>translations</v>
      </c>
    </row>
    <row r="266" spans="1:20" x14ac:dyDescent="0.5">
      <c r="A266" s="4">
        <v>466</v>
      </c>
      <c r="B266" t="s">
        <v>979</v>
      </c>
      <c r="C266" s="3" t="s">
        <v>980</v>
      </c>
      <c r="D266" s="5">
        <v>1200</v>
      </c>
      <c r="E266" s="5">
        <v>3984</v>
      </c>
      <c r="F266" s="6">
        <f>Table1[[#This Row],[pledged]]/Table1[[#This Row],[goal]]</f>
        <v>3.32</v>
      </c>
      <c r="G266" t="s">
        <v>20</v>
      </c>
      <c r="H266" s="4">
        <v>42</v>
      </c>
      <c r="I266" s="4">
        <f t="shared" si="20"/>
        <v>94.857142857142861</v>
      </c>
      <c r="J266" t="s">
        <v>21</v>
      </c>
      <c r="K266" t="s">
        <v>22</v>
      </c>
      <c r="L266">
        <v>1368594000</v>
      </c>
      <c r="M266">
        <v>1370581200</v>
      </c>
      <c r="N266" s="11">
        <f t="shared" si="21"/>
        <v>41409.208333333336</v>
      </c>
      <c r="O266" s="11">
        <f t="shared" si="22"/>
        <v>41432.208333333336</v>
      </c>
      <c r="P266" t="b">
        <v>0</v>
      </c>
      <c r="Q266" t="b">
        <v>1</v>
      </c>
      <c r="R266" t="s">
        <v>64</v>
      </c>
      <c r="S266" t="str">
        <f t="shared" si="23"/>
        <v>technology</v>
      </c>
      <c r="T266" t="str">
        <f t="shared" si="24"/>
        <v>wearables</v>
      </c>
    </row>
    <row r="267" spans="1:20" ht="31.5" x14ac:dyDescent="0.5">
      <c r="A267" s="4">
        <v>467</v>
      </c>
      <c r="B267" t="s">
        <v>981</v>
      </c>
      <c r="C267" s="3" t="s">
        <v>982</v>
      </c>
      <c r="D267" s="5">
        <v>1400</v>
      </c>
      <c r="E267" s="5">
        <v>8053</v>
      </c>
      <c r="F267" s="6">
        <f>Table1[[#This Row],[pledged]]/Table1[[#This Row],[goal]]</f>
        <v>5.7521428571428572</v>
      </c>
      <c r="G267" t="s">
        <v>20</v>
      </c>
      <c r="H267" s="4">
        <v>139</v>
      </c>
      <c r="I267" s="4">
        <f t="shared" si="20"/>
        <v>57.935251798561154</v>
      </c>
      <c r="J267" t="s">
        <v>15</v>
      </c>
      <c r="K267" t="s">
        <v>16</v>
      </c>
      <c r="L267">
        <v>1448258400</v>
      </c>
      <c r="M267">
        <v>1448863200</v>
      </c>
      <c r="N267" s="11">
        <f t="shared" si="21"/>
        <v>42331.25</v>
      </c>
      <c r="O267" s="11">
        <f t="shared" si="22"/>
        <v>42338.25</v>
      </c>
      <c r="P267" t="b">
        <v>0</v>
      </c>
      <c r="Q267" t="b">
        <v>1</v>
      </c>
      <c r="R267" t="s">
        <v>28</v>
      </c>
      <c r="S267" t="str">
        <f t="shared" si="23"/>
        <v>technology</v>
      </c>
      <c r="T267" t="str">
        <f t="shared" si="24"/>
        <v>web</v>
      </c>
    </row>
    <row r="268" spans="1:20" x14ac:dyDescent="0.5">
      <c r="A268" s="4">
        <v>469</v>
      </c>
      <c r="B268" t="s">
        <v>985</v>
      </c>
      <c r="C268" s="3" t="s">
        <v>986</v>
      </c>
      <c r="D268" s="5">
        <v>5600</v>
      </c>
      <c r="E268" s="5">
        <v>10328</v>
      </c>
      <c r="F268" s="6">
        <f>Table1[[#This Row],[pledged]]/Table1[[#This Row],[goal]]</f>
        <v>1.8442857142857143</v>
      </c>
      <c r="G268" t="s">
        <v>20</v>
      </c>
      <c r="H268" s="4">
        <v>159</v>
      </c>
      <c r="I268" s="4">
        <f t="shared" si="20"/>
        <v>64.95597484276729</v>
      </c>
      <c r="J268" t="s">
        <v>21</v>
      </c>
      <c r="K268" t="s">
        <v>22</v>
      </c>
      <c r="L268">
        <v>1431925200</v>
      </c>
      <c r="M268">
        <v>1432098000</v>
      </c>
      <c r="N268" s="11">
        <f t="shared" si="21"/>
        <v>42142.208333333328</v>
      </c>
      <c r="O268" s="11">
        <f t="shared" si="22"/>
        <v>42144.208333333328</v>
      </c>
      <c r="P268" t="b">
        <v>0</v>
      </c>
      <c r="Q268" t="b">
        <v>0</v>
      </c>
      <c r="R268" t="s">
        <v>53</v>
      </c>
      <c r="S268" t="str">
        <f t="shared" si="23"/>
        <v>film &amp; video</v>
      </c>
      <c r="T268" t="str">
        <f t="shared" si="24"/>
        <v>drama</v>
      </c>
    </row>
    <row r="269" spans="1:20" x14ac:dyDescent="0.5">
      <c r="A269" s="4">
        <v>470</v>
      </c>
      <c r="B269" t="s">
        <v>987</v>
      </c>
      <c r="C269" s="3" t="s">
        <v>988</v>
      </c>
      <c r="D269" s="5">
        <v>3600</v>
      </c>
      <c r="E269" s="5">
        <v>10289</v>
      </c>
      <c r="F269" s="6">
        <f>Table1[[#This Row],[pledged]]/Table1[[#This Row],[goal]]</f>
        <v>2.8580555555555556</v>
      </c>
      <c r="G269" t="s">
        <v>20</v>
      </c>
      <c r="H269" s="4">
        <v>381</v>
      </c>
      <c r="I269" s="4">
        <f t="shared" si="20"/>
        <v>27.00524934383202</v>
      </c>
      <c r="J269" t="s">
        <v>21</v>
      </c>
      <c r="K269" t="s">
        <v>22</v>
      </c>
      <c r="L269">
        <v>1481522400</v>
      </c>
      <c r="M269">
        <v>1482127200</v>
      </c>
      <c r="N269" s="11">
        <f t="shared" si="21"/>
        <v>42716.25</v>
      </c>
      <c r="O269" s="11">
        <f t="shared" si="22"/>
        <v>42723.25</v>
      </c>
      <c r="P269" t="b">
        <v>0</v>
      </c>
      <c r="Q269" t="b">
        <v>0</v>
      </c>
      <c r="R269" t="s">
        <v>64</v>
      </c>
      <c r="S269" t="str">
        <f t="shared" si="23"/>
        <v>technology</v>
      </c>
      <c r="T269" t="str">
        <f t="shared" si="24"/>
        <v>wearables</v>
      </c>
    </row>
    <row r="270" spans="1:20" x14ac:dyDescent="0.5">
      <c r="A270" s="4">
        <v>471</v>
      </c>
      <c r="B270" t="s">
        <v>445</v>
      </c>
      <c r="C270" s="3" t="s">
        <v>989</v>
      </c>
      <c r="D270" s="5">
        <v>3100</v>
      </c>
      <c r="E270" s="5">
        <v>9889</v>
      </c>
      <c r="F270" s="6">
        <f>Table1[[#This Row],[pledged]]/Table1[[#This Row],[goal]]</f>
        <v>3.19</v>
      </c>
      <c r="G270" t="s">
        <v>20</v>
      </c>
      <c r="H270" s="4">
        <v>194</v>
      </c>
      <c r="I270" s="4">
        <f t="shared" si="20"/>
        <v>50.97422680412371</v>
      </c>
      <c r="J270" t="s">
        <v>40</v>
      </c>
      <c r="K270" t="s">
        <v>41</v>
      </c>
      <c r="L270">
        <v>1335934800</v>
      </c>
      <c r="M270">
        <v>1335934800</v>
      </c>
      <c r="N270" s="11">
        <f t="shared" si="21"/>
        <v>41031.208333333336</v>
      </c>
      <c r="O270" s="11">
        <f t="shared" si="22"/>
        <v>41031.208333333336</v>
      </c>
      <c r="P270" t="b">
        <v>0</v>
      </c>
      <c r="Q270" t="b">
        <v>1</v>
      </c>
      <c r="R270" t="s">
        <v>17</v>
      </c>
      <c r="S270" t="str">
        <f t="shared" si="23"/>
        <v>food</v>
      </c>
      <c r="T270" t="str">
        <f t="shared" si="24"/>
        <v>food trucks</v>
      </c>
    </row>
    <row r="271" spans="1:20" x14ac:dyDescent="0.5">
      <c r="A271" s="4">
        <v>473</v>
      </c>
      <c r="B271" t="s">
        <v>992</v>
      </c>
      <c r="C271" s="3" t="s">
        <v>993</v>
      </c>
      <c r="D271" s="5">
        <v>5000</v>
      </c>
      <c r="E271" s="5">
        <v>8907</v>
      </c>
      <c r="F271" s="6">
        <f>Table1[[#This Row],[pledged]]/Table1[[#This Row],[goal]]</f>
        <v>1.7814000000000001</v>
      </c>
      <c r="G271" t="s">
        <v>20</v>
      </c>
      <c r="H271" s="4">
        <v>106</v>
      </c>
      <c r="I271" s="4">
        <f t="shared" si="20"/>
        <v>84.028301886792448</v>
      </c>
      <c r="J271" t="s">
        <v>21</v>
      </c>
      <c r="K271" t="s">
        <v>22</v>
      </c>
      <c r="L271">
        <v>1529989200</v>
      </c>
      <c r="M271">
        <v>1530075600</v>
      </c>
      <c r="N271" s="11">
        <f t="shared" si="21"/>
        <v>43277.208333333328</v>
      </c>
      <c r="O271" s="11">
        <f t="shared" si="22"/>
        <v>43278.208333333328</v>
      </c>
      <c r="P271" t="b">
        <v>0</v>
      </c>
      <c r="Q271" t="b">
        <v>0</v>
      </c>
      <c r="R271" t="s">
        <v>50</v>
      </c>
      <c r="S271" t="str">
        <f t="shared" si="23"/>
        <v>music</v>
      </c>
      <c r="T271" t="str">
        <f t="shared" si="24"/>
        <v>electric music</v>
      </c>
    </row>
    <row r="272" spans="1:20" x14ac:dyDescent="0.5">
      <c r="A272" s="4">
        <v>474</v>
      </c>
      <c r="B272" t="s">
        <v>994</v>
      </c>
      <c r="C272" s="3" t="s">
        <v>995</v>
      </c>
      <c r="D272" s="5">
        <v>4000</v>
      </c>
      <c r="E272" s="5">
        <v>14606</v>
      </c>
      <c r="F272" s="6">
        <f>Table1[[#This Row],[pledged]]/Table1[[#This Row],[goal]]</f>
        <v>3.6515</v>
      </c>
      <c r="G272" t="s">
        <v>20</v>
      </c>
      <c r="H272" s="4">
        <v>142</v>
      </c>
      <c r="I272" s="4">
        <f t="shared" si="20"/>
        <v>102.85915492957747</v>
      </c>
      <c r="J272" t="s">
        <v>21</v>
      </c>
      <c r="K272" t="s">
        <v>22</v>
      </c>
      <c r="L272">
        <v>1418709600</v>
      </c>
      <c r="M272">
        <v>1418796000</v>
      </c>
      <c r="N272" s="11">
        <f t="shared" si="21"/>
        <v>41989.25</v>
      </c>
      <c r="O272" s="11">
        <f t="shared" si="22"/>
        <v>41990.25</v>
      </c>
      <c r="P272" t="b">
        <v>0</v>
      </c>
      <c r="Q272" t="b">
        <v>0</v>
      </c>
      <c r="R272" t="s">
        <v>268</v>
      </c>
      <c r="S272" t="str">
        <f t="shared" si="23"/>
        <v>film &amp; video</v>
      </c>
      <c r="T272" t="str">
        <f t="shared" si="24"/>
        <v>television</v>
      </c>
    </row>
    <row r="273" spans="1:20" ht="31.5" x14ac:dyDescent="0.5">
      <c r="A273" s="4">
        <v>475</v>
      </c>
      <c r="B273" t="s">
        <v>996</v>
      </c>
      <c r="C273" s="3" t="s">
        <v>997</v>
      </c>
      <c r="D273" s="5">
        <v>7400</v>
      </c>
      <c r="E273" s="5">
        <v>8432</v>
      </c>
      <c r="F273" s="6">
        <f>Table1[[#This Row],[pledged]]/Table1[[#This Row],[goal]]</f>
        <v>1.1394594594594594</v>
      </c>
      <c r="G273" t="s">
        <v>20</v>
      </c>
      <c r="H273" s="4">
        <v>211</v>
      </c>
      <c r="I273" s="4">
        <f t="shared" si="20"/>
        <v>39.962085308056871</v>
      </c>
      <c r="J273" t="s">
        <v>21</v>
      </c>
      <c r="K273" t="s">
        <v>22</v>
      </c>
      <c r="L273">
        <v>1372136400</v>
      </c>
      <c r="M273">
        <v>1372482000</v>
      </c>
      <c r="N273" s="11">
        <f t="shared" si="21"/>
        <v>41450.208333333336</v>
      </c>
      <c r="O273" s="11">
        <f t="shared" si="22"/>
        <v>41454.208333333336</v>
      </c>
      <c r="P273" t="b">
        <v>0</v>
      </c>
      <c r="Q273" t="b">
        <v>1</v>
      </c>
      <c r="R273" t="s">
        <v>205</v>
      </c>
      <c r="S273" t="str">
        <f t="shared" si="23"/>
        <v>publishing</v>
      </c>
      <c r="T273" t="str">
        <f t="shared" si="24"/>
        <v>translations</v>
      </c>
    </row>
    <row r="274" spans="1:20" x14ac:dyDescent="0.5">
      <c r="A274" s="4">
        <v>478</v>
      </c>
      <c r="B274" t="s">
        <v>1002</v>
      </c>
      <c r="C274" s="3" t="s">
        <v>1003</v>
      </c>
      <c r="D274" s="5">
        <v>68800</v>
      </c>
      <c r="E274" s="5">
        <v>162603</v>
      </c>
      <c r="F274" s="6">
        <f>Table1[[#This Row],[pledged]]/Table1[[#This Row],[goal]]</f>
        <v>2.3634156976744185</v>
      </c>
      <c r="G274" t="s">
        <v>20</v>
      </c>
      <c r="H274" s="4">
        <v>2756</v>
      </c>
      <c r="I274" s="4">
        <f t="shared" si="20"/>
        <v>58.999637155297535</v>
      </c>
      <c r="J274" t="s">
        <v>21</v>
      </c>
      <c r="K274" t="s">
        <v>22</v>
      </c>
      <c r="L274">
        <v>1425877200</v>
      </c>
      <c r="M274">
        <v>1426914000</v>
      </c>
      <c r="N274" s="11">
        <f t="shared" si="21"/>
        <v>42072.208333333328</v>
      </c>
      <c r="O274" s="11">
        <f t="shared" si="22"/>
        <v>42084.208333333328</v>
      </c>
      <c r="P274" t="b">
        <v>0</v>
      </c>
      <c r="Q274" t="b">
        <v>0</v>
      </c>
      <c r="R274" t="s">
        <v>64</v>
      </c>
      <c r="S274" t="str">
        <f t="shared" si="23"/>
        <v>technology</v>
      </c>
      <c r="T274" t="str">
        <f t="shared" si="24"/>
        <v>wearables</v>
      </c>
    </row>
    <row r="275" spans="1:20" x14ac:dyDescent="0.5">
      <c r="A275" s="4">
        <v>479</v>
      </c>
      <c r="B275" t="s">
        <v>1004</v>
      </c>
      <c r="C275" s="3" t="s">
        <v>1005</v>
      </c>
      <c r="D275" s="5">
        <v>2400</v>
      </c>
      <c r="E275" s="5">
        <v>12310</v>
      </c>
      <c r="F275" s="6">
        <f>Table1[[#This Row],[pledged]]/Table1[[#This Row],[goal]]</f>
        <v>5.1291666666666664</v>
      </c>
      <c r="G275" t="s">
        <v>20</v>
      </c>
      <c r="H275" s="4">
        <v>173</v>
      </c>
      <c r="I275" s="4">
        <f t="shared" si="20"/>
        <v>71.156069364161851</v>
      </c>
      <c r="J275" t="s">
        <v>40</v>
      </c>
      <c r="K275" t="s">
        <v>41</v>
      </c>
      <c r="L275">
        <v>1501304400</v>
      </c>
      <c r="M275">
        <v>1501477200</v>
      </c>
      <c r="N275" s="11">
        <f t="shared" si="21"/>
        <v>42945.208333333328</v>
      </c>
      <c r="O275" s="11">
        <f t="shared" si="22"/>
        <v>42947.208333333328</v>
      </c>
      <c r="P275" t="b">
        <v>0</v>
      </c>
      <c r="Q275" t="b">
        <v>0</v>
      </c>
      <c r="R275" t="s">
        <v>17</v>
      </c>
      <c r="S275" t="str">
        <f t="shared" si="23"/>
        <v>food</v>
      </c>
      <c r="T275" t="str">
        <f t="shared" si="24"/>
        <v>food trucks</v>
      </c>
    </row>
    <row r="276" spans="1:20" x14ac:dyDescent="0.5">
      <c r="A276" s="4">
        <v>480</v>
      </c>
      <c r="B276" t="s">
        <v>1006</v>
      </c>
      <c r="C276" s="3" t="s">
        <v>1007</v>
      </c>
      <c r="D276" s="5">
        <v>8600</v>
      </c>
      <c r="E276" s="5">
        <v>8656</v>
      </c>
      <c r="F276" s="6">
        <f>Table1[[#This Row],[pledged]]/Table1[[#This Row],[goal]]</f>
        <v>1.0065116279069768</v>
      </c>
      <c r="G276" t="s">
        <v>20</v>
      </c>
      <c r="H276" s="4">
        <v>87</v>
      </c>
      <c r="I276" s="4">
        <f t="shared" si="20"/>
        <v>99.494252873563212</v>
      </c>
      <c r="J276" t="s">
        <v>21</v>
      </c>
      <c r="K276" t="s">
        <v>22</v>
      </c>
      <c r="L276">
        <v>1268287200</v>
      </c>
      <c r="M276">
        <v>1269061200</v>
      </c>
      <c r="N276" s="11">
        <f t="shared" si="21"/>
        <v>40248.25</v>
      </c>
      <c r="O276" s="11">
        <f t="shared" si="22"/>
        <v>40257.208333333336</v>
      </c>
      <c r="P276" t="b">
        <v>0</v>
      </c>
      <c r="Q276" t="b">
        <v>1</v>
      </c>
      <c r="R276" t="s">
        <v>121</v>
      </c>
      <c r="S276" t="str">
        <f t="shared" si="23"/>
        <v>photography</v>
      </c>
      <c r="T276" t="str">
        <f t="shared" si="24"/>
        <v>photography books</v>
      </c>
    </row>
    <row r="277" spans="1:20" x14ac:dyDescent="0.5">
      <c r="A277" s="4">
        <v>484</v>
      </c>
      <c r="B277" t="s">
        <v>1014</v>
      </c>
      <c r="C277" s="3" t="s">
        <v>1015</v>
      </c>
      <c r="D277" s="5">
        <v>29600</v>
      </c>
      <c r="E277" s="5">
        <v>77021</v>
      </c>
      <c r="F277" s="6">
        <f>Table1[[#This Row],[pledged]]/Table1[[#This Row],[goal]]</f>
        <v>2.6020608108108108</v>
      </c>
      <c r="G277" t="s">
        <v>20</v>
      </c>
      <c r="H277" s="4">
        <v>1572</v>
      </c>
      <c r="I277" s="4">
        <f t="shared" si="20"/>
        <v>48.99554707379135</v>
      </c>
      <c r="J277" t="s">
        <v>40</v>
      </c>
      <c r="K277" t="s">
        <v>41</v>
      </c>
      <c r="L277">
        <v>1407128400</v>
      </c>
      <c r="M277">
        <v>1411362000</v>
      </c>
      <c r="N277" s="11">
        <f t="shared" si="21"/>
        <v>41855.208333333336</v>
      </c>
      <c r="O277" s="11">
        <f t="shared" si="22"/>
        <v>41904.208333333336</v>
      </c>
      <c r="P277" t="b">
        <v>0</v>
      </c>
      <c r="Q277" t="b">
        <v>1</v>
      </c>
      <c r="R277" t="s">
        <v>17</v>
      </c>
      <c r="S277" t="str">
        <f t="shared" si="23"/>
        <v>food</v>
      </c>
      <c r="T277" t="str">
        <f t="shared" si="24"/>
        <v>food trucks</v>
      </c>
    </row>
    <row r="278" spans="1:20" x14ac:dyDescent="0.5">
      <c r="A278" s="4">
        <v>487</v>
      </c>
      <c r="B278" t="s">
        <v>1020</v>
      </c>
      <c r="C278" s="3" t="s">
        <v>1021</v>
      </c>
      <c r="D278" s="5">
        <v>110300</v>
      </c>
      <c r="E278" s="5">
        <v>197024</v>
      </c>
      <c r="F278" s="6">
        <f>Table1[[#This Row],[pledged]]/Table1[[#This Row],[goal]]</f>
        <v>1.7862556663644606</v>
      </c>
      <c r="G278" t="s">
        <v>20</v>
      </c>
      <c r="H278" s="4">
        <v>2346</v>
      </c>
      <c r="I278" s="4">
        <f t="shared" si="20"/>
        <v>83.982949701619773</v>
      </c>
      <c r="J278" t="s">
        <v>21</v>
      </c>
      <c r="K278" t="s">
        <v>22</v>
      </c>
      <c r="L278">
        <v>1492664400</v>
      </c>
      <c r="M278">
        <v>1495515600</v>
      </c>
      <c r="N278" s="11">
        <f t="shared" si="21"/>
        <v>42845.208333333328</v>
      </c>
      <c r="O278" s="11">
        <f t="shared" si="22"/>
        <v>42878.208333333328</v>
      </c>
      <c r="P278" t="b">
        <v>0</v>
      </c>
      <c r="Q278" t="b">
        <v>0</v>
      </c>
      <c r="R278" t="s">
        <v>33</v>
      </c>
      <c r="S278" t="str">
        <f t="shared" si="23"/>
        <v>theater</v>
      </c>
      <c r="T278" t="str">
        <f t="shared" si="24"/>
        <v>plays</v>
      </c>
    </row>
    <row r="279" spans="1:20" x14ac:dyDescent="0.5">
      <c r="A279" s="4">
        <v>488</v>
      </c>
      <c r="B279" t="s">
        <v>1022</v>
      </c>
      <c r="C279" s="3" t="s">
        <v>1023</v>
      </c>
      <c r="D279" s="5">
        <v>5300</v>
      </c>
      <c r="E279" s="5">
        <v>11663</v>
      </c>
      <c r="F279" s="6">
        <f>Table1[[#This Row],[pledged]]/Table1[[#This Row],[goal]]</f>
        <v>2.2005660377358489</v>
      </c>
      <c r="G279" t="s">
        <v>20</v>
      </c>
      <c r="H279" s="4">
        <v>115</v>
      </c>
      <c r="I279" s="4">
        <f t="shared" si="20"/>
        <v>101.41739130434783</v>
      </c>
      <c r="J279" t="s">
        <v>21</v>
      </c>
      <c r="K279" t="s">
        <v>22</v>
      </c>
      <c r="L279">
        <v>1454479200</v>
      </c>
      <c r="M279">
        <v>1455948000</v>
      </c>
      <c r="N279" s="11">
        <f t="shared" si="21"/>
        <v>42403.25</v>
      </c>
      <c r="O279" s="11">
        <f t="shared" si="22"/>
        <v>42420.25</v>
      </c>
      <c r="P279" t="b">
        <v>0</v>
      </c>
      <c r="Q279" t="b">
        <v>0</v>
      </c>
      <c r="R279" t="s">
        <v>33</v>
      </c>
      <c r="S279" t="str">
        <f t="shared" si="23"/>
        <v>theater</v>
      </c>
      <c r="T279" t="str">
        <f t="shared" si="24"/>
        <v>plays</v>
      </c>
    </row>
    <row r="280" spans="1:20" x14ac:dyDescent="0.5">
      <c r="A280" s="4">
        <v>489</v>
      </c>
      <c r="B280" t="s">
        <v>1024</v>
      </c>
      <c r="C280" s="3" t="s">
        <v>1025</v>
      </c>
      <c r="D280" s="5">
        <v>9200</v>
      </c>
      <c r="E280" s="5">
        <v>9339</v>
      </c>
      <c r="F280" s="6">
        <f>Table1[[#This Row],[pledged]]/Table1[[#This Row],[goal]]</f>
        <v>1.015108695652174</v>
      </c>
      <c r="G280" t="s">
        <v>20</v>
      </c>
      <c r="H280" s="4">
        <v>85</v>
      </c>
      <c r="I280" s="4">
        <f t="shared" si="20"/>
        <v>109.87058823529412</v>
      </c>
      <c r="J280" t="s">
        <v>106</v>
      </c>
      <c r="K280" t="s">
        <v>107</v>
      </c>
      <c r="L280">
        <v>1281934800</v>
      </c>
      <c r="M280">
        <v>1282366800</v>
      </c>
      <c r="N280" s="11">
        <f t="shared" si="21"/>
        <v>40406.208333333336</v>
      </c>
      <c r="O280" s="11">
        <f t="shared" si="22"/>
        <v>40411.208333333336</v>
      </c>
      <c r="P280" t="b">
        <v>0</v>
      </c>
      <c r="Q280" t="b">
        <v>0</v>
      </c>
      <c r="R280" t="s">
        <v>64</v>
      </c>
      <c r="S280" t="str">
        <f t="shared" si="23"/>
        <v>technology</v>
      </c>
      <c r="T280" t="str">
        <f t="shared" si="24"/>
        <v>wearables</v>
      </c>
    </row>
    <row r="281" spans="1:20" x14ac:dyDescent="0.5">
      <c r="A281" s="4">
        <v>490</v>
      </c>
      <c r="B281" t="s">
        <v>1026</v>
      </c>
      <c r="C281" s="3" t="s">
        <v>1027</v>
      </c>
      <c r="D281" s="5">
        <v>2400</v>
      </c>
      <c r="E281" s="5">
        <v>4596</v>
      </c>
      <c r="F281" s="6">
        <f>Table1[[#This Row],[pledged]]/Table1[[#This Row],[goal]]</f>
        <v>1.915</v>
      </c>
      <c r="G281" t="s">
        <v>20</v>
      </c>
      <c r="H281" s="4">
        <v>144</v>
      </c>
      <c r="I281" s="4">
        <f t="shared" si="20"/>
        <v>31.916666666666668</v>
      </c>
      <c r="J281" t="s">
        <v>21</v>
      </c>
      <c r="K281" t="s">
        <v>22</v>
      </c>
      <c r="L281">
        <v>1573970400</v>
      </c>
      <c r="M281">
        <v>1574575200</v>
      </c>
      <c r="N281" s="11">
        <f t="shared" si="21"/>
        <v>43786.25</v>
      </c>
      <c r="O281" s="11">
        <f t="shared" si="22"/>
        <v>43793.25</v>
      </c>
      <c r="P281" t="b">
        <v>0</v>
      </c>
      <c r="Q281" t="b">
        <v>0</v>
      </c>
      <c r="R281" t="s">
        <v>1028</v>
      </c>
      <c r="S281" t="str">
        <f t="shared" si="23"/>
        <v>journalism</v>
      </c>
      <c r="T281" t="str">
        <f t="shared" si="24"/>
        <v>audio</v>
      </c>
    </row>
    <row r="282" spans="1:20" ht="31.5" x14ac:dyDescent="0.5">
      <c r="A282" s="4">
        <v>491</v>
      </c>
      <c r="B282" t="s">
        <v>1029</v>
      </c>
      <c r="C282" s="3" t="s">
        <v>1030</v>
      </c>
      <c r="D282" s="5">
        <v>56800</v>
      </c>
      <c r="E282" s="5">
        <v>173437</v>
      </c>
      <c r="F282" s="6">
        <f>Table1[[#This Row],[pledged]]/Table1[[#This Row],[goal]]</f>
        <v>3.0534683098591549</v>
      </c>
      <c r="G282" t="s">
        <v>20</v>
      </c>
      <c r="H282" s="4">
        <v>2443</v>
      </c>
      <c r="I282" s="4">
        <f t="shared" si="20"/>
        <v>70.993450675399103</v>
      </c>
      <c r="J282" t="s">
        <v>21</v>
      </c>
      <c r="K282" t="s">
        <v>22</v>
      </c>
      <c r="L282">
        <v>1372654800</v>
      </c>
      <c r="M282">
        <v>1374901200</v>
      </c>
      <c r="N282" s="11">
        <f t="shared" si="21"/>
        <v>41456.208333333336</v>
      </c>
      <c r="O282" s="11">
        <f t="shared" si="22"/>
        <v>41482.208333333336</v>
      </c>
      <c r="P282" t="b">
        <v>0</v>
      </c>
      <c r="Q282" t="b">
        <v>1</v>
      </c>
      <c r="R282" t="s">
        <v>17</v>
      </c>
      <c r="S282" t="str">
        <f t="shared" si="23"/>
        <v>food</v>
      </c>
      <c r="T282" t="str">
        <f t="shared" si="24"/>
        <v>food trucks</v>
      </c>
    </row>
    <row r="283" spans="1:20" x14ac:dyDescent="0.5">
      <c r="A283" s="4">
        <v>493</v>
      </c>
      <c r="B283" t="s">
        <v>1033</v>
      </c>
      <c r="C283" s="3" t="s">
        <v>1034</v>
      </c>
      <c r="D283" s="5">
        <v>900</v>
      </c>
      <c r="E283" s="5">
        <v>6514</v>
      </c>
      <c r="F283" s="6">
        <f>Table1[[#This Row],[pledged]]/Table1[[#This Row],[goal]]</f>
        <v>7.2377777777777776</v>
      </c>
      <c r="G283" t="s">
        <v>20</v>
      </c>
      <c r="H283" s="4">
        <v>64</v>
      </c>
      <c r="I283" s="4">
        <f t="shared" si="20"/>
        <v>101.78125</v>
      </c>
      <c r="J283" t="s">
        <v>21</v>
      </c>
      <c r="K283" t="s">
        <v>22</v>
      </c>
      <c r="L283">
        <v>1561784400</v>
      </c>
      <c r="M283">
        <v>1562907600</v>
      </c>
      <c r="N283" s="11">
        <f t="shared" si="21"/>
        <v>43645.208333333328</v>
      </c>
      <c r="O283" s="11">
        <f t="shared" si="22"/>
        <v>43658.208333333328</v>
      </c>
      <c r="P283" t="b">
        <v>0</v>
      </c>
      <c r="Q283" t="b">
        <v>0</v>
      </c>
      <c r="R283" t="s">
        <v>121</v>
      </c>
      <c r="S283" t="str">
        <f t="shared" si="23"/>
        <v>photography</v>
      </c>
      <c r="T283" t="str">
        <f t="shared" si="24"/>
        <v>photography books</v>
      </c>
    </row>
    <row r="284" spans="1:20" x14ac:dyDescent="0.5">
      <c r="A284" s="4">
        <v>494</v>
      </c>
      <c r="B284" t="s">
        <v>1035</v>
      </c>
      <c r="C284" s="3" t="s">
        <v>1036</v>
      </c>
      <c r="D284" s="5">
        <v>2500</v>
      </c>
      <c r="E284" s="5">
        <v>13684</v>
      </c>
      <c r="F284" s="6">
        <f>Table1[[#This Row],[pledged]]/Table1[[#This Row],[goal]]</f>
        <v>5.4736000000000002</v>
      </c>
      <c r="G284" t="s">
        <v>20</v>
      </c>
      <c r="H284" s="4">
        <v>268</v>
      </c>
      <c r="I284" s="4">
        <f t="shared" si="20"/>
        <v>51.059701492537314</v>
      </c>
      <c r="J284" t="s">
        <v>21</v>
      </c>
      <c r="K284" t="s">
        <v>22</v>
      </c>
      <c r="L284">
        <v>1332392400</v>
      </c>
      <c r="M284">
        <v>1332478800</v>
      </c>
      <c r="N284" s="11">
        <f t="shared" si="21"/>
        <v>40990.208333333336</v>
      </c>
      <c r="O284" s="11">
        <f t="shared" si="22"/>
        <v>40991.208333333336</v>
      </c>
      <c r="P284" t="b">
        <v>0</v>
      </c>
      <c r="Q284" t="b">
        <v>0</v>
      </c>
      <c r="R284" t="s">
        <v>64</v>
      </c>
      <c r="S284" t="str">
        <f t="shared" si="23"/>
        <v>technology</v>
      </c>
      <c r="T284" t="str">
        <f t="shared" si="24"/>
        <v>wearables</v>
      </c>
    </row>
    <row r="285" spans="1:20" x14ac:dyDescent="0.5">
      <c r="A285" s="4">
        <v>495</v>
      </c>
      <c r="B285" t="s">
        <v>1037</v>
      </c>
      <c r="C285" s="3" t="s">
        <v>1038</v>
      </c>
      <c r="D285" s="5">
        <v>3200</v>
      </c>
      <c r="E285" s="5">
        <v>13264</v>
      </c>
      <c r="F285" s="6">
        <f>Table1[[#This Row],[pledged]]/Table1[[#This Row],[goal]]</f>
        <v>4.1449999999999996</v>
      </c>
      <c r="G285" t="s">
        <v>20</v>
      </c>
      <c r="H285" s="4">
        <v>195</v>
      </c>
      <c r="I285" s="4">
        <f t="shared" si="20"/>
        <v>68.02051282051282</v>
      </c>
      <c r="J285" t="s">
        <v>36</v>
      </c>
      <c r="K285" t="s">
        <v>37</v>
      </c>
      <c r="L285">
        <v>1402376400</v>
      </c>
      <c r="M285">
        <v>1402722000</v>
      </c>
      <c r="N285" s="11">
        <f t="shared" si="21"/>
        <v>41800.208333333336</v>
      </c>
      <c r="O285" s="11">
        <f t="shared" si="22"/>
        <v>41804.208333333336</v>
      </c>
      <c r="P285" t="b">
        <v>0</v>
      </c>
      <c r="Q285" t="b">
        <v>0</v>
      </c>
      <c r="R285" t="s">
        <v>33</v>
      </c>
      <c r="S285" t="str">
        <f t="shared" si="23"/>
        <v>theater</v>
      </c>
      <c r="T285" t="str">
        <f t="shared" si="24"/>
        <v>plays</v>
      </c>
    </row>
    <row r="286" spans="1:20" x14ac:dyDescent="0.5">
      <c r="A286" s="4">
        <v>502</v>
      </c>
      <c r="B286" t="s">
        <v>476</v>
      </c>
      <c r="C286" s="3" t="s">
        <v>1051</v>
      </c>
      <c r="D286" s="5">
        <v>1300</v>
      </c>
      <c r="E286" s="5">
        <v>6889</v>
      </c>
      <c r="F286" s="6">
        <f>Table1[[#This Row],[pledged]]/Table1[[#This Row],[goal]]</f>
        <v>5.2992307692307694</v>
      </c>
      <c r="G286" t="s">
        <v>20</v>
      </c>
      <c r="H286" s="4">
        <v>186</v>
      </c>
      <c r="I286" s="4">
        <f t="shared" si="20"/>
        <v>37.037634408602152</v>
      </c>
      <c r="J286" t="s">
        <v>26</v>
      </c>
      <c r="K286" t="s">
        <v>27</v>
      </c>
      <c r="L286">
        <v>1343365200</v>
      </c>
      <c r="M286">
        <v>1345870800</v>
      </c>
      <c r="N286" s="11">
        <f t="shared" si="21"/>
        <v>41117.208333333336</v>
      </c>
      <c r="O286" s="11">
        <f t="shared" si="22"/>
        <v>41146.208333333336</v>
      </c>
      <c r="P286" t="b">
        <v>0</v>
      </c>
      <c r="Q286" t="b">
        <v>1</v>
      </c>
      <c r="R286" t="s">
        <v>88</v>
      </c>
      <c r="S286" t="str">
        <f t="shared" si="23"/>
        <v>games</v>
      </c>
      <c r="T286" t="str">
        <f t="shared" si="24"/>
        <v>video games</v>
      </c>
    </row>
    <row r="287" spans="1:20" ht="31.5" x14ac:dyDescent="0.5">
      <c r="A287" s="4">
        <v>503</v>
      </c>
      <c r="B287" t="s">
        <v>1052</v>
      </c>
      <c r="C287" s="3" t="s">
        <v>1053</v>
      </c>
      <c r="D287" s="5">
        <v>25500</v>
      </c>
      <c r="E287" s="5">
        <v>45983</v>
      </c>
      <c r="F287" s="6">
        <f>Table1[[#This Row],[pledged]]/Table1[[#This Row],[goal]]</f>
        <v>1.8032549019607844</v>
      </c>
      <c r="G287" t="s">
        <v>20</v>
      </c>
      <c r="H287" s="4">
        <v>460</v>
      </c>
      <c r="I287" s="4">
        <f t="shared" si="20"/>
        <v>99.963043478260872</v>
      </c>
      <c r="J287" t="s">
        <v>21</v>
      </c>
      <c r="K287" t="s">
        <v>22</v>
      </c>
      <c r="L287">
        <v>1435726800</v>
      </c>
      <c r="M287">
        <v>1437454800</v>
      </c>
      <c r="N287" s="11">
        <f t="shared" si="21"/>
        <v>42186.208333333328</v>
      </c>
      <c r="O287" s="11">
        <f t="shared" si="22"/>
        <v>42206.208333333328</v>
      </c>
      <c r="P287" t="b">
        <v>0</v>
      </c>
      <c r="Q287" t="b">
        <v>0</v>
      </c>
      <c r="R287" t="s">
        <v>53</v>
      </c>
      <c r="S287" t="str">
        <f t="shared" si="23"/>
        <v>film &amp; video</v>
      </c>
      <c r="T287" t="str">
        <f t="shared" si="24"/>
        <v>drama</v>
      </c>
    </row>
    <row r="288" spans="1:20" x14ac:dyDescent="0.5">
      <c r="A288" s="4">
        <v>506</v>
      </c>
      <c r="B288" t="s">
        <v>1058</v>
      </c>
      <c r="C288" s="3" t="s">
        <v>1059</v>
      </c>
      <c r="D288" s="5">
        <v>18000</v>
      </c>
      <c r="E288" s="5">
        <v>166874</v>
      </c>
      <c r="F288" s="6">
        <f>Table1[[#This Row],[pledged]]/Table1[[#This Row],[goal]]</f>
        <v>9.2707777777777771</v>
      </c>
      <c r="G288" t="s">
        <v>20</v>
      </c>
      <c r="H288" s="4">
        <v>2528</v>
      </c>
      <c r="I288" s="4">
        <f t="shared" si="20"/>
        <v>66.010284810126578</v>
      </c>
      <c r="J288" t="s">
        <v>21</v>
      </c>
      <c r="K288" t="s">
        <v>22</v>
      </c>
      <c r="L288">
        <v>1511416800</v>
      </c>
      <c r="M288">
        <v>1512885600</v>
      </c>
      <c r="N288" s="11">
        <f t="shared" si="21"/>
        <v>43062.25</v>
      </c>
      <c r="O288" s="11">
        <f t="shared" si="22"/>
        <v>43079.25</v>
      </c>
      <c r="P288" t="b">
        <v>0</v>
      </c>
      <c r="Q288" t="b">
        <v>1</v>
      </c>
      <c r="R288" t="s">
        <v>33</v>
      </c>
      <c r="S288" t="str">
        <f t="shared" si="23"/>
        <v>theater</v>
      </c>
      <c r="T288" t="str">
        <f t="shared" si="24"/>
        <v>plays</v>
      </c>
    </row>
    <row r="289" spans="1:20" x14ac:dyDescent="0.5">
      <c r="A289" s="4">
        <v>508</v>
      </c>
      <c r="B289" t="s">
        <v>1062</v>
      </c>
      <c r="C289" s="3" t="s">
        <v>1063</v>
      </c>
      <c r="D289" s="5">
        <v>172700</v>
      </c>
      <c r="E289" s="5">
        <v>193820</v>
      </c>
      <c r="F289" s="6">
        <f>Table1[[#This Row],[pledged]]/Table1[[#This Row],[goal]]</f>
        <v>1.1222929936305732</v>
      </c>
      <c r="G289" t="s">
        <v>20</v>
      </c>
      <c r="H289" s="4">
        <v>3657</v>
      </c>
      <c r="I289" s="4">
        <f t="shared" si="20"/>
        <v>52.999726551818434</v>
      </c>
      <c r="J289" t="s">
        <v>21</v>
      </c>
      <c r="K289" t="s">
        <v>22</v>
      </c>
      <c r="L289">
        <v>1532840400</v>
      </c>
      <c r="M289">
        <v>1534654800</v>
      </c>
      <c r="N289" s="11">
        <f t="shared" si="21"/>
        <v>43310.208333333328</v>
      </c>
      <c r="O289" s="11">
        <f t="shared" si="22"/>
        <v>43331.208333333328</v>
      </c>
      <c r="P289" t="b">
        <v>0</v>
      </c>
      <c r="Q289" t="b">
        <v>0</v>
      </c>
      <c r="R289" t="s">
        <v>33</v>
      </c>
      <c r="S289" t="str">
        <f t="shared" si="23"/>
        <v>theater</v>
      </c>
      <c r="T289" t="str">
        <f t="shared" si="24"/>
        <v>plays</v>
      </c>
    </row>
    <row r="290" spans="1:20" x14ac:dyDescent="0.5">
      <c r="A290" s="4">
        <v>510</v>
      </c>
      <c r="B290" t="s">
        <v>1065</v>
      </c>
      <c r="C290" s="3" t="s">
        <v>1066</v>
      </c>
      <c r="D290" s="5">
        <v>7800</v>
      </c>
      <c r="E290" s="5">
        <v>9289</v>
      </c>
      <c r="F290" s="6">
        <f>Table1[[#This Row],[pledged]]/Table1[[#This Row],[goal]]</f>
        <v>1.1908974358974358</v>
      </c>
      <c r="G290" t="s">
        <v>20</v>
      </c>
      <c r="H290" s="4">
        <v>131</v>
      </c>
      <c r="I290" s="4">
        <f t="shared" si="20"/>
        <v>70.908396946564892</v>
      </c>
      <c r="J290" t="s">
        <v>26</v>
      </c>
      <c r="K290" t="s">
        <v>27</v>
      </c>
      <c r="L290">
        <v>1527742800</v>
      </c>
      <c r="M290">
        <v>1529816400</v>
      </c>
      <c r="N290" s="11">
        <f t="shared" si="21"/>
        <v>43251.208333333328</v>
      </c>
      <c r="O290" s="11">
        <f t="shared" si="22"/>
        <v>43275.208333333328</v>
      </c>
      <c r="P290" t="b">
        <v>0</v>
      </c>
      <c r="Q290" t="b">
        <v>0</v>
      </c>
      <c r="R290" t="s">
        <v>53</v>
      </c>
      <c r="S290" t="str">
        <f t="shared" si="23"/>
        <v>film &amp; video</v>
      </c>
      <c r="T290" t="str">
        <f t="shared" si="24"/>
        <v>drama</v>
      </c>
    </row>
    <row r="291" spans="1:20" x14ac:dyDescent="0.5">
      <c r="A291" s="4">
        <v>512</v>
      </c>
      <c r="B291" t="s">
        <v>1069</v>
      </c>
      <c r="C291" s="3" t="s">
        <v>1070</v>
      </c>
      <c r="D291" s="5">
        <v>9100</v>
      </c>
      <c r="E291" s="5">
        <v>12678</v>
      </c>
      <c r="F291" s="6">
        <f>Table1[[#This Row],[pledged]]/Table1[[#This Row],[goal]]</f>
        <v>1.3931868131868133</v>
      </c>
      <c r="G291" t="s">
        <v>20</v>
      </c>
      <c r="H291" s="4">
        <v>239</v>
      </c>
      <c r="I291" s="4">
        <f t="shared" si="20"/>
        <v>53.046025104602514</v>
      </c>
      <c r="J291" t="s">
        <v>21</v>
      </c>
      <c r="K291" t="s">
        <v>22</v>
      </c>
      <c r="L291">
        <v>1404536400</v>
      </c>
      <c r="M291">
        <v>1404622800</v>
      </c>
      <c r="N291" s="11">
        <f t="shared" si="21"/>
        <v>41825.208333333336</v>
      </c>
      <c r="O291" s="11">
        <f t="shared" si="22"/>
        <v>41826.208333333336</v>
      </c>
      <c r="P291" t="b">
        <v>0</v>
      </c>
      <c r="Q291" t="b">
        <v>1</v>
      </c>
      <c r="R291" t="s">
        <v>88</v>
      </c>
      <c r="S291" t="str">
        <f t="shared" si="23"/>
        <v>games</v>
      </c>
      <c r="T291" t="str">
        <f t="shared" si="24"/>
        <v>video games</v>
      </c>
    </row>
    <row r="292" spans="1:20" x14ac:dyDescent="0.5">
      <c r="A292" s="4">
        <v>517</v>
      </c>
      <c r="B292" t="s">
        <v>1079</v>
      </c>
      <c r="C292" s="3" t="s">
        <v>1080</v>
      </c>
      <c r="D292" s="5">
        <v>5900</v>
      </c>
      <c r="E292" s="5">
        <v>6608</v>
      </c>
      <c r="F292" s="6">
        <f>Table1[[#This Row],[pledged]]/Table1[[#This Row],[goal]]</f>
        <v>1.1200000000000001</v>
      </c>
      <c r="G292" t="s">
        <v>20</v>
      </c>
      <c r="H292" s="4">
        <v>78</v>
      </c>
      <c r="I292" s="4">
        <f t="shared" si="20"/>
        <v>84.717948717948715</v>
      </c>
      <c r="J292" t="s">
        <v>21</v>
      </c>
      <c r="K292" t="s">
        <v>22</v>
      </c>
      <c r="L292">
        <v>1493960400</v>
      </c>
      <c r="M292">
        <v>1494392400</v>
      </c>
      <c r="N292" s="11">
        <f t="shared" si="21"/>
        <v>42860.208333333328</v>
      </c>
      <c r="O292" s="11">
        <f t="shared" si="22"/>
        <v>42865.208333333328</v>
      </c>
      <c r="P292" t="b">
        <v>0</v>
      </c>
      <c r="Q292" t="b">
        <v>0</v>
      </c>
      <c r="R292" t="s">
        <v>17</v>
      </c>
      <c r="S292" t="str">
        <f t="shared" si="23"/>
        <v>food</v>
      </c>
      <c r="T292" t="str">
        <f t="shared" si="24"/>
        <v>food trucks</v>
      </c>
    </row>
    <row r="293" spans="1:20" x14ac:dyDescent="0.5">
      <c r="A293" s="4">
        <v>519</v>
      </c>
      <c r="B293" t="s">
        <v>1083</v>
      </c>
      <c r="C293" s="3" t="s">
        <v>1084</v>
      </c>
      <c r="D293" s="5">
        <v>177700</v>
      </c>
      <c r="E293" s="5">
        <v>180802</v>
      </c>
      <c r="F293" s="6">
        <f>Table1[[#This Row],[pledged]]/Table1[[#This Row],[goal]]</f>
        <v>1.0174563871693867</v>
      </c>
      <c r="G293" t="s">
        <v>20</v>
      </c>
      <c r="H293" s="4">
        <v>1773</v>
      </c>
      <c r="I293" s="4">
        <f t="shared" si="20"/>
        <v>101.97518330513255</v>
      </c>
      <c r="J293" t="s">
        <v>21</v>
      </c>
      <c r="K293" t="s">
        <v>22</v>
      </c>
      <c r="L293">
        <v>1420696800</v>
      </c>
      <c r="M293">
        <v>1421906400</v>
      </c>
      <c r="N293" s="11">
        <f t="shared" si="21"/>
        <v>42012.25</v>
      </c>
      <c r="O293" s="11">
        <f t="shared" si="22"/>
        <v>42026.25</v>
      </c>
      <c r="P293" t="b">
        <v>0</v>
      </c>
      <c r="Q293" t="b">
        <v>1</v>
      </c>
      <c r="R293" t="s">
        <v>23</v>
      </c>
      <c r="S293" t="str">
        <f t="shared" si="23"/>
        <v>music</v>
      </c>
      <c r="T293" t="str">
        <f t="shared" si="24"/>
        <v>rock</v>
      </c>
    </row>
    <row r="294" spans="1:20" x14ac:dyDescent="0.5">
      <c r="A294" s="4">
        <v>520</v>
      </c>
      <c r="B294" t="s">
        <v>1085</v>
      </c>
      <c r="C294" s="3" t="s">
        <v>1086</v>
      </c>
      <c r="D294" s="5">
        <v>800</v>
      </c>
      <c r="E294" s="5">
        <v>3406</v>
      </c>
      <c r="F294" s="6">
        <f>Table1[[#This Row],[pledged]]/Table1[[#This Row],[goal]]</f>
        <v>4.2575000000000003</v>
      </c>
      <c r="G294" t="s">
        <v>20</v>
      </c>
      <c r="H294" s="4">
        <v>32</v>
      </c>
      <c r="I294" s="4">
        <f t="shared" si="20"/>
        <v>106.4375</v>
      </c>
      <c r="J294" t="s">
        <v>21</v>
      </c>
      <c r="K294" t="s">
        <v>22</v>
      </c>
      <c r="L294">
        <v>1555650000</v>
      </c>
      <c r="M294">
        <v>1555909200</v>
      </c>
      <c r="N294" s="11">
        <f t="shared" si="21"/>
        <v>43574.208333333328</v>
      </c>
      <c r="O294" s="11">
        <f t="shared" si="22"/>
        <v>43577.208333333328</v>
      </c>
      <c r="P294" t="b">
        <v>0</v>
      </c>
      <c r="Q294" t="b">
        <v>0</v>
      </c>
      <c r="R294" t="s">
        <v>33</v>
      </c>
      <c r="S294" t="str">
        <f t="shared" si="23"/>
        <v>theater</v>
      </c>
      <c r="T294" t="str">
        <f t="shared" si="24"/>
        <v>plays</v>
      </c>
    </row>
    <row r="295" spans="1:20" x14ac:dyDescent="0.5">
      <c r="A295" s="4">
        <v>521</v>
      </c>
      <c r="B295" t="s">
        <v>1087</v>
      </c>
      <c r="C295" s="3" t="s">
        <v>140</v>
      </c>
      <c r="D295" s="5">
        <v>7600</v>
      </c>
      <c r="E295" s="5">
        <v>11061</v>
      </c>
      <c r="F295" s="6">
        <f>Table1[[#This Row],[pledged]]/Table1[[#This Row],[goal]]</f>
        <v>1.4553947368421052</v>
      </c>
      <c r="G295" t="s">
        <v>20</v>
      </c>
      <c r="H295" s="4">
        <v>369</v>
      </c>
      <c r="I295" s="4">
        <f t="shared" si="20"/>
        <v>29.975609756097562</v>
      </c>
      <c r="J295" t="s">
        <v>21</v>
      </c>
      <c r="K295" t="s">
        <v>22</v>
      </c>
      <c r="L295">
        <v>1471928400</v>
      </c>
      <c r="M295">
        <v>1472446800</v>
      </c>
      <c r="N295" s="11">
        <f t="shared" si="21"/>
        <v>42605.208333333328</v>
      </c>
      <c r="O295" s="11">
        <f t="shared" si="22"/>
        <v>42611.208333333328</v>
      </c>
      <c r="P295" t="b">
        <v>0</v>
      </c>
      <c r="Q295" t="b">
        <v>1</v>
      </c>
      <c r="R295" t="s">
        <v>53</v>
      </c>
      <c r="S295" t="str">
        <f t="shared" si="23"/>
        <v>film &amp; video</v>
      </c>
      <c r="T295" t="str">
        <f t="shared" si="24"/>
        <v>drama</v>
      </c>
    </row>
    <row r="296" spans="1:20" x14ac:dyDescent="0.5">
      <c r="A296" s="4">
        <v>523</v>
      </c>
      <c r="B296" t="s">
        <v>1090</v>
      </c>
      <c r="C296" s="3" t="s">
        <v>1091</v>
      </c>
      <c r="D296" s="5">
        <v>900</v>
      </c>
      <c r="E296" s="5">
        <v>6303</v>
      </c>
      <c r="F296" s="6">
        <f>Table1[[#This Row],[pledged]]/Table1[[#This Row],[goal]]</f>
        <v>7.003333333333333</v>
      </c>
      <c r="G296" t="s">
        <v>20</v>
      </c>
      <c r="H296" s="4">
        <v>89</v>
      </c>
      <c r="I296" s="4">
        <f t="shared" si="20"/>
        <v>70.82022471910112</v>
      </c>
      <c r="J296" t="s">
        <v>21</v>
      </c>
      <c r="K296" t="s">
        <v>22</v>
      </c>
      <c r="L296">
        <v>1267682400</v>
      </c>
      <c r="M296">
        <v>1268114400</v>
      </c>
      <c r="N296" s="11">
        <f t="shared" si="21"/>
        <v>40241.25</v>
      </c>
      <c r="O296" s="11">
        <f t="shared" si="22"/>
        <v>40246.25</v>
      </c>
      <c r="P296" t="b">
        <v>0</v>
      </c>
      <c r="Q296" t="b">
        <v>0</v>
      </c>
      <c r="R296" t="s">
        <v>99</v>
      </c>
      <c r="S296" t="str">
        <f t="shared" si="23"/>
        <v>film &amp; video</v>
      </c>
      <c r="T296" t="str">
        <f t="shared" si="24"/>
        <v>shorts</v>
      </c>
    </row>
    <row r="297" spans="1:20" ht="31.5" x14ac:dyDescent="0.5">
      <c r="A297" s="4">
        <v>526</v>
      </c>
      <c r="B297" t="s">
        <v>1096</v>
      </c>
      <c r="C297" s="3" t="s">
        <v>1097</v>
      </c>
      <c r="D297" s="5">
        <v>8300</v>
      </c>
      <c r="E297" s="5">
        <v>12944</v>
      </c>
      <c r="F297" s="6">
        <f>Table1[[#This Row],[pledged]]/Table1[[#This Row],[goal]]</f>
        <v>1.5595180722891566</v>
      </c>
      <c r="G297" t="s">
        <v>20</v>
      </c>
      <c r="H297" s="4">
        <v>147</v>
      </c>
      <c r="I297" s="4">
        <f t="shared" si="20"/>
        <v>88.054421768707485</v>
      </c>
      <c r="J297" t="s">
        <v>21</v>
      </c>
      <c r="K297" t="s">
        <v>22</v>
      </c>
      <c r="L297">
        <v>1451109600</v>
      </c>
      <c r="M297">
        <v>1454306400</v>
      </c>
      <c r="N297" s="11">
        <f t="shared" si="21"/>
        <v>42364.25</v>
      </c>
      <c r="O297" s="11">
        <f t="shared" si="22"/>
        <v>42401.25</v>
      </c>
      <c r="P297" t="b">
        <v>0</v>
      </c>
      <c r="Q297" t="b">
        <v>1</v>
      </c>
      <c r="R297" t="s">
        <v>33</v>
      </c>
      <c r="S297" t="str">
        <f t="shared" si="23"/>
        <v>theater</v>
      </c>
      <c r="T297" t="str">
        <f t="shared" si="24"/>
        <v>plays</v>
      </c>
    </row>
    <row r="298" spans="1:20" x14ac:dyDescent="0.5">
      <c r="A298" s="4">
        <v>532</v>
      </c>
      <c r="B298" t="s">
        <v>1108</v>
      </c>
      <c r="C298" s="3" t="s">
        <v>1109</v>
      </c>
      <c r="D298" s="5">
        <v>1600</v>
      </c>
      <c r="E298" s="5">
        <v>8046</v>
      </c>
      <c r="F298" s="6">
        <f>Table1[[#This Row],[pledged]]/Table1[[#This Row],[goal]]</f>
        <v>5.0287499999999996</v>
      </c>
      <c r="G298" t="s">
        <v>20</v>
      </c>
      <c r="H298" s="4">
        <v>126</v>
      </c>
      <c r="I298" s="4">
        <f t="shared" si="20"/>
        <v>63.857142857142854</v>
      </c>
      <c r="J298" t="s">
        <v>15</v>
      </c>
      <c r="K298" t="s">
        <v>16</v>
      </c>
      <c r="L298">
        <v>1516860000</v>
      </c>
      <c r="M298">
        <v>1516946400</v>
      </c>
      <c r="N298" s="11">
        <f t="shared" si="21"/>
        <v>43125.25</v>
      </c>
      <c r="O298" s="11">
        <f t="shared" si="22"/>
        <v>43126.25</v>
      </c>
      <c r="P298" t="b">
        <v>0</v>
      </c>
      <c r="Q298" t="b">
        <v>0</v>
      </c>
      <c r="R298" t="s">
        <v>33</v>
      </c>
      <c r="S298" t="str">
        <f t="shared" si="23"/>
        <v>theater</v>
      </c>
      <c r="T298" t="str">
        <f t="shared" si="24"/>
        <v>plays</v>
      </c>
    </row>
    <row r="299" spans="1:20" x14ac:dyDescent="0.5">
      <c r="A299" s="4">
        <v>533</v>
      </c>
      <c r="B299" t="s">
        <v>1110</v>
      </c>
      <c r="C299" s="3" t="s">
        <v>1111</v>
      </c>
      <c r="D299" s="5">
        <v>115600</v>
      </c>
      <c r="E299" s="5">
        <v>184086</v>
      </c>
      <c r="F299" s="6">
        <f>Table1[[#This Row],[pledged]]/Table1[[#This Row],[goal]]</f>
        <v>1.5924394463667819</v>
      </c>
      <c r="G299" t="s">
        <v>20</v>
      </c>
      <c r="H299" s="4">
        <v>2218</v>
      </c>
      <c r="I299" s="4">
        <f t="shared" si="20"/>
        <v>82.996393146979258</v>
      </c>
      <c r="J299" t="s">
        <v>40</v>
      </c>
      <c r="K299" t="s">
        <v>41</v>
      </c>
      <c r="L299">
        <v>1374642000</v>
      </c>
      <c r="M299">
        <v>1377752400</v>
      </c>
      <c r="N299" s="11">
        <f t="shared" si="21"/>
        <v>41479.208333333336</v>
      </c>
      <c r="O299" s="11">
        <f t="shared" si="22"/>
        <v>41515.208333333336</v>
      </c>
      <c r="P299" t="b">
        <v>0</v>
      </c>
      <c r="Q299" t="b">
        <v>0</v>
      </c>
      <c r="R299" t="s">
        <v>59</v>
      </c>
      <c r="S299" t="str">
        <f t="shared" si="23"/>
        <v>music</v>
      </c>
      <c r="T299" t="str">
        <f t="shared" si="24"/>
        <v>indie rock</v>
      </c>
    </row>
    <row r="300" spans="1:20" x14ac:dyDescent="0.5">
      <c r="A300" s="4">
        <v>535</v>
      </c>
      <c r="B300" t="s">
        <v>1114</v>
      </c>
      <c r="C300" s="3" t="s">
        <v>1115</v>
      </c>
      <c r="D300" s="5">
        <v>2600</v>
      </c>
      <c r="E300" s="5">
        <v>12533</v>
      </c>
      <c r="F300" s="6">
        <f>Table1[[#This Row],[pledged]]/Table1[[#This Row],[goal]]</f>
        <v>4.820384615384615</v>
      </c>
      <c r="G300" t="s">
        <v>20</v>
      </c>
      <c r="H300" s="4">
        <v>202</v>
      </c>
      <c r="I300" s="4">
        <f t="shared" si="20"/>
        <v>62.044554455445542</v>
      </c>
      <c r="J300" t="s">
        <v>106</v>
      </c>
      <c r="K300" t="s">
        <v>107</v>
      </c>
      <c r="L300">
        <v>1528434000</v>
      </c>
      <c r="M300">
        <v>1528606800</v>
      </c>
      <c r="N300" s="11">
        <f t="shared" si="21"/>
        <v>43259.208333333328</v>
      </c>
      <c r="O300" s="11">
        <f t="shared" si="22"/>
        <v>43261.208333333328</v>
      </c>
      <c r="P300" t="b">
        <v>0</v>
      </c>
      <c r="Q300" t="b">
        <v>1</v>
      </c>
      <c r="R300" t="s">
        <v>33</v>
      </c>
      <c r="S300" t="str">
        <f t="shared" si="23"/>
        <v>theater</v>
      </c>
      <c r="T300" t="str">
        <f t="shared" si="24"/>
        <v>plays</v>
      </c>
    </row>
    <row r="301" spans="1:20" x14ac:dyDescent="0.5">
      <c r="A301" s="4">
        <v>536</v>
      </c>
      <c r="B301" t="s">
        <v>1116</v>
      </c>
      <c r="C301" s="3" t="s">
        <v>1117</v>
      </c>
      <c r="D301" s="5">
        <v>9800</v>
      </c>
      <c r="E301" s="5">
        <v>14697</v>
      </c>
      <c r="F301" s="6">
        <f>Table1[[#This Row],[pledged]]/Table1[[#This Row],[goal]]</f>
        <v>1.4996938775510205</v>
      </c>
      <c r="G301" t="s">
        <v>20</v>
      </c>
      <c r="H301" s="4">
        <v>140</v>
      </c>
      <c r="I301" s="4">
        <f t="shared" si="20"/>
        <v>104.97857142857143</v>
      </c>
      <c r="J301" t="s">
        <v>106</v>
      </c>
      <c r="K301" t="s">
        <v>107</v>
      </c>
      <c r="L301">
        <v>1282626000</v>
      </c>
      <c r="M301">
        <v>1284872400</v>
      </c>
      <c r="N301" s="11">
        <f t="shared" si="21"/>
        <v>40414.208333333336</v>
      </c>
      <c r="O301" s="11">
        <f t="shared" si="22"/>
        <v>40440.208333333336</v>
      </c>
      <c r="P301" t="b">
        <v>0</v>
      </c>
      <c r="Q301" t="b">
        <v>0</v>
      </c>
      <c r="R301" t="s">
        <v>118</v>
      </c>
      <c r="S301" t="str">
        <f t="shared" si="23"/>
        <v>publishing</v>
      </c>
      <c r="T301" t="str">
        <f t="shared" si="24"/>
        <v>fiction</v>
      </c>
    </row>
    <row r="302" spans="1:20" x14ac:dyDescent="0.5">
      <c r="A302" s="4">
        <v>537</v>
      </c>
      <c r="B302" t="s">
        <v>1118</v>
      </c>
      <c r="C302" s="3" t="s">
        <v>1119</v>
      </c>
      <c r="D302" s="5">
        <v>84400</v>
      </c>
      <c r="E302" s="5">
        <v>98935</v>
      </c>
      <c r="F302" s="6">
        <f>Table1[[#This Row],[pledged]]/Table1[[#This Row],[goal]]</f>
        <v>1.1722156398104266</v>
      </c>
      <c r="G302" t="s">
        <v>20</v>
      </c>
      <c r="H302" s="4">
        <v>1052</v>
      </c>
      <c r="I302" s="4">
        <f t="shared" si="20"/>
        <v>94.044676806083643</v>
      </c>
      <c r="J302" t="s">
        <v>36</v>
      </c>
      <c r="K302" t="s">
        <v>37</v>
      </c>
      <c r="L302">
        <v>1535605200</v>
      </c>
      <c r="M302">
        <v>1537592400</v>
      </c>
      <c r="N302" s="11">
        <f t="shared" si="21"/>
        <v>43342.208333333328</v>
      </c>
      <c r="O302" s="11">
        <f t="shared" si="22"/>
        <v>43365.208333333328</v>
      </c>
      <c r="P302" t="b">
        <v>1</v>
      </c>
      <c r="Q302" t="b">
        <v>1</v>
      </c>
      <c r="R302" t="s">
        <v>42</v>
      </c>
      <c r="S302" t="str">
        <f t="shared" si="23"/>
        <v>film &amp; video</v>
      </c>
      <c r="T302" t="str">
        <f t="shared" si="24"/>
        <v>documentary</v>
      </c>
    </row>
    <row r="303" spans="1:20" x14ac:dyDescent="0.5">
      <c r="A303" s="4">
        <v>540</v>
      </c>
      <c r="B303" t="s">
        <v>1124</v>
      </c>
      <c r="C303" s="3" t="s">
        <v>1125</v>
      </c>
      <c r="D303" s="5">
        <v>5300</v>
      </c>
      <c r="E303" s="5">
        <v>14097</v>
      </c>
      <c r="F303" s="6">
        <f>Table1[[#This Row],[pledged]]/Table1[[#This Row],[goal]]</f>
        <v>2.6598113207547169</v>
      </c>
      <c r="G303" t="s">
        <v>20</v>
      </c>
      <c r="H303" s="4">
        <v>247</v>
      </c>
      <c r="I303" s="4">
        <f t="shared" si="20"/>
        <v>57.072874493927124</v>
      </c>
      <c r="J303" t="s">
        <v>21</v>
      </c>
      <c r="K303" t="s">
        <v>22</v>
      </c>
      <c r="L303">
        <v>1525496400</v>
      </c>
      <c r="M303">
        <v>1527397200</v>
      </c>
      <c r="N303" s="11">
        <f t="shared" si="21"/>
        <v>43225.208333333328</v>
      </c>
      <c r="O303" s="11">
        <f t="shared" si="22"/>
        <v>43247.208333333328</v>
      </c>
      <c r="P303" t="b">
        <v>0</v>
      </c>
      <c r="Q303" t="b">
        <v>0</v>
      </c>
      <c r="R303" t="s">
        <v>121</v>
      </c>
      <c r="S303" t="str">
        <f t="shared" si="23"/>
        <v>photography</v>
      </c>
      <c r="T303" t="str">
        <f t="shared" si="24"/>
        <v>photography books</v>
      </c>
    </row>
    <row r="304" spans="1:20" ht="31.5" x14ac:dyDescent="0.5">
      <c r="A304" s="4">
        <v>544</v>
      </c>
      <c r="B304" t="s">
        <v>1132</v>
      </c>
      <c r="C304" s="3" t="s">
        <v>1133</v>
      </c>
      <c r="D304" s="5">
        <v>2800</v>
      </c>
      <c r="E304" s="5">
        <v>7742</v>
      </c>
      <c r="F304" s="6">
        <f>Table1[[#This Row],[pledged]]/Table1[[#This Row],[goal]]</f>
        <v>2.7650000000000001</v>
      </c>
      <c r="G304" t="s">
        <v>20</v>
      </c>
      <c r="H304" s="4">
        <v>84</v>
      </c>
      <c r="I304" s="4">
        <f t="shared" si="20"/>
        <v>92.166666666666671</v>
      </c>
      <c r="J304" t="s">
        <v>21</v>
      </c>
      <c r="K304" t="s">
        <v>22</v>
      </c>
      <c r="L304">
        <v>1452232800</v>
      </c>
      <c r="M304">
        <v>1453356000</v>
      </c>
      <c r="N304" s="11">
        <f t="shared" si="21"/>
        <v>42377.25</v>
      </c>
      <c r="O304" s="11">
        <f t="shared" si="22"/>
        <v>42390.25</v>
      </c>
      <c r="P304" t="b">
        <v>0</v>
      </c>
      <c r="Q304" t="b">
        <v>0</v>
      </c>
      <c r="R304" t="s">
        <v>23</v>
      </c>
      <c r="S304" t="str">
        <f t="shared" si="23"/>
        <v>music</v>
      </c>
      <c r="T304" t="str">
        <f t="shared" si="24"/>
        <v>rock</v>
      </c>
    </row>
    <row r="305" spans="1:20" x14ac:dyDescent="0.5">
      <c r="A305" s="4">
        <v>546</v>
      </c>
      <c r="B305" t="s">
        <v>1136</v>
      </c>
      <c r="C305" s="3" t="s">
        <v>1137</v>
      </c>
      <c r="D305" s="5">
        <v>4200</v>
      </c>
      <c r="E305" s="5">
        <v>6870</v>
      </c>
      <c r="F305" s="6">
        <f>Table1[[#This Row],[pledged]]/Table1[[#This Row],[goal]]</f>
        <v>1.6357142857142857</v>
      </c>
      <c r="G305" t="s">
        <v>20</v>
      </c>
      <c r="H305" s="4">
        <v>88</v>
      </c>
      <c r="I305" s="4">
        <f t="shared" si="20"/>
        <v>78.068181818181813</v>
      </c>
      <c r="J305" t="s">
        <v>21</v>
      </c>
      <c r="K305" t="s">
        <v>22</v>
      </c>
      <c r="L305">
        <v>1537160400</v>
      </c>
      <c r="M305">
        <v>1537419600</v>
      </c>
      <c r="N305" s="11">
        <f t="shared" si="21"/>
        <v>43360.208333333328</v>
      </c>
      <c r="O305" s="11">
        <f t="shared" si="22"/>
        <v>43363.208333333328</v>
      </c>
      <c r="P305" t="b">
        <v>0</v>
      </c>
      <c r="Q305" t="b">
        <v>1</v>
      </c>
      <c r="R305" t="s">
        <v>33</v>
      </c>
      <c r="S305" t="str">
        <f t="shared" si="23"/>
        <v>theater</v>
      </c>
      <c r="T305" t="str">
        <f t="shared" si="24"/>
        <v>plays</v>
      </c>
    </row>
    <row r="306" spans="1:20" x14ac:dyDescent="0.5">
      <c r="A306" s="4">
        <v>547</v>
      </c>
      <c r="B306" t="s">
        <v>1138</v>
      </c>
      <c r="C306" s="3" t="s">
        <v>1139</v>
      </c>
      <c r="D306" s="5">
        <v>1300</v>
      </c>
      <c r="E306" s="5">
        <v>12597</v>
      </c>
      <c r="F306" s="6">
        <f>Table1[[#This Row],[pledged]]/Table1[[#This Row],[goal]]</f>
        <v>9.69</v>
      </c>
      <c r="G306" t="s">
        <v>20</v>
      </c>
      <c r="H306" s="4">
        <v>156</v>
      </c>
      <c r="I306" s="4">
        <f t="shared" si="20"/>
        <v>80.75</v>
      </c>
      <c r="J306" t="s">
        <v>21</v>
      </c>
      <c r="K306" t="s">
        <v>22</v>
      </c>
      <c r="L306">
        <v>1422165600</v>
      </c>
      <c r="M306">
        <v>1423202400</v>
      </c>
      <c r="N306" s="11">
        <f t="shared" si="21"/>
        <v>42029.25</v>
      </c>
      <c r="O306" s="11">
        <f t="shared" si="22"/>
        <v>42041.25</v>
      </c>
      <c r="P306" t="b">
        <v>0</v>
      </c>
      <c r="Q306" t="b">
        <v>0</v>
      </c>
      <c r="R306" t="s">
        <v>53</v>
      </c>
      <c r="S306" t="str">
        <f t="shared" si="23"/>
        <v>film &amp; video</v>
      </c>
      <c r="T306" t="str">
        <f t="shared" si="24"/>
        <v>drama</v>
      </c>
    </row>
    <row r="307" spans="1:20" x14ac:dyDescent="0.5">
      <c r="A307" s="4">
        <v>548</v>
      </c>
      <c r="B307" t="s">
        <v>1140</v>
      </c>
      <c r="C307" s="3" t="s">
        <v>1141</v>
      </c>
      <c r="D307" s="5">
        <v>66100</v>
      </c>
      <c r="E307" s="5">
        <v>179074</v>
      </c>
      <c r="F307" s="6">
        <f>Table1[[#This Row],[pledged]]/Table1[[#This Row],[goal]]</f>
        <v>2.7091376701966716</v>
      </c>
      <c r="G307" t="s">
        <v>20</v>
      </c>
      <c r="H307" s="4">
        <v>2985</v>
      </c>
      <c r="I307" s="4">
        <f t="shared" si="20"/>
        <v>59.991289782244557</v>
      </c>
      <c r="J307" t="s">
        <v>21</v>
      </c>
      <c r="K307" t="s">
        <v>22</v>
      </c>
      <c r="L307">
        <v>1459486800</v>
      </c>
      <c r="M307">
        <v>1460610000</v>
      </c>
      <c r="N307" s="11">
        <f t="shared" si="21"/>
        <v>42461.208333333328</v>
      </c>
      <c r="O307" s="11">
        <f t="shared" si="22"/>
        <v>42474.208333333328</v>
      </c>
      <c r="P307" t="b">
        <v>0</v>
      </c>
      <c r="Q307" t="b">
        <v>0</v>
      </c>
      <c r="R307" t="s">
        <v>33</v>
      </c>
      <c r="S307" t="str">
        <f t="shared" si="23"/>
        <v>theater</v>
      </c>
      <c r="T307" t="str">
        <f t="shared" si="24"/>
        <v>plays</v>
      </c>
    </row>
    <row r="308" spans="1:20" ht="31.5" x14ac:dyDescent="0.5">
      <c r="A308" s="4">
        <v>549</v>
      </c>
      <c r="B308" t="s">
        <v>1142</v>
      </c>
      <c r="C308" s="3" t="s">
        <v>1143</v>
      </c>
      <c r="D308" s="5">
        <v>29500</v>
      </c>
      <c r="E308" s="5">
        <v>83843</v>
      </c>
      <c r="F308" s="6">
        <f>Table1[[#This Row],[pledged]]/Table1[[#This Row],[goal]]</f>
        <v>2.8421355932203389</v>
      </c>
      <c r="G308" t="s">
        <v>20</v>
      </c>
      <c r="H308" s="4">
        <v>762</v>
      </c>
      <c r="I308" s="4">
        <f t="shared" si="20"/>
        <v>110.03018372703411</v>
      </c>
      <c r="J308" t="s">
        <v>21</v>
      </c>
      <c r="K308" t="s">
        <v>22</v>
      </c>
      <c r="L308">
        <v>1369717200</v>
      </c>
      <c r="M308">
        <v>1370494800</v>
      </c>
      <c r="N308" s="11">
        <f t="shared" si="21"/>
        <v>41422.208333333336</v>
      </c>
      <c r="O308" s="11">
        <f t="shared" si="22"/>
        <v>41431.208333333336</v>
      </c>
      <c r="P308" t="b">
        <v>0</v>
      </c>
      <c r="Q308" t="b">
        <v>0</v>
      </c>
      <c r="R308" t="s">
        <v>64</v>
      </c>
      <c r="S308" t="str">
        <f t="shared" si="23"/>
        <v>technology</v>
      </c>
      <c r="T308" t="str">
        <f t="shared" si="24"/>
        <v>wearables</v>
      </c>
    </row>
    <row r="309" spans="1:20" ht="31.5" x14ac:dyDescent="0.5">
      <c r="A309" s="4">
        <v>554</v>
      </c>
      <c r="B309" t="s">
        <v>1152</v>
      </c>
      <c r="C309" s="3" t="s">
        <v>1153</v>
      </c>
      <c r="D309" s="5">
        <v>9500</v>
      </c>
      <c r="E309" s="5">
        <v>14408</v>
      </c>
      <c r="F309" s="6">
        <f>Table1[[#This Row],[pledged]]/Table1[[#This Row],[goal]]</f>
        <v>1.5166315789473683</v>
      </c>
      <c r="G309" t="s">
        <v>20</v>
      </c>
      <c r="H309" s="4">
        <v>554</v>
      </c>
      <c r="I309" s="4">
        <f t="shared" si="20"/>
        <v>26.007220216606498</v>
      </c>
      <c r="J309" t="s">
        <v>15</v>
      </c>
      <c r="K309" t="s">
        <v>16</v>
      </c>
      <c r="L309">
        <v>1482127200</v>
      </c>
      <c r="M309">
        <v>1482645600</v>
      </c>
      <c r="N309" s="11">
        <f t="shared" si="21"/>
        <v>42723.25</v>
      </c>
      <c r="O309" s="11">
        <f t="shared" si="22"/>
        <v>42729.25</v>
      </c>
      <c r="P309" t="b">
        <v>0</v>
      </c>
      <c r="Q309" t="b">
        <v>0</v>
      </c>
      <c r="R309" t="s">
        <v>59</v>
      </c>
      <c r="S309" t="str">
        <f t="shared" si="23"/>
        <v>music</v>
      </c>
      <c r="T309" t="str">
        <f t="shared" si="24"/>
        <v>indie rock</v>
      </c>
    </row>
    <row r="310" spans="1:20" x14ac:dyDescent="0.5">
      <c r="A310" s="4">
        <v>555</v>
      </c>
      <c r="B310" t="s">
        <v>1154</v>
      </c>
      <c r="C310" s="3" t="s">
        <v>1155</v>
      </c>
      <c r="D310" s="5">
        <v>6300</v>
      </c>
      <c r="E310" s="5">
        <v>14089</v>
      </c>
      <c r="F310" s="6">
        <f>Table1[[#This Row],[pledged]]/Table1[[#This Row],[goal]]</f>
        <v>2.2363492063492063</v>
      </c>
      <c r="G310" t="s">
        <v>20</v>
      </c>
      <c r="H310" s="4">
        <v>135</v>
      </c>
      <c r="I310" s="4">
        <f t="shared" si="20"/>
        <v>104.36296296296297</v>
      </c>
      <c r="J310" t="s">
        <v>36</v>
      </c>
      <c r="K310" t="s">
        <v>37</v>
      </c>
      <c r="L310">
        <v>1396414800</v>
      </c>
      <c r="M310">
        <v>1399093200</v>
      </c>
      <c r="N310" s="11">
        <f t="shared" si="21"/>
        <v>41731.208333333336</v>
      </c>
      <c r="O310" s="11">
        <f t="shared" si="22"/>
        <v>41762.208333333336</v>
      </c>
      <c r="P310" t="b">
        <v>0</v>
      </c>
      <c r="Q310" t="b">
        <v>0</v>
      </c>
      <c r="R310" t="s">
        <v>23</v>
      </c>
      <c r="S310" t="str">
        <f t="shared" si="23"/>
        <v>music</v>
      </c>
      <c r="T310" t="str">
        <f t="shared" si="24"/>
        <v>rock</v>
      </c>
    </row>
    <row r="311" spans="1:20" x14ac:dyDescent="0.5">
      <c r="A311" s="4">
        <v>556</v>
      </c>
      <c r="B311" t="s">
        <v>441</v>
      </c>
      <c r="C311" s="3" t="s">
        <v>1156</v>
      </c>
      <c r="D311" s="5">
        <v>5200</v>
      </c>
      <c r="E311" s="5">
        <v>12467</v>
      </c>
      <c r="F311" s="6">
        <f>Table1[[#This Row],[pledged]]/Table1[[#This Row],[goal]]</f>
        <v>2.3975</v>
      </c>
      <c r="G311" t="s">
        <v>20</v>
      </c>
      <c r="H311" s="4">
        <v>122</v>
      </c>
      <c r="I311" s="4">
        <f t="shared" si="20"/>
        <v>102.18852459016394</v>
      </c>
      <c r="J311" t="s">
        <v>21</v>
      </c>
      <c r="K311" t="s">
        <v>22</v>
      </c>
      <c r="L311">
        <v>1315285200</v>
      </c>
      <c r="M311">
        <v>1315890000</v>
      </c>
      <c r="N311" s="11">
        <f t="shared" si="21"/>
        <v>40792.208333333336</v>
      </c>
      <c r="O311" s="11">
        <f t="shared" si="22"/>
        <v>40799.208333333336</v>
      </c>
      <c r="P311" t="b">
        <v>0</v>
      </c>
      <c r="Q311" t="b">
        <v>1</v>
      </c>
      <c r="R311" t="s">
        <v>205</v>
      </c>
      <c r="S311" t="str">
        <f t="shared" si="23"/>
        <v>publishing</v>
      </c>
      <c r="T311" t="str">
        <f t="shared" si="24"/>
        <v>translations</v>
      </c>
    </row>
    <row r="312" spans="1:20" x14ac:dyDescent="0.5">
      <c r="A312" s="4">
        <v>557</v>
      </c>
      <c r="B312" t="s">
        <v>1157</v>
      </c>
      <c r="C312" s="3" t="s">
        <v>1158</v>
      </c>
      <c r="D312" s="5">
        <v>6000</v>
      </c>
      <c r="E312" s="5">
        <v>11960</v>
      </c>
      <c r="F312" s="6">
        <f>Table1[[#This Row],[pledged]]/Table1[[#This Row],[goal]]</f>
        <v>1.9933333333333334</v>
      </c>
      <c r="G312" t="s">
        <v>20</v>
      </c>
      <c r="H312" s="4">
        <v>221</v>
      </c>
      <c r="I312" s="4">
        <f t="shared" si="20"/>
        <v>54.117647058823529</v>
      </c>
      <c r="J312" t="s">
        <v>21</v>
      </c>
      <c r="K312" t="s">
        <v>22</v>
      </c>
      <c r="L312">
        <v>1443762000</v>
      </c>
      <c r="M312">
        <v>1444021200</v>
      </c>
      <c r="N312" s="11">
        <f t="shared" si="21"/>
        <v>42279.208333333328</v>
      </c>
      <c r="O312" s="11">
        <f t="shared" si="22"/>
        <v>42282.208333333328</v>
      </c>
      <c r="P312" t="b">
        <v>0</v>
      </c>
      <c r="Q312" t="b">
        <v>1</v>
      </c>
      <c r="R312" t="s">
        <v>473</v>
      </c>
      <c r="S312" t="str">
        <f t="shared" si="23"/>
        <v>film &amp; video</v>
      </c>
      <c r="T312" t="str">
        <f t="shared" si="24"/>
        <v>science fiction</v>
      </c>
    </row>
    <row r="313" spans="1:20" x14ac:dyDescent="0.5">
      <c r="A313" s="4">
        <v>558</v>
      </c>
      <c r="B313" t="s">
        <v>1159</v>
      </c>
      <c r="C313" s="3" t="s">
        <v>1160</v>
      </c>
      <c r="D313" s="5">
        <v>5800</v>
      </c>
      <c r="E313" s="5">
        <v>7966</v>
      </c>
      <c r="F313" s="6">
        <f>Table1[[#This Row],[pledged]]/Table1[[#This Row],[goal]]</f>
        <v>1.373448275862069</v>
      </c>
      <c r="G313" t="s">
        <v>20</v>
      </c>
      <c r="H313" s="4">
        <v>126</v>
      </c>
      <c r="I313" s="4">
        <f t="shared" si="20"/>
        <v>63.222222222222221</v>
      </c>
      <c r="J313" t="s">
        <v>21</v>
      </c>
      <c r="K313" t="s">
        <v>22</v>
      </c>
      <c r="L313">
        <v>1456293600</v>
      </c>
      <c r="M313">
        <v>1460005200</v>
      </c>
      <c r="N313" s="11">
        <f t="shared" si="21"/>
        <v>42424.25</v>
      </c>
      <c r="O313" s="11">
        <f t="shared" si="22"/>
        <v>42467.208333333328</v>
      </c>
      <c r="P313" t="b">
        <v>0</v>
      </c>
      <c r="Q313" t="b">
        <v>0</v>
      </c>
      <c r="R313" t="s">
        <v>33</v>
      </c>
      <c r="S313" t="str">
        <f t="shared" si="23"/>
        <v>theater</v>
      </c>
      <c r="T313" t="str">
        <f t="shared" si="24"/>
        <v>plays</v>
      </c>
    </row>
    <row r="314" spans="1:20" x14ac:dyDescent="0.5">
      <c r="A314" s="4">
        <v>559</v>
      </c>
      <c r="B314" t="s">
        <v>1161</v>
      </c>
      <c r="C314" s="3" t="s">
        <v>1162</v>
      </c>
      <c r="D314" s="5">
        <v>105300</v>
      </c>
      <c r="E314" s="5">
        <v>106321</v>
      </c>
      <c r="F314" s="6">
        <f>Table1[[#This Row],[pledged]]/Table1[[#This Row],[goal]]</f>
        <v>1.009696106362773</v>
      </c>
      <c r="G314" t="s">
        <v>20</v>
      </c>
      <c r="H314" s="4">
        <v>1022</v>
      </c>
      <c r="I314" s="4">
        <f t="shared" si="20"/>
        <v>104.03228962818004</v>
      </c>
      <c r="J314" t="s">
        <v>21</v>
      </c>
      <c r="K314" t="s">
        <v>22</v>
      </c>
      <c r="L314">
        <v>1470114000</v>
      </c>
      <c r="M314">
        <v>1470718800</v>
      </c>
      <c r="N314" s="11">
        <f t="shared" si="21"/>
        <v>42584.208333333328</v>
      </c>
      <c r="O314" s="11">
        <f t="shared" si="22"/>
        <v>42591.208333333328</v>
      </c>
      <c r="P314" t="b">
        <v>0</v>
      </c>
      <c r="Q314" t="b">
        <v>0</v>
      </c>
      <c r="R314" t="s">
        <v>33</v>
      </c>
      <c r="S314" t="str">
        <f t="shared" si="23"/>
        <v>theater</v>
      </c>
      <c r="T314" t="str">
        <f t="shared" si="24"/>
        <v>plays</v>
      </c>
    </row>
    <row r="315" spans="1:20" x14ac:dyDescent="0.5">
      <c r="A315" s="4">
        <v>560</v>
      </c>
      <c r="B315" t="s">
        <v>1163</v>
      </c>
      <c r="C315" s="3" t="s">
        <v>1164</v>
      </c>
      <c r="D315" s="5">
        <v>20000</v>
      </c>
      <c r="E315" s="5">
        <v>158832</v>
      </c>
      <c r="F315" s="6">
        <f>Table1[[#This Row],[pledged]]/Table1[[#This Row],[goal]]</f>
        <v>7.9416000000000002</v>
      </c>
      <c r="G315" t="s">
        <v>20</v>
      </c>
      <c r="H315" s="4">
        <v>3177</v>
      </c>
      <c r="I315" s="4">
        <f t="shared" si="20"/>
        <v>49.994334277620396</v>
      </c>
      <c r="J315" t="s">
        <v>21</v>
      </c>
      <c r="K315" t="s">
        <v>22</v>
      </c>
      <c r="L315">
        <v>1321596000</v>
      </c>
      <c r="M315">
        <v>1325052000</v>
      </c>
      <c r="N315" s="11">
        <f t="shared" si="21"/>
        <v>40865.25</v>
      </c>
      <c r="O315" s="11">
        <f t="shared" si="22"/>
        <v>40905.25</v>
      </c>
      <c r="P315" t="b">
        <v>0</v>
      </c>
      <c r="Q315" t="b">
        <v>0</v>
      </c>
      <c r="R315" t="s">
        <v>70</v>
      </c>
      <c r="S315" t="str">
        <f t="shared" si="23"/>
        <v>film &amp; video</v>
      </c>
      <c r="T315" t="str">
        <f t="shared" si="24"/>
        <v>animation</v>
      </c>
    </row>
    <row r="316" spans="1:20" x14ac:dyDescent="0.5">
      <c r="A316" s="4">
        <v>561</v>
      </c>
      <c r="B316" t="s">
        <v>1165</v>
      </c>
      <c r="C316" s="3" t="s">
        <v>1166</v>
      </c>
      <c r="D316" s="5">
        <v>3000</v>
      </c>
      <c r="E316" s="5">
        <v>11091</v>
      </c>
      <c r="F316" s="6">
        <f>Table1[[#This Row],[pledged]]/Table1[[#This Row],[goal]]</f>
        <v>3.6970000000000001</v>
      </c>
      <c r="G316" t="s">
        <v>20</v>
      </c>
      <c r="H316" s="4">
        <v>198</v>
      </c>
      <c r="I316" s="4">
        <f t="shared" si="20"/>
        <v>56.015151515151516</v>
      </c>
      <c r="J316" t="s">
        <v>97</v>
      </c>
      <c r="K316" t="s">
        <v>98</v>
      </c>
      <c r="L316">
        <v>1318827600</v>
      </c>
      <c r="M316">
        <v>1319000400</v>
      </c>
      <c r="N316" s="11">
        <f t="shared" si="21"/>
        <v>40833.208333333336</v>
      </c>
      <c r="O316" s="11">
        <f t="shared" si="22"/>
        <v>40835.208333333336</v>
      </c>
      <c r="P316" t="b">
        <v>0</v>
      </c>
      <c r="Q316" t="b">
        <v>0</v>
      </c>
      <c r="R316" t="s">
        <v>33</v>
      </c>
      <c r="S316" t="str">
        <f t="shared" si="23"/>
        <v>theater</v>
      </c>
      <c r="T316" t="str">
        <f t="shared" si="24"/>
        <v>plays</v>
      </c>
    </row>
    <row r="317" spans="1:20" x14ac:dyDescent="0.5">
      <c r="A317" s="4">
        <v>563</v>
      </c>
      <c r="B317" t="s">
        <v>1169</v>
      </c>
      <c r="C317" s="3" t="s">
        <v>1170</v>
      </c>
      <c r="D317" s="5">
        <v>3700</v>
      </c>
      <c r="E317" s="5">
        <v>5107</v>
      </c>
      <c r="F317" s="6">
        <f>Table1[[#This Row],[pledged]]/Table1[[#This Row],[goal]]</f>
        <v>1.3802702702702703</v>
      </c>
      <c r="G317" t="s">
        <v>20</v>
      </c>
      <c r="H317" s="4">
        <v>85</v>
      </c>
      <c r="I317" s="4">
        <f t="shared" si="20"/>
        <v>60.082352941176474</v>
      </c>
      <c r="J317" t="s">
        <v>26</v>
      </c>
      <c r="K317" t="s">
        <v>27</v>
      </c>
      <c r="L317">
        <v>1542088800</v>
      </c>
      <c r="M317">
        <v>1543816800</v>
      </c>
      <c r="N317" s="11">
        <f t="shared" si="21"/>
        <v>43417.25</v>
      </c>
      <c r="O317" s="11">
        <f t="shared" si="22"/>
        <v>43437.25</v>
      </c>
      <c r="P317" t="b">
        <v>0</v>
      </c>
      <c r="Q317" t="b">
        <v>0</v>
      </c>
      <c r="R317" t="s">
        <v>42</v>
      </c>
      <c r="S317" t="str">
        <f t="shared" si="23"/>
        <v>film &amp; video</v>
      </c>
      <c r="T317" t="str">
        <f t="shared" si="24"/>
        <v>documentary</v>
      </c>
    </row>
    <row r="318" spans="1:20" x14ac:dyDescent="0.5">
      <c r="A318" s="4">
        <v>565</v>
      </c>
      <c r="B318" t="s">
        <v>1173</v>
      </c>
      <c r="C318" s="3" t="s">
        <v>1174</v>
      </c>
      <c r="D318" s="5">
        <v>94900</v>
      </c>
      <c r="E318" s="5">
        <v>194166</v>
      </c>
      <c r="F318" s="6">
        <f>Table1[[#This Row],[pledged]]/Table1[[#This Row],[goal]]</f>
        <v>2.0460063224446787</v>
      </c>
      <c r="G318" t="s">
        <v>20</v>
      </c>
      <c r="H318" s="4">
        <v>3596</v>
      </c>
      <c r="I318" s="4">
        <f t="shared" si="20"/>
        <v>53.99499443826474</v>
      </c>
      <c r="J318" t="s">
        <v>21</v>
      </c>
      <c r="K318" t="s">
        <v>22</v>
      </c>
      <c r="L318">
        <v>1321336800</v>
      </c>
      <c r="M318">
        <v>1323064800</v>
      </c>
      <c r="N318" s="11">
        <f t="shared" si="21"/>
        <v>40862.25</v>
      </c>
      <c r="O318" s="11">
        <f t="shared" si="22"/>
        <v>40882.25</v>
      </c>
      <c r="P318" t="b">
        <v>0</v>
      </c>
      <c r="Q318" t="b">
        <v>0</v>
      </c>
      <c r="R318" t="s">
        <v>33</v>
      </c>
      <c r="S318" t="str">
        <f t="shared" si="23"/>
        <v>theater</v>
      </c>
      <c r="T318" t="str">
        <f t="shared" si="24"/>
        <v>plays</v>
      </c>
    </row>
    <row r="319" spans="1:20" ht="31.5" x14ac:dyDescent="0.5">
      <c r="A319" s="4">
        <v>567</v>
      </c>
      <c r="B319" t="s">
        <v>1177</v>
      </c>
      <c r="C319" s="3" t="s">
        <v>1178</v>
      </c>
      <c r="D319" s="5">
        <v>6800</v>
      </c>
      <c r="E319" s="5">
        <v>14865</v>
      </c>
      <c r="F319" s="6">
        <f>Table1[[#This Row],[pledged]]/Table1[[#This Row],[goal]]</f>
        <v>2.1860294117647059</v>
      </c>
      <c r="G319" t="s">
        <v>20</v>
      </c>
      <c r="H319" s="4">
        <v>244</v>
      </c>
      <c r="I319" s="4">
        <f t="shared" si="20"/>
        <v>60.922131147540981</v>
      </c>
      <c r="J319" t="s">
        <v>21</v>
      </c>
      <c r="K319" t="s">
        <v>22</v>
      </c>
      <c r="L319">
        <v>1404968400</v>
      </c>
      <c r="M319">
        <v>1405141200</v>
      </c>
      <c r="N319" s="11">
        <f t="shared" si="21"/>
        <v>41830.208333333336</v>
      </c>
      <c r="O319" s="11">
        <f t="shared" si="22"/>
        <v>41832.208333333336</v>
      </c>
      <c r="P319" t="b">
        <v>0</v>
      </c>
      <c r="Q319" t="b">
        <v>0</v>
      </c>
      <c r="R319" t="s">
        <v>23</v>
      </c>
      <c r="S319" t="str">
        <f t="shared" si="23"/>
        <v>music</v>
      </c>
      <c r="T319" t="str">
        <f t="shared" si="24"/>
        <v>rock</v>
      </c>
    </row>
    <row r="320" spans="1:20" x14ac:dyDescent="0.5">
      <c r="A320" s="4">
        <v>568</v>
      </c>
      <c r="B320" t="s">
        <v>1179</v>
      </c>
      <c r="C320" s="3" t="s">
        <v>1180</v>
      </c>
      <c r="D320" s="5">
        <v>72400</v>
      </c>
      <c r="E320" s="5">
        <v>134688</v>
      </c>
      <c r="F320" s="6">
        <f>Table1[[#This Row],[pledged]]/Table1[[#This Row],[goal]]</f>
        <v>1.8603314917127072</v>
      </c>
      <c r="G320" t="s">
        <v>20</v>
      </c>
      <c r="H320" s="4">
        <v>5180</v>
      </c>
      <c r="I320" s="4">
        <f t="shared" si="20"/>
        <v>26.0015444015444</v>
      </c>
      <c r="J320" t="s">
        <v>21</v>
      </c>
      <c r="K320" t="s">
        <v>22</v>
      </c>
      <c r="L320">
        <v>1279170000</v>
      </c>
      <c r="M320">
        <v>1283058000</v>
      </c>
      <c r="N320" s="11">
        <f t="shared" si="21"/>
        <v>40374.208333333336</v>
      </c>
      <c r="O320" s="11">
        <f t="shared" si="22"/>
        <v>40419.208333333336</v>
      </c>
      <c r="P320" t="b">
        <v>0</v>
      </c>
      <c r="Q320" t="b">
        <v>0</v>
      </c>
      <c r="R320" t="s">
        <v>33</v>
      </c>
      <c r="S320" t="str">
        <f t="shared" si="23"/>
        <v>theater</v>
      </c>
      <c r="T320" t="str">
        <f t="shared" si="24"/>
        <v>plays</v>
      </c>
    </row>
    <row r="321" spans="1:20" x14ac:dyDescent="0.5">
      <c r="A321" s="4">
        <v>569</v>
      </c>
      <c r="B321" t="s">
        <v>1181</v>
      </c>
      <c r="C321" s="3" t="s">
        <v>1182</v>
      </c>
      <c r="D321" s="5">
        <v>20100</v>
      </c>
      <c r="E321" s="5">
        <v>47705</v>
      </c>
      <c r="F321" s="6">
        <f>Table1[[#This Row],[pledged]]/Table1[[#This Row],[goal]]</f>
        <v>2.3733830845771142</v>
      </c>
      <c r="G321" t="s">
        <v>20</v>
      </c>
      <c r="H321" s="4">
        <v>589</v>
      </c>
      <c r="I321" s="4">
        <f t="shared" si="20"/>
        <v>80.993208828522924</v>
      </c>
      <c r="J321" t="s">
        <v>106</v>
      </c>
      <c r="K321" t="s">
        <v>107</v>
      </c>
      <c r="L321">
        <v>1294725600</v>
      </c>
      <c r="M321">
        <v>1295762400</v>
      </c>
      <c r="N321" s="11">
        <f t="shared" si="21"/>
        <v>40554.25</v>
      </c>
      <c r="O321" s="11">
        <f t="shared" si="22"/>
        <v>40566.25</v>
      </c>
      <c r="P321" t="b">
        <v>0</v>
      </c>
      <c r="Q321" t="b">
        <v>0</v>
      </c>
      <c r="R321" t="s">
        <v>70</v>
      </c>
      <c r="S321" t="str">
        <f t="shared" si="23"/>
        <v>film &amp; video</v>
      </c>
      <c r="T321" t="str">
        <f t="shared" si="24"/>
        <v>animation</v>
      </c>
    </row>
    <row r="322" spans="1:20" x14ac:dyDescent="0.5">
      <c r="A322" s="4">
        <v>570</v>
      </c>
      <c r="B322" t="s">
        <v>1183</v>
      </c>
      <c r="C322" s="3" t="s">
        <v>1184</v>
      </c>
      <c r="D322" s="5">
        <v>31200</v>
      </c>
      <c r="E322" s="5">
        <v>95364</v>
      </c>
      <c r="F322" s="6">
        <f>Table1[[#This Row],[pledged]]/Table1[[#This Row],[goal]]</f>
        <v>3.0565384615384614</v>
      </c>
      <c r="G322" t="s">
        <v>20</v>
      </c>
      <c r="H322" s="4">
        <v>2725</v>
      </c>
      <c r="I322" s="4">
        <f t="shared" ref="I322:I385" si="25">IFERROR(AVERAGE(E322/H322), 0)</f>
        <v>34.995963302752294</v>
      </c>
      <c r="J322" t="s">
        <v>21</v>
      </c>
      <c r="K322" t="s">
        <v>22</v>
      </c>
      <c r="L322">
        <v>1419055200</v>
      </c>
      <c r="M322">
        <v>1419573600</v>
      </c>
      <c r="N322" s="11">
        <f t="shared" ref="N322:N385" si="26">(((L322/60)/60)/24)+DATE(1970,1,1)</f>
        <v>41993.25</v>
      </c>
      <c r="O322" s="11">
        <f t="shared" ref="O322:O385" si="27">(((M322/60)/60)/24)+DATE(1970,1,1)</f>
        <v>41999.25</v>
      </c>
      <c r="P322" t="b">
        <v>0</v>
      </c>
      <c r="Q322" t="b">
        <v>1</v>
      </c>
      <c r="R322" t="s">
        <v>23</v>
      </c>
      <c r="S322" t="str">
        <f t="shared" ref="S322:S385" si="28">LEFT(R322, FIND("/", R322) - 1)</f>
        <v>music</v>
      </c>
      <c r="T322" t="str">
        <f t="shared" ref="T322:T385" si="29">MID(R322, FIND("/", R322) + 1, LEN(R322) - FIND("/", R322))</f>
        <v>rock</v>
      </c>
    </row>
    <row r="323" spans="1:20" x14ac:dyDescent="0.5">
      <c r="A323" s="4">
        <v>573</v>
      </c>
      <c r="B323" t="s">
        <v>1189</v>
      </c>
      <c r="C323" s="3" t="s">
        <v>1190</v>
      </c>
      <c r="D323" s="5">
        <v>6700</v>
      </c>
      <c r="E323" s="5">
        <v>7496</v>
      </c>
      <c r="F323" s="6">
        <f>Table1[[#This Row],[pledged]]/Table1[[#This Row],[goal]]</f>
        <v>1.1188059701492536</v>
      </c>
      <c r="G323" t="s">
        <v>20</v>
      </c>
      <c r="H323" s="4">
        <v>300</v>
      </c>
      <c r="I323" s="4">
        <f t="shared" si="25"/>
        <v>24.986666666666668</v>
      </c>
      <c r="J323" t="s">
        <v>21</v>
      </c>
      <c r="K323" t="s">
        <v>22</v>
      </c>
      <c r="L323">
        <v>1399006800</v>
      </c>
      <c r="M323">
        <v>1399179600</v>
      </c>
      <c r="N323" s="11">
        <f t="shared" si="26"/>
        <v>41761.208333333336</v>
      </c>
      <c r="O323" s="11">
        <f t="shared" si="27"/>
        <v>41763.208333333336</v>
      </c>
      <c r="P323" t="b">
        <v>0</v>
      </c>
      <c r="Q323" t="b">
        <v>0</v>
      </c>
      <c r="R323" t="s">
        <v>1028</v>
      </c>
      <c r="S323" t="str">
        <f t="shared" si="28"/>
        <v>journalism</v>
      </c>
      <c r="T323" t="str">
        <f t="shared" si="29"/>
        <v>audio</v>
      </c>
    </row>
    <row r="324" spans="1:20" x14ac:dyDescent="0.5">
      <c r="A324" s="4">
        <v>574</v>
      </c>
      <c r="B324" t="s">
        <v>1191</v>
      </c>
      <c r="C324" s="3" t="s">
        <v>1192</v>
      </c>
      <c r="D324" s="5">
        <v>2700</v>
      </c>
      <c r="E324" s="5">
        <v>9967</v>
      </c>
      <c r="F324" s="6">
        <f>Table1[[#This Row],[pledged]]/Table1[[#This Row],[goal]]</f>
        <v>3.6914814814814814</v>
      </c>
      <c r="G324" t="s">
        <v>20</v>
      </c>
      <c r="H324" s="4">
        <v>144</v>
      </c>
      <c r="I324" s="4">
        <f t="shared" si="25"/>
        <v>69.215277777777771</v>
      </c>
      <c r="J324" t="s">
        <v>21</v>
      </c>
      <c r="K324" t="s">
        <v>22</v>
      </c>
      <c r="L324">
        <v>1575698400</v>
      </c>
      <c r="M324">
        <v>1576562400</v>
      </c>
      <c r="N324" s="11">
        <f t="shared" si="26"/>
        <v>43806.25</v>
      </c>
      <c r="O324" s="11">
        <f t="shared" si="27"/>
        <v>43816.25</v>
      </c>
      <c r="P324" t="b">
        <v>0</v>
      </c>
      <c r="Q324" t="b">
        <v>1</v>
      </c>
      <c r="R324" t="s">
        <v>17</v>
      </c>
      <c r="S324" t="str">
        <f t="shared" si="28"/>
        <v>food</v>
      </c>
      <c r="T324" t="str">
        <f t="shared" si="29"/>
        <v>food trucks</v>
      </c>
    </row>
    <row r="325" spans="1:20" x14ac:dyDescent="0.5">
      <c r="A325" s="4">
        <v>579</v>
      </c>
      <c r="B325" t="s">
        <v>1201</v>
      </c>
      <c r="C325" s="3" t="s">
        <v>1202</v>
      </c>
      <c r="D325" s="5">
        <v>6200</v>
      </c>
      <c r="E325" s="5">
        <v>6269</v>
      </c>
      <c r="F325" s="6">
        <f>Table1[[#This Row],[pledged]]/Table1[[#This Row],[goal]]</f>
        <v>1.0111290322580646</v>
      </c>
      <c r="G325" t="s">
        <v>20</v>
      </c>
      <c r="H325" s="4">
        <v>87</v>
      </c>
      <c r="I325" s="4">
        <f t="shared" si="25"/>
        <v>72.05747126436782</v>
      </c>
      <c r="J325" t="s">
        <v>21</v>
      </c>
      <c r="K325" t="s">
        <v>22</v>
      </c>
      <c r="L325">
        <v>1312693200</v>
      </c>
      <c r="M325">
        <v>1313730000</v>
      </c>
      <c r="N325" s="11">
        <f t="shared" si="26"/>
        <v>40762.208333333336</v>
      </c>
      <c r="O325" s="11">
        <f t="shared" si="27"/>
        <v>40774.208333333336</v>
      </c>
      <c r="P325" t="b">
        <v>0</v>
      </c>
      <c r="Q325" t="b">
        <v>0</v>
      </c>
      <c r="R325" t="s">
        <v>158</v>
      </c>
      <c r="S325" t="str">
        <f t="shared" si="28"/>
        <v>music</v>
      </c>
      <c r="T325" t="str">
        <f t="shared" si="29"/>
        <v>jazz</v>
      </c>
    </row>
    <row r="326" spans="1:20" x14ac:dyDescent="0.5">
      <c r="A326" s="4">
        <v>580</v>
      </c>
      <c r="B326" t="s">
        <v>555</v>
      </c>
      <c r="C326" s="3" t="s">
        <v>1203</v>
      </c>
      <c r="D326" s="5">
        <v>43800</v>
      </c>
      <c r="E326" s="5">
        <v>149578</v>
      </c>
      <c r="F326" s="6">
        <f>Table1[[#This Row],[pledged]]/Table1[[#This Row],[goal]]</f>
        <v>3.4150228310502282</v>
      </c>
      <c r="G326" t="s">
        <v>20</v>
      </c>
      <c r="H326" s="4">
        <v>3116</v>
      </c>
      <c r="I326" s="4">
        <f t="shared" si="25"/>
        <v>48.003209242618745</v>
      </c>
      <c r="J326" t="s">
        <v>21</v>
      </c>
      <c r="K326" t="s">
        <v>22</v>
      </c>
      <c r="L326">
        <v>1393394400</v>
      </c>
      <c r="M326">
        <v>1394085600</v>
      </c>
      <c r="N326" s="11">
        <f t="shared" si="26"/>
        <v>41696.25</v>
      </c>
      <c r="O326" s="11">
        <f t="shared" si="27"/>
        <v>41704.25</v>
      </c>
      <c r="P326" t="b">
        <v>0</v>
      </c>
      <c r="Q326" t="b">
        <v>0</v>
      </c>
      <c r="R326" t="s">
        <v>33</v>
      </c>
      <c r="S326" t="str">
        <f t="shared" si="28"/>
        <v>theater</v>
      </c>
      <c r="T326" t="str">
        <f t="shared" si="29"/>
        <v>plays</v>
      </c>
    </row>
    <row r="327" spans="1:20" ht="31.5" x14ac:dyDescent="0.5">
      <c r="A327" s="4">
        <v>583</v>
      </c>
      <c r="B327" t="s">
        <v>1208</v>
      </c>
      <c r="C327" s="3" t="s">
        <v>1209</v>
      </c>
      <c r="D327" s="5">
        <v>18900</v>
      </c>
      <c r="E327" s="5">
        <v>60934</v>
      </c>
      <c r="F327" s="6">
        <f>Table1[[#This Row],[pledged]]/Table1[[#This Row],[goal]]</f>
        <v>3.2240211640211642</v>
      </c>
      <c r="G327" t="s">
        <v>20</v>
      </c>
      <c r="H327" s="4">
        <v>909</v>
      </c>
      <c r="I327" s="4">
        <f t="shared" si="25"/>
        <v>67.034103410341032</v>
      </c>
      <c r="J327" t="s">
        <v>21</v>
      </c>
      <c r="K327" t="s">
        <v>22</v>
      </c>
      <c r="L327">
        <v>1329717600</v>
      </c>
      <c r="M327">
        <v>1331186400</v>
      </c>
      <c r="N327" s="11">
        <f t="shared" si="26"/>
        <v>40959.25</v>
      </c>
      <c r="O327" s="11">
        <f t="shared" si="27"/>
        <v>40976.25</v>
      </c>
      <c r="P327" t="b">
        <v>0</v>
      </c>
      <c r="Q327" t="b">
        <v>0</v>
      </c>
      <c r="R327" t="s">
        <v>42</v>
      </c>
      <c r="S327" t="str">
        <f t="shared" si="28"/>
        <v>film &amp; video</v>
      </c>
      <c r="T327" t="str">
        <f t="shared" si="29"/>
        <v>documentary</v>
      </c>
    </row>
    <row r="328" spans="1:20" x14ac:dyDescent="0.5">
      <c r="A328" s="4">
        <v>584</v>
      </c>
      <c r="B328" t="s">
        <v>45</v>
      </c>
      <c r="C328" s="3" t="s">
        <v>1210</v>
      </c>
      <c r="D328" s="5">
        <v>86400</v>
      </c>
      <c r="E328" s="5">
        <v>103255</v>
      </c>
      <c r="F328" s="6">
        <f>Table1[[#This Row],[pledged]]/Table1[[#This Row],[goal]]</f>
        <v>1.1950810185185186</v>
      </c>
      <c r="G328" t="s">
        <v>20</v>
      </c>
      <c r="H328" s="4">
        <v>1613</v>
      </c>
      <c r="I328" s="4">
        <f t="shared" si="25"/>
        <v>64.01425914445133</v>
      </c>
      <c r="J328" t="s">
        <v>21</v>
      </c>
      <c r="K328" t="s">
        <v>22</v>
      </c>
      <c r="L328">
        <v>1335330000</v>
      </c>
      <c r="M328">
        <v>1336539600</v>
      </c>
      <c r="N328" s="11">
        <f t="shared" si="26"/>
        <v>41024.208333333336</v>
      </c>
      <c r="O328" s="11">
        <f t="shared" si="27"/>
        <v>41038.208333333336</v>
      </c>
      <c r="P328" t="b">
        <v>0</v>
      </c>
      <c r="Q328" t="b">
        <v>0</v>
      </c>
      <c r="R328" t="s">
        <v>28</v>
      </c>
      <c r="S328" t="str">
        <f t="shared" si="28"/>
        <v>technology</v>
      </c>
      <c r="T328" t="str">
        <f t="shared" si="29"/>
        <v>web</v>
      </c>
    </row>
    <row r="329" spans="1:20" x14ac:dyDescent="0.5">
      <c r="A329" s="4">
        <v>585</v>
      </c>
      <c r="B329" t="s">
        <v>1211</v>
      </c>
      <c r="C329" s="3" t="s">
        <v>1212</v>
      </c>
      <c r="D329" s="5">
        <v>8900</v>
      </c>
      <c r="E329" s="5">
        <v>13065</v>
      </c>
      <c r="F329" s="6">
        <f>Table1[[#This Row],[pledged]]/Table1[[#This Row],[goal]]</f>
        <v>1.4679775280898877</v>
      </c>
      <c r="G329" t="s">
        <v>20</v>
      </c>
      <c r="H329" s="4">
        <v>136</v>
      </c>
      <c r="I329" s="4">
        <f t="shared" si="25"/>
        <v>96.066176470588232</v>
      </c>
      <c r="J329" t="s">
        <v>21</v>
      </c>
      <c r="K329" t="s">
        <v>22</v>
      </c>
      <c r="L329">
        <v>1268888400</v>
      </c>
      <c r="M329">
        <v>1269752400</v>
      </c>
      <c r="N329" s="11">
        <f t="shared" si="26"/>
        <v>40255.208333333336</v>
      </c>
      <c r="O329" s="11">
        <f t="shared" si="27"/>
        <v>40265.208333333336</v>
      </c>
      <c r="P329" t="b">
        <v>0</v>
      </c>
      <c r="Q329" t="b">
        <v>0</v>
      </c>
      <c r="R329" t="s">
        <v>205</v>
      </c>
      <c r="S329" t="str">
        <f t="shared" si="28"/>
        <v>publishing</v>
      </c>
      <c r="T329" t="str">
        <f t="shared" si="29"/>
        <v>translations</v>
      </c>
    </row>
    <row r="330" spans="1:20" x14ac:dyDescent="0.5">
      <c r="A330" s="4">
        <v>586</v>
      </c>
      <c r="B330" t="s">
        <v>1213</v>
      </c>
      <c r="C330" s="3" t="s">
        <v>1214</v>
      </c>
      <c r="D330" s="5">
        <v>700</v>
      </c>
      <c r="E330" s="5">
        <v>6654</v>
      </c>
      <c r="F330" s="6">
        <f>Table1[[#This Row],[pledged]]/Table1[[#This Row],[goal]]</f>
        <v>9.5057142857142853</v>
      </c>
      <c r="G330" t="s">
        <v>20</v>
      </c>
      <c r="H330" s="4">
        <v>130</v>
      </c>
      <c r="I330" s="4">
        <f t="shared" si="25"/>
        <v>51.184615384615384</v>
      </c>
      <c r="J330" t="s">
        <v>21</v>
      </c>
      <c r="K330" t="s">
        <v>22</v>
      </c>
      <c r="L330">
        <v>1289973600</v>
      </c>
      <c r="M330">
        <v>1291615200</v>
      </c>
      <c r="N330" s="11">
        <f t="shared" si="26"/>
        <v>40499.25</v>
      </c>
      <c r="O330" s="11">
        <f t="shared" si="27"/>
        <v>40518.25</v>
      </c>
      <c r="P330" t="b">
        <v>0</v>
      </c>
      <c r="Q330" t="b">
        <v>0</v>
      </c>
      <c r="R330" t="s">
        <v>23</v>
      </c>
      <c r="S330" t="str">
        <f t="shared" si="28"/>
        <v>music</v>
      </c>
      <c r="T330" t="str">
        <f t="shared" si="29"/>
        <v>rock</v>
      </c>
    </row>
    <row r="331" spans="1:20" x14ac:dyDescent="0.5">
      <c r="A331" s="4">
        <v>591</v>
      </c>
      <c r="B331" t="s">
        <v>1223</v>
      </c>
      <c r="C331" s="3" t="s">
        <v>1224</v>
      </c>
      <c r="D331" s="5">
        <v>600</v>
      </c>
      <c r="E331" s="5">
        <v>6226</v>
      </c>
      <c r="F331" s="6">
        <f>Table1[[#This Row],[pledged]]/Table1[[#This Row],[goal]]</f>
        <v>10.376666666666667</v>
      </c>
      <c r="G331" t="s">
        <v>20</v>
      </c>
      <c r="H331" s="4">
        <v>102</v>
      </c>
      <c r="I331" s="4">
        <f t="shared" si="25"/>
        <v>61.03921568627451</v>
      </c>
      <c r="J331" t="s">
        <v>21</v>
      </c>
      <c r="K331" t="s">
        <v>22</v>
      </c>
      <c r="L331">
        <v>1279083600</v>
      </c>
      <c r="M331">
        <v>1279947600</v>
      </c>
      <c r="N331" s="11">
        <f t="shared" si="26"/>
        <v>40373.208333333336</v>
      </c>
      <c r="O331" s="11">
        <f t="shared" si="27"/>
        <v>40383.208333333336</v>
      </c>
      <c r="P331" t="b">
        <v>0</v>
      </c>
      <c r="Q331" t="b">
        <v>0</v>
      </c>
      <c r="R331" t="s">
        <v>88</v>
      </c>
      <c r="S331" t="str">
        <f t="shared" si="28"/>
        <v>games</v>
      </c>
      <c r="T331" t="str">
        <f t="shared" si="29"/>
        <v>video games</v>
      </c>
    </row>
    <row r="332" spans="1:20" x14ac:dyDescent="0.5">
      <c r="A332" s="4">
        <v>593</v>
      </c>
      <c r="B332" t="s">
        <v>1227</v>
      </c>
      <c r="C332" s="3" t="s">
        <v>1228</v>
      </c>
      <c r="D332" s="5">
        <v>121600</v>
      </c>
      <c r="E332" s="5">
        <v>188288</v>
      </c>
      <c r="F332" s="6">
        <f>Table1[[#This Row],[pledged]]/Table1[[#This Row],[goal]]</f>
        <v>1.5484210526315789</v>
      </c>
      <c r="G332" t="s">
        <v>20</v>
      </c>
      <c r="H332" s="4">
        <v>4006</v>
      </c>
      <c r="I332" s="4">
        <f t="shared" si="25"/>
        <v>47.001497753369947</v>
      </c>
      <c r="J332" t="s">
        <v>21</v>
      </c>
      <c r="K332" t="s">
        <v>22</v>
      </c>
      <c r="L332">
        <v>1395810000</v>
      </c>
      <c r="M332">
        <v>1396933200</v>
      </c>
      <c r="N332" s="11">
        <f t="shared" si="26"/>
        <v>41724.208333333336</v>
      </c>
      <c r="O332" s="11">
        <f t="shared" si="27"/>
        <v>41737.208333333336</v>
      </c>
      <c r="P332" t="b">
        <v>0</v>
      </c>
      <c r="Q332" t="b">
        <v>0</v>
      </c>
      <c r="R332" t="s">
        <v>70</v>
      </c>
      <c r="S332" t="str">
        <f t="shared" si="28"/>
        <v>film &amp; video</v>
      </c>
      <c r="T332" t="str">
        <f t="shared" si="29"/>
        <v>animation</v>
      </c>
    </row>
    <row r="333" spans="1:20" ht="31.5" x14ac:dyDescent="0.5">
      <c r="A333" s="4">
        <v>595</v>
      </c>
      <c r="B333" t="s">
        <v>1231</v>
      </c>
      <c r="C333" s="3" t="s">
        <v>1232</v>
      </c>
      <c r="D333" s="5">
        <v>70300</v>
      </c>
      <c r="E333" s="5">
        <v>146595</v>
      </c>
      <c r="F333" s="6">
        <f>Table1[[#This Row],[pledged]]/Table1[[#This Row],[goal]]</f>
        <v>2.0852773826458035</v>
      </c>
      <c r="G333" t="s">
        <v>20</v>
      </c>
      <c r="H333" s="4">
        <v>1629</v>
      </c>
      <c r="I333" s="4">
        <f t="shared" si="25"/>
        <v>89.99079189686924</v>
      </c>
      <c r="J333" t="s">
        <v>21</v>
      </c>
      <c r="K333" t="s">
        <v>22</v>
      </c>
      <c r="L333">
        <v>1268715600</v>
      </c>
      <c r="M333">
        <v>1270530000</v>
      </c>
      <c r="N333" s="11">
        <f t="shared" si="26"/>
        <v>40253.208333333336</v>
      </c>
      <c r="O333" s="11">
        <f t="shared" si="27"/>
        <v>40274.208333333336</v>
      </c>
      <c r="P333" t="b">
        <v>0</v>
      </c>
      <c r="Q333" t="b">
        <v>1</v>
      </c>
      <c r="R333" t="s">
        <v>33</v>
      </c>
      <c r="S333" t="str">
        <f t="shared" si="28"/>
        <v>theater</v>
      </c>
      <c r="T333" t="str">
        <f t="shared" si="29"/>
        <v>plays</v>
      </c>
    </row>
    <row r="334" spans="1:20" x14ac:dyDescent="0.5">
      <c r="A334" s="4">
        <v>597</v>
      </c>
      <c r="B334" t="s">
        <v>1235</v>
      </c>
      <c r="C334" s="3" t="s">
        <v>1236</v>
      </c>
      <c r="D334" s="5">
        <v>73800</v>
      </c>
      <c r="E334" s="5">
        <v>148779</v>
      </c>
      <c r="F334" s="6">
        <f>Table1[[#This Row],[pledged]]/Table1[[#This Row],[goal]]</f>
        <v>2.0159756097560977</v>
      </c>
      <c r="G334" t="s">
        <v>20</v>
      </c>
      <c r="H334" s="4">
        <v>2188</v>
      </c>
      <c r="I334" s="4">
        <f t="shared" si="25"/>
        <v>67.997714808043881</v>
      </c>
      <c r="J334" t="s">
        <v>21</v>
      </c>
      <c r="K334" t="s">
        <v>22</v>
      </c>
      <c r="L334">
        <v>1573970400</v>
      </c>
      <c r="M334">
        <v>1575525600</v>
      </c>
      <c r="N334" s="11">
        <f t="shared" si="26"/>
        <v>43786.25</v>
      </c>
      <c r="O334" s="11">
        <f t="shared" si="27"/>
        <v>43804.25</v>
      </c>
      <c r="P334" t="b">
        <v>0</v>
      </c>
      <c r="Q334" t="b">
        <v>0</v>
      </c>
      <c r="R334" t="s">
        <v>33</v>
      </c>
      <c r="S334" t="str">
        <f t="shared" si="28"/>
        <v>theater</v>
      </c>
      <c r="T334" t="str">
        <f t="shared" si="29"/>
        <v>plays</v>
      </c>
    </row>
    <row r="335" spans="1:20" x14ac:dyDescent="0.5">
      <c r="A335" s="4">
        <v>598</v>
      </c>
      <c r="B335" t="s">
        <v>1237</v>
      </c>
      <c r="C335" s="3" t="s">
        <v>1238</v>
      </c>
      <c r="D335" s="5">
        <v>108500</v>
      </c>
      <c r="E335" s="5">
        <v>175868</v>
      </c>
      <c r="F335" s="6">
        <f>Table1[[#This Row],[pledged]]/Table1[[#This Row],[goal]]</f>
        <v>1.6209032258064515</v>
      </c>
      <c r="G335" t="s">
        <v>20</v>
      </c>
      <c r="H335" s="4">
        <v>2409</v>
      </c>
      <c r="I335" s="4">
        <f t="shared" si="25"/>
        <v>73.004566210045667</v>
      </c>
      <c r="J335" t="s">
        <v>106</v>
      </c>
      <c r="K335" t="s">
        <v>107</v>
      </c>
      <c r="L335">
        <v>1276578000</v>
      </c>
      <c r="M335">
        <v>1279083600</v>
      </c>
      <c r="N335" s="11">
        <f t="shared" si="26"/>
        <v>40344.208333333336</v>
      </c>
      <c r="O335" s="11">
        <f t="shared" si="27"/>
        <v>40373.208333333336</v>
      </c>
      <c r="P335" t="b">
        <v>0</v>
      </c>
      <c r="Q335" t="b">
        <v>0</v>
      </c>
      <c r="R335" t="s">
        <v>23</v>
      </c>
      <c r="S335" t="str">
        <f t="shared" si="28"/>
        <v>music</v>
      </c>
      <c r="T335" t="str">
        <f t="shared" si="29"/>
        <v>rock</v>
      </c>
    </row>
    <row r="336" spans="1:20" x14ac:dyDescent="0.5">
      <c r="A336" s="4">
        <v>601</v>
      </c>
      <c r="B336" t="s">
        <v>1243</v>
      </c>
      <c r="C336" s="3" t="s">
        <v>1244</v>
      </c>
      <c r="D336" s="5">
        <v>6300</v>
      </c>
      <c r="E336" s="5">
        <v>13018</v>
      </c>
      <c r="F336" s="6">
        <f>Table1[[#This Row],[pledged]]/Table1[[#This Row],[goal]]</f>
        <v>2.0663492063492064</v>
      </c>
      <c r="G336" t="s">
        <v>20</v>
      </c>
      <c r="H336" s="4">
        <v>194</v>
      </c>
      <c r="I336" s="4">
        <f t="shared" si="25"/>
        <v>67.103092783505161</v>
      </c>
      <c r="J336" t="s">
        <v>21</v>
      </c>
      <c r="K336" t="s">
        <v>22</v>
      </c>
      <c r="L336">
        <v>1401426000</v>
      </c>
      <c r="M336">
        <v>1402894800</v>
      </c>
      <c r="N336" s="11">
        <f t="shared" si="26"/>
        <v>41789.208333333336</v>
      </c>
      <c r="O336" s="11">
        <f t="shared" si="27"/>
        <v>41806.208333333336</v>
      </c>
      <c r="P336" t="b">
        <v>1</v>
      </c>
      <c r="Q336" t="b">
        <v>0</v>
      </c>
      <c r="R336" t="s">
        <v>64</v>
      </c>
      <c r="S336" t="str">
        <f t="shared" si="28"/>
        <v>technology</v>
      </c>
      <c r="T336" t="str">
        <f t="shared" si="29"/>
        <v>wearables</v>
      </c>
    </row>
    <row r="337" spans="1:20" ht="31.5" x14ac:dyDescent="0.5">
      <c r="A337" s="4">
        <v>602</v>
      </c>
      <c r="B337" t="s">
        <v>1245</v>
      </c>
      <c r="C337" s="3" t="s">
        <v>1246</v>
      </c>
      <c r="D337" s="5">
        <v>71100</v>
      </c>
      <c r="E337" s="5">
        <v>91176</v>
      </c>
      <c r="F337" s="6">
        <f>Table1[[#This Row],[pledged]]/Table1[[#This Row],[goal]]</f>
        <v>1.2823628691983122</v>
      </c>
      <c r="G337" t="s">
        <v>20</v>
      </c>
      <c r="H337" s="4">
        <v>1140</v>
      </c>
      <c r="I337" s="4">
        <f t="shared" si="25"/>
        <v>79.978947368421046</v>
      </c>
      <c r="J337" t="s">
        <v>21</v>
      </c>
      <c r="K337" t="s">
        <v>22</v>
      </c>
      <c r="L337">
        <v>1433480400</v>
      </c>
      <c r="M337">
        <v>1434430800</v>
      </c>
      <c r="N337" s="11">
        <f t="shared" si="26"/>
        <v>42160.208333333328</v>
      </c>
      <c r="O337" s="11">
        <f t="shared" si="27"/>
        <v>42171.208333333328</v>
      </c>
      <c r="P337" t="b">
        <v>0</v>
      </c>
      <c r="Q337" t="b">
        <v>0</v>
      </c>
      <c r="R337" t="s">
        <v>33</v>
      </c>
      <c r="S337" t="str">
        <f t="shared" si="28"/>
        <v>theater</v>
      </c>
      <c r="T337" t="str">
        <f t="shared" si="29"/>
        <v>plays</v>
      </c>
    </row>
    <row r="338" spans="1:20" x14ac:dyDescent="0.5">
      <c r="A338" s="4">
        <v>603</v>
      </c>
      <c r="B338" t="s">
        <v>1247</v>
      </c>
      <c r="C338" s="3" t="s">
        <v>1248</v>
      </c>
      <c r="D338" s="5">
        <v>5300</v>
      </c>
      <c r="E338" s="5">
        <v>6342</v>
      </c>
      <c r="F338" s="6">
        <f>Table1[[#This Row],[pledged]]/Table1[[#This Row],[goal]]</f>
        <v>1.1966037735849056</v>
      </c>
      <c r="G338" t="s">
        <v>20</v>
      </c>
      <c r="H338" s="4">
        <v>102</v>
      </c>
      <c r="I338" s="4">
        <f t="shared" si="25"/>
        <v>62.176470588235297</v>
      </c>
      <c r="J338" t="s">
        <v>21</v>
      </c>
      <c r="K338" t="s">
        <v>22</v>
      </c>
      <c r="L338">
        <v>1555563600</v>
      </c>
      <c r="M338">
        <v>1557896400</v>
      </c>
      <c r="N338" s="11">
        <f t="shared" si="26"/>
        <v>43573.208333333328</v>
      </c>
      <c r="O338" s="11">
        <f t="shared" si="27"/>
        <v>43600.208333333328</v>
      </c>
      <c r="P338" t="b">
        <v>0</v>
      </c>
      <c r="Q338" t="b">
        <v>0</v>
      </c>
      <c r="R338" t="s">
        <v>33</v>
      </c>
      <c r="S338" t="str">
        <f t="shared" si="28"/>
        <v>theater</v>
      </c>
      <c r="T338" t="str">
        <f t="shared" si="29"/>
        <v>plays</v>
      </c>
    </row>
    <row r="339" spans="1:20" x14ac:dyDescent="0.5">
      <c r="A339" s="4">
        <v>604</v>
      </c>
      <c r="B339" t="s">
        <v>1249</v>
      </c>
      <c r="C339" s="3" t="s">
        <v>1250</v>
      </c>
      <c r="D339" s="5">
        <v>88700</v>
      </c>
      <c r="E339" s="5">
        <v>151438</v>
      </c>
      <c r="F339" s="6">
        <f>Table1[[#This Row],[pledged]]/Table1[[#This Row],[goal]]</f>
        <v>1.7073055242390078</v>
      </c>
      <c r="G339" t="s">
        <v>20</v>
      </c>
      <c r="H339" s="4">
        <v>2857</v>
      </c>
      <c r="I339" s="4">
        <f t="shared" si="25"/>
        <v>53.005950297514879</v>
      </c>
      <c r="J339" t="s">
        <v>21</v>
      </c>
      <c r="K339" t="s">
        <v>22</v>
      </c>
      <c r="L339">
        <v>1295676000</v>
      </c>
      <c r="M339">
        <v>1297490400</v>
      </c>
      <c r="N339" s="11">
        <f t="shared" si="26"/>
        <v>40565.25</v>
      </c>
      <c r="O339" s="11">
        <f t="shared" si="27"/>
        <v>40586.25</v>
      </c>
      <c r="P339" t="b">
        <v>0</v>
      </c>
      <c r="Q339" t="b">
        <v>0</v>
      </c>
      <c r="R339" t="s">
        <v>33</v>
      </c>
      <c r="S339" t="str">
        <f t="shared" si="28"/>
        <v>theater</v>
      </c>
      <c r="T339" t="str">
        <f t="shared" si="29"/>
        <v>plays</v>
      </c>
    </row>
    <row r="340" spans="1:20" x14ac:dyDescent="0.5">
      <c r="A340" s="4">
        <v>605</v>
      </c>
      <c r="B340" t="s">
        <v>1251</v>
      </c>
      <c r="C340" s="3" t="s">
        <v>1252</v>
      </c>
      <c r="D340" s="5">
        <v>3300</v>
      </c>
      <c r="E340" s="5">
        <v>6178</v>
      </c>
      <c r="F340" s="6">
        <f>Table1[[#This Row],[pledged]]/Table1[[#This Row],[goal]]</f>
        <v>1.8721212121212121</v>
      </c>
      <c r="G340" t="s">
        <v>20</v>
      </c>
      <c r="H340" s="4">
        <v>107</v>
      </c>
      <c r="I340" s="4">
        <f t="shared" si="25"/>
        <v>57.738317757009348</v>
      </c>
      <c r="J340" t="s">
        <v>21</v>
      </c>
      <c r="K340" t="s">
        <v>22</v>
      </c>
      <c r="L340">
        <v>1443848400</v>
      </c>
      <c r="M340">
        <v>1447394400</v>
      </c>
      <c r="N340" s="11">
        <f t="shared" si="26"/>
        <v>42280.208333333328</v>
      </c>
      <c r="O340" s="11">
        <f t="shared" si="27"/>
        <v>42321.25</v>
      </c>
      <c r="P340" t="b">
        <v>0</v>
      </c>
      <c r="Q340" t="b">
        <v>0</v>
      </c>
      <c r="R340" t="s">
        <v>67</v>
      </c>
      <c r="S340" t="str">
        <f t="shared" si="28"/>
        <v>publishing</v>
      </c>
      <c r="T340" t="str">
        <f t="shared" si="29"/>
        <v>nonfiction</v>
      </c>
    </row>
    <row r="341" spans="1:20" x14ac:dyDescent="0.5">
      <c r="A341" s="4">
        <v>606</v>
      </c>
      <c r="B341" t="s">
        <v>1253</v>
      </c>
      <c r="C341" s="3" t="s">
        <v>1254</v>
      </c>
      <c r="D341" s="5">
        <v>3400</v>
      </c>
      <c r="E341" s="5">
        <v>6405</v>
      </c>
      <c r="F341" s="6">
        <f>Table1[[#This Row],[pledged]]/Table1[[#This Row],[goal]]</f>
        <v>1.8838235294117647</v>
      </c>
      <c r="G341" t="s">
        <v>20</v>
      </c>
      <c r="H341" s="4">
        <v>160</v>
      </c>
      <c r="I341" s="4">
        <f t="shared" si="25"/>
        <v>40.03125</v>
      </c>
      <c r="J341" t="s">
        <v>40</v>
      </c>
      <c r="K341" t="s">
        <v>41</v>
      </c>
      <c r="L341">
        <v>1457330400</v>
      </c>
      <c r="M341">
        <v>1458277200</v>
      </c>
      <c r="N341" s="11">
        <f t="shared" si="26"/>
        <v>42436.25</v>
      </c>
      <c r="O341" s="11">
        <f t="shared" si="27"/>
        <v>42447.208333333328</v>
      </c>
      <c r="P341" t="b">
        <v>0</v>
      </c>
      <c r="Q341" t="b">
        <v>0</v>
      </c>
      <c r="R341" t="s">
        <v>23</v>
      </c>
      <c r="S341" t="str">
        <f t="shared" si="28"/>
        <v>music</v>
      </c>
      <c r="T341" t="str">
        <f t="shared" si="29"/>
        <v>rock</v>
      </c>
    </row>
    <row r="342" spans="1:20" x14ac:dyDescent="0.5">
      <c r="A342" s="4">
        <v>607</v>
      </c>
      <c r="B342" t="s">
        <v>1255</v>
      </c>
      <c r="C342" s="3" t="s">
        <v>1256</v>
      </c>
      <c r="D342" s="5">
        <v>137600</v>
      </c>
      <c r="E342" s="5">
        <v>180667</v>
      </c>
      <c r="F342" s="6">
        <f>Table1[[#This Row],[pledged]]/Table1[[#This Row],[goal]]</f>
        <v>1.3129869186046512</v>
      </c>
      <c r="G342" t="s">
        <v>20</v>
      </c>
      <c r="H342" s="4">
        <v>2230</v>
      </c>
      <c r="I342" s="4">
        <f t="shared" si="25"/>
        <v>81.016591928251117</v>
      </c>
      <c r="J342" t="s">
        <v>21</v>
      </c>
      <c r="K342" t="s">
        <v>22</v>
      </c>
      <c r="L342">
        <v>1395550800</v>
      </c>
      <c r="M342">
        <v>1395723600</v>
      </c>
      <c r="N342" s="11">
        <f t="shared" si="26"/>
        <v>41721.208333333336</v>
      </c>
      <c r="O342" s="11">
        <f t="shared" si="27"/>
        <v>41723.208333333336</v>
      </c>
      <c r="P342" t="b">
        <v>0</v>
      </c>
      <c r="Q342" t="b">
        <v>0</v>
      </c>
      <c r="R342" t="s">
        <v>17</v>
      </c>
      <c r="S342" t="str">
        <f t="shared" si="28"/>
        <v>food</v>
      </c>
      <c r="T342" t="str">
        <f t="shared" si="29"/>
        <v>food trucks</v>
      </c>
    </row>
    <row r="343" spans="1:20" x14ac:dyDescent="0.5">
      <c r="A343" s="4">
        <v>608</v>
      </c>
      <c r="B343" t="s">
        <v>1257</v>
      </c>
      <c r="C343" s="3" t="s">
        <v>1258</v>
      </c>
      <c r="D343" s="5">
        <v>3900</v>
      </c>
      <c r="E343" s="5">
        <v>11075</v>
      </c>
      <c r="F343" s="6">
        <f>Table1[[#This Row],[pledged]]/Table1[[#This Row],[goal]]</f>
        <v>2.8397435897435899</v>
      </c>
      <c r="G343" t="s">
        <v>20</v>
      </c>
      <c r="H343" s="4">
        <v>316</v>
      </c>
      <c r="I343" s="4">
        <f t="shared" si="25"/>
        <v>35.047468354430379</v>
      </c>
      <c r="J343" t="s">
        <v>21</v>
      </c>
      <c r="K343" t="s">
        <v>22</v>
      </c>
      <c r="L343">
        <v>1551852000</v>
      </c>
      <c r="M343">
        <v>1552197600</v>
      </c>
      <c r="N343" s="11">
        <f t="shared" si="26"/>
        <v>43530.25</v>
      </c>
      <c r="O343" s="11">
        <f t="shared" si="27"/>
        <v>43534.25</v>
      </c>
      <c r="P343" t="b">
        <v>0</v>
      </c>
      <c r="Q343" t="b">
        <v>1</v>
      </c>
      <c r="R343" t="s">
        <v>158</v>
      </c>
      <c r="S343" t="str">
        <f t="shared" si="28"/>
        <v>music</v>
      </c>
      <c r="T343" t="str">
        <f t="shared" si="29"/>
        <v>jazz</v>
      </c>
    </row>
    <row r="344" spans="1:20" x14ac:dyDescent="0.5">
      <c r="A344" s="4">
        <v>609</v>
      </c>
      <c r="B344" t="s">
        <v>1259</v>
      </c>
      <c r="C344" s="3" t="s">
        <v>1260</v>
      </c>
      <c r="D344" s="5">
        <v>10000</v>
      </c>
      <c r="E344" s="5">
        <v>12042</v>
      </c>
      <c r="F344" s="6">
        <f>Table1[[#This Row],[pledged]]/Table1[[#This Row],[goal]]</f>
        <v>1.2041999999999999</v>
      </c>
      <c r="G344" t="s">
        <v>20</v>
      </c>
      <c r="H344" s="4">
        <v>117</v>
      </c>
      <c r="I344" s="4">
        <f t="shared" si="25"/>
        <v>102.92307692307692</v>
      </c>
      <c r="J344" t="s">
        <v>21</v>
      </c>
      <c r="K344" t="s">
        <v>22</v>
      </c>
      <c r="L344">
        <v>1547618400</v>
      </c>
      <c r="M344">
        <v>1549087200</v>
      </c>
      <c r="N344" s="11">
        <f t="shared" si="26"/>
        <v>43481.25</v>
      </c>
      <c r="O344" s="11">
        <f t="shared" si="27"/>
        <v>43498.25</v>
      </c>
      <c r="P344" t="b">
        <v>0</v>
      </c>
      <c r="Q344" t="b">
        <v>0</v>
      </c>
      <c r="R344" t="s">
        <v>473</v>
      </c>
      <c r="S344" t="str">
        <f t="shared" si="28"/>
        <v>film &amp; video</v>
      </c>
      <c r="T344" t="str">
        <f t="shared" si="29"/>
        <v>science fiction</v>
      </c>
    </row>
    <row r="345" spans="1:20" ht="31.5" x14ac:dyDescent="0.5">
      <c r="A345" s="4">
        <v>610</v>
      </c>
      <c r="B345" t="s">
        <v>1261</v>
      </c>
      <c r="C345" s="3" t="s">
        <v>1262</v>
      </c>
      <c r="D345" s="5">
        <v>42800</v>
      </c>
      <c r="E345" s="5">
        <v>179356</v>
      </c>
      <c r="F345" s="6">
        <f>Table1[[#This Row],[pledged]]/Table1[[#This Row],[goal]]</f>
        <v>4.1905607476635511</v>
      </c>
      <c r="G345" t="s">
        <v>20</v>
      </c>
      <c r="H345" s="4">
        <v>6406</v>
      </c>
      <c r="I345" s="4">
        <f t="shared" si="25"/>
        <v>27.998126756166094</v>
      </c>
      <c r="J345" t="s">
        <v>21</v>
      </c>
      <c r="K345" t="s">
        <v>22</v>
      </c>
      <c r="L345">
        <v>1355637600</v>
      </c>
      <c r="M345">
        <v>1356847200</v>
      </c>
      <c r="N345" s="11">
        <f t="shared" si="26"/>
        <v>41259.25</v>
      </c>
      <c r="O345" s="11">
        <f t="shared" si="27"/>
        <v>41273.25</v>
      </c>
      <c r="P345" t="b">
        <v>0</v>
      </c>
      <c r="Q345" t="b">
        <v>0</v>
      </c>
      <c r="R345" t="s">
        <v>33</v>
      </c>
      <c r="S345" t="str">
        <f t="shared" si="28"/>
        <v>theater</v>
      </c>
      <c r="T345" t="str">
        <f t="shared" si="29"/>
        <v>plays</v>
      </c>
    </row>
    <row r="346" spans="1:20" x14ac:dyDescent="0.5">
      <c r="A346" s="4">
        <v>612</v>
      </c>
      <c r="B346" t="s">
        <v>1265</v>
      </c>
      <c r="C346" s="3" t="s">
        <v>1266</v>
      </c>
      <c r="D346" s="5">
        <v>6200</v>
      </c>
      <c r="E346" s="5">
        <v>8645</v>
      </c>
      <c r="F346" s="6">
        <f>Table1[[#This Row],[pledged]]/Table1[[#This Row],[goal]]</f>
        <v>1.3943548387096774</v>
      </c>
      <c r="G346" t="s">
        <v>20</v>
      </c>
      <c r="H346" s="4">
        <v>192</v>
      </c>
      <c r="I346" s="4">
        <f t="shared" si="25"/>
        <v>45.026041666666664</v>
      </c>
      <c r="J346" t="s">
        <v>21</v>
      </c>
      <c r="K346" t="s">
        <v>22</v>
      </c>
      <c r="L346">
        <v>1287810000</v>
      </c>
      <c r="M346">
        <v>1289800800</v>
      </c>
      <c r="N346" s="11">
        <f t="shared" si="26"/>
        <v>40474.208333333336</v>
      </c>
      <c r="O346" s="11">
        <f t="shared" si="27"/>
        <v>40497.25</v>
      </c>
      <c r="P346" t="b">
        <v>0</v>
      </c>
      <c r="Q346" t="b">
        <v>0</v>
      </c>
      <c r="R346" t="s">
        <v>50</v>
      </c>
      <c r="S346" t="str">
        <f t="shared" si="28"/>
        <v>music</v>
      </c>
      <c r="T346" t="str">
        <f t="shared" si="29"/>
        <v>electric music</v>
      </c>
    </row>
    <row r="347" spans="1:20" x14ac:dyDescent="0.5">
      <c r="A347" s="4">
        <v>613</v>
      </c>
      <c r="B347" t="s">
        <v>1267</v>
      </c>
      <c r="C347" s="3" t="s">
        <v>1268</v>
      </c>
      <c r="D347" s="5">
        <v>1100</v>
      </c>
      <c r="E347" s="5">
        <v>1914</v>
      </c>
      <c r="F347" s="6">
        <f>Table1[[#This Row],[pledged]]/Table1[[#This Row],[goal]]</f>
        <v>1.74</v>
      </c>
      <c r="G347" t="s">
        <v>20</v>
      </c>
      <c r="H347" s="4">
        <v>26</v>
      </c>
      <c r="I347" s="4">
        <f t="shared" si="25"/>
        <v>73.615384615384613</v>
      </c>
      <c r="J347" t="s">
        <v>15</v>
      </c>
      <c r="K347" t="s">
        <v>16</v>
      </c>
      <c r="L347">
        <v>1503723600</v>
      </c>
      <c r="M347">
        <v>1504501200</v>
      </c>
      <c r="N347" s="11">
        <f t="shared" si="26"/>
        <v>42973.208333333328</v>
      </c>
      <c r="O347" s="11">
        <f t="shared" si="27"/>
        <v>42982.208333333328</v>
      </c>
      <c r="P347" t="b">
        <v>0</v>
      </c>
      <c r="Q347" t="b">
        <v>0</v>
      </c>
      <c r="R347" t="s">
        <v>33</v>
      </c>
      <c r="S347" t="str">
        <f t="shared" si="28"/>
        <v>theater</v>
      </c>
      <c r="T347" t="str">
        <f t="shared" si="29"/>
        <v>plays</v>
      </c>
    </row>
    <row r="348" spans="1:20" ht="31.5" x14ac:dyDescent="0.5">
      <c r="A348" s="4">
        <v>614</v>
      </c>
      <c r="B348" t="s">
        <v>1269</v>
      </c>
      <c r="C348" s="3" t="s">
        <v>1270</v>
      </c>
      <c r="D348" s="5">
        <v>26500</v>
      </c>
      <c r="E348" s="5">
        <v>41205</v>
      </c>
      <c r="F348" s="6">
        <f>Table1[[#This Row],[pledged]]/Table1[[#This Row],[goal]]</f>
        <v>1.5549056603773586</v>
      </c>
      <c r="G348" t="s">
        <v>20</v>
      </c>
      <c r="H348" s="4">
        <v>723</v>
      </c>
      <c r="I348" s="4">
        <f t="shared" si="25"/>
        <v>56.991701244813278</v>
      </c>
      <c r="J348" t="s">
        <v>21</v>
      </c>
      <c r="K348" t="s">
        <v>22</v>
      </c>
      <c r="L348">
        <v>1484114400</v>
      </c>
      <c r="M348">
        <v>1485669600</v>
      </c>
      <c r="N348" s="11">
        <f t="shared" si="26"/>
        <v>42746.25</v>
      </c>
      <c r="O348" s="11">
        <f t="shared" si="27"/>
        <v>42764.25</v>
      </c>
      <c r="P348" t="b">
        <v>0</v>
      </c>
      <c r="Q348" t="b">
        <v>0</v>
      </c>
      <c r="R348" t="s">
        <v>33</v>
      </c>
      <c r="S348" t="str">
        <f t="shared" si="28"/>
        <v>theater</v>
      </c>
      <c r="T348" t="str">
        <f t="shared" si="29"/>
        <v>plays</v>
      </c>
    </row>
    <row r="349" spans="1:20" x14ac:dyDescent="0.5">
      <c r="A349" s="4">
        <v>615</v>
      </c>
      <c r="B349" t="s">
        <v>1271</v>
      </c>
      <c r="C349" s="3" t="s">
        <v>1272</v>
      </c>
      <c r="D349" s="5">
        <v>8500</v>
      </c>
      <c r="E349" s="5">
        <v>14488</v>
      </c>
      <c r="F349" s="6">
        <f>Table1[[#This Row],[pledged]]/Table1[[#This Row],[goal]]</f>
        <v>1.7044705882352942</v>
      </c>
      <c r="G349" t="s">
        <v>20</v>
      </c>
      <c r="H349" s="4">
        <v>170</v>
      </c>
      <c r="I349" s="4">
        <f t="shared" si="25"/>
        <v>85.223529411764702</v>
      </c>
      <c r="J349" t="s">
        <v>106</v>
      </c>
      <c r="K349" t="s">
        <v>107</v>
      </c>
      <c r="L349">
        <v>1461906000</v>
      </c>
      <c r="M349">
        <v>1462770000</v>
      </c>
      <c r="N349" s="11">
        <f t="shared" si="26"/>
        <v>42489.208333333328</v>
      </c>
      <c r="O349" s="11">
        <f t="shared" si="27"/>
        <v>42499.208333333328</v>
      </c>
      <c r="P349" t="b">
        <v>0</v>
      </c>
      <c r="Q349" t="b">
        <v>0</v>
      </c>
      <c r="R349" t="s">
        <v>33</v>
      </c>
      <c r="S349" t="str">
        <f t="shared" si="28"/>
        <v>theater</v>
      </c>
      <c r="T349" t="str">
        <f t="shared" si="29"/>
        <v>plays</v>
      </c>
    </row>
    <row r="350" spans="1:20" x14ac:dyDescent="0.5">
      <c r="A350" s="4">
        <v>616</v>
      </c>
      <c r="B350" t="s">
        <v>1273</v>
      </c>
      <c r="C350" s="3" t="s">
        <v>1274</v>
      </c>
      <c r="D350" s="5">
        <v>6400</v>
      </c>
      <c r="E350" s="5">
        <v>12129</v>
      </c>
      <c r="F350" s="6">
        <f>Table1[[#This Row],[pledged]]/Table1[[#This Row],[goal]]</f>
        <v>1.8951562500000001</v>
      </c>
      <c r="G350" t="s">
        <v>20</v>
      </c>
      <c r="H350" s="4">
        <v>238</v>
      </c>
      <c r="I350" s="4">
        <f t="shared" si="25"/>
        <v>50.962184873949582</v>
      </c>
      <c r="J350" t="s">
        <v>40</v>
      </c>
      <c r="K350" t="s">
        <v>41</v>
      </c>
      <c r="L350">
        <v>1379653200</v>
      </c>
      <c r="M350">
        <v>1379739600</v>
      </c>
      <c r="N350" s="11">
        <f t="shared" si="26"/>
        <v>41537.208333333336</v>
      </c>
      <c r="O350" s="11">
        <f t="shared" si="27"/>
        <v>41538.208333333336</v>
      </c>
      <c r="P350" t="b">
        <v>0</v>
      </c>
      <c r="Q350" t="b">
        <v>1</v>
      </c>
      <c r="R350" t="s">
        <v>59</v>
      </c>
      <c r="S350" t="str">
        <f t="shared" si="28"/>
        <v>music</v>
      </c>
      <c r="T350" t="str">
        <f t="shared" si="29"/>
        <v>indie rock</v>
      </c>
    </row>
    <row r="351" spans="1:20" x14ac:dyDescent="0.5">
      <c r="A351" s="4">
        <v>617</v>
      </c>
      <c r="B351" t="s">
        <v>1275</v>
      </c>
      <c r="C351" s="3" t="s">
        <v>1276</v>
      </c>
      <c r="D351" s="5">
        <v>1400</v>
      </c>
      <c r="E351" s="5">
        <v>3496</v>
      </c>
      <c r="F351" s="6">
        <f>Table1[[#This Row],[pledged]]/Table1[[#This Row],[goal]]</f>
        <v>2.4971428571428573</v>
      </c>
      <c r="G351" t="s">
        <v>20</v>
      </c>
      <c r="H351" s="4">
        <v>55</v>
      </c>
      <c r="I351" s="4">
        <f t="shared" si="25"/>
        <v>63.563636363636363</v>
      </c>
      <c r="J351" t="s">
        <v>21</v>
      </c>
      <c r="K351" t="s">
        <v>22</v>
      </c>
      <c r="L351">
        <v>1401858000</v>
      </c>
      <c r="M351">
        <v>1402722000</v>
      </c>
      <c r="N351" s="11">
        <f t="shared" si="26"/>
        <v>41794.208333333336</v>
      </c>
      <c r="O351" s="11">
        <f t="shared" si="27"/>
        <v>41804.208333333336</v>
      </c>
      <c r="P351" t="b">
        <v>0</v>
      </c>
      <c r="Q351" t="b">
        <v>0</v>
      </c>
      <c r="R351" t="s">
        <v>33</v>
      </c>
      <c r="S351" t="str">
        <f t="shared" si="28"/>
        <v>theater</v>
      </c>
      <c r="T351" t="str">
        <f t="shared" si="29"/>
        <v>plays</v>
      </c>
    </row>
    <row r="352" spans="1:20" x14ac:dyDescent="0.5">
      <c r="A352" s="4">
        <v>620</v>
      </c>
      <c r="B352" t="s">
        <v>1281</v>
      </c>
      <c r="C352" s="3" t="s">
        <v>1282</v>
      </c>
      <c r="D352" s="5">
        <v>4300</v>
      </c>
      <c r="E352" s="5">
        <v>11525</v>
      </c>
      <c r="F352" s="6">
        <f>Table1[[#This Row],[pledged]]/Table1[[#This Row],[goal]]</f>
        <v>2.6802325581395348</v>
      </c>
      <c r="G352" t="s">
        <v>20</v>
      </c>
      <c r="H352" s="4">
        <v>128</v>
      </c>
      <c r="I352" s="4">
        <f t="shared" si="25"/>
        <v>90.0390625</v>
      </c>
      <c r="J352" t="s">
        <v>26</v>
      </c>
      <c r="K352" t="s">
        <v>27</v>
      </c>
      <c r="L352">
        <v>1467954000</v>
      </c>
      <c r="M352">
        <v>1468299600</v>
      </c>
      <c r="N352" s="11">
        <f t="shared" si="26"/>
        <v>42559.208333333328</v>
      </c>
      <c r="O352" s="11">
        <f t="shared" si="27"/>
        <v>42563.208333333328</v>
      </c>
      <c r="P352" t="b">
        <v>0</v>
      </c>
      <c r="Q352" t="b">
        <v>0</v>
      </c>
      <c r="R352" t="s">
        <v>121</v>
      </c>
      <c r="S352" t="str">
        <f t="shared" si="28"/>
        <v>photography</v>
      </c>
      <c r="T352" t="str">
        <f t="shared" si="29"/>
        <v>photography books</v>
      </c>
    </row>
    <row r="353" spans="1:20" x14ac:dyDescent="0.5">
      <c r="A353" s="4">
        <v>621</v>
      </c>
      <c r="B353" t="s">
        <v>1283</v>
      </c>
      <c r="C353" s="3" t="s">
        <v>1284</v>
      </c>
      <c r="D353" s="5">
        <v>25600</v>
      </c>
      <c r="E353" s="5">
        <v>158669</v>
      </c>
      <c r="F353" s="6">
        <f>Table1[[#This Row],[pledged]]/Table1[[#This Row],[goal]]</f>
        <v>6.1980078125000002</v>
      </c>
      <c r="G353" t="s">
        <v>20</v>
      </c>
      <c r="H353" s="4">
        <v>2144</v>
      </c>
      <c r="I353" s="4">
        <f t="shared" si="25"/>
        <v>74.006063432835816</v>
      </c>
      <c r="J353" t="s">
        <v>21</v>
      </c>
      <c r="K353" t="s">
        <v>22</v>
      </c>
      <c r="L353">
        <v>1473742800</v>
      </c>
      <c r="M353">
        <v>1474174800</v>
      </c>
      <c r="N353" s="11">
        <f t="shared" si="26"/>
        <v>42626.208333333328</v>
      </c>
      <c r="O353" s="11">
        <f t="shared" si="27"/>
        <v>42631.208333333328</v>
      </c>
      <c r="P353" t="b">
        <v>0</v>
      </c>
      <c r="Q353" t="b">
        <v>0</v>
      </c>
      <c r="R353" t="s">
        <v>33</v>
      </c>
      <c r="S353" t="str">
        <f t="shared" si="28"/>
        <v>theater</v>
      </c>
      <c r="T353" t="str">
        <f t="shared" si="29"/>
        <v>plays</v>
      </c>
    </row>
    <row r="354" spans="1:20" x14ac:dyDescent="0.5">
      <c r="A354" s="4">
        <v>623</v>
      </c>
      <c r="B354" t="s">
        <v>1287</v>
      </c>
      <c r="C354" s="3" t="s">
        <v>1288</v>
      </c>
      <c r="D354" s="5">
        <v>94300</v>
      </c>
      <c r="E354" s="5">
        <v>150806</v>
      </c>
      <c r="F354" s="6">
        <f>Table1[[#This Row],[pledged]]/Table1[[#This Row],[goal]]</f>
        <v>1.5992152704135738</v>
      </c>
      <c r="G354" t="s">
        <v>20</v>
      </c>
      <c r="H354" s="4">
        <v>2693</v>
      </c>
      <c r="I354" s="4">
        <f t="shared" si="25"/>
        <v>55.999257333828446</v>
      </c>
      <c r="J354" t="s">
        <v>40</v>
      </c>
      <c r="K354" t="s">
        <v>41</v>
      </c>
      <c r="L354">
        <v>1437022800</v>
      </c>
      <c r="M354">
        <v>1437454800</v>
      </c>
      <c r="N354" s="11">
        <f t="shared" si="26"/>
        <v>42201.208333333328</v>
      </c>
      <c r="O354" s="11">
        <f t="shared" si="27"/>
        <v>42206.208333333328</v>
      </c>
      <c r="P354" t="b">
        <v>0</v>
      </c>
      <c r="Q354" t="b">
        <v>0</v>
      </c>
      <c r="R354" t="s">
        <v>33</v>
      </c>
      <c r="S354" t="str">
        <f t="shared" si="28"/>
        <v>theater</v>
      </c>
      <c r="T354" t="str">
        <f t="shared" si="29"/>
        <v>plays</v>
      </c>
    </row>
    <row r="355" spans="1:20" x14ac:dyDescent="0.5">
      <c r="A355" s="4">
        <v>624</v>
      </c>
      <c r="B355" t="s">
        <v>1289</v>
      </c>
      <c r="C355" s="3" t="s">
        <v>1290</v>
      </c>
      <c r="D355" s="5">
        <v>5100</v>
      </c>
      <c r="E355" s="5">
        <v>14249</v>
      </c>
      <c r="F355" s="6">
        <f>Table1[[#This Row],[pledged]]/Table1[[#This Row],[goal]]</f>
        <v>2.793921568627451</v>
      </c>
      <c r="G355" t="s">
        <v>20</v>
      </c>
      <c r="H355" s="4">
        <v>432</v>
      </c>
      <c r="I355" s="4">
        <f t="shared" si="25"/>
        <v>32.983796296296298</v>
      </c>
      <c r="J355" t="s">
        <v>21</v>
      </c>
      <c r="K355" t="s">
        <v>22</v>
      </c>
      <c r="L355">
        <v>1422165600</v>
      </c>
      <c r="M355">
        <v>1422684000</v>
      </c>
      <c r="N355" s="11">
        <f t="shared" si="26"/>
        <v>42029.25</v>
      </c>
      <c r="O355" s="11">
        <f t="shared" si="27"/>
        <v>42035.25</v>
      </c>
      <c r="P355" t="b">
        <v>0</v>
      </c>
      <c r="Q355" t="b">
        <v>0</v>
      </c>
      <c r="R355" t="s">
        <v>121</v>
      </c>
      <c r="S355" t="str">
        <f t="shared" si="28"/>
        <v>photography</v>
      </c>
      <c r="T355" t="str">
        <f t="shared" si="29"/>
        <v>photography books</v>
      </c>
    </row>
    <row r="356" spans="1:20" ht="31.5" x14ac:dyDescent="0.5">
      <c r="A356" s="4">
        <v>626</v>
      </c>
      <c r="B356" t="s">
        <v>1293</v>
      </c>
      <c r="C356" s="3" t="s">
        <v>1294</v>
      </c>
      <c r="D356" s="5">
        <v>6400</v>
      </c>
      <c r="E356" s="5">
        <v>13205</v>
      </c>
      <c r="F356" s="6">
        <f>Table1[[#This Row],[pledged]]/Table1[[#This Row],[goal]]</f>
        <v>2.0632812500000002</v>
      </c>
      <c r="G356" t="s">
        <v>20</v>
      </c>
      <c r="H356" s="4">
        <v>189</v>
      </c>
      <c r="I356" s="4">
        <f t="shared" si="25"/>
        <v>69.867724867724874</v>
      </c>
      <c r="J356" t="s">
        <v>21</v>
      </c>
      <c r="K356" t="s">
        <v>22</v>
      </c>
      <c r="L356">
        <v>1285650000</v>
      </c>
      <c r="M356">
        <v>1286427600</v>
      </c>
      <c r="N356" s="11">
        <f t="shared" si="26"/>
        <v>40449.208333333336</v>
      </c>
      <c r="O356" s="11">
        <f t="shared" si="27"/>
        <v>40458.208333333336</v>
      </c>
      <c r="P356" t="b">
        <v>0</v>
      </c>
      <c r="Q356" t="b">
        <v>1</v>
      </c>
      <c r="R356" t="s">
        <v>33</v>
      </c>
      <c r="S356" t="str">
        <f t="shared" si="28"/>
        <v>theater</v>
      </c>
      <c r="T356" t="str">
        <f t="shared" si="29"/>
        <v>plays</v>
      </c>
    </row>
    <row r="357" spans="1:20" x14ac:dyDescent="0.5">
      <c r="A357" s="4">
        <v>627</v>
      </c>
      <c r="B357" t="s">
        <v>1295</v>
      </c>
      <c r="C357" s="3" t="s">
        <v>1296</v>
      </c>
      <c r="D357" s="5">
        <v>1600</v>
      </c>
      <c r="E357" s="5">
        <v>11108</v>
      </c>
      <c r="F357" s="6">
        <f>Table1[[#This Row],[pledged]]/Table1[[#This Row],[goal]]</f>
        <v>6.9424999999999999</v>
      </c>
      <c r="G357" t="s">
        <v>20</v>
      </c>
      <c r="H357" s="4">
        <v>154</v>
      </c>
      <c r="I357" s="4">
        <f t="shared" si="25"/>
        <v>72.129870129870127</v>
      </c>
      <c r="J357" t="s">
        <v>40</v>
      </c>
      <c r="K357" t="s">
        <v>41</v>
      </c>
      <c r="L357">
        <v>1276664400</v>
      </c>
      <c r="M357">
        <v>1278738000</v>
      </c>
      <c r="N357" s="11">
        <f t="shared" si="26"/>
        <v>40345.208333333336</v>
      </c>
      <c r="O357" s="11">
        <f t="shared" si="27"/>
        <v>40369.208333333336</v>
      </c>
      <c r="P357" t="b">
        <v>1</v>
      </c>
      <c r="Q357" t="b">
        <v>0</v>
      </c>
      <c r="R357" t="s">
        <v>17</v>
      </c>
      <c r="S357" t="str">
        <f t="shared" si="28"/>
        <v>food</v>
      </c>
      <c r="T357" t="str">
        <f t="shared" si="29"/>
        <v>food trucks</v>
      </c>
    </row>
    <row r="358" spans="1:20" x14ac:dyDescent="0.5">
      <c r="A358" s="4">
        <v>628</v>
      </c>
      <c r="B358" t="s">
        <v>1297</v>
      </c>
      <c r="C358" s="3" t="s">
        <v>1298</v>
      </c>
      <c r="D358" s="5">
        <v>1900</v>
      </c>
      <c r="E358" s="5">
        <v>2884</v>
      </c>
      <c r="F358" s="6">
        <f>Table1[[#This Row],[pledged]]/Table1[[#This Row],[goal]]</f>
        <v>1.5178947368421052</v>
      </c>
      <c r="G358" t="s">
        <v>20</v>
      </c>
      <c r="H358" s="4">
        <v>96</v>
      </c>
      <c r="I358" s="4">
        <f t="shared" si="25"/>
        <v>30.041666666666668</v>
      </c>
      <c r="J358" t="s">
        <v>21</v>
      </c>
      <c r="K358" t="s">
        <v>22</v>
      </c>
      <c r="L358">
        <v>1286168400</v>
      </c>
      <c r="M358">
        <v>1286427600</v>
      </c>
      <c r="N358" s="11">
        <f t="shared" si="26"/>
        <v>40455.208333333336</v>
      </c>
      <c r="O358" s="11">
        <f t="shared" si="27"/>
        <v>40458.208333333336</v>
      </c>
      <c r="P358" t="b">
        <v>0</v>
      </c>
      <c r="Q358" t="b">
        <v>0</v>
      </c>
      <c r="R358" t="s">
        <v>59</v>
      </c>
      <c r="S358" t="str">
        <f t="shared" si="28"/>
        <v>music</v>
      </c>
      <c r="T358" t="str">
        <f t="shared" si="29"/>
        <v>indie rock</v>
      </c>
    </row>
    <row r="359" spans="1:20" x14ac:dyDescent="0.5">
      <c r="A359" s="4">
        <v>631</v>
      </c>
      <c r="B359" t="s">
        <v>1303</v>
      </c>
      <c r="C359" s="3" t="s">
        <v>1304</v>
      </c>
      <c r="D359" s="5">
        <v>59200</v>
      </c>
      <c r="E359" s="5">
        <v>183756</v>
      </c>
      <c r="F359" s="6">
        <f>Table1[[#This Row],[pledged]]/Table1[[#This Row],[goal]]</f>
        <v>3.1039864864864866</v>
      </c>
      <c r="G359" t="s">
        <v>20</v>
      </c>
      <c r="H359" s="4">
        <v>3063</v>
      </c>
      <c r="I359" s="4">
        <f t="shared" si="25"/>
        <v>59.992164544564154</v>
      </c>
      <c r="J359" t="s">
        <v>21</v>
      </c>
      <c r="K359" t="s">
        <v>22</v>
      </c>
      <c r="L359">
        <v>1553576400</v>
      </c>
      <c r="M359">
        <v>1553922000</v>
      </c>
      <c r="N359" s="11">
        <f t="shared" si="26"/>
        <v>43550.208333333328</v>
      </c>
      <c r="O359" s="11">
        <f t="shared" si="27"/>
        <v>43554.208333333328</v>
      </c>
      <c r="P359" t="b">
        <v>0</v>
      </c>
      <c r="Q359" t="b">
        <v>0</v>
      </c>
      <c r="R359" t="s">
        <v>33</v>
      </c>
      <c r="S359" t="str">
        <f t="shared" si="28"/>
        <v>theater</v>
      </c>
      <c r="T359" t="str">
        <f t="shared" si="29"/>
        <v>plays</v>
      </c>
    </row>
    <row r="360" spans="1:20" x14ac:dyDescent="0.5">
      <c r="A360" s="4">
        <v>635</v>
      </c>
      <c r="B360" t="s">
        <v>1311</v>
      </c>
      <c r="C360" s="3" t="s">
        <v>1312</v>
      </c>
      <c r="D360" s="5">
        <v>139000</v>
      </c>
      <c r="E360" s="5">
        <v>158590</v>
      </c>
      <c r="F360" s="6">
        <f>Table1[[#This Row],[pledged]]/Table1[[#This Row],[goal]]</f>
        <v>1.1409352517985611</v>
      </c>
      <c r="G360" t="s">
        <v>20</v>
      </c>
      <c r="H360" s="4">
        <v>2266</v>
      </c>
      <c r="I360" s="4">
        <f t="shared" si="25"/>
        <v>69.986760812003524</v>
      </c>
      <c r="J360" t="s">
        <v>21</v>
      </c>
      <c r="K360" t="s">
        <v>22</v>
      </c>
      <c r="L360">
        <v>1360389600</v>
      </c>
      <c r="M360">
        <v>1363150800</v>
      </c>
      <c r="N360" s="11">
        <f t="shared" si="26"/>
        <v>41314.25</v>
      </c>
      <c r="O360" s="11">
        <f t="shared" si="27"/>
        <v>41346.208333333336</v>
      </c>
      <c r="P360" t="b">
        <v>0</v>
      </c>
      <c r="Q360" t="b">
        <v>0</v>
      </c>
      <c r="R360" t="s">
        <v>268</v>
      </c>
      <c r="S360" t="str">
        <f t="shared" si="28"/>
        <v>film &amp; video</v>
      </c>
      <c r="T360" t="str">
        <f t="shared" si="29"/>
        <v>television</v>
      </c>
    </row>
    <row r="361" spans="1:20" ht="31.5" x14ac:dyDescent="0.5">
      <c r="A361" s="4">
        <v>641</v>
      </c>
      <c r="B361" t="s">
        <v>1323</v>
      </c>
      <c r="C361" s="3" t="s">
        <v>1324</v>
      </c>
      <c r="D361" s="5">
        <v>9400</v>
      </c>
      <c r="E361" s="5">
        <v>11277</v>
      </c>
      <c r="F361" s="6">
        <f>Table1[[#This Row],[pledged]]/Table1[[#This Row],[goal]]</f>
        <v>1.1996808510638297</v>
      </c>
      <c r="G361" t="s">
        <v>20</v>
      </c>
      <c r="H361" s="4">
        <v>194</v>
      </c>
      <c r="I361" s="4">
        <f t="shared" si="25"/>
        <v>58.128865979381445</v>
      </c>
      <c r="J361" t="s">
        <v>97</v>
      </c>
      <c r="K361" t="s">
        <v>98</v>
      </c>
      <c r="L361">
        <v>1487570400</v>
      </c>
      <c r="M361">
        <v>1489986000</v>
      </c>
      <c r="N361" s="11">
        <f t="shared" si="26"/>
        <v>42786.25</v>
      </c>
      <c r="O361" s="11">
        <f t="shared" si="27"/>
        <v>42814.208333333328</v>
      </c>
      <c r="P361" t="b">
        <v>0</v>
      </c>
      <c r="Q361" t="b">
        <v>0</v>
      </c>
      <c r="R361" t="s">
        <v>33</v>
      </c>
      <c r="S361" t="str">
        <f t="shared" si="28"/>
        <v>theater</v>
      </c>
      <c r="T361" t="str">
        <f t="shared" si="29"/>
        <v>plays</v>
      </c>
    </row>
    <row r="362" spans="1:20" x14ac:dyDescent="0.5">
      <c r="A362" s="4">
        <v>642</v>
      </c>
      <c r="B362" t="s">
        <v>1325</v>
      </c>
      <c r="C362" s="3" t="s">
        <v>1326</v>
      </c>
      <c r="D362" s="5">
        <v>9200</v>
      </c>
      <c r="E362" s="5">
        <v>13382</v>
      </c>
      <c r="F362" s="6">
        <f>Table1[[#This Row],[pledged]]/Table1[[#This Row],[goal]]</f>
        <v>1.4545652173913044</v>
      </c>
      <c r="G362" t="s">
        <v>20</v>
      </c>
      <c r="H362" s="4">
        <v>129</v>
      </c>
      <c r="I362" s="4">
        <f t="shared" si="25"/>
        <v>103.73643410852713</v>
      </c>
      <c r="J362" t="s">
        <v>15</v>
      </c>
      <c r="K362" t="s">
        <v>16</v>
      </c>
      <c r="L362">
        <v>1545026400</v>
      </c>
      <c r="M362">
        <v>1545804000</v>
      </c>
      <c r="N362" s="11">
        <f t="shared" si="26"/>
        <v>43451.25</v>
      </c>
      <c r="O362" s="11">
        <f t="shared" si="27"/>
        <v>43460.25</v>
      </c>
      <c r="P362" t="b">
        <v>0</v>
      </c>
      <c r="Q362" t="b">
        <v>0</v>
      </c>
      <c r="R362" t="s">
        <v>64</v>
      </c>
      <c r="S362" t="str">
        <f t="shared" si="28"/>
        <v>technology</v>
      </c>
      <c r="T362" t="str">
        <f t="shared" si="29"/>
        <v>wearables</v>
      </c>
    </row>
    <row r="363" spans="1:20" x14ac:dyDescent="0.5">
      <c r="A363" s="4">
        <v>643</v>
      </c>
      <c r="B363" t="s">
        <v>1327</v>
      </c>
      <c r="C363" s="3" t="s">
        <v>1328</v>
      </c>
      <c r="D363" s="5">
        <v>14900</v>
      </c>
      <c r="E363" s="5">
        <v>32986</v>
      </c>
      <c r="F363" s="6">
        <f>Table1[[#This Row],[pledged]]/Table1[[#This Row],[goal]]</f>
        <v>2.2138255033557046</v>
      </c>
      <c r="G363" t="s">
        <v>20</v>
      </c>
      <c r="H363" s="4">
        <v>375</v>
      </c>
      <c r="I363" s="4">
        <f t="shared" si="25"/>
        <v>87.962666666666664</v>
      </c>
      <c r="J363" t="s">
        <v>21</v>
      </c>
      <c r="K363" t="s">
        <v>22</v>
      </c>
      <c r="L363">
        <v>1488348000</v>
      </c>
      <c r="M363">
        <v>1489899600</v>
      </c>
      <c r="N363" s="11">
        <f t="shared" si="26"/>
        <v>42795.25</v>
      </c>
      <c r="O363" s="11">
        <f t="shared" si="27"/>
        <v>42813.208333333328</v>
      </c>
      <c r="P363" t="b">
        <v>0</v>
      </c>
      <c r="Q363" t="b">
        <v>0</v>
      </c>
      <c r="R363" t="s">
        <v>33</v>
      </c>
      <c r="S363" t="str">
        <f t="shared" si="28"/>
        <v>theater</v>
      </c>
      <c r="T363" t="str">
        <f t="shared" si="29"/>
        <v>plays</v>
      </c>
    </row>
    <row r="364" spans="1:20" x14ac:dyDescent="0.5">
      <c r="A364" s="4">
        <v>652</v>
      </c>
      <c r="B364" t="s">
        <v>1345</v>
      </c>
      <c r="C364" s="3" t="s">
        <v>1346</v>
      </c>
      <c r="D364" s="5">
        <v>10000</v>
      </c>
      <c r="E364" s="5">
        <v>12684</v>
      </c>
      <c r="F364" s="6">
        <f>Table1[[#This Row],[pledged]]/Table1[[#This Row],[goal]]</f>
        <v>1.2684</v>
      </c>
      <c r="G364" t="s">
        <v>20</v>
      </c>
      <c r="H364" s="4">
        <v>409</v>
      </c>
      <c r="I364" s="4">
        <f t="shared" si="25"/>
        <v>31.012224938875306</v>
      </c>
      <c r="J364" t="s">
        <v>21</v>
      </c>
      <c r="K364" t="s">
        <v>22</v>
      </c>
      <c r="L364">
        <v>1470373200</v>
      </c>
      <c r="M364">
        <v>1474088400</v>
      </c>
      <c r="N364" s="11">
        <f t="shared" si="26"/>
        <v>42587.208333333328</v>
      </c>
      <c r="O364" s="11">
        <f t="shared" si="27"/>
        <v>42630.208333333328</v>
      </c>
      <c r="P364" t="b">
        <v>0</v>
      </c>
      <c r="Q364" t="b">
        <v>0</v>
      </c>
      <c r="R364" t="s">
        <v>28</v>
      </c>
      <c r="S364" t="str">
        <f t="shared" si="28"/>
        <v>technology</v>
      </c>
      <c r="T364" t="str">
        <f t="shared" si="29"/>
        <v>web</v>
      </c>
    </row>
    <row r="365" spans="1:20" x14ac:dyDescent="0.5">
      <c r="A365" s="4">
        <v>653</v>
      </c>
      <c r="B365" t="s">
        <v>1347</v>
      </c>
      <c r="C365" s="3" t="s">
        <v>1348</v>
      </c>
      <c r="D365" s="5">
        <v>600</v>
      </c>
      <c r="E365" s="5">
        <v>14033</v>
      </c>
      <c r="F365" s="6">
        <f>Table1[[#This Row],[pledged]]/Table1[[#This Row],[goal]]</f>
        <v>23.388333333333332</v>
      </c>
      <c r="G365" t="s">
        <v>20</v>
      </c>
      <c r="H365" s="4">
        <v>234</v>
      </c>
      <c r="I365" s="4">
        <f t="shared" si="25"/>
        <v>59.970085470085472</v>
      </c>
      <c r="J365" t="s">
        <v>21</v>
      </c>
      <c r="K365" t="s">
        <v>22</v>
      </c>
      <c r="L365">
        <v>1460091600</v>
      </c>
      <c r="M365">
        <v>1460264400</v>
      </c>
      <c r="N365" s="11">
        <f t="shared" si="26"/>
        <v>42468.208333333328</v>
      </c>
      <c r="O365" s="11">
        <f t="shared" si="27"/>
        <v>42470.208333333328</v>
      </c>
      <c r="P365" t="b">
        <v>0</v>
      </c>
      <c r="Q365" t="b">
        <v>0</v>
      </c>
      <c r="R365" t="s">
        <v>28</v>
      </c>
      <c r="S365" t="str">
        <f t="shared" si="28"/>
        <v>technology</v>
      </c>
      <c r="T365" t="str">
        <f t="shared" si="29"/>
        <v>web</v>
      </c>
    </row>
    <row r="366" spans="1:20" x14ac:dyDescent="0.5">
      <c r="A366" s="4">
        <v>654</v>
      </c>
      <c r="B366" t="s">
        <v>1349</v>
      </c>
      <c r="C366" s="3" t="s">
        <v>1350</v>
      </c>
      <c r="D366" s="5">
        <v>35000</v>
      </c>
      <c r="E366" s="5">
        <v>177936</v>
      </c>
      <c r="F366" s="6">
        <f>Table1[[#This Row],[pledged]]/Table1[[#This Row],[goal]]</f>
        <v>5.0838857142857146</v>
      </c>
      <c r="G366" t="s">
        <v>20</v>
      </c>
      <c r="H366" s="4">
        <v>3016</v>
      </c>
      <c r="I366" s="4">
        <f t="shared" si="25"/>
        <v>58.9973474801061</v>
      </c>
      <c r="J366" t="s">
        <v>21</v>
      </c>
      <c r="K366" t="s">
        <v>22</v>
      </c>
      <c r="L366">
        <v>1440392400</v>
      </c>
      <c r="M366">
        <v>1440824400</v>
      </c>
      <c r="N366" s="11">
        <f t="shared" si="26"/>
        <v>42240.208333333328</v>
      </c>
      <c r="O366" s="11">
        <f t="shared" si="27"/>
        <v>42245.208333333328</v>
      </c>
      <c r="P366" t="b">
        <v>0</v>
      </c>
      <c r="Q366" t="b">
        <v>0</v>
      </c>
      <c r="R366" t="s">
        <v>147</v>
      </c>
      <c r="S366" t="str">
        <f t="shared" si="28"/>
        <v>music</v>
      </c>
      <c r="T366" t="str">
        <f t="shared" si="29"/>
        <v>metal</v>
      </c>
    </row>
    <row r="367" spans="1:20" x14ac:dyDescent="0.5">
      <c r="A367" s="4">
        <v>655</v>
      </c>
      <c r="B367" t="s">
        <v>1351</v>
      </c>
      <c r="C367" s="3" t="s">
        <v>1352</v>
      </c>
      <c r="D367" s="5">
        <v>6900</v>
      </c>
      <c r="E367" s="5">
        <v>13212</v>
      </c>
      <c r="F367" s="6">
        <f>Table1[[#This Row],[pledged]]/Table1[[#This Row],[goal]]</f>
        <v>1.9147826086956521</v>
      </c>
      <c r="G367" t="s">
        <v>20</v>
      </c>
      <c r="H367" s="4">
        <v>264</v>
      </c>
      <c r="I367" s="4">
        <f t="shared" si="25"/>
        <v>50.045454545454547</v>
      </c>
      <c r="J367" t="s">
        <v>21</v>
      </c>
      <c r="K367" t="s">
        <v>22</v>
      </c>
      <c r="L367">
        <v>1488434400</v>
      </c>
      <c r="M367">
        <v>1489554000</v>
      </c>
      <c r="N367" s="11">
        <f t="shared" si="26"/>
        <v>42796.25</v>
      </c>
      <c r="O367" s="11">
        <f t="shared" si="27"/>
        <v>42809.208333333328</v>
      </c>
      <c r="P367" t="b">
        <v>1</v>
      </c>
      <c r="Q367" t="b">
        <v>0</v>
      </c>
      <c r="R367" t="s">
        <v>121</v>
      </c>
      <c r="S367" t="str">
        <f t="shared" si="28"/>
        <v>photography</v>
      </c>
      <c r="T367" t="str">
        <f t="shared" si="29"/>
        <v>photography books</v>
      </c>
    </row>
    <row r="368" spans="1:20" x14ac:dyDescent="0.5">
      <c r="A368" s="4">
        <v>665</v>
      </c>
      <c r="B368" t="s">
        <v>1370</v>
      </c>
      <c r="C368" s="3" t="s">
        <v>1371</v>
      </c>
      <c r="D368" s="5">
        <v>5100</v>
      </c>
      <c r="E368" s="5">
        <v>12219</v>
      </c>
      <c r="F368" s="6">
        <f>Table1[[#This Row],[pledged]]/Table1[[#This Row],[goal]]</f>
        <v>2.3958823529411766</v>
      </c>
      <c r="G368" t="s">
        <v>20</v>
      </c>
      <c r="H368" s="4">
        <v>272</v>
      </c>
      <c r="I368" s="4">
        <f t="shared" si="25"/>
        <v>44.922794117647058</v>
      </c>
      <c r="J368" t="s">
        <v>21</v>
      </c>
      <c r="K368" t="s">
        <v>22</v>
      </c>
      <c r="L368">
        <v>1310187600</v>
      </c>
      <c r="M368">
        <v>1311397200</v>
      </c>
      <c r="N368" s="11">
        <f t="shared" si="26"/>
        <v>40733.208333333336</v>
      </c>
      <c r="O368" s="11">
        <f t="shared" si="27"/>
        <v>40747.208333333336</v>
      </c>
      <c r="P368" t="b">
        <v>0</v>
      </c>
      <c r="Q368" t="b">
        <v>1</v>
      </c>
      <c r="R368" t="s">
        <v>42</v>
      </c>
      <c r="S368" t="str">
        <f t="shared" si="28"/>
        <v>film &amp; video</v>
      </c>
      <c r="T368" t="str">
        <f t="shared" si="29"/>
        <v>documentary</v>
      </c>
    </row>
    <row r="369" spans="1:20" ht="31.5" x14ac:dyDescent="0.5">
      <c r="A369" s="4">
        <v>667</v>
      </c>
      <c r="B369" t="s">
        <v>1374</v>
      </c>
      <c r="C369" s="3" t="s">
        <v>1375</v>
      </c>
      <c r="D369" s="5">
        <v>6900</v>
      </c>
      <c r="E369" s="5">
        <v>12155</v>
      </c>
      <c r="F369" s="6">
        <f>Table1[[#This Row],[pledged]]/Table1[[#This Row],[goal]]</f>
        <v>1.7615942028985507</v>
      </c>
      <c r="G369" t="s">
        <v>20</v>
      </c>
      <c r="H369" s="4">
        <v>419</v>
      </c>
      <c r="I369" s="4">
        <f t="shared" si="25"/>
        <v>29.009546539379475</v>
      </c>
      <c r="J369" t="s">
        <v>21</v>
      </c>
      <c r="K369" t="s">
        <v>22</v>
      </c>
      <c r="L369">
        <v>1410325200</v>
      </c>
      <c r="M369">
        <v>1411102800</v>
      </c>
      <c r="N369" s="11">
        <f t="shared" si="26"/>
        <v>41892.208333333336</v>
      </c>
      <c r="O369" s="11">
        <f t="shared" si="27"/>
        <v>41901.208333333336</v>
      </c>
      <c r="P369" t="b">
        <v>0</v>
      </c>
      <c r="Q369" t="b">
        <v>0</v>
      </c>
      <c r="R369" t="s">
        <v>1028</v>
      </c>
      <c r="S369" t="str">
        <f t="shared" si="28"/>
        <v>journalism</v>
      </c>
      <c r="T369" t="str">
        <f t="shared" si="29"/>
        <v>audio</v>
      </c>
    </row>
    <row r="370" spans="1:20" x14ac:dyDescent="0.5">
      <c r="A370" s="4">
        <v>669</v>
      </c>
      <c r="B370" t="s">
        <v>1378</v>
      </c>
      <c r="C370" s="3" t="s">
        <v>1379</v>
      </c>
      <c r="D370" s="5">
        <v>48800</v>
      </c>
      <c r="E370" s="5">
        <v>175020</v>
      </c>
      <c r="F370" s="6">
        <f>Table1[[#This Row],[pledged]]/Table1[[#This Row],[goal]]</f>
        <v>3.5864754098360656</v>
      </c>
      <c r="G370" t="s">
        <v>20</v>
      </c>
      <c r="H370" s="4">
        <v>1621</v>
      </c>
      <c r="I370" s="4">
        <f t="shared" si="25"/>
        <v>107.97038864898211</v>
      </c>
      <c r="J370" t="s">
        <v>106</v>
      </c>
      <c r="K370" t="s">
        <v>107</v>
      </c>
      <c r="L370">
        <v>1498453200</v>
      </c>
      <c r="M370">
        <v>1499230800</v>
      </c>
      <c r="N370" s="11">
        <f t="shared" si="26"/>
        <v>42912.208333333328</v>
      </c>
      <c r="O370" s="11">
        <f t="shared" si="27"/>
        <v>42921.208333333328</v>
      </c>
      <c r="P370" t="b">
        <v>0</v>
      </c>
      <c r="Q370" t="b">
        <v>0</v>
      </c>
      <c r="R370" t="s">
        <v>33</v>
      </c>
      <c r="S370" t="str">
        <f t="shared" si="28"/>
        <v>theater</v>
      </c>
      <c r="T370" t="str">
        <f t="shared" si="29"/>
        <v>plays</v>
      </c>
    </row>
    <row r="371" spans="1:20" ht="31.5" x14ac:dyDescent="0.5">
      <c r="A371" s="4">
        <v>670</v>
      </c>
      <c r="B371" t="s">
        <v>1333</v>
      </c>
      <c r="C371" s="3" t="s">
        <v>1380</v>
      </c>
      <c r="D371" s="5">
        <v>16200</v>
      </c>
      <c r="E371" s="5">
        <v>75955</v>
      </c>
      <c r="F371" s="6">
        <f>Table1[[#This Row],[pledged]]/Table1[[#This Row],[goal]]</f>
        <v>4.6885802469135802</v>
      </c>
      <c r="G371" t="s">
        <v>20</v>
      </c>
      <c r="H371" s="4">
        <v>1101</v>
      </c>
      <c r="I371" s="4">
        <f t="shared" si="25"/>
        <v>68.987284287011803</v>
      </c>
      <c r="J371" t="s">
        <v>21</v>
      </c>
      <c r="K371" t="s">
        <v>22</v>
      </c>
      <c r="L371">
        <v>1456380000</v>
      </c>
      <c r="M371">
        <v>1457416800</v>
      </c>
      <c r="N371" s="11">
        <f t="shared" si="26"/>
        <v>42425.25</v>
      </c>
      <c r="O371" s="11">
        <f t="shared" si="27"/>
        <v>42437.25</v>
      </c>
      <c r="P371" t="b">
        <v>0</v>
      </c>
      <c r="Q371" t="b">
        <v>0</v>
      </c>
      <c r="R371" t="s">
        <v>59</v>
      </c>
      <c r="S371" t="str">
        <f t="shared" si="28"/>
        <v>music</v>
      </c>
      <c r="T371" t="str">
        <f t="shared" si="29"/>
        <v>indie rock</v>
      </c>
    </row>
    <row r="372" spans="1:20" ht="31.5" x14ac:dyDescent="0.5">
      <c r="A372" s="4">
        <v>671</v>
      </c>
      <c r="B372" t="s">
        <v>1381</v>
      </c>
      <c r="C372" s="3" t="s">
        <v>1382</v>
      </c>
      <c r="D372" s="5">
        <v>97600</v>
      </c>
      <c r="E372" s="5">
        <v>119127</v>
      </c>
      <c r="F372" s="6">
        <f>Table1[[#This Row],[pledged]]/Table1[[#This Row],[goal]]</f>
        <v>1.220563524590164</v>
      </c>
      <c r="G372" t="s">
        <v>20</v>
      </c>
      <c r="H372" s="4">
        <v>1073</v>
      </c>
      <c r="I372" s="4">
        <f t="shared" si="25"/>
        <v>111.02236719478098</v>
      </c>
      <c r="J372" t="s">
        <v>21</v>
      </c>
      <c r="K372" t="s">
        <v>22</v>
      </c>
      <c r="L372">
        <v>1280552400</v>
      </c>
      <c r="M372">
        <v>1280898000</v>
      </c>
      <c r="N372" s="11">
        <f t="shared" si="26"/>
        <v>40390.208333333336</v>
      </c>
      <c r="O372" s="11">
        <f t="shared" si="27"/>
        <v>40394.208333333336</v>
      </c>
      <c r="P372" t="b">
        <v>0</v>
      </c>
      <c r="Q372" t="b">
        <v>1</v>
      </c>
      <c r="R372" t="s">
        <v>33</v>
      </c>
      <c r="S372" t="str">
        <f t="shared" si="28"/>
        <v>theater</v>
      </c>
      <c r="T372" t="str">
        <f t="shared" si="29"/>
        <v>plays</v>
      </c>
    </row>
    <row r="373" spans="1:20" x14ac:dyDescent="0.5">
      <c r="A373" s="4">
        <v>675</v>
      </c>
      <c r="B373" t="s">
        <v>1389</v>
      </c>
      <c r="C373" s="3" t="s">
        <v>1390</v>
      </c>
      <c r="D373" s="5">
        <v>9700</v>
      </c>
      <c r="E373" s="5">
        <v>11929</v>
      </c>
      <c r="F373" s="6">
        <f>Table1[[#This Row],[pledged]]/Table1[[#This Row],[goal]]</f>
        <v>1.2297938144329896</v>
      </c>
      <c r="G373" t="s">
        <v>20</v>
      </c>
      <c r="H373" s="4">
        <v>331</v>
      </c>
      <c r="I373" s="4">
        <f t="shared" si="25"/>
        <v>36.0392749244713</v>
      </c>
      <c r="J373" t="s">
        <v>21</v>
      </c>
      <c r="K373" t="s">
        <v>22</v>
      </c>
      <c r="L373">
        <v>1568178000</v>
      </c>
      <c r="M373">
        <v>1568782800</v>
      </c>
      <c r="N373" s="11">
        <f t="shared" si="26"/>
        <v>43719.208333333328</v>
      </c>
      <c r="O373" s="11">
        <f t="shared" si="27"/>
        <v>43726.208333333328</v>
      </c>
      <c r="P373" t="b">
        <v>0</v>
      </c>
      <c r="Q373" t="b">
        <v>0</v>
      </c>
      <c r="R373" t="s">
        <v>1028</v>
      </c>
      <c r="S373" t="str">
        <f t="shared" si="28"/>
        <v>journalism</v>
      </c>
      <c r="T373" t="str">
        <f t="shared" si="29"/>
        <v>audio</v>
      </c>
    </row>
    <row r="374" spans="1:20" x14ac:dyDescent="0.5">
      <c r="A374" s="4">
        <v>676</v>
      </c>
      <c r="B374" t="s">
        <v>1391</v>
      </c>
      <c r="C374" s="3" t="s">
        <v>1392</v>
      </c>
      <c r="D374" s="5">
        <v>62300</v>
      </c>
      <c r="E374" s="5">
        <v>118214</v>
      </c>
      <c r="F374" s="6">
        <f>Table1[[#This Row],[pledged]]/Table1[[#This Row],[goal]]</f>
        <v>1.8974959871589085</v>
      </c>
      <c r="G374" t="s">
        <v>20</v>
      </c>
      <c r="H374" s="4">
        <v>1170</v>
      </c>
      <c r="I374" s="4">
        <f t="shared" si="25"/>
        <v>101.03760683760684</v>
      </c>
      <c r="J374" t="s">
        <v>21</v>
      </c>
      <c r="K374" t="s">
        <v>22</v>
      </c>
      <c r="L374">
        <v>1348635600</v>
      </c>
      <c r="M374">
        <v>1349413200</v>
      </c>
      <c r="N374" s="11">
        <f t="shared" si="26"/>
        <v>41178.208333333336</v>
      </c>
      <c r="O374" s="11">
        <f t="shared" si="27"/>
        <v>41187.208333333336</v>
      </c>
      <c r="P374" t="b">
        <v>0</v>
      </c>
      <c r="Q374" t="b">
        <v>0</v>
      </c>
      <c r="R374" t="s">
        <v>121</v>
      </c>
      <c r="S374" t="str">
        <f t="shared" si="28"/>
        <v>photography</v>
      </c>
      <c r="T374" t="str">
        <f t="shared" si="29"/>
        <v>photography books</v>
      </c>
    </row>
    <row r="375" spans="1:20" x14ac:dyDescent="0.5">
      <c r="A375" s="4">
        <v>679</v>
      </c>
      <c r="B375" t="s">
        <v>667</v>
      </c>
      <c r="C375" s="3" t="s">
        <v>1397</v>
      </c>
      <c r="D375" s="5">
        <v>1400</v>
      </c>
      <c r="E375" s="5">
        <v>14511</v>
      </c>
      <c r="F375" s="6">
        <f>Table1[[#This Row],[pledged]]/Table1[[#This Row],[goal]]</f>
        <v>10.365</v>
      </c>
      <c r="G375" t="s">
        <v>20</v>
      </c>
      <c r="H375" s="4">
        <v>363</v>
      </c>
      <c r="I375" s="4">
        <f t="shared" si="25"/>
        <v>39.97520661157025</v>
      </c>
      <c r="J375" t="s">
        <v>21</v>
      </c>
      <c r="K375" t="s">
        <v>22</v>
      </c>
      <c r="L375">
        <v>1571374800</v>
      </c>
      <c r="M375">
        <v>1571806800</v>
      </c>
      <c r="N375" s="11">
        <f t="shared" si="26"/>
        <v>43756.208333333328</v>
      </c>
      <c r="O375" s="11">
        <f t="shared" si="27"/>
        <v>43761.208333333328</v>
      </c>
      <c r="P375" t="b">
        <v>0</v>
      </c>
      <c r="Q375" t="b">
        <v>1</v>
      </c>
      <c r="R375" t="s">
        <v>17</v>
      </c>
      <c r="S375" t="str">
        <f t="shared" si="28"/>
        <v>food</v>
      </c>
      <c r="T375" t="str">
        <f t="shared" si="29"/>
        <v>food trucks</v>
      </c>
    </row>
    <row r="376" spans="1:20" x14ac:dyDescent="0.5">
      <c r="A376" s="4">
        <v>682</v>
      </c>
      <c r="B376" t="s">
        <v>1402</v>
      </c>
      <c r="C376" s="3" t="s">
        <v>1403</v>
      </c>
      <c r="D376" s="5">
        <v>5400</v>
      </c>
      <c r="E376" s="5">
        <v>8109</v>
      </c>
      <c r="F376" s="6">
        <f>Table1[[#This Row],[pledged]]/Table1[[#This Row],[goal]]</f>
        <v>1.5016666666666667</v>
      </c>
      <c r="G376" t="s">
        <v>20</v>
      </c>
      <c r="H376" s="4">
        <v>103</v>
      </c>
      <c r="I376" s="4">
        <f t="shared" si="25"/>
        <v>78.728155339805824</v>
      </c>
      <c r="J376" t="s">
        <v>21</v>
      </c>
      <c r="K376" t="s">
        <v>22</v>
      </c>
      <c r="L376">
        <v>1386741600</v>
      </c>
      <c r="M376">
        <v>1387519200</v>
      </c>
      <c r="N376" s="11">
        <f t="shared" si="26"/>
        <v>41619.25</v>
      </c>
      <c r="O376" s="11">
        <f t="shared" si="27"/>
        <v>41628.25</v>
      </c>
      <c r="P376" t="b">
        <v>0</v>
      </c>
      <c r="Q376" t="b">
        <v>0</v>
      </c>
      <c r="R376" t="s">
        <v>33</v>
      </c>
      <c r="S376" t="str">
        <f t="shared" si="28"/>
        <v>theater</v>
      </c>
      <c r="T376" t="str">
        <f t="shared" si="29"/>
        <v>plays</v>
      </c>
    </row>
    <row r="377" spans="1:20" x14ac:dyDescent="0.5">
      <c r="A377" s="4">
        <v>683</v>
      </c>
      <c r="B377" t="s">
        <v>1404</v>
      </c>
      <c r="C377" s="3" t="s">
        <v>1405</v>
      </c>
      <c r="D377" s="5">
        <v>2300</v>
      </c>
      <c r="E377" s="5">
        <v>8244</v>
      </c>
      <c r="F377" s="6">
        <f>Table1[[#This Row],[pledged]]/Table1[[#This Row],[goal]]</f>
        <v>3.5843478260869563</v>
      </c>
      <c r="G377" t="s">
        <v>20</v>
      </c>
      <c r="H377" s="4">
        <v>147</v>
      </c>
      <c r="I377" s="4">
        <f t="shared" si="25"/>
        <v>56.081632653061227</v>
      </c>
      <c r="J377" t="s">
        <v>21</v>
      </c>
      <c r="K377" t="s">
        <v>22</v>
      </c>
      <c r="L377">
        <v>1537074000</v>
      </c>
      <c r="M377">
        <v>1537246800</v>
      </c>
      <c r="N377" s="11">
        <f t="shared" si="26"/>
        <v>43359.208333333328</v>
      </c>
      <c r="O377" s="11">
        <f t="shared" si="27"/>
        <v>43361.208333333328</v>
      </c>
      <c r="P377" t="b">
        <v>0</v>
      </c>
      <c r="Q377" t="b">
        <v>0</v>
      </c>
      <c r="R377" t="s">
        <v>33</v>
      </c>
      <c r="S377" t="str">
        <f t="shared" si="28"/>
        <v>theater</v>
      </c>
      <c r="T377" t="str">
        <f t="shared" si="29"/>
        <v>plays</v>
      </c>
    </row>
    <row r="378" spans="1:20" x14ac:dyDescent="0.5">
      <c r="A378" s="4">
        <v>684</v>
      </c>
      <c r="B378" t="s">
        <v>1406</v>
      </c>
      <c r="C378" s="3" t="s">
        <v>1407</v>
      </c>
      <c r="D378" s="5">
        <v>1400</v>
      </c>
      <c r="E378" s="5">
        <v>7600</v>
      </c>
      <c r="F378" s="6">
        <f>Table1[[#This Row],[pledged]]/Table1[[#This Row],[goal]]</f>
        <v>5.4285714285714288</v>
      </c>
      <c r="G378" t="s">
        <v>20</v>
      </c>
      <c r="H378" s="4">
        <v>110</v>
      </c>
      <c r="I378" s="4">
        <f t="shared" si="25"/>
        <v>69.090909090909093</v>
      </c>
      <c r="J378" t="s">
        <v>15</v>
      </c>
      <c r="K378" t="s">
        <v>16</v>
      </c>
      <c r="L378">
        <v>1277787600</v>
      </c>
      <c r="M378">
        <v>1279515600</v>
      </c>
      <c r="N378" s="11">
        <f t="shared" si="26"/>
        <v>40358.208333333336</v>
      </c>
      <c r="O378" s="11">
        <f t="shared" si="27"/>
        <v>40378.208333333336</v>
      </c>
      <c r="P378" t="b">
        <v>0</v>
      </c>
      <c r="Q378" t="b">
        <v>0</v>
      </c>
      <c r="R378" t="s">
        <v>67</v>
      </c>
      <c r="S378" t="str">
        <f t="shared" si="28"/>
        <v>publishing</v>
      </c>
      <c r="T378" t="str">
        <f t="shared" si="29"/>
        <v>nonfiction</v>
      </c>
    </row>
    <row r="379" spans="1:20" x14ac:dyDescent="0.5">
      <c r="A379" s="4">
        <v>686</v>
      </c>
      <c r="B379" t="s">
        <v>1410</v>
      </c>
      <c r="C379" s="3" t="s">
        <v>1411</v>
      </c>
      <c r="D379" s="5">
        <v>7500</v>
      </c>
      <c r="E379" s="5">
        <v>14381</v>
      </c>
      <c r="F379" s="6">
        <f>Table1[[#This Row],[pledged]]/Table1[[#This Row],[goal]]</f>
        <v>1.9174666666666667</v>
      </c>
      <c r="G379" t="s">
        <v>20</v>
      </c>
      <c r="H379" s="4">
        <v>134</v>
      </c>
      <c r="I379" s="4">
        <f t="shared" si="25"/>
        <v>107.32089552238806</v>
      </c>
      <c r="J379" t="s">
        <v>21</v>
      </c>
      <c r="K379" t="s">
        <v>22</v>
      </c>
      <c r="L379">
        <v>1522126800</v>
      </c>
      <c r="M379">
        <v>1523077200</v>
      </c>
      <c r="N379" s="11">
        <f t="shared" si="26"/>
        <v>43186.208333333328</v>
      </c>
      <c r="O379" s="11">
        <f t="shared" si="27"/>
        <v>43197.208333333328</v>
      </c>
      <c r="P379" t="b">
        <v>0</v>
      </c>
      <c r="Q379" t="b">
        <v>0</v>
      </c>
      <c r="R379" t="s">
        <v>64</v>
      </c>
      <c r="S379" t="str">
        <f t="shared" si="28"/>
        <v>technology</v>
      </c>
      <c r="T379" t="str">
        <f t="shared" si="29"/>
        <v>wearables</v>
      </c>
    </row>
    <row r="380" spans="1:20" x14ac:dyDescent="0.5">
      <c r="A380" s="4">
        <v>687</v>
      </c>
      <c r="B380" t="s">
        <v>1412</v>
      </c>
      <c r="C380" s="3" t="s">
        <v>1413</v>
      </c>
      <c r="D380" s="5">
        <v>1500</v>
      </c>
      <c r="E380" s="5">
        <v>13980</v>
      </c>
      <c r="F380" s="6">
        <f>Table1[[#This Row],[pledged]]/Table1[[#This Row],[goal]]</f>
        <v>9.32</v>
      </c>
      <c r="G380" t="s">
        <v>20</v>
      </c>
      <c r="H380" s="4">
        <v>269</v>
      </c>
      <c r="I380" s="4">
        <f t="shared" si="25"/>
        <v>51.970260223048328</v>
      </c>
      <c r="J380" t="s">
        <v>21</v>
      </c>
      <c r="K380" t="s">
        <v>22</v>
      </c>
      <c r="L380">
        <v>1489298400</v>
      </c>
      <c r="M380">
        <v>1489554000</v>
      </c>
      <c r="N380" s="11">
        <f t="shared" si="26"/>
        <v>42806.25</v>
      </c>
      <c r="O380" s="11">
        <f t="shared" si="27"/>
        <v>42809.208333333328</v>
      </c>
      <c r="P380" t="b">
        <v>0</v>
      </c>
      <c r="Q380" t="b">
        <v>0</v>
      </c>
      <c r="R380" t="s">
        <v>33</v>
      </c>
      <c r="S380" t="str">
        <f t="shared" si="28"/>
        <v>theater</v>
      </c>
      <c r="T380" t="str">
        <f t="shared" si="29"/>
        <v>plays</v>
      </c>
    </row>
    <row r="381" spans="1:20" x14ac:dyDescent="0.5">
      <c r="A381" s="4">
        <v>688</v>
      </c>
      <c r="B381" t="s">
        <v>1414</v>
      </c>
      <c r="C381" s="3" t="s">
        <v>1415</v>
      </c>
      <c r="D381" s="5">
        <v>2900</v>
      </c>
      <c r="E381" s="5">
        <v>12449</v>
      </c>
      <c r="F381" s="6">
        <f>Table1[[#This Row],[pledged]]/Table1[[#This Row],[goal]]</f>
        <v>4.2927586206896553</v>
      </c>
      <c r="G381" t="s">
        <v>20</v>
      </c>
      <c r="H381" s="4">
        <v>175</v>
      </c>
      <c r="I381" s="4">
        <f t="shared" si="25"/>
        <v>71.137142857142862</v>
      </c>
      <c r="J381" t="s">
        <v>21</v>
      </c>
      <c r="K381" t="s">
        <v>22</v>
      </c>
      <c r="L381">
        <v>1547100000</v>
      </c>
      <c r="M381">
        <v>1548482400</v>
      </c>
      <c r="N381" s="11">
        <f t="shared" si="26"/>
        <v>43475.25</v>
      </c>
      <c r="O381" s="11">
        <f t="shared" si="27"/>
        <v>43491.25</v>
      </c>
      <c r="P381" t="b">
        <v>0</v>
      </c>
      <c r="Q381" t="b">
        <v>1</v>
      </c>
      <c r="R381" t="s">
        <v>268</v>
      </c>
      <c r="S381" t="str">
        <f t="shared" si="28"/>
        <v>film &amp; video</v>
      </c>
      <c r="T381" t="str">
        <f t="shared" si="29"/>
        <v>television</v>
      </c>
    </row>
    <row r="382" spans="1:20" x14ac:dyDescent="0.5">
      <c r="A382" s="4">
        <v>689</v>
      </c>
      <c r="B382" t="s">
        <v>1416</v>
      </c>
      <c r="C382" s="3" t="s">
        <v>1417</v>
      </c>
      <c r="D382" s="5">
        <v>7300</v>
      </c>
      <c r="E382" s="5">
        <v>7348</v>
      </c>
      <c r="F382" s="6">
        <f>Table1[[#This Row],[pledged]]/Table1[[#This Row],[goal]]</f>
        <v>1.0065753424657535</v>
      </c>
      <c r="G382" t="s">
        <v>20</v>
      </c>
      <c r="H382" s="4">
        <v>69</v>
      </c>
      <c r="I382" s="4">
        <f t="shared" si="25"/>
        <v>106.49275362318841</v>
      </c>
      <c r="J382" t="s">
        <v>21</v>
      </c>
      <c r="K382" t="s">
        <v>22</v>
      </c>
      <c r="L382">
        <v>1383022800</v>
      </c>
      <c r="M382">
        <v>1384063200</v>
      </c>
      <c r="N382" s="11">
        <f t="shared" si="26"/>
        <v>41576.208333333336</v>
      </c>
      <c r="O382" s="11">
        <f t="shared" si="27"/>
        <v>41588.25</v>
      </c>
      <c r="P382" t="b">
        <v>0</v>
      </c>
      <c r="Q382" t="b">
        <v>0</v>
      </c>
      <c r="R382" t="s">
        <v>28</v>
      </c>
      <c r="S382" t="str">
        <f t="shared" si="28"/>
        <v>technology</v>
      </c>
      <c r="T382" t="str">
        <f t="shared" si="29"/>
        <v>web</v>
      </c>
    </row>
    <row r="383" spans="1:20" x14ac:dyDescent="0.5">
      <c r="A383" s="4">
        <v>690</v>
      </c>
      <c r="B383" t="s">
        <v>1418</v>
      </c>
      <c r="C383" s="3" t="s">
        <v>1419</v>
      </c>
      <c r="D383" s="5">
        <v>3600</v>
      </c>
      <c r="E383" s="5">
        <v>8158</v>
      </c>
      <c r="F383" s="6">
        <f>Table1[[#This Row],[pledged]]/Table1[[#This Row],[goal]]</f>
        <v>2.266111111111111</v>
      </c>
      <c r="G383" t="s">
        <v>20</v>
      </c>
      <c r="H383" s="4">
        <v>190</v>
      </c>
      <c r="I383" s="4">
        <f t="shared" si="25"/>
        <v>42.93684210526316</v>
      </c>
      <c r="J383" t="s">
        <v>21</v>
      </c>
      <c r="K383" t="s">
        <v>22</v>
      </c>
      <c r="L383">
        <v>1322373600</v>
      </c>
      <c r="M383">
        <v>1322892000</v>
      </c>
      <c r="N383" s="11">
        <f t="shared" si="26"/>
        <v>40874.25</v>
      </c>
      <c r="O383" s="11">
        <f t="shared" si="27"/>
        <v>40880.25</v>
      </c>
      <c r="P383" t="b">
        <v>0</v>
      </c>
      <c r="Q383" t="b">
        <v>1</v>
      </c>
      <c r="R383" t="s">
        <v>42</v>
      </c>
      <c r="S383" t="str">
        <f t="shared" si="28"/>
        <v>film &amp; video</v>
      </c>
      <c r="T383" t="str">
        <f t="shared" si="29"/>
        <v>documentary</v>
      </c>
    </row>
    <row r="384" spans="1:20" x14ac:dyDescent="0.5">
      <c r="A384" s="4">
        <v>691</v>
      </c>
      <c r="B384" t="s">
        <v>1420</v>
      </c>
      <c r="C384" s="3" t="s">
        <v>1421</v>
      </c>
      <c r="D384" s="5">
        <v>5000</v>
      </c>
      <c r="E384" s="5">
        <v>7119</v>
      </c>
      <c r="F384" s="6">
        <f>Table1[[#This Row],[pledged]]/Table1[[#This Row],[goal]]</f>
        <v>1.4238</v>
      </c>
      <c r="G384" t="s">
        <v>20</v>
      </c>
      <c r="H384" s="4">
        <v>237</v>
      </c>
      <c r="I384" s="4">
        <f t="shared" si="25"/>
        <v>30.037974683544302</v>
      </c>
      <c r="J384" t="s">
        <v>21</v>
      </c>
      <c r="K384" t="s">
        <v>22</v>
      </c>
      <c r="L384">
        <v>1349240400</v>
      </c>
      <c r="M384">
        <v>1350709200</v>
      </c>
      <c r="N384" s="11">
        <f t="shared" si="26"/>
        <v>41185.208333333336</v>
      </c>
      <c r="O384" s="11">
        <f t="shared" si="27"/>
        <v>41202.208333333336</v>
      </c>
      <c r="P384" t="b">
        <v>1</v>
      </c>
      <c r="Q384" t="b">
        <v>1</v>
      </c>
      <c r="R384" t="s">
        <v>42</v>
      </c>
      <c r="S384" t="str">
        <f t="shared" si="28"/>
        <v>film &amp; video</v>
      </c>
      <c r="T384" t="str">
        <f t="shared" si="29"/>
        <v>documentary</v>
      </c>
    </row>
    <row r="385" spans="1:20" x14ac:dyDescent="0.5">
      <c r="A385" s="4">
        <v>695</v>
      </c>
      <c r="B385" t="s">
        <v>1428</v>
      </c>
      <c r="C385" s="3" t="s">
        <v>1429</v>
      </c>
      <c r="D385" s="5">
        <v>9200</v>
      </c>
      <c r="E385" s="5">
        <v>12322</v>
      </c>
      <c r="F385" s="6">
        <f>Table1[[#This Row],[pledged]]/Table1[[#This Row],[goal]]</f>
        <v>1.3393478260869565</v>
      </c>
      <c r="G385" t="s">
        <v>20</v>
      </c>
      <c r="H385" s="4">
        <v>196</v>
      </c>
      <c r="I385" s="4">
        <f t="shared" si="25"/>
        <v>62.867346938775512</v>
      </c>
      <c r="J385" t="s">
        <v>106</v>
      </c>
      <c r="K385" t="s">
        <v>107</v>
      </c>
      <c r="L385">
        <v>1447480800</v>
      </c>
      <c r="M385">
        <v>1448863200</v>
      </c>
      <c r="N385" s="11">
        <f t="shared" si="26"/>
        <v>42322.25</v>
      </c>
      <c r="O385" s="11">
        <f t="shared" si="27"/>
        <v>42338.25</v>
      </c>
      <c r="P385" t="b">
        <v>1</v>
      </c>
      <c r="Q385" t="b">
        <v>0</v>
      </c>
      <c r="R385" t="s">
        <v>23</v>
      </c>
      <c r="S385" t="str">
        <f t="shared" si="28"/>
        <v>music</v>
      </c>
      <c r="T385" t="str">
        <f t="shared" si="29"/>
        <v>rock</v>
      </c>
    </row>
    <row r="386" spans="1:20" x14ac:dyDescent="0.5">
      <c r="A386" s="4">
        <v>697</v>
      </c>
      <c r="B386" t="s">
        <v>1432</v>
      </c>
      <c r="C386" s="3" t="s">
        <v>1433</v>
      </c>
      <c r="D386" s="5">
        <v>128900</v>
      </c>
      <c r="E386" s="5">
        <v>196960</v>
      </c>
      <c r="F386" s="6">
        <f>Table1[[#This Row],[pledged]]/Table1[[#This Row],[goal]]</f>
        <v>1.5280062063615205</v>
      </c>
      <c r="G386" t="s">
        <v>20</v>
      </c>
      <c r="H386" s="4">
        <v>7295</v>
      </c>
      <c r="I386" s="4">
        <f t="shared" ref="I386:I449" si="30">IFERROR(AVERAGE(E386/H386), 0)</f>
        <v>26.999314599040439</v>
      </c>
      <c r="J386" t="s">
        <v>21</v>
      </c>
      <c r="K386" t="s">
        <v>22</v>
      </c>
      <c r="L386">
        <v>1522472400</v>
      </c>
      <c r="M386">
        <v>1522645200</v>
      </c>
      <c r="N386" s="11">
        <f t="shared" ref="N386:N449" si="31">(((L386/60)/60)/24)+DATE(1970,1,1)</f>
        <v>43190.208333333328</v>
      </c>
      <c r="O386" s="11">
        <f t="shared" ref="O386:O449" si="32">(((M386/60)/60)/24)+DATE(1970,1,1)</f>
        <v>43192.208333333328</v>
      </c>
      <c r="P386" t="b">
        <v>0</v>
      </c>
      <c r="Q386" t="b">
        <v>0</v>
      </c>
      <c r="R386" t="s">
        <v>50</v>
      </c>
      <c r="S386" t="str">
        <f t="shared" ref="S386:S449" si="33">LEFT(R386, FIND("/", R386) - 1)</f>
        <v>music</v>
      </c>
      <c r="T386" t="str">
        <f t="shared" ref="T386:T449" si="34">MID(R386, FIND("/", R386) + 1, LEN(R386) - FIND("/", R386))</f>
        <v>electric music</v>
      </c>
    </row>
    <row r="387" spans="1:20" x14ac:dyDescent="0.5">
      <c r="A387" s="4">
        <v>698</v>
      </c>
      <c r="B387" t="s">
        <v>1434</v>
      </c>
      <c r="C387" s="3" t="s">
        <v>1435</v>
      </c>
      <c r="D387" s="5">
        <v>42100</v>
      </c>
      <c r="E387" s="5">
        <v>188057</v>
      </c>
      <c r="F387" s="6">
        <f>Table1[[#This Row],[pledged]]/Table1[[#This Row],[goal]]</f>
        <v>4.466912114014252</v>
      </c>
      <c r="G387" t="s">
        <v>20</v>
      </c>
      <c r="H387" s="4">
        <v>2893</v>
      </c>
      <c r="I387" s="4">
        <f t="shared" si="30"/>
        <v>65.004147943311438</v>
      </c>
      <c r="J387" t="s">
        <v>15</v>
      </c>
      <c r="K387" t="s">
        <v>16</v>
      </c>
      <c r="L387">
        <v>1322114400</v>
      </c>
      <c r="M387">
        <v>1323324000</v>
      </c>
      <c r="N387" s="11">
        <f t="shared" si="31"/>
        <v>40871.25</v>
      </c>
      <c r="O387" s="11">
        <f t="shared" si="32"/>
        <v>40885.25</v>
      </c>
      <c r="P387" t="b">
        <v>0</v>
      </c>
      <c r="Q387" t="b">
        <v>0</v>
      </c>
      <c r="R387" t="s">
        <v>64</v>
      </c>
      <c r="S387" t="str">
        <f t="shared" si="33"/>
        <v>technology</v>
      </c>
      <c r="T387" t="str">
        <f t="shared" si="34"/>
        <v>wearables</v>
      </c>
    </row>
    <row r="388" spans="1:20" ht="31.5" x14ac:dyDescent="0.5">
      <c r="A388" s="4">
        <v>701</v>
      </c>
      <c r="B388" t="s">
        <v>1439</v>
      </c>
      <c r="C388" s="3" t="s">
        <v>1440</v>
      </c>
      <c r="D388" s="5">
        <v>52000</v>
      </c>
      <c r="E388" s="5">
        <v>91014</v>
      </c>
      <c r="F388" s="6">
        <f>Table1[[#This Row],[pledged]]/Table1[[#This Row],[goal]]</f>
        <v>1.7502692307692307</v>
      </c>
      <c r="G388" t="s">
        <v>20</v>
      </c>
      <c r="H388" s="4">
        <v>820</v>
      </c>
      <c r="I388" s="4">
        <f t="shared" si="30"/>
        <v>110.99268292682927</v>
      </c>
      <c r="J388" t="s">
        <v>21</v>
      </c>
      <c r="K388" t="s">
        <v>22</v>
      </c>
      <c r="L388">
        <v>1301202000</v>
      </c>
      <c r="M388">
        <v>1301806800</v>
      </c>
      <c r="N388" s="11">
        <f t="shared" si="31"/>
        <v>40629.208333333336</v>
      </c>
      <c r="O388" s="11">
        <f t="shared" si="32"/>
        <v>40636.208333333336</v>
      </c>
      <c r="P388" t="b">
        <v>1</v>
      </c>
      <c r="Q388" t="b">
        <v>0</v>
      </c>
      <c r="R388" t="s">
        <v>33</v>
      </c>
      <c r="S388" t="str">
        <f t="shared" si="33"/>
        <v>theater</v>
      </c>
      <c r="T388" t="str">
        <f t="shared" si="34"/>
        <v>plays</v>
      </c>
    </row>
    <row r="389" spans="1:20" x14ac:dyDescent="0.5">
      <c r="A389" s="4">
        <v>703</v>
      </c>
      <c r="B389" t="s">
        <v>1443</v>
      </c>
      <c r="C389" s="3" t="s">
        <v>1444</v>
      </c>
      <c r="D389" s="5">
        <v>63400</v>
      </c>
      <c r="E389" s="5">
        <v>197728</v>
      </c>
      <c r="F389" s="6">
        <f>Table1[[#This Row],[pledged]]/Table1[[#This Row],[goal]]</f>
        <v>3.1187381703470032</v>
      </c>
      <c r="G389" t="s">
        <v>20</v>
      </c>
      <c r="H389" s="4">
        <v>2038</v>
      </c>
      <c r="I389" s="4">
        <f t="shared" si="30"/>
        <v>97.020608439646708</v>
      </c>
      <c r="J389" t="s">
        <v>21</v>
      </c>
      <c r="K389" t="s">
        <v>22</v>
      </c>
      <c r="L389">
        <v>1334984400</v>
      </c>
      <c r="M389">
        <v>1336453200</v>
      </c>
      <c r="N389" s="11">
        <f t="shared" si="31"/>
        <v>41020.208333333336</v>
      </c>
      <c r="O389" s="11">
        <f t="shared" si="32"/>
        <v>41037.208333333336</v>
      </c>
      <c r="P389" t="b">
        <v>1</v>
      </c>
      <c r="Q389" t="b">
        <v>1</v>
      </c>
      <c r="R389" t="s">
        <v>205</v>
      </c>
      <c r="S389" t="str">
        <f t="shared" si="33"/>
        <v>publishing</v>
      </c>
      <c r="T389" t="str">
        <f t="shared" si="34"/>
        <v>translations</v>
      </c>
    </row>
    <row r="390" spans="1:20" ht="31.5" x14ac:dyDescent="0.5">
      <c r="A390" s="4">
        <v>704</v>
      </c>
      <c r="B390" t="s">
        <v>1445</v>
      </c>
      <c r="C390" s="3" t="s">
        <v>1446</v>
      </c>
      <c r="D390" s="5">
        <v>8700</v>
      </c>
      <c r="E390" s="5">
        <v>10682</v>
      </c>
      <c r="F390" s="6">
        <f>Table1[[#This Row],[pledged]]/Table1[[#This Row],[goal]]</f>
        <v>1.2278160919540231</v>
      </c>
      <c r="G390" t="s">
        <v>20</v>
      </c>
      <c r="H390" s="4">
        <v>116</v>
      </c>
      <c r="I390" s="4">
        <f t="shared" si="30"/>
        <v>92.08620689655173</v>
      </c>
      <c r="J390" t="s">
        <v>21</v>
      </c>
      <c r="K390" t="s">
        <v>22</v>
      </c>
      <c r="L390">
        <v>1467608400</v>
      </c>
      <c r="M390">
        <v>1468904400</v>
      </c>
      <c r="N390" s="11">
        <f t="shared" si="31"/>
        <v>42555.208333333328</v>
      </c>
      <c r="O390" s="11">
        <f t="shared" si="32"/>
        <v>42570.208333333328</v>
      </c>
      <c r="P390" t="b">
        <v>0</v>
      </c>
      <c r="Q390" t="b">
        <v>0</v>
      </c>
      <c r="R390" t="s">
        <v>70</v>
      </c>
      <c r="S390" t="str">
        <f t="shared" si="33"/>
        <v>film &amp; video</v>
      </c>
      <c r="T390" t="str">
        <f t="shared" si="34"/>
        <v>animation</v>
      </c>
    </row>
    <row r="391" spans="1:20" ht="31.5" x14ac:dyDescent="0.5">
      <c r="A391" s="4">
        <v>706</v>
      </c>
      <c r="B391" t="s">
        <v>1449</v>
      </c>
      <c r="C391" s="3" t="s">
        <v>1450</v>
      </c>
      <c r="D391" s="5">
        <v>108400</v>
      </c>
      <c r="E391" s="5">
        <v>138586</v>
      </c>
      <c r="F391" s="6">
        <f>Table1[[#This Row],[pledged]]/Table1[[#This Row],[goal]]</f>
        <v>1.278468634686347</v>
      </c>
      <c r="G391" t="s">
        <v>20</v>
      </c>
      <c r="H391" s="4">
        <v>1345</v>
      </c>
      <c r="I391" s="4">
        <f t="shared" si="30"/>
        <v>103.03791821561339</v>
      </c>
      <c r="J391" t="s">
        <v>26</v>
      </c>
      <c r="K391" t="s">
        <v>27</v>
      </c>
      <c r="L391">
        <v>1546754400</v>
      </c>
      <c r="M391">
        <v>1547445600</v>
      </c>
      <c r="N391" s="11">
        <f t="shared" si="31"/>
        <v>43471.25</v>
      </c>
      <c r="O391" s="11">
        <f t="shared" si="32"/>
        <v>43479.25</v>
      </c>
      <c r="P391" t="b">
        <v>0</v>
      </c>
      <c r="Q391" t="b">
        <v>1</v>
      </c>
      <c r="R391" t="s">
        <v>28</v>
      </c>
      <c r="S391" t="str">
        <f t="shared" si="33"/>
        <v>technology</v>
      </c>
      <c r="T391" t="str">
        <f t="shared" si="34"/>
        <v>web</v>
      </c>
    </row>
    <row r="392" spans="1:20" ht="31.5" x14ac:dyDescent="0.5">
      <c r="A392" s="4">
        <v>707</v>
      </c>
      <c r="B392" t="s">
        <v>1451</v>
      </c>
      <c r="C392" s="3" t="s">
        <v>1452</v>
      </c>
      <c r="D392" s="5">
        <v>7300</v>
      </c>
      <c r="E392" s="5">
        <v>11579</v>
      </c>
      <c r="F392" s="6">
        <f>Table1[[#This Row],[pledged]]/Table1[[#This Row],[goal]]</f>
        <v>1.5861643835616439</v>
      </c>
      <c r="G392" t="s">
        <v>20</v>
      </c>
      <c r="H392" s="4">
        <v>168</v>
      </c>
      <c r="I392" s="4">
        <f t="shared" si="30"/>
        <v>68.922619047619051</v>
      </c>
      <c r="J392" t="s">
        <v>21</v>
      </c>
      <c r="K392" t="s">
        <v>22</v>
      </c>
      <c r="L392">
        <v>1544248800</v>
      </c>
      <c r="M392">
        <v>1547359200</v>
      </c>
      <c r="N392" s="11">
        <f t="shared" si="31"/>
        <v>43442.25</v>
      </c>
      <c r="O392" s="11">
        <f t="shared" si="32"/>
        <v>43478.25</v>
      </c>
      <c r="P392" t="b">
        <v>0</v>
      </c>
      <c r="Q392" t="b">
        <v>0</v>
      </c>
      <c r="R392" t="s">
        <v>53</v>
      </c>
      <c r="S392" t="str">
        <f t="shared" si="33"/>
        <v>film &amp; video</v>
      </c>
      <c r="T392" t="str">
        <f t="shared" si="34"/>
        <v>drama</v>
      </c>
    </row>
    <row r="393" spans="1:20" x14ac:dyDescent="0.5">
      <c r="A393" s="4">
        <v>708</v>
      </c>
      <c r="B393" t="s">
        <v>1453</v>
      </c>
      <c r="C393" s="3" t="s">
        <v>1454</v>
      </c>
      <c r="D393" s="5">
        <v>1700</v>
      </c>
      <c r="E393" s="5">
        <v>12020</v>
      </c>
      <c r="F393" s="6">
        <f>Table1[[#This Row],[pledged]]/Table1[[#This Row],[goal]]</f>
        <v>7.0705882352941174</v>
      </c>
      <c r="G393" t="s">
        <v>20</v>
      </c>
      <c r="H393" s="4">
        <v>137</v>
      </c>
      <c r="I393" s="4">
        <f t="shared" si="30"/>
        <v>87.737226277372258</v>
      </c>
      <c r="J393" t="s">
        <v>97</v>
      </c>
      <c r="K393" t="s">
        <v>98</v>
      </c>
      <c r="L393">
        <v>1495429200</v>
      </c>
      <c r="M393">
        <v>1496293200</v>
      </c>
      <c r="N393" s="11">
        <f t="shared" si="31"/>
        <v>42877.208333333328</v>
      </c>
      <c r="O393" s="11">
        <f t="shared" si="32"/>
        <v>42887.208333333328</v>
      </c>
      <c r="P393" t="b">
        <v>0</v>
      </c>
      <c r="Q393" t="b">
        <v>0</v>
      </c>
      <c r="R393" t="s">
        <v>33</v>
      </c>
      <c r="S393" t="str">
        <f t="shared" si="33"/>
        <v>theater</v>
      </c>
      <c r="T393" t="str">
        <f t="shared" si="34"/>
        <v>plays</v>
      </c>
    </row>
    <row r="394" spans="1:20" x14ac:dyDescent="0.5">
      <c r="A394" s="4">
        <v>709</v>
      </c>
      <c r="B394" t="s">
        <v>1455</v>
      </c>
      <c r="C394" s="3" t="s">
        <v>1456</v>
      </c>
      <c r="D394" s="5">
        <v>9800</v>
      </c>
      <c r="E394" s="5">
        <v>13954</v>
      </c>
      <c r="F394" s="6">
        <f>Table1[[#This Row],[pledged]]/Table1[[#This Row],[goal]]</f>
        <v>1.4238775510204082</v>
      </c>
      <c r="G394" t="s">
        <v>20</v>
      </c>
      <c r="H394" s="4">
        <v>186</v>
      </c>
      <c r="I394" s="4">
        <f t="shared" si="30"/>
        <v>75.021505376344081</v>
      </c>
      <c r="J394" t="s">
        <v>106</v>
      </c>
      <c r="K394" t="s">
        <v>107</v>
      </c>
      <c r="L394">
        <v>1334811600</v>
      </c>
      <c r="M394">
        <v>1335416400</v>
      </c>
      <c r="N394" s="11">
        <f t="shared" si="31"/>
        <v>41018.208333333336</v>
      </c>
      <c r="O394" s="11">
        <f t="shared" si="32"/>
        <v>41025.208333333336</v>
      </c>
      <c r="P394" t="b">
        <v>0</v>
      </c>
      <c r="Q394" t="b">
        <v>0</v>
      </c>
      <c r="R394" t="s">
        <v>33</v>
      </c>
      <c r="S394" t="str">
        <f t="shared" si="33"/>
        <v>theater</v>
      </c>
      <c r="T394" t="str">
        <f t="shared" si="34"/>
        <v>plays</v>
      </c>
    </row>
    <row r="395" spans="1:20" ht="31.5" x14ac:dyDescent="0.5">
      <c r="A395" s="4">
        <v>710</v>
      </c>
      <c r="B395" t="s">
        <v>1457</v>
      </c>
      <c r="C395" s="3" t="s">
        <v>1458</v>
      </c>
      <c r="D395" s="5">
        <v>4300</v>
      </c>
      <c r="E395" s="5">
        <v>6358</v>
      </c>
      <c r="F395" s="6">
        <f>Table1[[#This Row],[pledged]]/Table1[[#This Row],[goal]]</f>
        <v>1.4786046511627906</v>
      </c>
      <c r="G395" t="s">
        <v>20</v>
      </c>
      <c r="H395" s="4">
        <v>125</v>
      </c>
      <c r="I395" s="4">
        <f t="shared" si="30"/>
        <v>50.863999999999997</v>
      </c>
      <c r="J395" t="s">
        <v>21</v>
      </c>
      <c r="K395" t="s">
        <v>22</v>
      </c>
      <c r="L395">
        <v>1531544400</v>
      </c>
      <c r="M395">
        <v>1532149200</v>
      </c>
      <c r="N395" s="11">
        <f t="shared" si="31"/>
        <v>43295.208333333328</v>
      </c>
      <c r="O395" s="11">
        <f t="shared" si="32"/>
        <v>43302.208333333328</v>
      </c>
      <c r="P395" t="b">
        <v>0</v>
      </c>
      <c r="Q395" t="b">
        <v>1</v>
      </c>
      <c r="R395" t="s">
        <v>33</v>
      </c>
      <c r="S395" t="str">
        <f t="shared" si="33"/>
        <v>theater</v>
      </c>
      <c r="T395" t="str">
        <f t="shared" si="34"/>
        <v>plays</v>
      </c>
    </row>
    <row r="396" spans="1:20" ht="31.5" x14ac:dyDescent="0.5">
      <c r="A396" s="4">
        <v>712</v>
      </c>
      <c r="B396" t="s">
        <v>1461</v>
      </c>
      <c r="C396" s="3" t="s">
        <v>1462</v>
      </c>
      <c r="D396" s="5">
        <v>800</v>
      </c>
      <c r="E396" s="5">
        <v>14725</v>
      </c>
      <c r="F396" s="6">
        <f>Table1[[#This Row],[pledged]]/Table1[[#This Row],[goal]]</f>
        <v>18.40625</v>
      </c>
      <c r="G396" t="s">
        <v>20</v>
      </c>
      <c r="H396" s="4">
        <v>202</v>
      </c>
      <c r="I396" s="4">
        <f t="shared" si="30"/>
        <v>72.896039603960389</v>
      </c>
      <c r="J396" t="s">
        <v>21</v>
      </c>
      <c r="K396" t="s">
        <v>22</v>
      </c>
      <c r="L396">
        <v>1467954000</v>
      </c>
      <c r="M396">
        <v>1471496400</v>
      </c>
      <c r="N396" s="11">
        <f t="shared" si="31"/>
        <v>42559.208333333328</v>
      </c>
      <c r="O396" s="11">
        <f t="shared" si="32"/>
        <v>42600.208333333328</v>
      </c>
      <c r="P396" t="b">
        <v>0</v>
      </c>
      <c r="Q396" t="b">
        <v>0</v>
      </c>
      <c r="R396" t="s">
        <v>33</v>
      </c>
      <c r="S396" t="str">
        <f t="shared" si="33"/>
        <v>theater</v>
      </c>
      <c r="T396" t="str">
        <f t="shared" si="34"/>
        <v>plays</v>
      </c>
    </row>
    <row r="397" spans="1:20" x14ac:dyDescent="0.5">
      <c r="A397" s="4">
        <v>713</v>
      </c>
      <c r="B397" t="s">
        <v>1463</v>
      </c>
      <c r="C397" s="3" t="s">
        <v>1464</v>
      </c>
      <c r="D397" s="5">
        <v>6900</v>
      </c>
      <c r="E397" s="5">
        <v>11174</v>
      </c>
      <c r="F397" s="6">
        <f>Table1[[#This Row],[pledged]]/Table1[[#This Row],[goal]]</f>
        <v>1.6194202898550725</v>
      </c>
      <c r="G397" t="s">
        <v>20</v>
      </c>
      <c r="H397" s="4">
        <v>103</v>
      </c>
      <c r="I397" s="4">
        <f t="shared" si="30"/>
        <v>108.48543689320388</v>
      </c>
      <c r="J397" t="s">
        <v>21</v>
      </c>
      <c r="K397" t="s">
        <v>22</v>
      </c>
      <c r="L397">
        <v>1471842000</v>
      </c>
      <c r="M397">
        <v>1472878800</v>
      </c>
      <c r="N397" s="11">
        <f t="shared" si="31"/>
        <v>42604.208333333328</v>
      </c>
      <c r="O397" s="11">
        <f t="shared" si="32"/>
        <v>42616.208333333328</v>
      </c>
      <c r="P397" t="b">
        <v>0</v>
      </c>
      <c r="Q397" t="b">
        <v>0</v>
      </c>
      <c r="R397" t="s">
        <v>132</v>
      </c>
      <c r="S397" t="str">
        <f t="shared" si="33"/>
        <v>publishing</v>
      </c>
      <c r="T397" t="str">
        <f t="shared" si="34"/>
        <v>radio &amp; podcasts</v>
      </c>
    </row>
    <row r="398" spans="1:20" x14ac:dyDescent="0.5">
      <c r="A398" s="4">
        <v>714</v>
      </c>
      <c r="B398" t="s">
        <v>1465</v>
      </c>
      <c r="C398" s="3" t="s">
        <v>1466</v>
      </c>
      <c r="D398" s="5">
        <v>38500</v>
      </c>
      <c r="E398" s="5">
        <v>182036</v>
      </c>
      <c r="F398" s="6">
        <f>Table1[[#This Row],[pledged]]/Table1[[#This Row],[goal]]</f>
        <v>4.7282077922077921</v>
      </c>
      <c r="G398" t="s">
        <v>20</v>
      </c>
      <c r="H398" s="4">
        <v>1785</v>
      </c>
      <c r="I398" s="4">
        <f t="shared" si="30"/>
        <v>101.98095238095237</v>
      </c>
      <c r="J398" t="s">
        <v>21</v>
      </c>
      <c r="K398" t="s">
        <v>22</v>
      </c>
      <c r="L398">
        <v>1408424400</v>
      </c>
      <c r="M398">
        <v>1408510800</v>
      </c>
      <c r="N398" s="11">
        <f t="shared" si="31"/>
        <v>41870.208333333336</v>
      </c>
      <c r="O398" s="11">
        <f t="shared" si="32"/>
        <v>41871.208333333336</v>
      </c>
      <c r="P398" t="b">
        <v>0</v>
      </c>
      <c r="Q398" t="b">
        <v>0</v>
      </c>
      <c r="R398" t="s">
        <v>23</v>
      </c>
      <c r="S398" t="str">
        <f t="shared" si="33"/>
        <v>music</v>
      </c>
      <c r="T398" t="str">
        <f t="shared" si="34"/>
        <v>rock</v>
      </c>
    </row>
    <row r="399" spans="1:20" x14ac:dyDescent="0.5">
      <c r="A399" s="4">
        <v>716</v>
      </c>
      <c r="B399" t="s">
        <v>1469</v>
      </c>
      <c r="C399" s="3" t="s">
        <v>1470</v>
      </c>
      <c r="D399" s="5">
        <v>2000</v>
      </c>
      <c r="E399" s="5">
        <v>10353</v>
      </c>
      <c r="F399" s="6">
        <f>Table1[[#This Row],[pledged]]/Table1[[#This Row],[goal]]</f>
        <v>5.1764999999999999</v>
      </c>
      <c r="G399" t="s">
        <v>20</v>
      </c>
      <c r="H399" s="4">
        <v>157</v>
      </c>
      <c r="I399" s="4">
        <f t="shared" si="30"/>
        <v>65.942675159235662</v>
      </c>
      <c r="J399" t="s">
        <v>21</v>
      </c>
      <c r="K399" t="s">
        <v>22</v>
      </c>
      <c r="L399">
        <v>1373432400</v>
      </c>
      <c r="M399">
        <v>1375851600</v>
      </c>
      <c r="N399" s="11">
        <f t="shared" si="31"/>
        <v>41465.208333333336</v>
      </c>
      <c r="O399" s="11">
        <f t="shared" si="32"/>
        <v>41493.208333333336</v>
      </c>
      <c r="P399" t="b">
        <v>0</v>
      </c>
      <c r="Q399" t="b">
        <v>1</v>
      </c>
      <c r="R399" t="s">
        <v>33</v>
      </c>
      <c r="S399" t="str">
        <f t="shared" si="33"/>
        <v>theater</v>
      </c>
      <c r="T399" t="str">
        <f t="shared" si="34"/>
        <v>plays</v>
      </c>
    </row>
    <row r="400" spans="1:20" ht="31.5" x14ac:dyDescent="0.5">
      <c r="A400" s="4">
        <v>717</v>
      </c>
      <c r="B400" t="s">
        <v>1471</v>
      </c>
      <c r="C400" s="3" t="s">
        <v>1472</v>
      </c>
      <c r="D400" s="5">
        <v>5600</v>
      </c>
      <c r="E400" s="5">
        <v>13868</v>
      </c>
      <c r="F400" s="6">
        <f>Table1[[#This Row],[pledged]]/Table1[[#This Row],[goal]]</f>
        <v>2.4764285714285714</v>
      </c>
      <c r="G400" t="s">
        <v>20</v>
      </c>
      <c r="H400" s="4">
        <v>555</v>
      </c>
      <c r="I400" s="4">
        <f t="shared" si="30"/>
        <v>24.987387387387386</v>
      </c>
      <c r="J400" t="s">
        <v>21</v>
      </c>
      <c r="K400" t="s">
        <v>22</v>
      </c>
      <c r="L400">
        <v>1313989200</v>
      </c>
      <c r="M400">
        <v>1315803600</v>
      </c>
      <c r="N400" s="11">
        <f t="shared" si="31"/>
        <v>40777.208333333336</v>
      </c>
      <c r="O400" s="11">
        <f t="shared" si="32"/>
        <v>40798.208333333336</v>
      </c>
      <c r="P400" t="b">
        <v>0</v>
      </c>
      <c r="Q400" t="b">
        <v>0</v>
      </c>
      <c r="R400" t="s">
        <v>42</v>
      </c>
      <c r="S400" t="str">
        <f t="shared" si="33"/>
        <v>film &amp; video</v>
      </c>
      <c r="T400" t="str">
        <f t="shared" si="34"/>
        <v>documentary</v>
      </c>
    </row>
    <row r="401" spans="1:20" x14ac:dyDescent="0.5">
      <c r="A401" s="4">
        <v>718</v>
      </c>
      <c r="B401" t="s">
        <v>1473</v>
      </c>
      <c r="C401" s="3" t="s">
        <v>1474</v>
      </c>
      <c r="D401" s="5">
        <v>8300</v>
      </c>
      <c r="E401" s="5">
        <v>8317</v>
      </c>
      <c r="F401" s="6">
        <f>Table1[[#This Row],[pledged]]/Table1[[#This Row],[goal]]</f>
        <v>1.0020481927710843</v>
      </c>
      <c r="G401" t="s">
        <v>20</v>
      </c>
      <c r="H401" s="4">
        <v>297</v>
      </c>
      <c r="I401" s="4">
        <f t="shared" si="30"/>
        <v>28.003367003367003</v>
      </c>
      <c r="J401" t="s">
        <v>21</v>
      </c>
      <c r="K401" t="s">
        <v>22</v>
      </c>
      <c r="L401">
        <v>1371445200</v>
      </c>
      <c r="M401">
        <v>1373691600</v>
      </c>
      <c r="N401" s="11">
        <f t="shared" si="31"/>
        <v>41442.208333333336</v>
      </c>
      <c r="O401" s="11">
        <f t="shared" si="32"/>
        <v>41468.208333333336</v>
      </c>
      <c r="P401" t="b">
        <v>0</v>
      </c>
      <c r="Q401" t="b">
        <v>0</v>
      </c>
      <c r="R401" t="s">
        <v>64</v>
      </c>
      <c r="S401" t="str">
        <f t="shared" si="33"/>
        <v>technology</v>
      </c>
      <c r="T401" t="str">
        <f t="shared" si="34"/>
        <v>wearables</v>
      </c>
    </row>
    <row r="402" spans="1:20" x14ac:dyDescent="0.5">
      <c r="A402" s="4">
        <v>719</v>
      </c>
      <c r="B402" t="s">
        <v>1475</v>
      </c>
      <c r="C402" s="3" t="s">
        <v>1476</v>
      </c>
      <c r="D402" s="5">
        <v>6900</v>
      </c>
      <c r="E402" s="5">
        <v>10557</v>
      </c>
      <c r="F402" s="6">
        <f>Table1[[#This Row],[pledged]]/Table1[[#This Row],[goal]]</f>
        <v>1.53</v>
      </c>
      <c r="G402" t="s">
        <v>20</v>
      </c>
      <c r="H402" s="4">
        <v>123</v>
      </c>
      <c r="I402" s="4">
        <f t="shared" si="30"/>
        <v>85.829268292682926</v>
      </c>
      <c r="J402" t="s">
        <v>21</v>
      </c>
      <c r="K402" t="s">
        <v>22</v>
      </c>
      <c r="L402">
        <v>1338267600</v>
      </c>
      <c r="M402">
        <v>1339218000</v>
      </c>
      <c r="N402" s="11">
        <f t="shared" si="31"/>
        <v>41058.208333333336</v>
      </c>
      <c r="O402" s="11">
        <f t="shared" si="32"/>
        <v>41069.208333333336</v>
      </c>
      <c r="P402" t="b">
        <v>0</v>
      </c>
      <c r="Q402" t="b">
        <v>0</v>
      </c>
      <c r="R402" t="s">
        <v>118</v>
      </c>
      <c r="S402" t="str">
        <f t="shared" si="33"/>
        <v>publishing</v>
      </c>
      <c r="T402" t="str">
        <f t="shared" si="34"/>
        <v>fiction</v>
      </c>
    </row>
    <row r="403" spans="1:20" x14ac:dyDescent="0.5">
      <c r="A403" s="4">
        <v>722</v>
      </c>
      <c r="B403" t="s">
        <v>1481</v>
      </c>
      <c r="C403" s="3" t="s">
        <v>1482</v>
      </c>
      <c r="D403" s="5">
        <v>48500</v>
      </c>
      <c r="E403" s="5">
        <v>75906</v>
      </c>
      <c r="F403" s="6">
        <f>Table1[[#This Row],[pledged]]/Table1[[#This Row],[goal]]</f>
        <v>1.5650721649484536</v>
      </c>
      <c r="G403" t="s">
        <v>20</v>
      </c>
      <c r="H403" s="4">
        <v>3036</v>
      </c>
      <c r="I403" s="4">
        <f t="shared" si="30"/>
        <v>25.00197628458498</v>
      </c>
      <c r="J403" t="s">
        <v>21</v>
      </c>
      <c r="K403" t="s">
        <v>22</v>
      </c>
      <c r="L403">
        <v>1509948000</v>
      </c>
      <c r="M403">
        <v>1512280800</v>
      </c>
      <c r="N403" s="11">
        <f t="shared" si="31"/>
        <v>43045.25</v>
      </c>
      <c r="O403" s="11">
        <f t="shared" si="32"/>
        <v>43072.25</v>
      </c>
      <c r="P403" t="b">
        <v>0</v>
      </c>
      <c r="Q403" t="b">
        <v>0</v>
      </c>
      <c r="R403" t="s">
        <v>42</v>
      </c>
      <c r="S403" t="str">
        <f t="shared" si="33"/>
        <v>film &amp; video</v>
      </c>
      <c r="T403" t="str">
        <f t="shared" si="34"/>
        <v>documentary</v>
      </c>
    </row>
    <row r="404" spans="1:20" x14ac:dyDescent="0.5">
      <c r="A404" s="4">
        <v>723</v>
      </c>
      <c r="B404" t="s">
        <v>1483</v>
      </c>
      <c r="C404" s="3" t="s">
        <v>1484</v>
      </c>
      <c r="D404" s="5">
        <v>4900</v>
      </c>
      <c r="E404" s="5">
        <v>13250</v>
      </c>
      <c r="F404" s="6">
        <f>Table1[[#This Row],[pledged]]/Table1[[#This Row],[goal]]</f>
        <v>2.704081632653061</v>
      </c>
      <c r="G404" t="s">
        <v>20</v>
      </c>
      <c r="H404" s="4">
        <v>144</v>
      </c>
      <c r="I404" s="4">
        <f t="shared" si="30"/>
        <v>92.013888888888886</v>
      </c>
      <c r="J404" t="s">
        <v>26</v>
      </c>
      <c r="K404" t="s">
        <v>27</v>
      </c>
      <c r="L404">
        <v>1456898400</v>
      </c>
      <c r="M404">
        <v>1458709200</v>
      </c>
      <c r="N404" s="11">
        <f t="shared" si="31"/>
        <v>42431.25</v>
      </c>
      <c r="O404" s="11">
        <f t="shared" si="32"/>
        <v>42452.208333333328</v>
      </c>
      <c r="P404" t="b">
        <v>0</v>
      </c>
      <c r="Q404" t="b">
        <v>0</v>
      </c>
      <c r="R404" t="s">
        <v>33</v>
      </c>
      <c r="S404" t="str">
        <f t="shared" si="33"/>
        <v>theater</v>
      </c>
      <c r="T404" t="str">
        <f t="shared" si="34"/>
        <v>plays</v>
      </c>
    </row>
    <row r="405" spans="1:20" ht="31.5" x14ac:dyDescent="0.5">
      <c r="A405" s="4">
        <v>724</v>
      </c>
      <c r="B405" t="s">
        <v>1485</v>
      </c>
      <c r="C405" s="3" t="s">
        <v>1486</v>
      </c>
      <c r="D405" s="5">
        <v>8400</v>
      </c>
      <c r="E405" s="5">
        <v>11261</v>
      </c>
      <c r="F405" s="6">
        <f>Table1[[#This Row],[pledged]]/Table1[[#This Row],[goal]]</f>
        <v>1.3405952380952382</v>
      </c>
      <c r="G405" t="s">
        <v>20</v>
      </c>
      <c r="H405" s="4">
        <v>121</v>
      </c>
      <c r="I405" s="4">
        <f t="shared" si="30"/>
        <v>93.066115702479337</v>
      </c>
      <c r="J405" t="s">
        <v>40</v>
      </c>
      <c r="K405" t="s">
        <v>41</v>
      </c>
      <c r="L405">
        <v>1413954000</v>
      </c>
      <c r="M405">
        <v>1414126800</v>
      </c>
      <c r="N405" s="11">
        <f t="shared" si="31"/>
        <v>41934.208333333336</v>
      </c>
      <c r="O405" s="11">
        <f t="shared" si="32"/>
        <v>41936.208333333336</v>
      </c>
      <c r="P405" t="b">
        <v>0</v>
      </c>
      <c r="Q405" t="b">
        <v>1</v>
      </c>
      <c r="R405" t="s">
        <v>33</v>
      </c>
      <c r="S405" t="str">
        <f t="shared" si="33"/>
        <v>theater</v>
      </c>
      <c r="T405" t="str">
        <f t="shared" si="34"/>
        <v>plays</v>
      </c>
    </row>
    <row r="406" spans="1:20" x14ac:dyDescent="0.5">
      <c r="A406" s="4">
        <v>727</v>
      </c>
      <c r="B406" t="s">
        <v>1491</v>
      </c>
      <c r="C406" s="3" t="s">
        <v>1492</v>
      </c>
      <c r="D406" s="5">
        <v>8900</v>
      </c>
      <c r="E406" s="5">
        <v>14685</v>
      </c>
      <c r="F406" s="6">
        <f>Table1[[#This Row],[pledged]]/Table1[[#This Row],[goal]]</f>
        <v>1.65</v>
      </c>
      <c r="G406" t="s">
        <v>20</v>
      </c>
      <c r="H406" s="4">
        <v>181</v>
      </c>
      <c r="I406" s="4">
        <f t="shared" si="30"/>
        <v>81.132596685082873</v>
      </c>
      <c r="J406" t="s">
        <v>21</v>
      </c>
      <c r="K406" t="s">
        <v>22</v>
      </c>
      <c r="L406">
        <v>1547964000</v>
      </c>
      <c r="M406">
        <v>1552971600</v>
      </c>
      <c r="N406" s="11">
        <f t="shared" si="31"/>
        <v>43485.25</v>
      </c>
      <c r="O406" s="11">
        <f t="shared" si="32"/>
        <v>43543.208333333328</v>
      </c>
      <c r="P406" t="b">
        <v>0</v>
      </c>
      <c r="Q406" t="b">
        <v>0</v>
      </c>
      <c r="R406" t="s">
        <v>28</v>
      </c>
      <c r="S406" t="str">
        <f t="shared" si="33"/>
        <v>technology</v>
      </c>
      <c r="T406" t="str">
        <f t="shared" si="34"/>
        <v>web</v>
      </c>
    </row>
    <row r="407" spans="1:20" ht="31.5" x14ac:dyDescent="0.5">
      <c r="A407" s="4">
        <v>729</v>
      </c>
      <c r="B407" t="s">
        <v>1495</v>
      </c>
      <c r="C407" s="3" t="s">
        <v>1496</v>
      </c>
      <c r="D407" s="5">
        <v>5600</v>
      </c>
      <c r="E407" s="5">
        <v>10397</v>
      </c>
      <c r="F407" s="6">
        <f>Table1[[#This Row],[pledged]]/Table1[[#This Row],[goal]]</f>
        <v>1.8566071428571429</v>
      </c>
      <c r="G407" t="s">
        <v>20</v>
      </c>
      <c r="H407" s="4">
        <v>122</v>
      </c>
      <c r="I407" s="4">
        <f t="shared" si="30"/>
        <v>85.221311475409834</v>
      </c>
      <c r="J407" t="s">
        <v>21</v>
      </c>
      <c r="K407" t="s">
        <v>22</v>
      </c>
      <c r="L407">
        <v>1359957600</v>
      </c>
      <c r="M407">
        <v>1360130400</v>
      </c>
      <c r="N407" s="11">
        <f t="shared" si="31"/>
        <v>41309.25</v>
      </c>
      <c r="O407" s="11">
        <f t="shared" si="32"/>
        <v>41311.25</v>
      </c>
      <c r="P407" t="b">
        <v>0</v>
      </c>
      <c r="Q407" t="b">
        <v>0</v>
      </c>
      <c r="R407" t="s">
        <v>53</v>
      </c>
      <c r="S407" t="str">
        <f t="shared" si="33"/>
        <v>film &amp; video</v>
      </c>
      <c r="T407" t="str">
        <f t="shared" si="34"/>
        <v>drama</v>
      </c>
    </row>
    <row r="408" spans="1:20" x14ac:dyDescent="0.5">
      <c r="A408" s="4">
        <v>730</v>
      </c>
      <c r="B408" t="s">
        <v>1497</v>
      </c>
      <c r="C408" s="3" t="s">
        <v>1498</v>
      </c>
      <c r="D408" s="5">
        <v>28800</v>
      </c>
      <c r="E408" s="5">
        <v>118847</v>
      </c>
      <c r="F408" s="6">
        <f>Table1[[#This Row],[pledged]]/Table1[[#This Row],[goal]]</f>
        <v>4.1266319444444441</v>
      </c>
      <c r="G408" t="s">
        <v>20</v>
      </c>
      <c r="H408" s="4">
        <v>1071</v>
      </c>
      <c r="I408" s="4">
        <f t="shared" si="30"/>
        <v>110.96825396825396</v>
      </c>
      <c r="J408" t="s">
        <v>15</v>
      </c>
      <c r="K408" t="s">
        <v>16</v>
      </c>
      <c r="L408">
        <v>1432357200</v>
      </c>
      <c r="M408">
        <v>1432875600</v>
      </c>
      <c r="N408" s="11">
        <f t="shared" si="31"/>
        <v>42147.208333333328</v>
      </c>
      <c r="O408" s="11">
        <f t="shared" si="32"/>
        <v>42153.208333333328</v>
      </c>
      <c r="P408" t="b">
        <v>0</v>
      </c>
      <c r="Q408" t="b">
        <v>0</v>
      </c>
      <c r="R408" t="s">
        <v>64</v>
      </c>
      <c r="S408" t="str">
        <f t="shared" si="33"/>
        <v>technology</v>
      </c>
      <c r="T408" t="str">
        <f t="shared" si="34"/>
        <v>wearables</v>
      </c>
    </row>
    <row r="409" spans="1:20" x14ac:dyDescent="0.5">
      <c r="A409" s="4">
        <v>733</v>
      </c>
      <c r="B409" t="s">
        <v>1503</v>
      </c>
      <c r="C409" s="3" t="s">
        <v>1504</v>
      </c>
      <c r="D409" s="5">
        <v>15800</v>
      </c>
      <c r="E409" s="5">
        <v>83267</v>
      </c>
      <c r="F409" s="6">
        <f>Table1[[#This Row],[pledged]]/Table1[[#This Row],[goal]]</f>
        <v>5.2700632911392402</v>
      </c>
      <c r="G409" t="s">
        <v>20</v>
      </c>
      <c r="H409" s="4">
        <v>980</v>
      </c>
      <c r="I409" s="4">
        <f t="shared" si="30"/>
        <v>84.96632653061225</v>
      </c>
      <c r="J409" t="s">
        <v>21</v>
      </c>
      <c r="K409" t="s">
        <v>22</v>
      </c>
      <c r="L409">
        <v>1406178000</v>
      </c>
      <c r="M409">
        <v>1407301200</v>
      </c>
      <c r="N409" s="11">
        <f t="shared" si="31"/>
        <v>41844.208333333336</v>
      </c>
      <c r="O409" s="11">
        <f t="shared" si="32"/>
        <v>41857.208333333336</v>
      </c>
      <c r="P409" t="b">
        <v>0</v>
      </c>
      <c r="Q409" t="b">
        <v>0</v>
      </c>
      <c r="R409" t="s">
        <v>147</v>
      </c>
      <c r="S409" t="str">
        <f t="shared" si="33"/>
        <v>music</v>
      </c>
      <c r="T409" t="str">
        <f t="shared" si="34"/>
        <v>metal</v>
      </c>
    </row>
    <row r="410" spans="1:20" x14ac:dyDescent="0.5">
      <c r="A410" s="4">
        <v>734</v>
      </c>
      <c r="B410" t="s">
        <v>1505</v>
      </c>
      <c r="C410" s="3" t="s">
        <v>1506</v>
      </c>
      <c r="D410" s="5">
        <v>4200</v>
      </c>
      <c r="E410" s="5">
        <v>13404</v>
      </c>
      <c r="F410" s="6">
        <f>Table1[[#This Row],[pledged]]/Table1[[#This Row],[goal]]</f>
        <v>3.1914285714285713</v>
      </c>
      <c r="G410" t="s">
        <v>20</v>
      </c>
      <c r="H410" s="4">
        <v>536</v>
      </c>
      <c r="I410" s="4">
        <f t="shared" si="30"/>
        <v>25.007462686567163</v>
      </c>
      <c r="J410" t="s">
        <v>21</v>
      </c>
      <c r="K410" t="s">
        <v>22</v>
      </c>
      <c r="L410">
        <v>1485583200</v>
      </c>
      <c r="M410">
        <v>1486620000</v>
      </c>
      <c r="N410" s="11">
        <f t="shared" si="31"/>
        <v>42763.25</v>
      </c>
      <c r="O410" s="11">
        <f t="shared" si="32"/>
        <v>42775.25</v>
      </c>
      <c r="P410" t="b">
        <v>0</v>
      </c>
      <c r="Q410" t="b">
        <v>1</v>
      </c>
      <c r="R410" t="s">
        <v>33</v>
      </c>
      <c r="S410" t="str">
        <f t="shared" si="33"/>
        <v>theater</v>
      </c>
      <c r="T410" t="str">
        <f t="shared" si="34"/>
        <v>plays</v>
      </c>
    </row>
    <row r="411" spans="1:20" x14ac:dyDescent="0.5">
      <c r="A411" s="4">
        <v>735</v>
      </c>
      <c r="B411" t="s">
        <v>1507</v>
      </c>
      <c r="C411" s="3" t="s">
        <v>1508</v>
      </c>
      <c r="D411" s="5">
        <v>37100</v>
      </c>
      <c r="E411" s="5">
        <v>131404</v>
      </c>
      <c r="F411" s="6">
        <f>Table1[[#This Row],[pledged]]/Table1[[#This Row],[goal]]</f>
        <v>3.5418867924528303</v>
      </c>
      <c r="G411" t="s">
        <v>20</v>
      </c>
      <c r="H411" s="4">
        <v>1991</v>
      </c>
      <c r="I411" s="4">
        <f t="shared" si="30"/>
        <v>65.998995479658461</v>
      </c>
      <c r="J411" t="s">
        <v>21</v>
      </c>
      <c r="K411" t="s">
        <v>22</v>
      </c>
      <c r="L411">
        <v>1459314000</v>
      </c>
      <c r="M411">
        <v>1459918800</v>
      </c>
      <c r="N411" s="11">
        <f t="shared" si="31"/>
        <v>42459.208333333328</v>
      </c>
      <c r="O411" s="11">
        <f t="shared" si="32"/>
        <v>42466.208333333328</v>
      </c>
      <c r="P411" t="b">
        <v>0</v>
      </c>
      <c r="Q411" t="b">
        <v>0</v>
      </c>
      <c r="R411" t="s">
        <v>121</v>
      </c>
      <c r="S411" t="str">
        <f t="shared" si="33"/>
        <v>photography</v>
      </c>
      <c r="T411" t="str">
        <f t="shared" si="34"/>
        <v>photography books</v>
      </c>
    </row>
    <row r="412" spans="1:20" ht="31.5" x14ac:dyDescent="0.5">
      <c r="A412" s="4">
        <v>737</v>
      </c>
      <c r="B412" t="s">
        <v>1511</v>
      </c>
      <c r="C412" s="3" t="s">
        <v>1512</v>
      </c>
      <c r="D412" s="5">
        <v>3700</v>
      </c>
      <c r="E412" s="5">
        <v>5028</v>
      </c>
      <c r="F412" s="6">
        <f>Table1[[#This Row],[pledged]]/Table1[[#This Row],[goal]]</f>
        <v>1.358918918918919</v>
      </c>
      <c r="G412" t="s">
        <v>20</v>
      </c>
      <c r="H412" s="4">
        <v>180</v>
      </c>
      <c r="I412" s="4">
        <f t="shared" si="30"/>
        <v>27.933333333333334</v>
      </c>
      <c r="J412" t="s">
        <v>21</v>
      </c>
      <c r="K412" t="s">
        <v>22</v>
      </c>
      <c r="L412">
        <v>1478844000</v>
      </c>
      <c r="M412">
        <v>1479880800</v>
      </c>
      <c r="N412" s="11">
        <f t="shared" si="31"/>
        <v>42685.25</v>
      </c>
      <c r="O412" s="11">
        <f t="shared" si="32"/>
        <v>42697.25</v>
      </c>
      <c r="P412" t="b">
        <v>0</v>
      </c>
      <c r="Q412" t="b">
        <v>0</v>
      </c>
      <c r="R412" t="s">
        <v>59</v>
      </c>
      <c r="S412" t="str">
        <f t="shared" si="33"/>
        <v>music</v>
      </c>
      <c r="T412" t="str">
        <f t="shared" si="34"/>
        <v>indie rock</v>
      </c>
    </row>
    <row r="413" spans="1:20" x14ac:dyDescent="0.5">
      <c r="A413" s="4">
        <v>741</v>
      </c>
      <c r="B413" t="s">
        <v>627</v>
      </c>
      <c r="C413" s="3" t="s">
        <v>1518</v>
      </c>
      <c r="D413" s="5">
        <v>1200</v>
      </c>
      <c r="E413" s="5">
        <v>14150</v>
      </c>
      <c r="F413" s="6">
        <f>Table1[[#This Row],[pledged]]/Table1[[#This Row],[goal]]</f>
        <v>11.791666666666666</v>
      </c>
      <c r="G413" t="s">
        <v>20</v>
      </c>
      <c r="H413" s="4">
        <v>130</v>
      </c>
      <c r="I413" s="4">
        <f t="shared" si="30"/>
        <v>108.84615384615384</v>
      </c>
      <c r="J413" t="s">
        <v>21</v>
      </c>
      <c r="K413" t="s">
        <v>22</v>
      </c>
      <c r="L413">
        <v>1274590800</v>
      </c>
      <c r="M413">
        <v>1274677200</v>
      </c>
      <c r="N413" s="11">
        <f t="shared" si="31"/>
        <v>40321.208333333336</v>
      </c>
      <c r="O413" s="11">
        <f t="shared" si="32"/>
        <v>40322.208333333336</v>
      </c>
      <c r="P413" t="b">
        <v>0</v>
      </c>
      <c r="Q413" t="b">
        <v>0</v>
      </c>
      <c r="R413" t="s">
        <v>33</v>
      </c>
      <c r="S413" t="str">
        <f t="shared" si="33"/>
        <v>theater</v>
      </c>
      <c r="T413" t="str">
        <f t="shared" si="34"/>
        <v>plays</v>
      </c>
    </row>
    <row r="414" spans="1:20" x14ac:dyDescent="0.5">
      <c r="A414" s="4">
        <v>742</v>
      </c>
      <c r="B414" t="s">
        <v>1519</v>
      </c>
      <c r="C414" s="3" t="s">
        <v>1520</v>
      </c>
      <c r="D414" s="5">
        <v>1200</v>
      </c>
      <c r="E414" s="5">
        <v>13513</v>
      </c>
      <c r="F414" s="6">
        <f>Table1[[#This Row],[pledged]]/Table1[[#This Row],[goal]]</f>
        <v>11.260833333333334</v>
      </c>
      <c r="G414" t="s">
        <v>20</v>
      </c>
      <c r="H414" s="4">
        <v>122</v>
      </c>
      <c r="I414" s="4">
        <f t="shared" si="30"/>
        <v>110.76229508196721</v>
      </c>
      <c r="J414" t="s">
        <v>21</v>
      </c>
      <c r="K414" t="s">
        <v>22</v>
      </c>
      <c r="L414">
        <v>1263880800</v>
      </c>
      <c r="M414">
        <v>1267509600</v>
      </c>
      <c r="N414" s="11">
        <f t="shared" si="31"/>
        <v>40197.25</v>
      </c>
      <c r="O414" s="11">
        <f t="shared" si="32"/>
        <v>40239.25</v>
      </c>
      <c r="P414" t="b">
        <v>0</v>
      </c>
      <c r="Q414" t="b">
        <v>0</v>
      </c>
      <c r="R414" t="s">
        <v>50</v>
      </c>
      <c r="S414" t="str">
        <f t="shared" si="33"/>
        <v>music</v>
      </c>
      <c r="T414" t="str">
        <f t="shared" si="34"/>
        <v>electric music</v>
      </c>
    </row>
    <row r="415" spans="1:20" x14ac:dyDescent="0.5">
      <c r="A415" s="4">
        <v>744</v>
      </c>
      <c r="B415" t="s">
        <v>1523</v>
      </c>
      <c r="C415" s="3" t="s">
        <v>1524</v>
      </c>
      <c r="D415" s="5">
        <v>2000</v>
      </c>
      <c r="E415" s="5">
        <v>14240</v>
      </c>
      <c r="F415" s="6">
        <f>Table1[[#This Row],[pledged]]/Table1[[#This Row],[goal]]</f>
        <v>7.12</v>
      </c>
      <c r="G415" t="s">
        <v>20</v>
      </c>
      <c r="H415" s="4">
        <v>140</v>
      </c>
      <c r="I415" s="4">
        <f t="shared" si="30"/>
        <v>101.71428571428571</v>
      </c>
      <c r="J415" t="s">
        <v>21</v>
      </c>
      <c r="K415" t="s">
        <v>22</v>
      </c>
      <c r="L415">
        <v>1533877200</v>
      </c>
      <c r="M415">
        <v>1534050000</v>
      </c>
      <c r="N415" s="11">
        <f t="shared" si="31"/>
        <v>43322.208333333328</v>
      </c>
      <c r="O415" s="11">
        <f t="shared" si="32"/>
        <v>43324.208333333328</v>
      </c>
      <c r="P415" t="b">
        <v>0</v>
      </c>
      <c r="Q415" t="b">
        <v>1</v>
      </c>
      <c r="R415" t="s">
        <v>33</v>
      </c>
      <c r="S415" t="str">
        <f t="shared" si="33"/>
        <v>theater</v>
      </c>
      <c r="T415" t="str">
        <f t="shared" si="34"/>
        <v>plays</v>
      </c>
    </row>
    <row r="416" spans="1:20" x14ac:dyDescent="0.5">
      <c r="A416" s="4">
        <v>746</v>
      </c>
      <c r="B416" t="s">
        <v>1527</v>
      </c>
      <c r="C416" s="3" t="s">
        <v>1528</v>
      </c>
      <c r="D416" s="5">
        <v>55800</v>
      </c>
      <c r="E416" s="5">
        <v>118580</v>
      </c>
      <c r="F416" s="6">
        <f>Table1[[#This Row],[pledged]]/Table1[[#This Row],[goal]]</f>
        <v>2.1250896057347672</v>
      </c>
      <c r="G416" t="s">
        <v>20</v>
      </c>
      <c r="H416" s="4">
        <v>3388</v>
      </c>
      <c r="I416" s="4">
        <f t="shared" si="30"/>
        <v>35</v>
      </c>
      <c r="J416" t="s">
        <v>21</v>
      </c>
      <c r="K416" t="s">
        <v>22</v>
      </c>
      <c r="L416">
        <v>1318136400</v>
      </c>
      <c r="M416">
        <v>1318568400</v>
      </c>
      <c r="N416" s="11">
        <f t="shared" si="31"/>
        <v>40825.208333333336</v>
      </c>
      <c r="O416" s="11">
        <f t="shared" si="32"/>
        <v>40830.208333333336</v>
      </c>
      <c r="P416" t="b">
        <v>0</v>
      </c>
      <c r="Q416" t="b">
        <v>0</v>
      </c>
      <c r="R416" t="s">
        <v>28</v>
      </c>
      <c r="S416" t="str">
        <f t="shared" si="33"/>
        <v>technology</v>
      </c>
      <c r="T416" t="str">
        <f t="shared" si="34"/>
        <v>web</v>
      </c>
    </row>
    <row r="417" spans="1:20" x14ac:dyDescent="0.5">
      <c r="A417" s="4">
        <v>747</v>
      </c>
      <c r="B417" t="s">
        <v>1529</v>
      </c>
      <c r="C417" s="3" t="s">
        <v>1530</v>
      </c>
      <c r="D417" s="5">
        <v>4900</v>
      </c>
      <c r="E417" s="5">
        <v>11214</v>
      </c>
      <c r="F417" s="6">
        <f>Table1[[#This Row],[pledged]]/Table1[[#This Row],[goal]]</f>
        <v>2.2885714285714287</v>
      </c>
      <c r="G417" t="s">
        <v>20</v>
      </c>
      <c r="H417" s="4">
        <v>280</v>
      </c>
      <c r="I417" s="4">
        <f t="shared" si="30"/>
        <v>40.049999999999997</v>
      </c>
      <c r="J417" t="s">
        <v>21</v>
      </c>
      <c r="K417" t="s">
        <v>22</v>
      </c>
      <c r="L417">
        <v>1283403600</v>
      </c>
      <c r="M417">
        <v>1284354000</v>
      </c>
      <c r="N417" s="11">
        <f t="shared" si="31"/>
        <v>40423.208333333336</v>
      </c>
      <c r="O417" s="11">
        <f t="shared" si="32"/>
        <v>40434.208333333336</v>
      </c>
      <c r="P417" t="b">
        <v>0</v>
      </c>
      <c r="Q417" t="b">
        <v>0</v>
      </c>
      <c r="R417" t="s">
        <v>33</v>
      </c>
      <c r="S417" t="str">
        <f t="shared" si="33"/>
        <v>theater</v>
      </c>
      <c r="T417" t="str">
        <f t="shared" si="34"/>
        <v>plays</v>
      </c>
    </row>
    <row r="418" spans="1:20" x14ac:dyDescent="0.5">
      <c r="A418" s="4">
        <v>749</v>
      </c>
      <c r="B418" t="s">
        <v>1533</v>
      </c>
      <c r="C418" s="3" t="s">
        <v>1534</v>
      </c>
      <c r="D418" s="5">
        <v>8600</v>
      </c>
      <c r="E418" s="5">
        <v>13527</v>
      </c>
      <c r="F418" s="6">
        <f>Table1[[#This Row],[pledged]]/Table1[[#This Row],[goal]]</f>
        <v>1.5729069767441861</v>
      </c>
      <c r="G418" t="s">
        <v>20</v>
      </c>
      <c r="H418" s="4">
        <v>366</v>
      </c>
      <c r="I418" s="4">
        <f t="shared" si="30"/>
        <v>36.959016393442624</v>
      </c>
      <c r="J418" t="s">
        <v>106</v>
      </c>
      <c r="K418" t="s">
        <v>107</v>
      </c>
      <c r="L418">
        <v>1412744400</v>
      </c>
      <c r="M418">
        <v>1413781200</v>
      </c>
      <c r="N418" s="11">
        <f t="shared" si="31"/>
        <v>41920.208333333336</v>
      </c>
      <c r="O418" s="11">
        <f t="shared" si="32"/>
        <v>41932.208333333336</v>
      </c>
      <c r="P418" t="b">
        <v>0</v>
      </c>
      <c r="Q418" t="b">
        <v>1</v>
      </c>
      <c r="R418" t="s">
        <v>64</v>
      </c>
      <c r="S418" t="str">
        <f t="shared" si="33"/>
        <v>technology</v>
      </c>
      <c r="T418" t="str">
        <f t="shared" si="34"/>
        <v>wearables</v>
      </c>
    </row>
    <row r="419" spans="1:20" x14ac:dyDescent="0.5">
      <c r="A419" s="4">
        <v>751</v>
      </c>
      <c r="B419" t="s">
        <v>1537</v>
      </c>
      <c r="C419" s="3" t="s">
        <v>1538</v>
      </c>
      <c r="D419" s="5">
        <v>3600</v>
      </c>
      <c r="E419" s="5">
        <v>8363</v>
      </c>
      <c r="F419" s="6">
        <f>Table1[[#This Row],[pledged]]/Table1[[#This Row],[goal]]</f>
        <v>2.3230555555555554</v>
      </c>
      <c r="G419" t="s">
        <v>20</v>
      </c>
      <c r="H419" s="4">
        <v>270</v>
      </c>
      <c r="I419" s="4">
        <f t="shared" si="30"/>
        <v>30.974074074074075</v>
      </c>
      <c r="J419" t="s">
        <v>21</v>
      </c>
      <c r="K419" t="s">
        <v>22</v>
      </c>
      <c r="L419">
        <v>1458190800</v>
      </c>
      <c r="M419">
        <v>1459486800</v>
      </c>
      <c r="N419" s="11">
        <f t="shared" si="31"/>
        <v>42446.208333333328</v>
      </c>
      <c r="O419" s="11">
        <f t="shared" si="32"/>
        <v>42461.208333333328</v>
      </c>
      <c r="P419" t="b">
        <v>1</v>
      </c>
      <c r="Q419" t="b">
        <v>1</v>
      </c>
      <c r="R419" t="s">
        <v>67</v>
      </c>
      <c r="S419" t="str">
        <f t="shared" si="33"/>
        <v>publishing</v>
      </c>
      <c r="T419" t="str">
        <f t="shared" si="34"/>
        <v>nonfiction</v>
      </c>
    </row>
    <row r="420" spans="1:20" x14ac:dyDescent="0.5">
      <c r="A420" s="4">
        <v>753</v>
      </c>
      <c r="B420" t="s">
        <v>1541</v>
      </c>
      <c r="C420" s="3" t="s">
        <v>1542</v>
      </c>
      <c r="D420" s="5">
        <v>4700</v>
      </c>
      <c r="E420" s="5">
        <v>12065</v>
      </c>
      <c r="F420" s="6">
        <f>Table1[[#This Row],[pledged]]/Table1[[#This Row],[goal]]</f>
        <v>2.5670212765957445</v>
      </c>
      <c r="G420" t="s">
        <v>20</v>
      </c>
      <c r="H420" s="4">
        <v>137</v>
      </c>
      <c r="I420" s="4">
        <f t="shared" si="30"/>
        <v>88.065693430656935</v>
      </c>
      <c r="J420" t="s">
        <v>21</v>
      </c>
      <c r="K420" t="s">
        <v>22</v>
      </c>
      <c r="L420">
        <v>1274590800</v>
      </c>
      <c r="M420">
        <v>1275886800</v>
      </c>
      <c r="N420" s="11">
        <f t="shared" si="31"/>
        <v>40321.208333333336</v>
      </c>
      <c r="O420" s="11">
        <f t="shared" si="32"/>
        <v>40336.208333333336</v>
      </c>
      <c r="P420" t="b">
        <v>0</v>
      </c>
      <c r="Q420" t="b">
        <v>0</v>
      </c>
      <c r="R420" t="s">
        <v>121</v>
      </c>
      <c r="S420" t="str">
        <f t="shared" si="33"/>
        <v>photography</v>
      </c>
      <c r="T420" t="str">
        <f t="shared" si="34"/>
        <v>photography books</v>
      </c>
    </row>
    <row r="421" spans="1:20" x14ac:dyDescent="0.5">
      <c r="A421" s="4">
        <v>754</v>
      </c>
      <c r="B421" t="s">
        <v>1543</v>
      </c>
      <c r="C421" s="3" t="s">
        <v>1544</v>
      </c>
      <c r="D421" s="5">
        <v>70400</v>
      </c>
      <c r="E421" s="5">
        <v>118603</v>
      </c>
      <c r="F421" s="6">
        <f>Table1[[#This Row],[pledged]]/Table1[[#This Row],[goal]]</f>
        <v>1.6847017045454546</v>
      </c>
      <c r="G421" t="s">
        <v>20</v>
      </c>
      <c r="H421" s="4">
        <v>3205</v>
      </c>
      <c r="I421" s="4">
        <f t="shared" si="30"/>
        <v>37.005616224648989</v>
      </c>
      <c r="J421" t="s">
        <v>21</v>
      </c>
      <c r="K421" t="s">
        <v>22</v>
      </c>
      <c r="L421">
        <v>1351400400</v>
      </c>
      <c r="M421">
        <v>1355983200</v>
      </c>
      <c r="N421" s="11">
        <f t="shared" si="31"/>
        <v>41210.208333333336</v>
      </c>
      <c r="O421" s="11">
        <f t="shared" si="32"/>
        <v>41263.25</v>
      </c>
      <c r="P421" t="b">
        <v>0</v>
      </c>
      <c r="Q421" t="b">
        <v>0</v>
      </c>
      <c r="R421" t="s">
        <v>33</v>
      </c>
      <c r="S421" t="str">
        <f t="shared" si="33"/>
        <v>theater</v>
      </c>
      <c r="T421" t="str">
        <f t="shared" si="34"/>
        <v>plays</v>
      </c>
    </row>
    <row r="422" spans="1:20" x14ac:dyDescent="0.5">
      <c r="A422" s="4">
        <v>755</v>
      </c>
      <c r="B422" t="s">
        <v>1545</v>
      </c>
      <c r="C422" s="3" t="s">
        <v>1546</v>
      </c>
      <c r="D422" s="5">
        <v>4500</v>
      </c>
      <c r="E422" s="5">
        <v>7496</v>
      </c>
      <c r="F422" s="6">
        <f>Table1[[#This Row],[pledged]]/Table1[[#This Row],[goal]]</f>
        <v>1.6657777777777778</v>
      </c>
      <c r="G422" t="s">
        <v>20</v>
      </c>
      <c r="H422" s="4">
        <v>288</v>
      </c>
      <c r="I422" s="4">
        <f t="shared" si="30"/>
        <v>26.027777777777779</v>
      </c>
      <c r="J422" t="s">
        <v>36</v>
      </c>
      <c r="K422" t="s">
        <v>37</v>
      </c>
      <c r="L422">
        <v>1514354400</v>
      </c>
      <c r="M422">
        <v>1515391200</v>
      </c>
      <c r="N422" s="11">
        <f t="shared" si="31"/>
        <v>43096.25</v>
      </c>
      <c r="O422" s="11">
        <f t="shared" si="32"/>
        <v>43108.25</v>
      </c>
      <c r="P422" t="b">
        <v>0</v>
      </c>
      <c r="Q422" t="b">
        <v>1</v>
      </c>
      <c r="R422" t="s">
        <v>33</v>
      </c>
      <c r="S422" t="str">
        <f t="shared" si="33"/>
        <v>theater</v>
      </c>
      <c r="T422" t="str">
        <f t="shared" si="34"/>
        <v>plays</v>
      </c>
    </row>
    <row r="423" spans="1:20" x14ac:dyDescent="0.5">
      <c r="A423" s="4">
        <v>756</v>
      </c>
      <c r="B423" t="s">
        <v>1547</v>
      </c>
      <c r="C423" s="3" t="s">
        <v>1548</v>
      </c>
      <c r="D423" s="5">
        <v>1300</v>
      </c>
      <c r="E423" s="5">
        <v>10037</v>
      </c>
      <c r="F423" s="6">
        <f>Table1[[#This Row],[pledged]]/Table1[[#This Row],[goal]]</f>
        <v>7.7207692307692311</v>
      </c>
      <c r="G423" t="s">
        <v>20</v>
      </c>
      <c r="H423" s="4">
        <v>148</v>
      </c>
      <c r="I423" s="4">
        <f t="shared" si="30"/>
        <v>67.817567567567565</v>
      </c>
      <c r="J423" t="s">
        <v>21</v>
      </c>
      <c r="K423" t="s">
        <v>22</v>
      </c>
      <c r="L423">
        <v>1421733600</v>
      </c>
      <c r="M423">
        <v>1422252000</v>
      </c>
      <c r="N423" s="11">
        <f t="shared" si="31"/>
        <v>42024.25</v>
      </c>
      <c r="O423" s="11">
        <f t="shared" si="32"/>
        <v>42030.25</v>
      </c>
      <c r="P423" t="b">
        <v>0</v>
      </c>
      <c r="Q423" t="b">
        <v>0</v>
      </c>
      <c r="R423" t="s">
        <v>33</v>
      </c>
      <c r="S423" t="str">
        <f t="shared" si="33"/>
        <v>theater</v>
      </c>
      <c r="T423" t="str">
        <f t="shared" si="34"/>
        <v>plays</v>
      </c>
    </row>
    <row r="424" spans="1:20" x14ac:dyDescent="0.5">
      <c r="A424" s="4">
        <v>757</v>
      </c>
      <c r="B424" t="s">
        <v>1549</v>
      </c>
      <c r="C424" s="3" t="s">
        <v>1550</v>
      </c>
      <c r="D424" s="5">
        <v>1400</v>
      </c>
      <c r="E424" s="5">
        <v>5696</v>
      </c>
      <c r="F424" s="6">
        <f>Table1[[#This Row],[pledged]]/Table1[[#This Row],[goal]]</f>
        <v>4.0685714285714285</v>
      </c>
      <c r="G424" t="s">
        <v>20</v>
      </c>
      <c r="H424" s="4">
        <v>114</v>
      </c>
      <c r="I424" s="4">
        <f t="shared" si="30"/>
        <v>49.964912280701753</v>
      </c>
      <c r="J424" t="s">
        <v>21</v>
      </c>
      <c r="K424" t="s">
        <v>22</v>
      </c>
      <c r="L424">
        <v>1305176400</v>
      </c>
      <c r="M424">
        <v>1305522000</v>
      </c>
      <c r="N424" s="11">
        <f t="shared" si="31"/>
        <v>40675.208333333336</v>
      </c>
      <c r="O424" s="11">
        <f t="shared" si="32"/>
        <v>40679.208333333336</v>
      </c>
      <c r="P424" t="b">
        <v>0</v>
      </c>
      <c r="Q424" t="b">
        <v>0</v>
      </c>
      <c r="R424" t="s">
        <v>53</v>
      </c>
      <c r="S424" t="str">
        <f t="shared" si="33"/>
        <v>film &amp; video</v>
      </c>
      <c r="T424" t="str">
        <f t="shared" si="34"/>
        <v>drama</v>
      </c>
    </row>
    <row r="425" spans="1:20" x14ac:dyDescent="0.5">
      <c r="A425" s="4">
        <v>758</v>
      </c>
      <c r="B425" t="s">
        <v>1551</v>
      </c>
      <c r="C425" s="3" t="s">
        <v>1552</v>
      </c>
      <c r="D425" s="5">
        <v>29600</v>
      </c>
      <c r="E425" s="5">
        <v>167005</v>
      </c>
      <c r="F425" s="6">
        <f>Table1[[#This Row],[pledged]]/Table1[[#This Row],[goal]]</f>
        <v>5.6420608108108112</v>
      </c>
      <c r="G425" t="s">
        <v>20</v>
      </c>
      <c r="H425" s="4">
        <v>1518</v>
      </c>
      <c r="I425" s="4">
        <f t="shared" si="30"/>
        <v>110.01646903820817</v>
      </c>
      <c r="J425" t="s">
        <v>15</v>
      </c>
      <c r="K425" t="s">
        <v>16</v>
      </c>
      <c r="L425">
        <v>1414126800</v>
      </c>
      <c r="M425">
        <v>1414904400</v>
      </c>
      <c r="N425" s="11">
        <f t="shared" si="31"/>
        <v>41936.208333333336</v>
      </c>
      <c r="O425" s="11">
        <f t="shared" si="32"/>
        <v>41945.208333333336</v>
      </c>
      <c r="P425" t="b">
        <v>0</v>
      </c>
      <c r="Q425" t="b">
        <v>0</v>
      </c>
      <c r="R425" t="s">
        <v>23</v>
      </c>
      <c r="S425" t="str">
        <f t="shared" si="33"/>
        <v>music</v>
      </c>
      <c r="T425" t="str">
        <f t="shared" si="34"/>
        <v>rock</v>
      </c>
    </row>
    <row r="426" spans="1:20" x14ac:dyDescent="0.5">
      <c r="A426" s="4">
        <v>761</v>
      </c>
      <c r="B426" t="s">
        <v>1557</v>
      </c>
      <c r="C426" s="3" t="s">
        <v>1558</v>
      </c>
      <c r="D426" s="5">
        <v>2200</v>
      </c>
      <c r="E426" s="5">
        <v>14420</v>
      </c>
      <c r="F426" s="6">
        <f>Table1[[#This Row],[pledged]]/Table1[[#This Row],[goal]]</f>
        <v>6.5545454545454547</v>
      </c>
      <c r="G426" t="s">
        <v>20</v>
      </c>
      <c r="H426" s="4">
        <v>166</v>
      </c>
      <c r="I426" s="4">
        <f t="shared" si="30"/>
        <v>86.867469879518069</v>
      </c>
      <c r="J426" t="s">
        <v>21</v>
      </c>
      <c r="K426" t="s">
        <v>22</v>
      </c>
      <c r="L426">
        <v>1500699600</v>
      </c>
      <c r="M426">
        <v>1501131600</v>
      </c>
      <c r="N426" s="11">
        <f t="shared" si="31"/>
        <v>42938.208333333328</v>
      </c>
      <c r="O426" s="11">
        <f t="shared" si="32"/>
        <v>42943.208333333328</v>
      </c>
      <c r="P426" t="b">
        <v>0</v>
      </c>
      <c r="Q426" t="b">
        <v>0</v>
      </c>
      <c r="R426" t="s">
        <v>23</v>
      </c>
      <c r="S426" t="str">
        <f t="shared" si="33"/>
        <v>music</v>
      </c>
      <c r="T426" t="str">
        <f t="shared" si="34"/>
        <v>rock</v>
      </c>
    </row>
    <row r="427" spans="1:20" x14ac:dyDescent="0.5">
      <c r="A427" s="4">
        <v>762</v>
      </c>
      <c r="B427" t="s">
        <v>667</v>
      </c>
      <c r="C427" s="3" t="s">
        <v>1559</v>
      </c>
      <c r="D427" s="5">
        <v>3500</v>
      </c>
      <c r="E427" s="5">
        <v>6204</v>
      </c>
      <c r="F427" s="6">
        <f>Table1[[#This Row],[pledged]]/Table1[[#This Row],[goal]]</f>
        <v>1.7725714285714285</v>
      </c>
      <c r="G427" t="s">
        <v>20</v>
      </c>
      <c r="H427" s="4">
        <v>100</v>
      </c>
      <c r="I427" s="4">
        <f t="shared" si="30"/>
        <v>62.04</v>
      </c>
      <c r="J427" t="s">
        <v>26</v>
      </c>
      <c r="K427" t="s">
        <v>27</v>
      </c>
      <c r="L427">
        <v>1354082400</v>
      </c>
      <c r="M427">
        <v>1355032800</v>
      </c>
      <c r="N427" s="11">
        <f t="shared" si="31"/>
        <v>41241.25</v>
      </c>
      <c r="O427" s="11">
        <f t="shared" si="32"/>
        <v>41252.25</v>
      </c>
      <c r="P427" t="b">
        <v>0</v>
      </c>
      <c r="Q427" t="b">
        <v>0</v>
      </c>
      <c r="R427" t="s">
        <v>158</v>
      </c>
      <c r="S427" t="str">
        <f t="shared" si="33"/>
        <v>music</v>
      </c>
      <c r="T427" t="str">
        <f t="shared" si="34"/>
        <v>jazz</v>
      </c>
    </row>
    <row r="428" spans="1:20" x14ac:dyDescent="0.5">
      <c r="A428" s="4">
        <v>763</v>
      </c>
      <c r="B428" t="s">
        <v>1560</v>
      </c>
      <c r="C428" s="3" t="s">
        <v>1561</v>
      </c>
      <c r="D428" s="5">
        <v>5600</v>
      </c>
      <c r="E428" s="5">
        <v>6338</v>
      </c>
      <c r="F428" s="6">
        <f>Table1[[#This Row],[pledged]]/Table1[[#This Row],[goal]]</f>
        <v>1.1317857142857144</v>
      </c>
      <c r="G428" t="s">
        <v>20</v>
      </c>
      <c r="H428" s="4">
        <v>235</v>
      </c>
      <c r="I428" s="4">
        <f t="shared" si="30"/>
        <v>26.970212765957445</v>
      </c>
      <c r="J428" t="s">
        <v>21</v>
      </c>
      <c r="K428" t="s">
        <v>22</v>
      </c>
      <c r="L428">
        <v>1336453200</v>
      </c>
      <c r="M428">
        <v>1339477200</v>
      </c>
      <c r="N428" s="11">
        <f t="shared" si="31"/>
        <v>41037.208333333336</v>
      </c>
      <c r="O428" s="11">
        <f t="shared" si="32"/>
        <v>41072.208333333336</v>
      </c>
      <c r="P428" t="b">
        <v>0</v>
      </c>
      <c r="Q428" t="b">
        <v>1</v>
      </c>
      <c r="R428" t="s">
        <v>33</v>
      </c>
      <c r="S428" t="str">
        <f t="shared" si="33"/>
        <v>theater</v>
      </c>
      <c r="T428" t="str">
        <f t="shared" si="34"/>
        <v>plays</v>
      </c>
    </row>
    <row r="429" spans="1:20" ht="31.5" x14ac:dyDescent="0.5">
      <c r="A429" s="4">
        <v>764</v>
      </c>
      <c r="B429" t="s">
        <v>1562</v>
      </c>
      <c r="C429" s="3" t="s">
        <v>1563</v>
      </c>
      <c r="D429" s="5">
        <v>1100</v>
      </c>
      <c r="E429" s="5">
        <v>8010</v>
      </c>
      <c r="F429" s="6">
        <f>Table1[[#This Row],[pledged]]/Table1[[#This Row],[goal]]</f>
        <v>7.2818181818181822</v>
      </c>
      <c r="G429" t="s">
        <v>20</v>
      </c>
      <c r="H429" s="4">
        <v>148</v>
      </c>
      <c r="I429" s="4">
        <f t="shared" si="30"/>
        <v>54.121621621621621</v>
      </c>
      <c r="J429" t="s">
        <v>21</v>
      </c>
      <c r="K429" t="s">
        <v>22</v>
      </c>
      <c r="L429">
        <v>1305262800</v>
      </c>
      <c r="M429">
        <v>1305954000</v>
      </c>
      <c r="N429" s="11">
        <f t="shared" si="31"/>
        <v>40676.208333333336</v>
      </c>
      <c r="O429" s="11">
        <f t="shared" si="32"/>
        <v>40684.208333333336</v>
      </c>
      <c r="P429" t="b">
        <v>0</v>
      </c>
      <c r="Q429" t="b">
        <v>0</v>
      </c>
      <c r="R429" t="s">
        <v>23</v>
      </c>
      <c r="S429" t="str">
        <f t="shared" si="33"/>
        <v>music</v>
      </c>
      <c r="T429" t="str">
        <f t="shared" si="34"/>
        <v>rock</v>
      </c>
    </row>
    <row r="430" spans="1:20" x14ac:dyDescent="0.5">
      <c r="A430" s="4">
        <v>765</v>
      </c>
      <c r="B430" t="s">
        <v>1564</v>
      </c>
      <c r="C430" s="3" t="s">
        <v>1565</v>
      </c>
      <c r="D430" s="5">
        <v>3900</v>
      </c>
      <c r="E430" s="5">
        <v>8125</v>
      </c>
      <c r="F430" s="6">
        <f>Table1[[#This Row],[pledged]]/Table1[[#This Row],[goal]]</f>
        <v>2.0833333333333335</v>
      </c>
      <c r="G430" t="s">
        <v>20</v>
      </c>
      <c r="H430" s="4">
        <v>198</v>
      </c>
      <c r="I430" s="4">
        <f t="shared" si="30"/>
        <v>41.035353535353536</v>
      </c>
      <c r="J430" t="s">
        <v>21</v>
      </c>
      <c r="K430" t="s">
        <v>22</v>
      </c>
      <c r="L430">
        <v>1492232400</v>
      </c>
      <c r="M430">
        <v>1494392400</v>
      </c>
      <c r="N430" s="11">
        <f t="shared" si="31"/>
        <v>42840.208333333328</v>
      </c>
      <c r="O430" s="11">
        <f t="shared" si="32"/>
        <v>42865.208333333328</v>
      </c>
      <c r="P430" t="b">
        <v>1</v>
      </c>
      <c r="Q430" t="b">
        <v>1</v>
      </c>
      <c r="R430" t="s">
        <v>59</v>
      </c>
      <c r="S430" t="str">
        <f t="shared" si="33"/>
        <v>music</v>
      </c>
      <c r="T430" t="str">
        <f t="shared" si="34"/>
        <v>indie rock</v>
      </c>
    </row>
    <row r="431" spans="1:20" x14ac:dyDescent="0.5">
      <c r="A431" s="4">
        <v>768</v>
      </c>
      <c r="B431" t="s">
        <v>1570</v>
      </c>
      <c r="C431" s="3" t="s">
        <v>1571</v>
      </c>
      <c r="D431" s="5">
        <v>4800</v>
      </c>
      <c r="E431" s="5">
        <v>11088</v>
      </c>
      <c r="F431" s="6">
        <f>Table1[[#This Row],[pledged]]/Table1[[#This Row],[goal]]</f>
        <v>2.31</v>
      </c>
      <c r="G431" t="s">
        <v>20</v>
      </c>
      <c r="H431" s="4">
        <v>150</v>
      </c>
      <c r="I431" s="4">
        <f t="shared" si="30"/>
        <v>73.92</v>
      </c>
      <c r="J431" t="s">
        <v>21</v>
      </c>
      <c r="K431" t="s">
        <v>22</v>
      </c>
      <c r="L431">
        <v>1386741600</v>
      </c>
      <c r="M431">
        <v>1388037600</v>
      </c>
      <c r="N431" s="11">
        <f t="shared" si="31"/>
        <v>41619.25</v>
      </c>
      <c r="O431" s="11">
        <f t="shared" si="32"/>
        <v>41634.25</v>
      </c>
      <c r="P431" t="b">
        <v>0</v>
      </c>
      <c r="Q431" t="b">
        <v>0</v>
      </c>
      <c r="R431" t="s">
        <v>33</v>
      </c>
      <c r="S431" t="str">
        <f t="shared" si="33"/>
        <v>theater</v>
      </c>
      <c r="T431" t="str">
        <f t="shared" si="34"/>
        <v>plays</v>
      </c>
    </row>
    <row r="432" spans="1:20" x14ac:dyDescent="0.5">
      <c r="A432" s="4">
        <v>770</v>
      </c>
      <c r="B432" t="s">
        <v>1574</v>
      </c>
      <c r="C432" s="3" t="s">
        <v>1575</v>
      </c>
      <c r="D432" s="5">
        <v>4300</v>
      </c>
      <c r="E432" s="5">
        <v>11642</v>
      </c>
      <c r="F432" s="6">
        <f>Table1[[#This Row],[pledged]]/Table1[[#This Row],[goal]]</f>
        <v>2.7074418604651163</v>
      </c>
      <c r="G432" t="s">
        <v>20</v>
      </c>
      <c r="H432" s="4">
        <v>216</v>
      </c>
      <c r="I432" s="4">
        <f t="shared" si="30"/>
        <v>53.898148148148145</v>
      </c>
      <c r="J432" t="s">
        <v>106</v>
      </c>
      <c r="K432" t="s">
        <v>107</v>
      </c>
      <c r="L432">
        <v>1397451600</v>
      </c>
      <c r="M432">
        <v>1398056400</v>
      </c>
      <c r="N432" s="11">
        <f t="shared" si="31"/>
        <v>41743.208333333336</v>
      </c>
      <c r="O432" s="11">
        <f t="shared" si="32"/>
        <v>41750.208333333336</v>
      </c>
      <c r="P432" t="b">
        <v>0</v>
      </c>
      <c r="Q432" t="b">
        <v>1</v>
      </c>
      <c r="R432" t="s">
        <v>33</v>
      </c>
      <c r="S432" t="str">
        <f t="shared" si="33"/>
        <v>theater</v>
      </c>
      <c r="T432" t="str">
        <f t="shared" si="34"/>
        <v>plays</v>
      </c>
    </row>
    <row r="433" spans="1:20" x14ac:dyDescent="0.5">
      <c r="A433" s="4">
        <v>772</v>
      </c>
      <c r="B433" t="s">
        <v>1578</v>
      </c>
      <c r="C433" s="3" t="s">
        <v>1579</v>
      </c>
      <c r="D433" s="5">
        <v>149600</v>
      </c>
      <c r="E433" s="5">
        <v>169586</v>
      </c>
      <c r="F433" s="6">
        <f>Table1[[#This Row],[pledged]]/Table1[[#This Row],[goal]]</f>
        <v>1.1335962566844919</v>
      </c>
      <c r="G433" t="s">
        <v>20</v>
      </c>
      <c r="H433" s="4">
        <v>5139</v>
      </c>
      <c r="I433" s="4">
        <f t="shared" si="30"/>
        <v>32.999805409612762</v>
      </c>
      <c r="J433" t="s">
        <v>21</v>
      </c>
      <c r="K433" t="s">
        <v>22</v>
      </c>
      <c r="L433">
        <v>1549692000</v>
      </c>
      <c r="M433">
        <v>1550037600</v>
      </c>
      <c r="N433" s="11">
        <f t="shared" si="31"/>
        <v>43505.25</v>
      </c>
      <c r="O433" s="11">
        <f t="shared" si="32"/>
        <v>43509.25</v>
      </c>
      <c r="P433" t="b">
        <v>0</v>
      </c>
      <c r="Q433" t="b">
        <v>0</v>
      </c>
      <c r="R433" t="s">
        <v>59</v>
      </c>
      <c r="S433" t="str">
        <f t="shared" si="33"/>
        <v>music</v>
      </c>
      <c r="T433" t="str">
        <f t="shared" si="34"/>
        <v>indie rock</v>
      </c>
    </row>
    <row r="434" spans="1:20" x14ac:dyDescent="0.5">
      <c r="A434" s="4">
        <v>773</v>
      </c>
      <c r="B434" t="s">
        <v>1580</v>
      </c>
      <c r="C434" s="3" t="s">
        <v>1581</v>
      </c>
      <c r="D434" s="5">
        <v>53100</v>
      </c>
      <c r="E434" s="5">
        <v>101185</v>
      </c>
      <c r="F434" s="6">
        <f>Table1[[#This Row],[pledged]]/Table1[[#This Row],[goal]]</f>
        <v>1.9055555555555554</v>
      </c>
      <c r="G434" t="s">
        <v>20</v>
      </c>
      <c r="H434" s="4">
        <v>2353</v>
      </c>
      <c r="I434" s="4">
        <f t="shared" si="30"/>
        <v>43.00254993625159</v>
      </c>
      <c r="J434" t="s">
        <v>21</v>
      </c>
      <c r="K434" t="s">
        <v>22</v>
      </c>
      <c r="L434">
        <v>1492059600</v>
      </c>
      <c r="M434">
        <v>1492923600</v>
      </c>
      <c r="N434" s="11">
        <f t="shared" si="31"/>
        <v>42838.208333333328</v>
      </c>
      <c r="O434" s="11">
        <f t="shared" si="32"/>
        <v>42848.208333333328</v>
      </c>
      <c r="P434" t="b">
        <v>0</v>
      </c>
      <c r="Q434" t="b">
        <v>0</v>
      </c>
      <c r="R434" t="s">
        <v>33</v>
      </c>
      <c r="S434" t="str">
        <f t="shared" si="33"/>
        <v>theater</v>
      </c>
      <c r="T434" t="str">
        <f t="shared" si="34"/>
        <v>plays</v>
      </c>
    </row>
    <row r="435" spans="1:20" x14ac:dyDescent="0.5">
      <c r="A435" s="4">
        <v>774</v>
      </c>
      <c r="B435" t="s">
        <v>1582</v>
      </c>
      <c r="C435" s="3" t="s">
        <v>1583</v>
      </c>
      <c r="D435" s="5">
        <v>5000</v>
      </c>
      <c r="E435" s="5">
        <v>6775</v>
      </c>
      <c r="F435" s="6">
        <f>Table1[[#This Row],[pledged]]/Table1[[#This Row],[goal]]</f>
        <v>1.355</v>
      </c>
      <c r="G435" t="s">
        <v>20</v>
      </c>
      <c r="H435" s="4">
        <v>78</v>
      </c>
      <c r="I435" s="4">
        <f t="shared" si="30"/>
        <v>86.858974358974365</v>
      </c>
      <c r="J435" t="s">
        <v>106</v>
      </c>
      <c r="K435" t="s">
        <v>107</v>
      </c>
      <c r="L435">
        <v>1463979600</v>
      </c>
      <c r="M435">
        <v>1467522000</v>
      </c>
      <c r="N435" s="11">
        <f t="shared" si="31"/>
        <v>42513.208333333328</v>
      </c>
      <c r="O435" s="11">
        <f t="shared" si="32"/>
        <v>42554.208333333328</v>
      </c>
      <c r="P435" t="b">
        <v>0</v>
      </c>
      <c r="Q435" t="b">
        <v>0</v>
      </c>
      <c r="R435" t="s">
        <v>28</v>
      </c>
      <c r="S435" t="str">
        <f t="shared" si="33"/>
        <v>technology</v>
      </c>
      <c r="T435" t="str">
        <f t="shared" si="34"/>
        <v>web</v>
      </c>
    </row>
    <row r="436" spans="1:20" x14ac:dyDescent="0.5">
      <c r="A436" s="4">
        <v>778</v>
      </c>
      <c r="B436" t="s">
        <v>1590</v>
      </c>
      <c r="C436" s="3" t="s">
        <v>1591</v>
      </c>
      <c r="D436" s="5">
        <v>1300</v>
      </c>
      <c r="E436" s="5">
        <v>10243</v>
      </c>
      <c r="F436" s="6">
        <f>Table1[[#This Row],[pledged]]/Table1[[#This Row],[goal]]</f>
        <v>7.8792307692307695</v>
      </c>
      <c r="G436" t="s">
        <v>20</v>
      </c>
      <c r="H436" s="4">
        <v>174</v>
      </c>
      <c r="I436" s="4">
        <f t="shared" si="30"/>
        <v>58.867816091954026</v>
      </c>
      <c r="J436" t="s">
        <v>97</v>
      </c>
      <c r="K436" t="s">
        <v>98</v>
      </c>
      <c r="L436">
        <v>1313211600</v>
      </c>
      <c r="M436">
        <v>1313643600</v>
      </c>
      <c r="N436" s="11">
        <f t="shared" si="31"/>
        <v>40768.208333333336</v>
      </c>
      <c r="O436" s="11">
        <f t="shared" si="32"/>
        <v>40773.208333333336</v>
      </c>
      <c r="P436" t="b">
        <v>0</v>
      </c>
      <c r="Q436" t="b">
        <v>0</v>
      </c>
      <c r="R436" t="s">
        <v>70</v>
      </c>
      <c r="S436" t="str">
        <f t="shared" si="33"/>
        <v>film &amp; video</v>
      </c>
      <c r="T436" t="str">
        <f t="shared" si="34"/>
        <v>animation</v>
      </c>
    </row>
    <row r="437" spans="1:20" x14ac:dyDescent="0.5">
      <c r="A437" s="4">
        <v>780</v>
      </c>
      <c r="B437" t="s">
        <v>1594</v>
      </c>
      <c r="C437" s="3" t="s">
        <v>1595</v>
      </c>
      <c r="D437" s="5">
        <v>5100</v>
      </c>
      <c r="E437" s="5">
        <v>5421</v>
      </c>
      <c r="F437" s="6">
        <f>Table1[[#This Row],[pledged]]/Table1[[#This Row],[goal]]</f>
        <v>1.0629411764705883</v>
      </c>
      <c r="G437" t="s">
        <v>20</v>
      </c>
      <c r="H437" s="4">
        <v>164</v>
      </c>
      <c r="I437" s="4">
        <f t="shared" si="30"/>
        <v>33.054878048780488</v>
      </c>
      <c r="J437" t="s">
        <v>21</v>
      </c>
      <c r="K437" t="s">
        <v>22</v>
      </c>
      <c r="L437">
        <v>1469163600</v>
      </c>
      <c r="M437">
        <v>1470805200</v>
      </c>
      <c r="N437" s="11">
        <f t="shared" si="31"/>
        <v>42573.208333333328</v>
      </c>
      <c r="O437" s="11">
        <f t="shared" si="32"/>
        <v>42592.208333333328</v>
      </c>
      <c r="P437" t="b">
        <v>0</v>
      </c>
      <c r="Q437" t="b">
        <v>1</v>
      </c>
      <c r="R437" t="s">
        <v>53</v>
      </c>
      <c r="S437" t="str">
        <f t="shared" si="33"/>
        <v>film &amp; video</v>
      </c>
      <c r="T437" t="str">
        <f t="shared" si="34"/>
        <v>drama</v>
      </c>
    </row>
    <row r="438" spans="1:20" x14ac:dyDescent="0.5">
      <c r="A438" s="4">
        <v>782</v>
      </c>
      <c r="B438" t="s">
        <v>1598</v>
      </c>
      <c r="C438" s="3" t="s">
        <v>1599</v>
      </c>
      <c r="D438" s="5">
        <v>5100</v>
      </c>
      <c r="E438" s="5">
        <v>10981</v>
      </c>
      <c r="F438" s="6">
        <f>Table1[[#This Row],[pledged]]/Table1[[#This Row],[goal]]</f>
        <v>2.153137254901961</v>
      </c>
      <c r="G438" t="s">
        <v>20</v>
      </c>
      <c r="H438" s="4">
        <v>161</v>
      </c>
      <c r="I438" s="4">
        <f t="shared" si="30"/>
        <v>68.204968944099377</v>
      </c>
      <c r="J438" t="s">
        <v>21</v>
      </c>
      <c r="K438" t="s">
        <v>22</v>
      </c>
      <c r="L438">
        <v>1298959200</v>
      </c>
      <c r="M438">
        <v>1301374800</v>
      </c>
      <c r="N438" s="11">
        <f t="shared" si="31"/>
        <v>40603.25</v>
      </c>
      <c r="O438" s="11">
        <f t="shared" si="32"/>
        <v>40631.208333333336</v>
      </c>
      <c r="P438" t="b">
        <v>0</v>
      </c>
      <c r="Q438" t="b">
        <v>1</v>
      </c>
      <c r="R438" t="s">
        <v>70</v>
      </c>
      <c r="S438" t="str">
        <f t="shared" si="33"/>
        <v>film &amp; video</v>
      </c>
      <c r="T438" t="str">
        <f t="shared" si="34"/>
        <v>animation</v>
      </c>
    </row>
    <row r="439" spans="1:20" x14ac:dyDescent="0.5">
      <c r="A439" s="4">
        <v>783</v>
      </c>
      <c r="B439" t="s">
        <v>1600</v>
      </c>
      <c r="C439" s="3" t="s">
        <v>1601</v>
      </c>
      <c r="D439" s="5">
        <v>7400</v>
      </c>
      <c r="E439" s="5">
        <v>10451</v>
      </c>
      <c r="F439" s="6">
        <f>Table1[[#This Row],[pledged]]/Table1[[#This Row],[goal]]</f>
        <v>1.4122972972972974</v>
      </c>
      <c r="G439" t="s">
        <v>20</v>
      </c>
      <c r="H439" s="4">
        <v>138</v>
      </c>
      <c r="I439" s="4">
        <f t="shared" si="30"/>
        <v>75.731884057971016</v>
      </c>
      <c r="J439" t="s">
        <v>21</v>
      </c>
      <c r="K439" t="s">
        <v>22</v>
      </c>
      <c r="L439">
        <v>1387260000</v>
      </c>
      <c r="M439">
        <v>1387864800</v>
      </c>
      <c r="N439" s="11">
        <f t="shared" si="31"/>
        <v>41625.25</v>
      </c>
      <c r="O439" s="11">
        <f t="shared" si="32"/>
        <v>41632.25</v>
      </c>
      <c r="P439" t="b">
        <v>0</v>
      </c>
      <c r="Q439" t="b">
        <v>0</v>
      </c>
      <c r="R439" t="s">
        <v>23</v>
      </c>
      <c r="S439" t="str">
        <f t="shared" si="33"/>
        <v>music</v>
      </c>
      <c r="T439" t="str">
        <f t="shared" si="34"/>
        <v>rock</v>
      </c>
    </row>
    <row r="440" spans="1:20" x14ac:dyDescent="0.5">
      <c r="A440" s="4">
        <v>784</v>
      </c>
      <c r="B440" t="s">
        <v>1602</v>
      </c>
      <c r="C440" s="3" t="s">
        <v>1603</v>
      </c>
      <c r="D440" s="5">
        <v>88900</v>
      </c>
      <c r="E440" s="5">
        <v>102535</v>
      </c>
      <c r="F440" s="6">
        <f>Table1[[#This Row],[pledged]]/Table1[[#This Row],[goal]]</f>
        <v>1.1533745781777278</v>
      </c>
      <c r="G440" t="s">
        <v>20</v>
      </c>
      <c r="H440" s="4">
        <v>3308</v>
      </c>
      <c r="I440" s="4">
        <f t="shared" si="30"/>
        <v>30.996070133010882</v>
      </c>
      <c r="J440" t="s">
        <v>21</v>
      </c>
      <c r="K440" t="s">
        <v>22</v>
      </c>
      <c r="L440">
        <v>1457244000</v>
      </c>
      <c r="M440">
        <v>1458190800</v>
      </c>
      <c r="N440" s="11">
        <f t="shared" si="31"/>
        <v>42435.25</v>
      </c>
      <c r="O440" s="11">
        <f t="shared" si="32"/>
        <v>42446.208333333328</v>
      </c>
      <c r="P440" t="b">
        <v>0</v>
      </c>
      <c r="Q440" t="b">
        <v>0</v>
      </c>
      <c r="R440" t="s">
        <v>28</v>
      </c>
      <c r="S440" t="str">
        <f t="shared" si="33"/>
        <v>technology</v>
      </c>
      <c r="T440" t="str">
        <f t="shared" si="34"/>
        <v>web</v>
      </c>
    </row>
    <row r="441" spans="1:20" ht="31.5" x14ac:dyDescent="0.5">
      <c r="A441" s="4">
        <v>785</v>
      </c>
      <c r="B441" t="s">
        <v>1604</v>
      </c>
      <c r="C441" s="3" t="s">
        <v>1605</v>
      </c>
      <c r="D441" s="5">
        <v>6700</v>
      </c>
      <c r="E441" s="5">
        <v>12939</v>
      </c>
      <c r="F441" s="6">
        <f>Table1[[#This Row],[pledged]]/Table1[[#This Row],[goal]]</f>
        <v>1.9311940298507462</v>
      </c>
      <c r="G441" t="s">
        <v>20</v>
      </c>
      <c r="H441" s="4">
        <v>127</v>
      </c>
      <c r="I441" s="4">
        <f t="shared" si="30"/>
        <v>101.88188976377953</v>
      </c>
      <c r="J441" t="s">
        <v>26</v>
      </c>
      <c r="K441" t="s">
        <v>27</v>
      </c>
      <c r="L441">
        <v>1556341200</v>
      </c>
      <c r="M441">
        <v>1559278800</v>
      </c>
      <c r="N441" s="11">
        <f t="shared" si="31"/>
        <v>43582.208333333328</v>
      </c>
      <c r="O441" s="11">
        <f t="shared" si="32"/>
        <v>43616.208333333328</v>
      </c>
      <c r="P441" t="b">
        <v>0</v>
      </c>
      <c r="Q441" t="b">
        <v>1</v>
      </c>
      <c r="R441" t="s">
        <v>70</v>
      </c>
      <c r="S441" t="str">
        <f t="shared" si="33"/>
        <v>film &amp; video</v>
      </c>
      <c r="T441" t="str">
        <f t="shared" si="34"/>
        <v>animation</v>
      </c>
    </row>
    <row r="442" spans="1:20" x14ac:dyDescent="0.5">
      <c r="A442" s="4">
        <v>786</v>
      </c>
      <c r="B442" t="s">
        <v>1606</v>
      </c>
      <c r="C442" s="3" t="s">
        <v>1607</v>
      </c>
      <c r="D442" s="5">
        <v>1500</v>
      </c>
      <c r="E442" s="5">
        <v>10946</v>
      </c>
      <c r="F442" s="6">
        <f>Table1[[#This Row],[pledged]]/Table1[[#This Row],[goal]]</f>
        <v>7.2973333333333334</v>
      </c>
      <c r="G442" t="s">
        <v>20</v>
      </c>
      <c r="H442" s="4">
        <v>207</v>
      </c>
      <c r="I442" s="4">
        <f t="shared" si="30"/>
        <v>52.879227053140099</v>
      </c>
      <c r="J442" t="s">
        <v>106</v>
      </c>
      <c r="K442" t="s">
        <v>107</v>
      </c>
      <c r="L442">
        <v>1522126800</v>
      </c>
      <c r="M442">
        <v>1522731600</v>
      </c>
      <c r="N442" s="11">
        <f t="shared" si="31"/>
        <v>43186.208333333328</v>
      </c>
      <c r="O442" s="11">
        <f t="shared" si="32"/>
        <v>43193.208333333328</v>
      </c>
      <c r="P442" t="b">
        <v>0</v>
      </c>
      <c r="Q442" t="b">
        <v>1</v>
      </c>
      <c r="R442" t="s">
        <v>158</v>
      </c>
      <c r="S442" t="str">
        <f t="shared" si="33"/>
        <v>music</v>
      </c>
      <c r="T442" t="str">
        <f t="shared" si="34"/>
        <v>jazz</v>
      </c>
    </row>
    <row r="443" spans="1:20" x14ac:dyDescent="0.5">
      <c r="A443" s="4">
        <v>793</v>
      </c>
      <c r="B443" t="s">
        <v>1620</v>
      </c>
      <c r="C443" s="3" t="s">
        <v>1621</v>
      </c>
      <c r="D443" s="5">
        <v>1100</v>
      </c>
      <c r="E443" s="5">
        <v>13045</v>
      </c>
      <c r="F443" s="6">
        <f>Table1[[#This Row],[pledged]]/Table1[[#This Row],[goal]]</f>
        <v>11.859090909090909</v>
      </c>
      <c r="G443" t="s">
        <v>20</v>
      </c>
      <c r="H443" s="4">
        <v>181</v>
      </c>
      <c r="I443" s="4">
        <f t="shared" si="30"/>
        <v>72.071823204419886</v>
      </c>
      <c r="J443" t="s">
        <v>97</v>
      </c>
      <c r="K443" t="s">
        <v>98</v>
      </c>
      <c r="L443">
        <v>1372136400</v>
      </c>
      <c r="M443">
        <v>1372482000</v>
      </c>
      <c r="N443" s="11">
        <f t="shared" si="31"/>
        <v>41450.208333333336</v>
      </c>
      <c r="O443" s="11">
        <f t="shared" si="32"/>
        <v>41454.208333333336</v>
      </c>
      <c r="P443" t="b">
        <v>0</v>
      </c>
      <c r="Q443" t="b">
        <v>0</v>
      </c>
      <c r="R443" t="s">
        <v>67</v>
      </c>
      <c r="S443" t="str">
        <f t="shared" si="33"/>
        <v>publishing</v>
      </c>
      <c r="T443" t="str">
        <f t="shared" si="34"/>
        <v>nonfiction</v>
      </c>
    </row>
    <row r="444" spans="1:20" x14ac:dyDescent="0.5">
      <c r="A444" s="4">
        <v>794</v>
      </c>
      <c r="B444" t="s">
        <v>1622</v>
      </c>
      <c r="C444" s="3" t="s">
        <v>1623</v>
      </c>
      <c r="D444" s="5">
        <v>6600</v>
      </c>
      <c r="E444" s="5">
        <v>8276</v>
      </c>
      <c r="F444" s="6">
        <f>Table1[[#This Row],[pledged]]/Table1[[#This Row],[goal]]</f>
        <v>1.2539393939393939</v>
      </c>
      <c r="G444" t="s">
        <v>20</v>
      </c>
      <c r="H444" s="4">
        <v>110</v>
      </c>
      <c r="I444" s="4">
        <f t="shared" si="30"/>
        <v>75.236363636363635</v>
      </c>
      <c r="J444" t="s">
        <v>21</v>
      </c>
      <c r="K444" t="s">
        <v>22</v>
      </c>
      <c r="L444">
        <v>1513922400</v>
      </c>
      <c r="M444">
        <v>1514959200</v>
      </c>
      <c r="N444" s="11">
        <f t="shared" si="31"/>
        <v>43091.25</v>
      </c>
      <c r="O444" s="11">
        <f t="shared" si="32"/>
        <v>43103.25</v>
      </c>
      <c r="P444" t="b">
        <v>0</v>
      </c>
      <c r="Q444" t="b">
        <v>0</v>
      </c>
      <c r="R444" t="s">
        <v>23</v>
      </c>
      <c r="S444" t="str">
        <f t="shared" si="33"/>
        <v>music</v>
      </c>
      <c r="T444" t="str">
        <f t="shared" si="34"/>
        <v>rock</v>
      </c>
    </row>
    <row r="445" spans="1:20" x14ac:dyDescent="0.5">
      <c r="A445" s="4">
        <v>797</v>
      </c>
      <c r="B445" t="s">
        <v>1628</v>
      </c>
      <c r="C445" s="3" t="s">
        <v>1629</v>
      </c>
      <c r="D445" s="5">
        <v>7600</v>
      </c>
      <c r="E445" s="5">
        <v>8332</v>
      </c>
      <c r="F445" s="6">
        <f>Table1[[#This Row],[pledged]]/Table1[[#This Row],[goal]]</f>
        <v>1.0963157894736841</v>
      </c>
      <c r="G445" t="s">
        <v>20</v>
      </c>
      <c r="H445" s="4">
        <v>185</v>
      </c>
      <c r="I445" s="4">
        <f t="shared" si="30"/>
        <v>45.037837837837834</v>
      </c>
      <c r="J445" t="s">
        <v>21</v>
      </c>
      <c r="K445" t="s">
        <v>22</v>
      </c>
      <c r="L445">
        <v>1546149600</v>
      </c>
      <c r="M445">
        <v>1548136800</v>
      </c>
      <c r="N445" s="11">
        <f t="shared" si="31"/>
        <v>43464.25</v>
      </c>
      <c r="O445" s="11">
        <f t="shared" si="32"/>
        <v>43487.25</v>
      </c>
      <c r="P445" t="b">
        <v>0</v>
      </c>
      <c r="Q445" t="b">
        <v>0</v>
      </c>
      <c r="R445" t="s">
        <v>28</v>
      </c>
      <c r="S445" t="str">
        <f t="shared" si="33"/>
        <v>technology</v>
      </c>
      <c r="T445" t="str">
        <f t="shared" si="34"/>
        <v>web</v>
      </c>
    </row>
    <row r="446" spans="1:20" x14ac:dyDescent="0.5">
      <c r="A446" s="4">
        <v>798</v>
      </c>
      <c r="B446" t="s">
        <v>1630</v>
      </c>
      <c r="C446" s="3" t="s">
        <v>1631</v>
      </c>
      <c r="D446" s="5">
        <v>3400</v>
      </c>
      <c r="E446" s="5">
        <v>6408</v>
      </c>
      <c r="F446" s="6">
        <f>Table1[[#This Row],[pledged]]/Table1[[#This Row],[goal]]</f>
        <v>1.8847058823529412</v>
      </c>
      <c r="G446" t="s">
        <v>20</v>
      </c>
      <c r="H446" s="4">
        <v>121</v>
      </c>
      <c r="I446" s="4">
        <f t="shared" si="30"/>
        <v>52.958677685950413</v>
      </c>
      <c r="J446" t="s">
        <v>21</v>
      </c>
      <c r="K446" t="s">
        <v>22</v>
      </c>
      <c r="L446">
        <v>1338440400</v>
      </c>
      <c r="M446">
        <v>1340859600</v>
      </c>
      <c r="N446" s="11">
        <f t="shared" si="31"/>
        <v>41060.208333333336</v>
      </c>
      <c r="O446" s="11">
        <f t="shared" si="32"/>
        <v>41088.208333333336</v>
      </c>
      <c r="P446" t="b">
        <v>0</v>
      </c>
      <c r="Q446" t="b">
        <v>1</v>
      </c>
      <c r="R446" t="s">
        <v>33</v>
      </c>
      <c r="S446" t="str">
        <f t="shared" si="33"/>
        <v>theater</v>
      </c>
      <c r="T446" t="str">
        <f t="shared" si="34"/>
        <v>plays</v>
      </c>
    </row>
    <row r="447" spans="1:20" x14ac:dyDescent="0.5">
      <c r="A447" s="4">
        <v>801</v>
      </c>
      <c r="B447" t="s">
        <v>1636</v>
      </c>
      <c r="C447" s="3" t="s">
        <v>1637</v>
      </c>
      <c r="D447" s="5">
        <v>2300</v>
      </c>
      <c r="E447" s="5">
        <v>4667</v>
      </c>
      <c r="F447" s="6">
        <f>Table1[[#This Row],[pledged]]/Table1[[#This Row],[goal]]</f>
        <v>2.0291304347826089</v>
      </c>
      <c r="G447" t="s">
        <v>20</v>
      </c>
      <c r="H447" s="4">
        <v>106</v>
      </c>
      <c r="I447" s="4">
        <f t="shared" si="30"/>
        <v>44.028301886792455</v>
      </c>
      <c r="J447" t="s">
        <v>21</v>
      </c>
      <c r="K447" t="s">
        <v>22</v>
      </c>
      <c r="L447">
        <v>1577772000</v>
      </c>
      <c r="M447">
        <v>1579672800</v>
      </c>
      <c r="N447" s="11">
        <f t="shared" si="31"/>
        <v>43830.25</v>
      </c>
      <c r="O447" s="11">
        <f t="shared" si="32"/>
        <v>43852.25</v>
      </c>
      <c r="P447" t="b">
        <v>0</v>
      </c>
      <c r="Q447" t="b">
        <v>1</v>
      </c>
      <c r="R447" t="s">
        <v>121</v>
      </c>
      <c r="S447" t="str">
        <f t="shared" si="33"/>
        <v>photography</v>
      </c>
      <c r="T447" t="str">
        <f t="shared" si="34"/>
        <v>photography books</v>
      </c>
    </row>
    <row r="448" spans="1:20" ht="31.5" x14ac:dyDescent="0.5">
      <c r="A448" s="4">
        <v>802</v>
      </c>
      <c r="B448" t="s">
        <v>1638</v>
      </c>
      <c r="C448" s="3" t="s">
        <v>1639</v>
      </c>
      <c r="D448" s="5">
        <v>6200</v>
      </c>
      <c r="E448" s="5">
        <v>12216</v>
      </c>
      <c r="F448" s="6">
        <f>Table1[[#This Row],[pledged]]/Table1[[#This Row],[goal]]</f>
        <v>1.9703225806451612</v>
      </c>
      <c r="G448" t="s">
        <v>20</v>
      </c>
      <c r="H448" s="4">
        <v>142</v>
      </c>
      <c r="I448" s="4">
        <f t="shared" si="30"/>
        <v>86.028169014084511</v>
      </c>
      <c r="J448" t="s">
        <v>21</v>
      </c>
      <c r="K448" t="s">
        <v>22</v>
      </c>
      <c r="L448">
        <v>1562216400</v>
      </c>
      <c r="M448">
        <v>1562389200</v>
      </c>
      <c r="N448" s="11">
        <f t="shared" si="31"/>
        <v>43650.208333333328</v>
      </c>
      <c r="O448" s="11">
        <f t="shared" si="32"/>
        <v>43652.208333333328</v>
      </c>
      <c r="P448" t="b">
        <v>0</v>
      </c>
      <c r="Q448" t="b">
        <v>0</v>
      </c>
      <c r="R448" t="s">
        <v>121</v>
      </c>
      <c r="S448" t="str">
        <f t="shared" si="33"/>
        <v>photography</v>
      </c>
      <c r="T448" t="str">
        <f t="shared" si="34"/>
        <v>photography books</v>
      </c>
    </row>
    <row r="449" spans="1:20" ht="31.5" x14ac:dyDescent="0.5">
      <c r="A449" s="4">
        <v>803</v>
      </c>
      <c r="B449" t="s">
        <v>1640</v>
      </c>
      <c r="C449" s="3" t="s">
        <v>1641</v>
      </c>
      <c r="D449" s="5">
        <v>6100</v>
      </c>
      <c r="E449" s="5">
        <v>6527</v>
      </c>
      <c r="F449" s="6">
        <f>Table1[[#This Row],[pledged]]/Table1[[#This Row],[goal]]</f>
        <v>1.07</v>
      </c>
      <c r="G449" t="s">
        <v>20</v>
      </c>
      <c r="H449" s="4">
        <v>233</v>
      </c>
      <c r="I449" s="4">
        <f t="shared" si="30"/>
        <v>28.012875536480685</v>
      </c>
      <c r="J449" t="s">
        <v>21</v>
      </c>
      <c r="K449" t="s">
        <v>22</v>
      </c>
      <c r="L449">
        <v>1548568800</v>
      </c>
      <c r="M449">
        <v>1551506400</v>
      </c>
      <c r="N449" s="11">
        <f t="shared" si="31"/>
        <v>43492.25</v>
      </c>
      <c r="O449" s="11">
        <f t="shared" si="32"/>
        <v>43526.25</v>
      </c>
      <c r="P449" t="b">
        <v>0</v>
      </c>
      <c r="Q449" t="b">
        <v>0</v>
      </c>
      <c r="R449" t="s">
        <v>33</v>
      </c>
      <c r="S449" t="str">
        <f t="shared" si="33"/>
        <v>theater</v>
      </c>
      <c r="T449" t="str">
        <f t="shared" si="34"/>
        <v>plays</v>
      </c>
    </row>
    <row r="450" spans="1:20" x14ac:dyDescent="0.5">
      <c r="A450" s="4">
        <v>804</v>
      </c>
      <c r="B450" t="s">
        <v>1642</v>
      </c>
      <c r="C450" s="3" t="s">
        <v>1643</v>
      </c>
      <c r="D450" s="5">
        <v>2600</v>
      </c>
      <c r="E450" s="5">
        <v>6987</v>
      </c>
      <c r="F450" s="6">
        <f>Table1[[#This Row],[pledged]]/Table1[[#This Row],[goal]]</f>
        <v>2.6873076923076922</v>
      </c>
      <c r="G450" t="s">
        <v>20</v>
      </c>
      <c r="H450" s="4">
        <v>218</v>
      </c>
      <c r="I450" s="4">
        <f t="shared" ref="I450:I513" si="35">IFERROR(AVERAGE(E450/H450), 0)</f>
        <v>32.050458715596328</v>
      </c>
      <c r="J450" t="s">
        <v>21</v>
      </c>
      <c r="K450" t="s">
        <v>22</v>
      </c>
      <c r="L450">
        <v>1514872800</v>
      </c>
      <c r="M450">
        <v>1516600800</v>
      </c>
      <c r="N450" s="11">
        <f t="shared" ref="N450:N513" si="36">(((L450/60)/60)/24)+DATE(1970,1,1)</f>
        <v>43102.25</v>
      </c>
      <c r="O450" s="11">
        <f t="shared" ref="O450:O513" si="37">(((M450/60)/60)/24)+DATE(1970,1,1)</f>
        <v>43122.25</v>
      </c>
      <c r="P450" t="b">
        <v>0</v>
      </c>
      <c r="Q450" t="b">
        <v>0</v>
      </c>
      <c r="R450" t="s">
        <v>23</v>
      </c>
      <c r="S450" t="str">
        <f t="shared" ref="S450:S513" si="38">LEFT(R450, FIND("/", R450) - 1)</f>
        <v>music</v>
      </c>
      <c r="T450" t="str">
        <f t="shared" ref="T450:T513" si="39">MID(R450, FIND("/", R450) + 1, LEN(R450) - FIND("/", R450))</f>
        <v>rock</v>
      </c>
    </row>
    <row r="451" spans="1:20" x14ac:dyDescent="0.5">
      <c r="A451" s="4">
        <v>806</v>
      </c>
      <c r="B451" t="s">
        <v>1646</v>
      </c>
      <c r="C451" s="3" t="s">
        <v>1647</v>
      </c>
      <c r="D451" s="5">
        <v>700</v>
      </c>
      <c r="E451" s="5">
        <v>8262</v>
      </c>
      <c r="F451" s="6">
        <f>Table1[[#This Row],[pledged]]/Table1[[#This Row],[goal]]</f>
        <v>11.802857142857142</v>
      </c>
      <c r="G451" t="s">
        <v>20</v>
      </c>
      <c r="H451" s="4">
        <v>76</v>
      </c>
      <c r="I451" s="4">
        <f t="shared" si="35"/>
        <v>108.71052631578948</v>
      </c>
      <c r="J451" t="s">
        <v>21</v>
      </c>
      <c r="K451" t="s">
        <v>22</v>
      </c>
      <c r="L451">
        <v>1330927200</v>
      </c>
      <c r="M451">
        <v>1332997200</v>
      </c>
      <c r="N451" s="11">
        <f t="shared" si="36"/>
        <v>40973.25</v>
      </c>
      <c r="O451" s="11">
        <f t="shared" si="37"/>
        <v>40997.208333333336</v>
      </c>
      <c r="P451" t="b">
        <v>0</v>
      </c>
      <c r="Q451" t="b">
        <v>1</v>
      </c>
      <c r="R451" t="s">
        <v>53</v>
      </c>
      <c r="S451" t="str">
        <f t="shared" si="38"/>
        <v>film &amp; video</v>
      </c>
      <c r="T451" t="str">
        <f t="shared" si="39"/>
        <v>drama</v>
      </c>
    </row>
    <row r="452" spans="1:20" x14ac:dyDescent="0.5">
      <c r="A452" s="4">
        <v>807</v>
      </c>
      <c r="B452" t="s">
        <v>1648</v>
      </c>
      <c r="C452" s="3" t="s">
        <v>1649</v>
      </c>
      <c r="D452" s="5">
        <v>700</v>
      </c>
      <c r="E452" s="5">
        <v>1848</v>
      </c>
      <c r="F452" s="6">
        <f>Table1[[#This Row],[pledged]]/Table1[[#This Row],[goal]]</f>
        <v>2.64</v>
      </c>
      <c r="G452" t="s">
        <v>20</v>
      </c>
      <c r="H452" s="4">
        <v>43</v>
      </c>
      <c r="I452" s="4">
        <f t="shared" si="35"/>
        <v>42.97674418604651</v>
      </c>
      <c r="J452" t="s">
        <v>21</v>
      </c>
      <c r="K452" t="s">
        <v>22</v>
      </c>
      <c r="L452">
        <v>1571115600</v>
      </c>
      <c r="M452">
        <v>1574920800</v>
      </c>
      <c r="N452" s="11">
        <f t="shared" si="36"/>
        <v>43753.208333333328</v>
      </c>
      <c r="O452" s="11">
        <f t="shared" si="37"/>
        <v>43797.25</v>
      </c>
      <c r="P452" t="b">
        <v>0</v>
      </c>
      <c r="Q452" t="b">
        <v>1</v>
      </c>
      <c r="R452" t="s">
        <v>33</v>
      </c>
      <c r="S452" t="str">
        <f t="shared" si="38"/>
        <v>theater</v>
      </c>
      <c r="T452" t="str">
        <f t="shared" si="39"/>
        <v>plays</v>
      </c>
    </row>
    <row r="453" spans="1:20" x14ac:dyDescent="0.5">
      <c r="A453" s="4">
        <v>810</v>
      </c>
      <c r="B453" t="s">
        <v>1653</v>
      </c>
      <c r="C453" s="3" t="s">
        <v>1654</v>
      </c>
      <c r="D453" s="5">
        <v>6400</v>
      </c>
      <c r="E453" s="5">
        <v>12360</v>
      </c>
      <c r="F453" s="6">
        <f>Table1[[#This Row],[pledged]]/Table1[[#This Row],[goal]]</f>
        <v>1.9312499999999999</v>
      </c>
      <c r="G453" t="s">
        <v>20</v>
      </c>
      <c r="H453" s="4">
        <v>221</v>
      </c>
      <c r="I453" s="4">
        <f t="shared" si="35"/>
        <v>55.927601809954751</v>
      </c>
      <c r="J453" t="s">
        <v>21</v>
      </c>
      <c r="K453" t="s">
        <v>22</v>
      </c>
      <c r="L453">
        <v>1511848800</v>
      </c>
      <c r="M453">
        <v>1512712800</v>
      </c>
      <c r="N453" s="11">
        <f t="shared" si="36"/>
        <v>43067.25</v>
      </c>
      <c r="O453" s="11">
        <f t="shared" si="37"/>
        <v>43077.25</v>
      </c>
      <c r="P453" t="b">
        <v>0</v>
      </c>
      <c r="Q453" t="b">
        <v>1</v>
      </c>
      <c r="R453" t="s">
        <v>33</v>
      </c>
      <c r="S453" t="str">
        <f t="shared" si="38"/>
        <v>theater</v>
      </c>
      <c r="T453" t="str">
        <f t="shared" si="39"/>
        <v>plays</v>
      </c>
    </row>
    <row r="454" spans="1:20" x14ac:dyDescent="0.5">
      <c r="A454" s="4">
        <v>812</v>
      </c>
      <c r="B454" t="s">
        <v>1657</v>
      </c>
      <c r="C454" s="3" t="s">
        <v>1658</v>
      </c>
      <c r="D454" s="5">
        <v>59700</v>
      </c>
      <c r="E454" s="5">
        <v>134640</v>
      </c>
      <c r="F454" s="6">
        <f>Table1[[#This Row],[pledged]]/Table1[[#This Row],[goal]]</f>
        <v>2.2552763819095478</v>
      </c>
      <c r="G454" t="s">
        <v>20</v>
      </c>
      <c r="H454" s="4">
        <v>2805</v>
      </c>
      <c r="I454" s="4">
        <f t="shared" si="35"/>
        <v>48</v>
      </c>
      <c r="J454" t="s">
        <v>15</v>
      </c>
      <c r="K454" t="s">
        <v>16</v>
      </c>
      <c r="L454">
        <v>1523854800</v>
      </c>
      <c r="M454">
        <v>1524286800</v>
      </c>
      <c r="N454" s="11">
        <f t="shared" si="36"/>
        <v>43206.208333333328</v>
      </c>
      <c r="O454" s="11">
        <f t="shared" si="37"/>
        <v>43211.208333333328</v>
      </c>
      <c r="P454" t="b">
        <v>0</v>
      </c>
      <c r="Q454" t="b">
        <v>0</v>
      </c>
      <c r="R454" t="s">
        <v>67</v>
      </c>
      <c r="S454" t="str">
        <f t="shared" si="38"/>
        <v>publishing</v>
      </c>
      <c r="T454" t="str">
        <f t="shared" si="39"/>
        <v>nonfiction</v>
      </c>
    </row>
    <row r="455" spans="1:20" x14ac:dyDescent="0.5">
      <c r="A455" s="4">
        <v>813</v>
      </c>
      <c r="B455" t="s">
        <v>1659</v>
      </c>
      <c r="C455" s="3" t="s">
        <v>1660</v>
      </c>
      <c r="D455" s="5">
        <v>3200</v>
      </c>
      <c r="E455" s="5">
        <v>7661</v>
      </c>
      <c r="F455" s="6">
        <f>Table1[[#This Row],[pledged]]/Table1[[#This Row],[goal]]</f>
        <v>2.3940625</v>
      </c>
      <c r="G455" t="s">
        <v>20</v>
      </c>
      <c r="H455" s="4">
        <v>68</v>
      </c>
      <c r="I455" s="4">
        <f t="shared" si="35"/>
        <v>112.66176470588235</v>
      </c>
      <c r="J455" t="s">
        <v>21</v>
      </c>
      <c r="K455" t="s">
        <v>22</v>
      </c>
      <c r="L455">
        <v>1346043600</v>
      </c>
      <c r="M455">
        <v>1346907600</v>
      </c>
      <c r="N455" s="11">
        <f t="shared" si="36"/>
        <v>41148.208333333336</v>
      </c>
      <c r="O455" s="11">
        <f t="shared" si="37"/>
        <v>41158.208333333336</v>
      </c>
      <c r="P455" t="b">
        <v>0</v>
      </c>
      <c r="Q455" t="b">
        <v>0</v>
      </c>
      <c r="R455" t="s">
        <v>88</v>
      </c>
      <c r="S455" t="str">
        <f t="shared" si="38"/>
        <v>games</v>
      </c>
      <c r="T455" t="str">
        <f t="shared" si="39"/>
        <v>video games</v>
      </c>
    </row>
    <row r="456" spans="1:20" ht="31.5" x14ac:dyDescent="0.5">
      <c r="A456" s="4">
        <v>815</v>
      </c>
      <c r="B456" t="s">
        <v>1663</v>
      </c>
      <c r="C456" s="3" t="s">
        <v>1664</v>
      </c>
      <c r="D456" s="5">
        <v>9000</v>
      </c>
      <c r="E456" s="5">
        <v>11721</v>
      </c>
      <c r="F456" s="6">
        <f>Table1[[#This Row],[pledged]]/Table1[[#This Row],[goal]]</f>
        <v>1.3023333333333333</v>
      </c>
      <c r="G456" t="s">
        <v>20</v>
      </c>
      <c r="H456" s="4">
        <v>183</v>
      </c>
      <c r="I456" s="4">
        <f t="shared" si="35"/>
        <v>64.049180327868854</v>
      </c>
      <c r="J456" t="s">
        <v>15</v>
      </c>
      <c r="K456" t="s">
        <v>16</v>
      </c>
      <c r="L456">
        <v>1511935200</v>
      </c>
      <c r="M456">
        <v>1514181600</v>
      </c>
      <c r="N456" s="11">
        <f t="shared" si="36"/>
        <v>43068.25</v>
      </c>
      <c r="O456" s="11">
        <f t="shared" si="37"/>
        <v>43094.25</v>
      </c>
      <c r="P456" t="b">
        <v>0</v>
      </c>
      <c r="Q456" t="b">
        <v>0</v>
      </c>
      <c r="R456" t="s">
        <v>23</v>
      </c>
      <c r="S456" t="str">
        <f t="shared" si="38"/>
        <v>music</v>
      </c>
      <c r="T456" t="str">
        <f t="shared" si="39"/>
        <v>rock</v>
      </c>
    </row>
    <row r="457" spans="1:20" x14ac:dyDescent="0.5">
      <c r="A457" s="4">
        <v>816</v>
      </c>
      <c r="B457" t="s">
        <v>1665</v>
      </c>
      <c r="C457" s="3" t="s">
        <v>1666</v>
      </c>
      <c r="D457" s="5">
        <v>2300</v>
      </c>
      <c r="E457" s="5">
        <v>14150</v>
      </c>
      <c r="F457" s="6">
        <f>Table1[[#This Row],[pledged]]/Table1[[#This Row],[goal]]</f>
        <v>6.1521739130434785</v>
      </c>
      <c r="G457" t="s">
        <v>20</v>
      </c>
      <c r="H457" s="4">
        <v>133</v>
      </c>
      <c r="I457" s="4">
        <f t="shared" si="35"/>
        <v>106.39097744360902</v>
      </c>
      <c r="J457" t="s">
        <v>21</v>
      </c>
      <c r="K457" t="s">
        <v>22</v>
      </c>
      <c r="L457">
        <v>1392012000</v>
      </c>
      <c r="M457">
        <v>1392184800</v>
      </c>
      <c r="N457" s="11">
        <f t="shared" si="36"/>
        <v>41680.25</v>
      </c>
      <c r="O457" s="11">
        <f t="shared" si="37"/>
        <v>41682.25</v>
      </c>
      <c r="P457" t="b">
        <v>1</v>
      </c>
      <c r="Q457" t="b">
        <v>1</v>
      </c>
      <c r="R457" t="s">
        <v>33</v>
      </c>
      <c r="S457" t="str">
        <f t="shared" si="38"/>
        <v>theater</v>
      </c>
      <c r="T457" t="str">
        <f t="shared" si="39"/>
        <v>plays</v>
      </c>
    </row>
    <row r="458" spans="1:20" x14ac:dyDescent="0.5">
      <c r="A458" s="4">
        <v>817</v>
      </c>
      <c r="B458" t="s">
        <v>1667</v>
      </c>
      <c r="C458" s="3" t="s">
        <v>1668</v>
      </c>
      <c r="D458" s="5">
        <v>51300</v>
      </c>
      <c r="E458" s="5">
        <v>189192</v>
      </c>
      <c r="F458" s="6">
        <f>Table1[[#This Row],[pledged]]/Table1[[#This Row],[goal]]</f>
        <v>3.687953216374269</v>
      </c>
      <c r="G458" t="s">
        <v>20</v>
      </c>
      <c r="H458" s="4">
        <v>2489</v>
      </c>
      <c r="I458" s="4">
        <f t="shared" si="35"/>
        <v>76.011249497790274</v>
      </c>
      <c r="J458" t="s">
        <v>106</v>
      </c>
      <c r="K458" t="s">
        <v>107</v>
      </c>
      <c r="L458">
        <v>1556946000</v>
      </c>
      <c r="M458">
        <v>1559365200</v>
      </c>
      <c r="N458" s="11">
        <f t="shared" si="36"/>
        <v>43589.208333333328</v>
      </c>
      <c r="O458" s="11">
        <f t="shared" si="37"/>
        <v>43617.208333333328</v>
      </c>
      <c r="P458" t="b">
        <v>0</v>
      </c>
      <c r="Q458" t="b">
        <v>1</v>
      </c>
      <c r="R458" t="s">
        <v>67</v>
      </c>
      <c r="S458" t="str">
        <f t="shared" si="38"/>
        <v>publishing</v>
      </c>
      <c r="T458" t="str">
        <f t="shared" si="39"/>
        <v>nonfiction</v>
      </c>
    </row>
    <row r="459" spans="1:20" x14ac:dyDescent="0.5">
      <c r="A459" s="4">
        <v>818</v>
      </c>
      <c r="B459" t="s">
        <v>675</v>
      </c>
      <c r="C459" s="3" t="s">
        <v>1669</v>
      </c>
      <c r="D459" s="5">
        <v>700</v>
      </c>
      <c r="E459" s="5">
        <v>7664</v>
      </c>
      <c r="F459" s="6">
        <f>Table1[[#This Row],[pledged]]/Table1[[#This Row],[goal]]</f>
        <v>10.948571428571428</v>
      </c>
      <c r="G459" t="s">
        <v>20</v>
      </c>
      <c r="H459" s="4">
        <v>69</v>
      </c>
      <c r="I459" s="4">
        <f t="shared" si="35"/>
        <v>111.07246376811594</v>
      </c>
      <c r="J459" t="s">
        <v>21</v>
      </c>
      <c r="K459" t="s">
        <v>22</v>
      </c>
      <c r="L459">
        <v>1548050400</v>
      </c>
      <c r="M459">
        <v>1549173600</v>
      </c>
      <c r="N459" s="11">
        <f t="shared" si="36"/>
        <v>43486.25</v>
      </c>
      <c r="O459" s="11">
        <f t="shared" si="37"/>
        <v>43499.25</v>
      </c>
      <c r="P459" t="b">
        <v>0</v>
      </c>
      <c r="Q459" t="b">
        <v>1</v>
      </c>
      <c r="R459" t="s">
        <v>33</v>
      </c>
      <c r="S459" t="str">
        <f t="shared" si="38"/>
        <v>theater</v>
      </c>
      <c r="T459" t="str">
        <f t="shared" si="39"/>
        <v>plays</v>
      </c>
    </row>
    <row r="460" spans="1:20" x14ac:dyDescent="0.5">
      <c r="A460" s="4">
        <v>820</v>
      </c>
      <c r="B460" t="s">
        <v>1672</v>
      </c>
      <c r="C460" s="3" t="s">
        <v>1673</v>
      </c>
      <c r="D460" s="5">
        <v>1500</v>
      </c>
      <c r="E460" s="5">
        <v>12009</v>
      </c>
      <c r="F460" s="6">
        <f>Table1[[#This Row],[pledged]]/Table1[[#This Row],[goal]]</f>
        <v>8.0060000000000002</v>
      </c>
      <c r="G460" t="s">
        <v>20</v>
      </c>
      <c r="H460" s="4">
        <v>279</v>
      </c>
      <c r="I460" s="4">
        <f t="shared" si="35"/>
        <v>43.043010752688176</v>
      </c>
      <c r="J460" t="s">
        <v>40</v>
      </c>
      <c r="K460" t="s">
        <v>41</v>
      </c>
      <c r="L460">
        <v>1532840400</v>
      </c>
      <c r="M460">
        <v>1533963600</v>
      </c>
      <c r="N460" s="11">
        <f t="shared" si="36"/>
        <v>43310.208333333328</v>
      </c>
      <c r="O460" s="11">
        <f t="shared" si="37"/>
        <v>43323.208333333328</v>
      </c>
      <c r="P460" t="b">
        <v>0</v>
      </c>
      <c r="Q460" t="b">
        <v>1</v>
      </c>
      <c r="R460" t="s">
        <v>23</v>
      </c>
      <c r="S460" t="str">
        <f t="shared" si="38"/>
        <v>music</v>
      </c>
      <c r="T460" t="str">
        <f t="shared" si="39"/>
        <v>rock</v>
      </c>
    </row>
    <row r="461" spans="1:20" x14ac:dyDescent="0.5">
      <c r="A461" s="4">
        <v>821</v>
      </c>
      <c r="B461" t="s">
        <v>1674</v>
      </c>
      <c r="C461" s="3" t="s">
        <v>1675</v>
      </c>
      <c r="D461" s="5">
        <v>4900</v>
      </c>
      <c r="E461" s="5">
        <v>14273</v>
      </c>
      <c r="F461" s="6">
        <f>Table1[[#This Row],[pledged]]/Table1[[#This Row],[goal]]</f>
        <v>2.9128571428571428</v>
      </c>
      <c r="G461" t="s">
        <v>20</v>
      </c>
      <c r="H461" s="4">
        <v>210</v>
      </c>
      <c r="I461" s="4">
        <f t="shared" si="35"/>
        <v>67.966666666666669</v>
      </c>
      <c r="J461" t="s">
        <v>21</v>
      </c>
      <c r="K461" t="s">
        <v>22</v>
      </c>
      <c r="L461">
        <v>1488261600</v>
      </c>
      <c r="M461">
        <v>1489381200</v>
      </c>
      <c r="N461" s="11">
        <f t="shared" si="36"/>
        <v>42794.25</v>
      </c>
      <c r="O461" s="11">
        <f t="shared" si="37"/>
        <v>42807.208333333328</v>
      </c>
      <c r="P461" t="b">
        <v>0</v>
      </c>
      <c r="Q461" t="b">
        <v>0</v>
      </c>
      <c r="R461" t="s">
        <v>42</v>
      </c>
      <c r="S461" t="str">
        <f t="shared" si="38"/>
        <v>film &amp; video</v>
      </c>
      <c r="T461" t="str">
        <f t="shared" si="39"/>
        <v>documentary</v>
      </c>
    </row>
    <row r="462" spans="1:20" x14ac:dyDescent="0.5">
      <c r="A462" s="4">
        <v>822</v>
      </c>
      <c r="B462" t="s">
        <v>1676</v>
      </c>
      <c r="C462" s="3" t="s">
        <v>1677</v>
      </c>
      <c r="D462" s="5">
        <v>54000</v>
      </c>
      <c r="E462" s="5">
        <v>188982</v>
      </c>
      <c r="F462" s="6">
        <f>Table1[[#This Row],[pledged]]/Table1[[#This Row],[goal]]</f>
        <v>3.4996666666666667</v>
      </c>
      <c r="G462" t="s">
        <v>20</v>
      </c>
      <c r="H462" s="4">
        <v>2100</v>
      </c>
      <c r="I462" s="4">
        <f t="shared" si="35"/>
        <v>89.991428571428571</v>
      </c>
      <c r="J462" t="s">
        <v>21</v>
      </c>
      <c r="K462" t="s">
        <v>22</v>
      </c>
      <c r="L462">
        <v>1393567200</v>
      </c>
      <c r="M462">
        <v>1395032400</v>
      </c>
      <c r="N462" s="11">
        <f t="shared" si="36"/>
        <v>41698.25</v>
      </c>
      <c r="O462" s="11">
        <f t="shared" si="37"/>
        <v>41715.208333333336</v>
      </c>
      <c r="P462" t="b">
        <v>0</v>
      </c>
      <c r="Q462" t="b">
        <v>0</v>
      </c>
      <c r="R462" t="s">
        <v>23</v>
      </c>
      <c r="S462" t="str">
        <f t="shared" si="38"/>
        <v>music</v>
      </c>
      <c r="T462" t="str">
        <f t="shared" si="39"/>
        <v>rock</v>
      </c>
    </row>
    <row r="463" spans="1:20" x14ac:dyDescent="0.5">
      <c r="A463" s="4">
        <v>823</v>
      </c>
      <c r="B463" t="s">
        <v>1678</v>
      </c>
      <c r="C463" s="3" t="s">
        <v>1679</v>
      </c>
      <c r="D463" s="5">
        <v>4100</v>
      </c>
      <c r="E463" s="5">
        <v>14640</v>
      </c>
      <c r="F463" s="6">
        <f>Table1[[#This Row],[pledged]]/Table1[[#This Row],[goal]]</f>
        <v>3.5707317073170732</v>
      </c>
      <c r="G463" t="s">
        <v>20</v>
      </c>
      <c r="H463" s="4">
        <v>252</v>
      </c>
      <c r="I463" s="4">
        <f t="shared" si="35"/>
        <v>58.095238095238095</v>
      </c>
      <c r="J463" t="s">
        <v>21</v>
      </c>
      <c r="K463" t="s">
        <v>22</v>
      </c>
      <c r="L463">
        <v>1410325200</v>
      </c>
      <c r="M463">
        <v>1412485200</v>
      </c>
      <c r="N463" s="11">
        <f t="shared" si="36"/>
        <v>41892.208333333336</v>
      </c>
      <c r="O463" s="11">
        <f t="shared" si="37"/>
        <v>41917.208333333336</v>
      </c>
      <c r="P463" t="b">
        <v>1</v>
      </c>
      <c r="Q463" t="b">
        <v>1</v>
      </c>
      <c r="R463" t="s">
        <v>23</v>
      </c>
      <c r="S463" t="str">
        <f t="shared" si="38"/>
        <v>music</v>
      </c>
      <c r="T463" t="str">
        <f t="shared" si="39"/>
        <v>rock</v>
      </c>
    </row>
    <row r="464" spans="1:20" x14ac:dyDescent="0.5">
      <c r="A464" s="4">
        <v>824</v>
      </c>
      <c r="B464" t="s">
        <v>1680</v>
      </c>
      <c r="C464" s="3" t="s">
        <v>1681</v>
      </c>
      <c r="D464" s="5">
        <v>85000</v>
      </c>
      <c r="E464" s="5">
        <v>107516</v>
      </c>
      <c r="F464" s="6">
        <f>Table1[[#This Row],[pledged]]/Table1[[#This Row],[goal]]</f>
        <v>1.2648941176470587</v>
      </c>
      <c r="G464" t="s">
        <v>20</v>
      </c>
      <c r="H464" s="4">
        <v>1280</v>
      </c>
      <c r="I464" s="4">
        <f t="shared" si="35"/>
        <v>83.996875000000003</v>
      </c>
      <c r="J464" t="s">
        <v>21</v>
      </c>
      <c r="K464" t="s">
        <v>22</v>
      </c>
      <c r="L464">
        <v>1276923600</v>
      </c>
      <c r="M464">
        <v>1279688400</v>
      </c>
      <c r="N464" s="11">
        <f t="shared" si="36"/>
        <v>40348.208333333336</v>
      </c>
      <c r="O464" s="11">
        <f t="shared" si="37"/>
        <v>40380.208333333336</v>
      </c>
      <c r="P464" t="b">
        <v>0</v>
      </c>
      <c r="Q464" t="b">
        <v>1</v>
      </c>
      <c r="R464" t="s">
        <v>67</v>
      </c>
      <c r="S464" t="str">
        <f t="shared" si="38"/>
        <v>publishing</v>
      </c>
      <c r="T464" t="str">
        <f t="shared" si="39"/>
        <v>nonfiction</v>
      </c>
    </row>
    <row r="465" spans="1:20" x14ac:dyDescent="0.5">
      <c r="A465" s="4">
        <v>825</v>
      </c>
      <c r="B465" t="s">
        <v>1682</v>
      </c>
      <c r="C465" s="3" t="s">
        <v>1683</v>
      </c>
      <c r="D465" s="5">
        <v>3600</v>
      </c>
      <c r="E465" s="5">
        <v>13950</v>
      </c>
      <c r="F465" s="6">
        <f>Table1[[#This Row],[pledged]]/Table1[[#This Row],[goal]]</f>
        <v>3.875</v>
      </c>
      <c r="G465" t="s">
        <v>20</v>
      </c>
      <c r="H465" s="4">
        <v>157</v>
      </c>
      <c r="I465" s="4">
        <f t="shared" si="35"/>
        <v>88.853503184713375</v>
      </c>
      <c r="J465" t="s">
        <v>40</v>
      </c>
      <c r="K465" t="s">
        <v>41</v>
      </c>
      <c r="L465">
        <v>1500958800</v>
      </c>
      <c r="M465">
        <v>1501995600</v>
      </c>
      <c r="N465" s="11">
        <f t="shared" si="36"/>
        <v>42941.208333333328</v>
      </c>
      <c r="O465" s="11">
        <f t="shared" si="37"/>
        <v>42953.208333333328</v>
      </c>
      <c r="P465" t="b">
        <v>0</v>
      </c>
      <c r="Q465" t="b">
        <v>0</v>
      </c>
      <c r="R465" t="s">
        <v>99</v>
      </c>
      <c r="S465" t="str">
        <f t="shared" si="38"/>
        <v>film &amp; video</v>
      </c>
      <c r="T465" t="str">
        <f t="shared" si="39"/>
        <v>shorts</v>
      </c>
    </row>
    <row r="466" spans="1:20" ht="31.5" x14ac:dyDescent="0.5">
      <c r="A466" s="4">
        <v>826</v>
      </c>
      <c r="B466" t="s">
        <v>1684</v>
      </c>
      <c r="C466" s="3" t="s">
        <v>1685</v>
      </c>
      <c r="D466" s="5">
        <v>2800</v>
      </c>
      <c r="E466" s="5">
        <v>12797</v>
      </c>
      <c r="F466" s="6">
        <f>Table1[[#This Row],[pledged]]/Table1[[#This Row],[goal]]</f>
        <v>4.5703571428571426</v>
      </c>
      <c r="G466" t="s">
        <v>20</v>
      </c>
      <c r="H466" s="4">
        <v>194</v>
      </c>
      <c r="I466" s="4">
        <f t="shared" si="35"/>
        <v>65.963917525773198</v>
      </c>
      <c r="J466" t="s">
        <v>21</v>
      </c>
      <c r="K466" t="s">
        <v>22</v>
      </c>
      <c r="L466">
        <v>1292220000</v>
      </c>
      <c r="M466">
        <v>1294639200</v>
      </c>
      <c r="N466" s="11">
        <f t="shared" si="36"/>
        <v>40525.25</v>
      </c>
      <c r="O466" s="11">
        <f t="shared" si="37"/>
        <v>40553.25</v>
      </c>
      <c r="P466" t="b">
        <v>0</v>
      </c>
      <c r="Q466" t="b">
        <v>1</v>
      </c>
      <c r="R466" t="s">
        <v>33</v>
      </c>
      <c r="S466" t="str">
        <f t="shared" si="38"/>
        <v>theater</v>
      </c>
      <c r="T466" t="str">
        <f t="shared" si="39"/>
        <v>plays</v>
      </c>
    </row>
    <row r="467" spans="1:20" ht="31.5" x14ac:dyDescent="0.5">
      <c r="A467" s="4">
        <v>827</v>
      </c>
      <c r="B467" t="s">
        <v>1686</v>
      </c>
      <c r="C467" s="3" t="s">
        <v>1687</v>
      </c>
      <c r="D467" s="5">
        <v>2300</v>
      </c>
      <c r="E467" s="5">
        <v>6134</v>
      </c>
      <c r="F467" s="6">
        <f>Table1[[#This Row],[pledged]]/Table1[[#This Row],[goal]]</f>
        <v>2.6669565217391304</v>
      </c>
      <c r="G467" t="s">
        <v>20</v>
      </c>
      <c r="H467" s="4">
        <v>82</v>
      </c>
      <c r="I467" s="4">
        <f t="shared" si="35"/>
        <v>74.804878048780495</v>
      </c>
      <c r="J467" t="s">
        <v>26</v>
      </c>
      <c r="K467" t="s">
        <v>27</v>
      </c>
      <c r="L467">
        <v>1304398800</v>
      </c>
      <c r="M467">
        <v>1305435600</v>
      </c>
      <c r="N467" s="11">
        <f t="shared" si="36"/>
        <v>40666.208333333336</v>
      </c>
      <c r="O467" s="11">
        <f t="shared" si="37"/>
        <v>40678.208333333336</v>
      </c>
      <c r="P467" t="b">
        <v>0</v>
      </c>
      <c r="Q467" t="b">
        <v>1</v>
      </c>
      <c r="R467" t="s">
        <v>53</v>
      </c>
      <c r="S467" t="str">
        <f t="shared" si="38"/>
        <v>film &amp; video</v>
      </c>
      <c r="T467" t="str">
        <f t="shared" si="39"/>
        <v>drama</v>
      </c>
    </row>
    <row r="468" spans="1:20" ht="31.5" x14ac:dyDescent="0.5">
      <c r="A468" s="4">
        <v>831</v>
      </c>
      <c r="B468" t="s">
        <v>1694</v>
      </c>
      <c r="C468" s="3" t="s">
        <v>1695</v>
      </c>
      <c r="D468" s="5">
        <v>97100</v>
      </c>
      <c r="E468" s="5">
        <v>105817</v>
      </c>
      <c r="F468" s="6">
        <f>Table1[[#This Row],[pledged]]/Table1[[#This Row],[goal]]</f>
        <v>1.089773429454171</v>
      </c>
      <c r="G468" t="s">
        <v>20</v>
      </c>
      <c r="H468" s="4">
        <v>4233</v>
      </c>
      <c r="I468" s="4">
        <f t="shared" si="35"/>
        <v>24.998110087408456</v>
      </c>
      <c r="J468" t="s">
        <v>21</v>
      </c>
      <c r="K468" t="s">
        <v>22</v>
      </c>
      <c r="L468">
        <v>1332738000</v>
      </c>
      <c r="M468">
        <v>1335675600</v>
      </c>
      <c r="N468" s="11">
        <f t="shared" si="36"/>
        <v>40994.208333333336</v>
      </c>
      <c r="O468" s="11">
        <f t="shared" si="37"/>
        <v>41028.208333333336</v>
      </c>
      <c r="P468" t="b">
        <v>0</v>
      </c>
      <c r="Q468" t="b">
        <v>0</v>
      </c>
      <c r="R468" t="s">
        <v>121</v>
      </c>
      <c r="S468" t="str">
        <f t="shared" si="38"/>
        <v>photography</v>
      </c>
      <c r="T468" t="str">
        <f t="shared" si="39"/>
        <v>photography books</v>
      </c>
    </row>
    <row r="469" spans="1:20" x14ac:dyDescent="0.5">
      <c r="A469" s="4">
        <v>832</v>
      </c>
      <c r="B469" t="s">
        <v>1696</v>
      </c>
      <c r="C469" s="3" t="s">
        <v>1697</v>
      </c>
      <c r="D469" s="5">
        <v>43200</v>
      </c>
      <c r="E469" s="5">
        <v>136156</v>
      </c>
      <c r="F469" s="6">
        <f>Table1[[#This Row],[pledged]]/Table1[[#This Row],[goal]]</f>
        <v>3.1517592592592591</v>
      </c>
      <c r="G469" t="s">
        <v>20</v>
      </c>
      <c r="H469" s="4">
        <v>1297</v>
      </c>
      <c r="I469" s="4">
        <f t="shared" si="35"/>
        <v>104.97764070932922</v>
      </c>
      <c r="J469" t="s">
        <v>36</v>
      </c>
      <c r="K469" t="s">
        <v>37</v>
      </c>
      <c r="L469">
        <v>1445490000</v>
      </c>
      <c r="M469">
        <v>1448431200</v>
      </c>
      <c r="N469" s="11">
        <f t="shared" si="36"/>
        <v>42299.208333333328</v>
      </c>
      <c r="O469" s="11">
        <f t="shared" si="37"/>
        <v>42333.25</v>
      </c>
      <c r="P469" t="b">
        <v>1</v>
      </c>
      <c r="Q469" t="b">
        <v>0</v>
      </c>
      <c r="R469" t="s">
        <v>205</v>
      </c>
      <c r="S469" t="str">
        <f t="shared" si="38"/>
        <v>publishing</v>
      </c>
      <c r="T469" t="str">
        <f t="shared" si="39"/>
        <v>translations</v>
      </c>
    </row>
    <row r="470" spans="1:20" x14ac:dyDescent="0.5">
      <c r="A470" s="4">
        <v>833</v>
      </c>
      <c r="B470" t="s">
        <v>1698</v>
      </c>
      <c r="C470" s="3" t="s">
        <v>1699</v>
      </c>
      <c r="D470" s="5">
        <v>6800</v>
      </c>
      <c r="E470" s="5">
        <v>10723</v>
      </c>
      <c r="F470" s="6">
        <f>Table1[[#This Row],[pledged]]/Table1[[#This Row],[goal]]</f>
        <v>1.5769117647058823</v>
      </c>
      <c r="G470" t="s">
        <v>20</v>
      </c>
      <c r="H470" s="4">
        <v>165</v>
      </c>
      <c r="I470" s="4">
        <f t="shared" si="35"/>
        <v>64.987878787878785</v>
      </c>
      <c r="J470" t="s">
        <v>36</v>
      </c>
      <c r="K470" t="s">
        <v>37</v>
      </c>
      <c r="L470">
        <v>1297663200</v>
      </c>
      <c r="M470">
        <v>1298613600</v>
      </c>
      <c r="N470" s="11">
        <f t="shared" si="36"/>
        <v>40588.25</v>
      </c>
      <c r="O470" s="11">
        <f t="shared" si="37"/>
        <v>40599.25</v>
      </c>
      <c r="P470" t="b">
        <v>0</v>
      </c>
      <c r="Q470" t="b">
        <v>0</v>
      </c>
      <c r="R470" t="s">
        <v>205</v>
      </c>
      <c r="S470" t="str">
        <f t="shared" si="38"/>
        <v>publishing</v>
      </c>
      <c r="T470" t="str">
        <f t="shared" si="39"/>
        <v>translations</v>
      </c>
    </row>
    <row r="471" spans="1:20" x14ac:dyDescent="0.5">
      <c r="A471" s="4">
        <v>834</v>
      </c>
      <c r="B471" t="s">
        <v>1700</v>
      </c>
      <c r="C471" s="3" t="s">
        <v>1701</v>
      </c>
      <c r="D471" s="5">
        <v>7300</v>
      </c>
      <c r="E471" s="5">
        <v>11228</v>
      </c>
      <c r="F471" s="6">
        <f>Table1[[#This Row],[pledged]]/Table1[[#This Row],[goal]]</f>
        <v>1.5380821917808218</v>
      </c>
      <c r="G471" t="s">
        <v>20</v>
      </c>
      <c r="H471" s="4">
        <v>119</v>
      </c>
      <c r="I471" s="4">
        <f t="shared" si="35"/>
        <v>94.352941176470594</v>
      </c>
      <c r="J471" t="s">
        <v>21</v>
      </c>
      <c r="K471" t="s">
        <v>22</v>
      </c>
      <c r="L471">
        <v>1371963600</v>
      </c>
      <c r="M471">
        <v>1372482000</v>
      </c>
      <c r="N471" s="11">
        <f t="shared" si="36"/>
        <v>41448.208333333336</v>
      </c>
      <c r="O471" s="11">
        <f t="shared" si="37"/>
        <v>41454.208333333336</v>
      </c>
      <c r="P471" t="b">
        <v>0</v>
      </c>
      <c r="Q471" t="b">
        <v>0</v>
      </c>
      <c r="R471" t="s">
        <v>33</v>
      </c>
      <c r="S471" t="str">
        <f t="shared" si="38"/>
        <v>theater</v>
      </c>
      <c r="T471" t="str">
        <f t="shared" si="39"/>
        <v>plays</v>
      </c>
    </row>
    <row r="472" spans="1:20" x14ac:dyDescent="0.5">
      <c r="A472" s="4">
        <v>837</v>
      </c>
      <c r="B472" t="s">
        <v>1706</v>
      </c>
      <c r="C472" s="3" t="s">
        <v>1707</v>
      </c>
      <c r="D472" s="5">
        <v>17700</v>
      </c>
      <c r="E472" s="5">
        <v>150960</v>
      </c>
      <c r="F472" s="6">
        <f>Table1[[#This Row],[pledged]]/Table1[[#This Row],[goal]]</f>
        <v>8.5288135593220336</v>
      </c>
      <c r="G472" t="s">
        <v>20</v>
      </c>
      <c r="H472" s="4">
        <v>1797</v>
      </c>
      <c r="I472" s="4">
        <f t="shared" si="35"/>
        <v>84.00667779632721</v>
      </c>
      <c r="J472" t="s">
        <v>21</v>
      </c>
      <c r="K472" t="s">
        <v>22</v>
      </c>
      <c r="L472">
        <v>1301202000</v>
      </c>
      <c r="M472">
        <v>1305867600</v>
      </c>
      <c r="N472" s="11">
        <f t="shared" si="36"/>
        <v>40629.208333333336</v>
      </c>
      <c r="O472" s="11">
        <f t="shared" si="37"/>
        <v>40683.208333333336</v>
      </c>
      <c r="P472" t="b">
        <v>0</v>
      </c>
      <c r="Q472" t="b">
        <v>0</v>
      </c>
      <c r="R472" t="s">
        <v>158</v>
      </c>
      <c r="S472" t="str">
        <f t="shared" si="38"/>
        <v>music</v>
      </c>
      <c r="T472" t="str">
        <f t="shared" si="39"/>
        <v>jazz</v>
      </c>
    </row>
    <row r="473" spans="1:20" x14ac:dyDescent="0.5">
      <c r="A473" s="4">
        <v>838</v>
      </c>
      <c r="B473" t="s">
        <v>1708</v>
      </c>
      <c r="C473" s="3" t="s">
        <v>1709</v>
      </c>
      <c r="D473" s="5">
        <v>6400</v>
      </c>
      <c r="E473" s="5">
        <v>8890</v>
      </c>
      <c r="F473" s="6">
        <f>Table1[[#This Row],[pledged]]/Table1[[#This Row],[goal]]</f>
        <v>1.3890625000000001</v>
      </c>
      <c r="G473" t="s">
        <v>20</v>
      </c>
      <c r="H473" s="4">
        <v>261</v>
      </c>
      <c r="I473" s="4">
        <f t="shared" si="35"/>
        <v>34.061302681992338</v>
      </c>
      <c r="J473" t="s">
        <v>21</v>
      </c>
      <c r="K473" t="s">
        <v>22</v>
      </c>
      <c r="L473">
        <v>1538024400</v>
      </c>
      <c r="M473">
        <v>1538802000</v>
      </c>
      <c r="N473" s="11">
        <f t="shared" si="36"/>
        <v>43370.208333333328</v>
      </c>
      <c r="O473" s="11">
        <f t="shared" si="37"/>
        <v>43379.208333333328</v>
      </c>
      <c r="P473" t="b">
        <v>0</v>
      </c>
      <c r="Q473" t="b">
        <v>0</v>
      </c>
      <c r="R473" t="s">
        <v>33</v>
      </c>
      <c r="S473" t="str">
        <f t="shared" si="38"/>
        <v>theater</v>
      </c>
      <c r="T473" t="str">
        <f t="shared" si="39"/>
        <v>plays</v>
      </c>
    </row>
    <row r="474" spans="1:20" x14ac:dyDescent="0.5">
      <c r="A474" s="4">
        <v>839</v>
      </c>
      <c r="B474" t="s">
        <v>1710</v>
      </c>
      <c r="C474" s="3" t="s">
        <v>1711</v>
      </c>
      <c r="D474" s="5">
        <v>7700</v>
      </c>
      <c r="E474" s="5">
        <v>14644</v>
      </c>
      <c r="F474" s="6">
        <f>Table1[[#This Row],[pledged]]/Table1[[#This Row],[goal]]</f>
        <v>1.9018181818181819</v>
      </c>
      <c r="G474" t="s">
        <v>20</v>
      </c>
      <c r="H474" s="4">
        <v>157</v>
      </c>
      <c r="I474" s="4">
        <f t="shared" si="35"/>
        <v>93.273885350318466</v>
      </c>
      <c r="J474" t="s">
        <v>21</v>
      </c>
      <c r="K474" t="s">
        <v>22</v>
      </c>
      <c r="L474">
        <v>1395032400</v>
      </c>
      <c r="M474">
        <v>1398920400</v>
      </c>
      <c r="N474" s="11">
        <f t="shared" si="36"/>
        <v>41715.208333333336</v>
      </c>
      <c r="O474" s="11">
        <f t="shared" si="37"/>
        <v>41760.208333333336</v>
      </c>
      <c r="P474" t="b">
        <v>0</v>
      </c>
      <c r="Q474" t="b">
        <v>1</v>
      </c>
      <c r="R474" t="s">
        <v>42</v>
      </c>
      <c r="S474" t="str">
        <f t="shared" si="38"/>
        <v>film &amp; video</v>
      </c>
      <c r="T474" t="str">
        <f t="shared" si="39"/>
        <v>documentary</v>
      </c>
    </row>
    <row r="475" spans="1:20" x14ac:dyDescent="0.5">
      <c r="A475" s="4">
        <v>840</v>
      </c>
      <c r="B475" t="s">
        <v>1712</v>
      </c>
      <c r="C475" s="3" t="s">
        <v>1713</v>
      </c>
      <c r="D475" s="5">
        <v>116300</v>
      </c>
      <c r="E475" s="5">
        <v>116583</v>
      </c>
      <c r="F475" s="6">
        <f>Table1[[#This Row],[pledged]]/Table1[[#This Row],[goal]]</f>
        <v>1.0024333619948409</v>
      </c>
      <c r="G475" t="s">
        <v>20</v>
      </c>
      <c r="H475" s="4">
        <v>3533</v>
      </c>
      <c r="I475" s="4">
        <f t="shared" si="35"/>
        <v>32.998301726577978</v>
      </c>
      <c r="J475" t="s">
        <v>21</v>
      </c>
      <c r="K475" t="s">
        <v>22</v>
      </c>
      <c r="L475">
        <v>1405486800</v>
      </c>
      <c r="M475">
        <v>1405659600</v>
      </c>
      <c r="N475" s="11">
        <f t="shared" si="36"/>
        <v>41836.208333333336</v>
      </c>
      <c r="O475" s="11">
        <f t="shared" si="37"/>
        <v>41838.208333333336</v>
      </c>
      <c r="P475" t="b">
        <v>0</v>
      </c>
      <c r="Q475" t="b">
        <v>1</v>
      </c>
      <c r="R475" t="s">
        <v>33</v>
      </c>
      <c r="S475" t="str">
        <f t="shared" si="38"/>
        <v>theater</v>
      </c>
      <c r="T475" t="str">
        <f t="shared" si="39"/>
        <v>plays</v>
      </c>
    </row>
    <row r="476" spans="1:20" x14ac:dyDescent="0.5">
      <c r="A476" s="4">
        <v>841</v>
      </c>
      <c r="B476" t="s">
        <v>1714</v>
      </c>
      <c r="C476" s="3" t="s">
        <v>1715</v>
      </c>
      <c r="D476" s="5">
        <v>9100</v>
      </c>
      <c r="E476" s="5">
        <v>12991</v>
      </c>
      <c r="F476" s="6">
        <f>Table1[[#This Row],[pledged]]/Table1[[#This Row],[goal]]</f>
        <v>1.4275824175824177</v>
      </c>
      <c r="G476" t="s">
        <v>20</v>
      </c>
      <c r="H476" s="4">
        <v>155</v>
      </c>
      <c r="I476" s="4">
        <f t="shared" si="35"/>
        <v>83.812903225806451</v>
      </c>
      <c r="J476" t="s">
        <v>21</v>
      </c>
      <c r="K476" t="s">
        <v>22</v>
      </c>
      <c r="L476">
        <v>1455861600</v>
      </c>
      <c r="M476">
        <v>1457244000</v>
      </c>
      <c r="N476" s="11">
        <f t="shared" si="36"/>
        <v>42419.25</v>
      </c>
      <c r="O476" s="11">
        <f t="shared" si="37"/>
        <v>42435.25</v>
      </c>
      <c r="P476" t="b">
        <v>0</v>
      </c>
      <c r="Q476" t="b">
        <v>0</v>
      </c>
      <c r="R476" t="s">
        <v>28</v>
      </c>
      <c r="S476" t="str">
        <f t="shared" si="38"/>
        <v>technology</v>
      </c>
      <c r="T476" t="str">
        <f t="shared" si="39"/>
        <v>web</v>
      </c>
    </row>
    <row r="477" spans="1:20" ht="31.5" x14ac:dyDescent="0.5">
      <c r="A477" s="4">
        <v>842</v>
      </c>
      <c r="B477" t="s">
        <v>1716</v>
      </c>
      <c r="C477" s="3" t="s">
        <v>1717</v>
      </c>
      <c r="D477" s="5">
        <v>1500</v>
      </c>
      <c r="E477" s="5">
        <v>8447</v>
      </c>
      <c r="F477" s="6">
        <f>Table1[[#This Row],[pledged]]/Table1[[#This Row],[goal]]</f>
        <v>5.6313333333333331</v>
      </c>
      <c r="G477" t="s">
        <v>20</v>
      </c>
      <c r="H477" s="4">
        <v>132</v>
      </c>
      <c r="I477" s="4">
        <f t="shared" si="35"/>
        <v>63.992424242424242</v>
      </c>
      <c r="J477" t="s">
        <v>106</v>
      </c>
      <c r="K477" t="s">
        <v>107</v>
      </c>
      <c r="L477">
        <v>1529038800</v>
      </c>
      <c r="M477">
        <v>1529298000</v>
      </c>
      <c r="N477" s="11">
        <f t="shared" si="36"/>
        <v>43266.208333333328</v>
      </c>
      <c r="O477" s="11">
        <f t="shared" si="37"/>
        <v>43269.208333333328</v>
      </c>
      <c r="P477" t="b">
        <v>0</v>
      </c>
      <c r="Q477" t="b">
        <v>0</v>
      </c>
      <c r="R477" t="s">
        <v>64</v>
      </c>
      <c r="S477" t="str">
        <f t="shared" si="38"/>
        <v>technology</v>
      </c>
      <c r="T477" t="str">
        <f t="shared" si="39"/>
        <v>wearables</v>
      </c>
    </row>
    <row r="478" spans="1:20" x14ac:dyDescent="0.5">
      <c r="A478" s="4">
        <v>845</v>
      </c>
      <c r="B478" t="s">
        <v>1722</v>
      </c>
      <c r="C478" s="3" t="s">
        <v>1723</v>
      </c>
      <c r="D478" s="5">
        <v>69900</v>
      </c>
      <c r="E478" s="5">
        <v>138087</v>
      </c>
      <c r="F478" s="6">
        <f>Table1[[#This Row],[pledged]]/Table1[[#This Row],[goal]]</f>
        <v>1.9754935622317598</v>
      </c>
      <c r="G478" t="s">
        <v>20</v>
      </c>
      <c r="H478" s="4">
        <v>1354</v>
      </c>
      <c r="I478" s="4">
        <f t="shared" si="35"/>
        <v>101.98449039881831</v>
      </c>
      <c r="J478" t="s">
        <v>40</v>
      </c>
      <c r="K478" t="s">
        <v>41</v>
      </c>
      <c r="L478">
        <v>1526360400</v>
      </c>
      <c r="M478">
        <v>1529557200</v>
      </c>
      <c r="N478" s="11">
        <f t="shared" si="36"/>
        <v>43235.208333333328</v>
      </c>
      <c r="O478" s="11">
        <f t="shared" si="37"/>
        <v>43272.208333333328</v>
      </c>
      <c r="P478" t="b">
        <v>0</v>
      </c>
      <c r="Q478" t="b">
        <v>0</v>
      </c>
      <c r="R478" t="s">
        <v>28</v>
      </c>
      <c r="S478" t="str">
        <f t="shared" si="38"/>
        <v>technology</v>
      </c>
      <c r="T478" t="str">
        <f t="shared" si="39"/>
        <v>web</v>
      </c>
    </row>
    <row r="479" spans="1:20" x14ac:dyDescent="0.5">
      <c r="A479" s="4">
        <v>846</v>
      </c>
      <c r="B479" t="s">
        <v>1724</v>
      </c>
      <c r="C479" s="3" t="s">
        <v>1725</v>
      </c>
      <c r="D479" s="5">
        <v>1000</v>
      </c>
      <c r="E479" s="5">
        <v>5085</v>
      </c>
      <c r="F479" s="6">
        <f>Table1[[#This Row],[pledged]]/Table1[[#This Row],[goal]]</f>
        <v>5.085</v>
      </c>
      <c r="G479" t="s">
        <v>20</v>
      </c>
      <c r="H479" s="4">
        <v>48</v>
      </c>
      <c r="I479" s="4">
        <f t="shared" si="35"/>
        <v>105.9375</v>
      </c>
      <c r="J479" t="s">
        <v>21</v>
      </c>
      <c r="K479" t="s">
        <v>22</v>
      </c>
      <c r="L479">
        <v>1532149200</v>
      </c>
      <c r="M479">
        <v>1535259600</v>
      </c>
      <c r="N479" s="11">
        <f t="shared" si="36"/>
        <v>43302.208333333328</v>
      </c>
      <c r="O479" s="11">
        <f t="shared" si="37"/>
        <v>43338.208333333328</v>
      </c>
      <c r="P479" t="b">
        <v>1</v>
      </c>
      <c r="Q479" t="b">
        <v>1</v>
      </c>
      <c r="R479" t="s">
        <v>28</v>
      </c>
      <c r="S479" t="str">
        <f t="shared" si="38"/>
        <v>technology</v>
      </c>
      <c r="T479" t="str">
        <f t="shared" si="39"/>
        <v>web</v>
      </c>
    </row>
    <row r="480" spans="1:20" x14ac:dyDescent="0.5">
      <c r="A480" s="4">
        <v>847</v>
      </c>
      <c r="B480" t="s">
        <v>1726</v>
      </c>
      <c r="C480" s="3" t="s">
        <v>1727</v>
      </c>
      <c r="D480" s="5">
        <v>4700</v>
      </c>
      <c r="E480" s="5">
        <v>11174</v>
      </c>
      <c r="F480" s="6">
        <f>Table1[[#This Row],[pledged]]/Table1[[#This Row],[goal]]</f>
        <v>2.3774468085106384</v>
      </c>
      <c r="G480" t="s">
        <v>20</v>
      </c>
      <c r="H480" s="4">
        <v>110</v>
      </c>
      <c r="I480" s="4">
        <f t="shared" si="35"/>
        <v>101.58181818181818</v>
      </c>
      <c r="J480" t="s">
        <v>21</v>
      </c>
      <c r="K480" t="s">
        <v>22</v>
      </c>
      <c r="L480">
        <v>1515304800</v>
      </c>
      <c r="M480">
        <v>1515564000</v>
      </c>
      <c r="N480" s="11">
        <f t="shared" si="36"/>
        <v>43107.25</v>
      </c>
      <c r="O480" s="11">
        <f t="shared" si="37"/>
        <v>43110.25</v>
      </c>
      <c r="P480" t="b">
        <v>0</v>
      </c>
      <c r="Q480" t="b">
        <v>0</v>
      </c>
      <c r="R480" t="s">
        <v>17</v>
      </c>
      <c r="S480" t="str">
        <f t="shared" si="38"/>
        <v>food</v>
      </c>
      <c r="T480" t="str">
        <f t="shared" si="39"/>
        <v>food trucks</v>
      </c>
    </row>
    <row r="481" spans="1:20" x14ac:dyDescent="0.5">
      <c r="A481" s="4">
        <v>848</v>
      </c>
      <c r="B481" t="s">
        <v>1728</v>
      </c>
      <c r="C481" s="3" t="s">
        <v>1729</v>
      </c>
      <c r="D481" s="5">
        <v>3200</v>
      </c>
      <c r="E481" s="5">
        <v>10831</v>
      </c>
      <c r="F481" s="6">
        <f>Table1[[#This Row],[pledged]]/Table1[[#This Row],[goal]]</f>
        <v>3.3846875000000001</v>
      </c>
      <c r="G481" t="s">
        <v>20</v>
      </c>
      <c r="H481" s="4">
        <v>172</v>
      </c>
      <c r="I481" s="4">
        <f t="shared" si="35"/>
        <v>62.970930232558139</v>
      </c>
      <c r="J481" t="s">
        <v>21</v>
      </c>
      <c r="K481" t="s">
        <v>22</v>
      </c>
      <c r="L481">
        <v>1276318800</v>
      </c>
      <c r="M481">
        <v>1277096400</v>
      </c>
      <c r="N481" s="11">
        <f t="shared" si="36"/>
        <v>40341.208333333336</v>
      </c>
      <c r="O481" s="11">
        <f t="shared" si="37"/>
        <v>40350.208333333336</v>
      </c>
      <c r="P481" t="b">
        <v>0</v>
      </c>
      <c r="Q481" t="b">
        <v>0</v>
      </c>
      <c r="R481" t="s">
        <v>53</v>
      </c>
      <c r="S481" t="str">
        <f t="shared" si="38"/>
        <v>film &amp; video</v>
      </c>
      <c r="T481" t="str">
        <f t="shared" si="39"/>
        <v>drama</v>
      </c>
    </row>
    <row r="482" spans="1:20" x14ac:dyDescent="0.5">
      <c r="A482" s="4">
        <v>849</v>
      </c>
      <c r="B482" t="s">
        <v>1730</v>
      </c>
      <c r="C482" s="3" t="s">
        <v>1731</v>
      </c>
      <c r="D482" s="5">
        <v>6700</v>
      </c>
      <c r="E482" s="5">
        <v>8917</v>
      </c>
      <c r="F482" s="6">
        <f>Table1[[#This Row],[pledged]]/Table1[[#This Row],[goal]]</f>
        <v>1.3308955223880596</v>
      </c>
      <c r="G482" t="s">
        <v>20</v>
      </c>
      <c r="H482" s="4">
        <v>307</v>
      </c>
      <c r="I482" s="4">
        <f t="shared" si="35"/>
        <v>29.045602605863191</v>
      </c>
      <c r="J482" t="s">
        <v>21</v>
      </c>
      <c r="K482" t="s">
        <v>22</v>
      </c>
      <c r="L482">
        <v>1328767200</v>
      </c>
      <c r="M482">
        <v>1329026400</v>
      </c>
      <c r="N482" s="11">
        <f t="shared" si="36"/>
        <v>40948.25</v>
      </c>
      <c r="O482" s="11">
        <f t="shared" si="37"/>
        <v>40951.25</v>
      </c>
      <c r="P482" t="b">
        <v>0</v>
      </c>
      <c r="Q482" t="b">
        <v>1</v>
      </c>
      <c r="R482" t="s">
        <v>59</v>
      </c>
      <c r="S482" t="str">
        <f t="shared" si="38"/>
        <v>music</v>
      </c>
      <c r="T482" t="str">
        <f t="shared" si="39"/>
        <v>indie rock</v>
      </c>
    </row>
    <row r="483" spans="1:20" ht="31.5" x14ac:dyDescent="0.5">
      <c r="A483" s="4">
        <v>851</v>
      </c>
      <c r="B483" t="s">
        <v>1734</v>
      </c>
      <c r="C483" s="3" t="s">
        <v>1735</v>
      </c>
      <c r="D483" s="5">
        <v>6000</v>
      </c>
      <c r="E483" s="5">
        <v>12468</v>
      </c>
      <c r="F483" s="6">
        <f>Table1[[#This Row],[pledged]]/Table1[[#This Row],[goal]]</f>
        <v>2.0779999999999998</v>
      </c>
      <c r="G483" t="s">
        <v>20</v>
      </c>
      <c r="H483" s="4">
        <v>160</v>
      </c>
      <c r="I483" s="4">
        <f t="shared" si="35"/>
        <v>77.924999999999997</v>
      </c>
      <c r="J483" t="s">
        <v>21</v>
      </c>
      <c r="K483" t="s">
        <v>22</v>
      </c>
      <c r="L483">
        <v>1335934800</v>
      </c>
      <c r="M483">
        <v>1338786000</v>
      </c>
      <c r="N483" s="11">
        <f t="shared" si="36"/>
        <v>41031.208333333336</v>
      </c>
      <c r="O483" s="11">
        <f t="shared" si="37"/>
        <v>41064.208333333336</v>
      </c>
      <c r="P483" t="b">
        <v>0</v>
      </c>
      <c r="Q483" t="b">
        <v>0</v>
      </c>
      <c r="R483" t="s">
        <v>50</v>
      </c>
      <c r="S483" t="str">
        <f t="shared" si="38"/>
        <v>music</v>
      </c>
      <c r="T483" t="str">
        <f t="shared" si="39"/>
        <v>electric music</v>
      </c>
    </row>
    <row r="484" spans="1:20" x14ac:dyDescent="0.5">
      <c r="A484" s="4">
        <v>853</v>
      </c>
      <c r="B484" t="s">
        <v>1738</v>
      </c>
      <c r="C484" s="3" t="s">
        <v>1739</v>
      </c>
      <c r="D484" s="5">
        <v>17100</v>
      </c>
      <c r="E484" s="5">
        <v>111502</v>
      </c>
      <c r="F484" s="6">
        <f>Table1[[#This Row],[pledged]]/Table1[[#This Row],[goal]]</f>
        <v>6.5205847953216374</v>
      </c>
      <c r="G484" t="s">
        <v>20</v>
      </c>
      <c r="H484" s="4">
        <v>1467</v>
      </c>
      <c r="I484" s="4">
        <f t="shared" si="35"/>
        <v>76.006816632583508</v>
      </c>
      <c r="J484" t="s">
        <v>15</v>
      </c>
      <c r="K484" t="s">
        <v>16</v>
      </c>
      <c r="L484">
        <v>1308546000</v>
      </c>
      <c r="M484">
        <v>1308978000</v>
      </c>
      <c r="N484" s="11">
        <f t="shared" si="36"/>
        <v>40714.208333333336</v>
      </c>
      <c r="O484" s="11">
        <f t="shared" si="37"/>
        <v>40719.208333333336</v>
      </c>
      <c r="P484" t="b">
        <v>0</v>
      </c>
      <c r="Q484" t="b">
        <v>1</v>
      </c>
      <c r="R484" t="s">
        <v>59</v>
      </c>
      <c r="S484" t="str">
        <f t="shared" si="38"/>
        <v>music</v>
      </c>
      <c r="T484" t="str">
        <f t="shared" si="39"/>
        <v>indie rock</v>
      </c>
    </row>
    <row r="485" spans="1:20" x14ac:dyDescent="0.5">
      <c r="A485" s="4">
        <v>854</v>
      </c>
      <c r="B485" t="s">
        <v>1740</v>
      </c>
      <c r="C485" s="3" t="s">
        <v>1741</v>
      </c>
      <c r="D485" s="5">
        <v>171000</v>
      </c>
      <c r="E485" s="5">
        <v>194309</v>
      </c>
      <c r="F485" s="6">
        <f>Table1[[#This Row],[pledged]]/Table1[[#This Row],[goal]]</f>
        <v>1.1363099415204678</v>
      </c>
      <c r="G485" t="s">
        <v>20</v>
      </c>
      <c r="H485" s="4">
        <v>2662</v>
      </c>
      <c r="I485" s="4">
        <f t="shared" si="35"/>
        <v>72.993613824192337</v>
      </c>
      <c r="J485" t="s">
        <v>15</v>
      </c>
      <c r="K485" t="s">
        <v>16</v>
      </c>
      <c r="L485">
        <v>1574056800</v>
      </c>
      <c r="M485">
        <v>1576389600</v>
      </c>
      <c r="N485" s="11">
        <f t="shared" si="36"/>
        <v>43787.25</v>
      </c>
      <c r="O485" s="11">
        <f t="shared" si="37"/>
        <v>43814.25</v>
      </c>
      <c r="P485" t="b">
        <v>0</v>
      </c>
      <c r="Q485" t="b">
        <v>0</v>
      </c>
      <c r="R485" t="s">
        <v>118</v>
      </c>
      <c r="S485" t="str">
        <f t="shared" si="38"/>
        <v>publishing</v>
      </c>
      <c r="T485" t="str">
        <f t="shared" si="39"/>
        <v>fiction</v>
      </c>
    </row>
    <row r="486" spans="1:20" x14ac:dyDescent="0.5">
      <c r="A486" s="4">
        <v>855</v>
      </c>
      <c r="B486" t="s">
        <v>1742</v>
      </c>
      <c r="C486" s="3" t="s">
        <v>1743</v>
      </c>
      <c r="D486" s="5">
        <v>23400</v>
      </c>
      <c r="E486" s="5">
        <v>23956</v>
      </c>
      <c r="F486" s="6">
        <f>Table1[[#This Row],[pledged]]/Table1[[#This Row],[goal]]</f>
        <v>1.0237606837606839</v>
      </c>
      <c r="G486" t="s">
        <v>20</v>
      </c>
      <c r="H486" s="4">
        <v>452</v>
      </c>
      <c r="I486" s="4">
        <f t="shared" si="35"/>
        <v>53</v>
      </c>
      <c r="J486" t="s">
        <v>26</v>
      </c>
      <c r="K486" t="s">
        <v>27</v>
      </c>
      <c r="L486">
        <v>1308373200</v>
      </c>
      <c r="M486">
        <v>1311051600</v>
      </c>
      <c r="N486" s="11">
        <f t="shared" si="36"/>
        <v>40712.208333333336</v>
      </c>
      <c r="O486" s="11">
        <f t="shared" si="37"/>
        <v>40743.208333333336</v>
      </c>
      <c r="P486" t="b">
        <v>0</v>
      </c>
      <c r="Q486" t="b">
        <v>0</v>
      </c>
      <c r="R486" t="s">
        <v>33</v>
      </c>
      <c r="S486" t="str">
        <f t="shared" si="38"/>
        <v>theater</v>
      </c>
      <c r="T486" t="str">
        <f t="shared" si="39"/>
        <v>plays</v>
      </c>
    </row>
    <row r="487" spans="1:20" x14ac:dyDescent="0.5">
      <c r="A487" s="4">
        <v>856</v>
      </c>
      <c r="B487" t="s">
        <v>1598</v>
      </c>
      <c r="C487" s="3" t="s">
        <v>1744</v>
      </c>
      <c r="D487" s="5">
        <v>2400</v>
      </c>
      <c r="E487" s="5">
        <v>8558</v>
      </c>
      <c r="F487" s="6">
        <f>Table1[[#This Row],[pledged]]/Table1[[#This Row],[goal]]</f>
        <v>3.5658333333333334</v>
      </c>
      <c r="G487" t="s">
        <v>20</v>
      </c>
      <c r="H487" s="4">
        <v>158</v>
      </c>
      <c r="I487" s="4">
        <f t="shared" si="35"/>
        <v>54.164556962025316</v>
      </c>
      <c r="J487" t="s">
        <v>21</v>
      </c>
      <c r="K487" t="s">
        <v>22</v>
      </c>
      <c r="L487">
        <v>1335243600</v>
      </c>
      <c r="M487">
        <v>1336712400</v>
      </c>
      <c r="N487" s="11">
        <f t="shared" si="36"/>
        <v>41023.208333333336</v>
      </c>
      <c r="O487" s="11">
        <f t="shared" si="37"/>
        <v>41040.208333333336</v>
      </c>
      <c r="P487" t="b">
        <v>0</v>
      </c>
      <c r="Q487" t="b">
        <v>0</v>
      </c>
      <c r="R487" t="s">
        <v>17</v>
      </c>
      <c r="S487" t="str">
        <f t="shared" si="38"/>
        <v>food</v>
      </c>
      <c r="T487" t="str">
        <f t="shared" si="39"/>
        <v>food trucks</v>
      </c>
    </row>
    <row r="488" spans="1:20" ht="31.5" x14ac:dyDescent="0.5">
      <c r="A488" s="4">
        <v>857</v>
      </c>
      <c r="B488" t="s">
        <v>1745</v>
      </c>
      <c r="C488" s="3" t="s">
        <v>1746</v>
      </c>
      <c r="D488" s="5">
        <v>5300</v>
      </c>
      <c r="E488" s="5">
        <v>7413</v>
      </c>
      <c r="F488" s="6">
        <f>Table1[[#This Row],[pledged]]/Table1[[#This Row],[goal]]</f>
        <v>1.3986792452830188</v>
      </c>
      <c r="G488" t="s">
        <v>20</v>
      </c>
      <c r="H488" s="4">
        <v>225</v>
      </c>
      <c r="I488" s="4">
        <f t="shared" si="35"/>
        <v>32.946666666666665</v>
      </c>
      <c r="J488" t="s">
        <v>97</v>
      </c>
      <c r="K488" t="s">
        <v>98</v>
      </c>
      <c r="L488">
        <v>1328421600</v>
      </c>
      <c r="M488">
        <v>1330408800</v>
      </c>
      <c r="N488" s="11">
        <f t="shared" si="36"/>
        <v>40944.25</v>
      </c>
      <c r="O488" s="11">
        <f t="shared" si="37"/>
        <v>40967.25</v>
      </c>
      <c r="P488" t="b">
        <v>1</v>
      </c>
      <c r="Q488" t="b">
        <v>0</v>
      </c>
      <c r="R488" t="s">
        <v>99</v>
      </c>
      <c r="S488" t="str">
        <f t="shared" si="38"/>
        <v>film &amp; video</v>
      </c>
      <c r="T488" t="str">
        <f t="shared" si="39"/>
        <v>shorts</v>
      </c>
    </row>
    <row r="489" spans="1:20" ht="31.5" x14ac:dyDescent="0.5">
      <c r="A489" s="4">
        <v>860</v>
      </c>
      <c r="B489" t="s">
        <v>1751</v>
      </c>
      <c r="C489" s="3" t="s">
        <v>1752</v>
      </c>
      <c r="D489" s="5">
        <v>2000</v>
      </c>
      <c r="E489" s="5">
        <v>5033</v>
      </c>
      <c r="F489" s="6">
        <f>Table1[[#This Row],[pledged]]/Table1[[#This Row],[goal]]</f>
        <v>2.5165000000000002</v>
      </c>
      <c r="G489" t="s">
        <v>20</v>
      </c>
      <c r="H489" s="4">
        <v>65</v>
      </c>
      <c r="I489" s="4">
        <f t="shared" si="35"/>
        <v>77.430769230769229</v>
      </c>
      <c r="J489" t="s">
        <v>21</v>
      </c>
      <c r="K489" t="s">
        <v>22</v>
      </c>
      <c r="L489">
        <v>1550556000</v>
      </c>
      <c r="M489">
        <v>1551420000</v>
      </c>
      <c r="N489" s="11">
        <f t="shared" si="36"/>
        <v>43515.25</v>
      </c>
      <c r="O489" s="11">
        <f t="shared" si="37"/>
        <v>43525.25</v>
      </c>
      <c r="P489" t="b">
        <v>0</v>
      </c>
      <c r="Q489" t="b">
        <v>1</v>
      </c>
      <c r="R489" t="s">
        <v>64</v>
      </c>
      <c r="S489" t="str">
        <f t="shared" si="38"/>
        <v>technology</v>
      </c>
      <c r="T489" t="str">
        <f t="shared" si="39"/>
        <v>wearables</v>
      </c>
    </row>
    <row r="490" spans="1:20" x14ac:dyDescent="0.5">
      <c r="A490" s="4">
        <v>861</v>
      </c>
      <c r="B490" t="s">
        <v>1753</v>
      </c>
      <c r="C490" s="3" t="s">
        <v>1754</v>
      </c>
      <c r="D490" s="5">
        <v>8800</v>
      </c>
      <c r="E490" s="5">
        <v>9317</v>
      </c>
      <c r="F490" s="6">
        <f>Table1[[#This Row],[pledged]]/Table1[[#This Row],[goal]]</f>
        <v>1.0587500000000001</v>
      </c>
      <c r="G490" t="s">
        <v>20</v>
      </c>
      <c r="H490" s="4">
        <v>163</v>
      </c>
      <c r="I490" s="4">
        <f t="shared" si="35"/>
        <v>57.159509202453989</v>
      </c>
      <c r="J490" t="s">
        <v>21</v>
      </c>
      <c r="K490" t="s">
        <v>22</v>
      </c>
      <c r="L490">
        <v>1269147600</v>
      </c>
      <c r="M490">
        <v>1269838800</v>
      </c>
      <c r="N490" s="11">
        <f t="shared" si="36"/>
        <v>40258.208333333336</v>
      </c>
      <c r="O490" s="11">
        <f t="shared" si="37"/>
        <v>40266.208333333336</v>
      </c>
      <c r="P490" t="b">
        <v>0</v>
      </c>
      <c r="Q490" t="b">
        <v>0</v>
      </c>
      <c r="R490" t="s">
        <v>33</v>
      </c>
      <c r="S490" t="str">
        <f t="shared" si="38"/>
        <v>theater</v>
      </c>
      <c r="T490" t="str">
        <f t="shared" si="39"/>
        <v>plays</v>
      </c>
    </row>
    <row r="491" spans="1:20" x14ac:dyDescent="0.5">
      <c r="A491" s="4">
        <v>862</v>
      </c>
      <c r="B491" t="s">
        <v>1755</v>
      </c>
      <c r="C491" s="3" t="s">
        <v>1756</v>
      </c>
      <c r="D491" s="5">
        <v>3500</v>
      </c>
      <c r="E491" s="5">
        <v>6560</v>
      </c>
      <c r="F491" s="6">
        <f>Table1[[#This Row],[pledged]]/Table1[[#This Row],[goal]]</f>
        <v>1.8742857142857143</v>
      </c>
      <c r="G491" t="s">
        <v>20</v>
      </c>
      <c r="H491" s="4">
        <v>85</v>
      </c>
      <c r="I491" s="4">
        <f t="shared" si="35"/>
        <v>77.17647058823529</v>
      </c>
      <c r="J491" t="s">
        <v>21</v>
      </c>
      <c r="K491" t="s">
        <v>22</v>
      </c>
      <c r="L491">
        <v>1312174800</v>
      </c>
      <c r="M491">
        <v>1312520400</v>
      </c>
      <c r="N491" s="11">
        <f t="shared" si="36"/>
        <v>40756.208333333336</v>
      </c>
      <c r="O491" s="11">
        <f t="shared" si="37"/>
        <v>40760.208333333336</v>
      </c>
      <c r="P491" t="b">
        <v>0</v>
      </c>
      <c r="Q491" t="b">
        <v>0</v>
      </c>
      <c r="R491" t="s">
        <v>33</v>
      </c>
      <c r="S491" t="str">
        <f t="shared" si="38"/>
        <v>theater</v>
      </c>
      <c r="T491" t="str">
        <f t="shared" si="39"/>
        <v>plays</v>
      </c>
    </row>
    <row r="492" spans="1:20" x14ac:dyDescent="0.5">
      <c r="A492" s="4">
        <v>863</v>
      </c>
      <c r="B492" t="s">
        <v>1757</v>
      </c>
      <c r="C492" s="3" t="s">
        <v>1758</v>
      </c>
      <c r="D492" s="5">
        <v>1400</v>
      </c>
      <c r="E492" s="5">
        <v>5415</v>
      </c>
      <c r="F492" s="6">
        <f>Table1[[#This Row],[pledged]]/Table1[[#This Row],[goal]]</f>
        <v>3.8678571428571429</v>
      </c>
      <c r="G492" t="s">
        <v>20</v>
      </c>
      <c r="H492" s="4">
        <v>217</v>
      </c>
      <c r="I492" s="4">
        <f t="shared" si="35"/>
        <v>24.953917050691246</v>
      </c>
      <c r="J492" t="s">
        <v>21</v>
      </c>
      <c r="K492" t="s">
        <v>22</v>
      </c>
      <c r="L492">
        <v>1434517200</v>
      </c>
      <c r="M492">
        <v>1436504400</v>
      </c>
      <c r="N492" s="11">
        <f t="shared" si="36"/>
        <v>42172.208333333328</v>
      </c>
      <c r="O492" s="11">
        <f t="shared" si="37"/>
        <v>42195.208333333328</v>
      </c>
      <c r="P492" t="b">
        <v>0</v>
      </c>
      <c r="Q492" t="b">
        <v>1</v>
      </c>
      <c r="R492" t="s">
        <v>268</v>
      </c>
      <c r="S492" t="str">
        <f t="shared" si="38"/>
        <v>film &amp; video</v>
      </c>
      <c r="T492" t="str">
        <f t="shared" si="39"/>
        <v>television</v>
      </c>
    </row>
    <row r="493" spans="1:20" x14ac:dyDescent="0.5">
      <c r="A493" s="4">
        <v>864</v>
      </c>
      <c r="B493" t="s">
        <v>1759</v>
      </c>
      <c r="C493" s="3" t="s">
        <v>1760</v>
      </c>
      <c r="D493" s="5">
        <v>4200</v>
      </c>
      <c r="E493" s="5">
        <v>14577</v>
      </c>
      <c r="F493" s="6">
        <f>Table1[[#This Row],[pledged]]/Table1[[#This Row],[goal]]</f>
        <v>3.4707142857142856</v>
      </c>
      <c r="G493" t="s">
        <v>20</v>
      </c>
      <c r="H493" s="4">
        <v>150</v>
      </c>
      <c r="I493" s="4">
        <f t="shared" si="35"/>
        <v>97.18</v>
      </c>
      <c r="J493" t="s">
        <v>21</v>
      </c>
      <c r="K493" t="s">
        <v>22</v>
      </c>
      <c r="L493">
        <v>1471582800</v>
      </c>
      <c r="M493">
        <v>1472014800</v>
      </c>
      <c r="N493" s="11">
        <f t="shared" si="36"/>
        <v>42601.208333333328</v>
      </c>
      <c r="O493" s="11">
        <f t="shared" si="37"/>
        <v>42606.208333333328</v>
      </c>
      <c r="P493" t="b">
        <v>0</v>
      </c>
      <c r="Q493" t="b">
        <v>0</v>
      </c>
      <c r="R493" t="s">
        <v>99</v>
      </c>
      <c r="S493" t="str">
        <f t="shared" si="38"/>
        <v>film &amp; video</v>
      </c>
      <c r="T493" t="str">
        <f t="shared" si="39"/>
        <v>shorts</v>
      </c>
    </row>
    <row r="494" spans="1:20" x14ac:dyDescent="0.5">
      <c r="A494" s="4">
        <v>865</v>
      </c>
      <c r="B494" t="s">
        <v>1761</v>
      </c>
      <c r="C494" s="3" t="s">
        <v>1762</v>
      </c>
      <c r="D494" s="5">
        <v>81000</v>
      </c>
      <c r="E494" s="5">
        <v>150515</v>
      </c>
      <c r="F494" s="6">
        <f>Table1[[#This Row],[pledged]]/Table1[[#This Row],[goal]]</f>
        <v>1.8582098765432098</v>
      </c>
      <c r="G494" t="s">
        <v>20</v>
      </c>
      <c r="H494" s="4">
        <v>3272</v>
      </c>
      <c r="I494" s="4">
        <f t="shared" si="35"/>
        <v>46.000916870415651</v>
      </c>
      <c r="J494" t="s">
        <v>21</v>
      </c>
      <c r="K494" t="s">
        <v>22</v>
      </c>
      <c r="L494">
        <v>1410757200</v>
      </c>
      <c r="M494">
        <v>1411534800</v>
      </c>
      <c r="N494" s="11">
        <f t="shared" si="36"/>
        <v>41897.208333333336</v>
      </c>
      <c r="O494" s="11">
        <f t="shared" si="37"/>
        <v>41906.208333333336</v>
      </c>
      <c r="P494" t="b">
        <v>0</v>
      </c>
      <c r="Q494" t="b">
        <v>0</v>
      </c>
      <c r="R494" t="s">
        <v>33</v>
      </c>
      <c r="S494" t="str">
        <f t="shared" si="38"/>
        <v>theater</v>
      </c>
      <c r="T494" t="str">
        <f t="shared" si="39"/>
        <v>plays</v>
      </c>
    </row>
    <row r="495" spans="1:20" ht="31.5" x14ac:dyDescent="0.5">
      <c r="A495" s="4">
        <v>867</v>
      </c>
      <c r="B495" t="s">
        <v>1765</v>
      </c>
      <c r="C495" s="3" t="s">
        <v>1766</v>
      </c>
      <c r="D495" s="5">
        <v>4800</v>
      </c>
      <c r="E495" s="5">
        <v>7797</v>
      </c>
      <c r="F495" s="6">
        <f>Table1[[#This Row],[pledged]]/Table1[[#This Row],[goal]]</f>
        <v>1.6243749999999999</v>
      </c>
      <c r="G495" t="s">
        <v>20</v>
      </c>
      <c r="H495" s="4">
        <v>300</v>
      </c>
      <c r="I495" s="4">
        <f t="shared" si="35"/>
        <v>25.99</v>
      </c>
      <c r="J495" t="s">
        <v>21</v>
      </c>
      <c r="K495" t="s">
        <v>22</v>
      </c>
      <c r="L495">
        <v>1539061200</v>
      </c>
      <c r="M495">
        <v>1539579600</v>
      </c>
      <c r="N495" s="11">
        <f t="shared" si="36"/>
        <v>43382.208333333328</v>
      </c>
      <c r="O495" s="11">
        <f t="shared" si="37"/>
        <v>43388.208333333328</v>
      </c>
      <c r="P495" t="b">
        <v>0</v>
      </c>
      <c r="Q495" t="b">
        <v>0</v>
      </c>
      <c r="R495" t="s">
        <v>17</v>
      </c>
      <c r="S495" t="str">
        <f t="shared" si="38"/>
        <v>food</v>
      </c>
      <c r="T495" t="str">
        <f t="shared" si="39"/>
        <v>food trucks</v>
      </c>
    </row>
    <row r="496" spans="1:20" x14ac:dyDescent="0.5">
      <c r="A496" s="4">
        <v>868</v>
      </c>
      <c r="B496" t="s">
        <v>1767</v>
      </c>
      <c r="C496" s="3" t="s">
        <v>1768</v>
      </c>
      <c r="D496" s="5">
        <v>7000</v>
      </c>
      <c r="E496" s="5">
        <v>12939</v>
      </c>
      <c r="F496" s="6">
        <f>Table1[[#This Row],[pledged]]/Table1[[#This Row],[goal]]</f>
        <v>1.8484285714285715</v>
      </c>
      <c r="G496" t="s">
        <v>20</v>
      </c>
      <c r="H496" s="4">
        <v>126</v>
      </c>
      <c r="I496" s="4">
        <f t="shared" si="35"/>
        <v>102.69047619047619</v>
      </c>
      <c r="J496" t="s">
        <v>21</v>
      </c>
      <c r="K496" t="s">
        <v>22</v>
      </c>
      <c r="L496">
        <v>1381554000</v>
      </c>
      <c r="M496">
        <v>1382504400</v>
      </c>
      <c r="N496" s="11">
        <f t="shared" si="36"/>
        <v>41559.208333333336</v>
      </c>
      <c r="O496" s="11">
        <f t="shared" si="37"/>
        <v>41570.208333333336</v>
      </c>
      <c r="P496" t="b">
        <v>0</v>
      </c>
      <c r="Q496" t="b">
        <v>0</v>
      </c>
      <c r="R496" t="s">
        <v>33</v>
      </c>
      <c r="S496" t="str">
        <f t="shared" si="38"/>
        <v>theater</v>
      </c>
      <c r="T496" t="str">
        <f t="shared" si="39"/>
        <v>plays</v>
      </c>
    </row>
    <row r="497" spans="1:20" ht="31.5" x14ac:dyDescent="0.5">
      <c r="A497" s="4">
        <v>871</v>
      </c>
      <c r="B497" t="s">
        <v>1773</v>
      </c>
      <c r="C497" s="3" t="s">
        <v>1774</v>
      </c>
      <c r="D497" s="5">
        <v>71500</v>
      </c>
      <c r="E497" s="5">
        <v>194912</v>
      </c>
      <c r="F497" s="6">
        <f>Table1[[#This Row],[pledged]]/Table1[[#This Row],[goal]]</f>
        <v>2.7260419580419581</v>
      </c>
      <c r="G497" t="s">
        <v>20</v>
      </c>
      <c r="H497" s="4">
        <v>2320</v>
      </c>
      <c r="I497" s="4">
        <f t="shared" si="35"/>
        <v>84.013793103448279</v>
      </c>
      <c r="J497" t="s">
        <v>21</v>
      </c>
      <c r="K497" t="s">
        <v>22</v>
      </c>
      <c r="L497">
        <v>1509512400</v>
      </c>
      <c r="M497">
        <v>1511071200</v>
      </c>
      <c r="N497" s="11">
        <f t="shared" si="36"/>
        <v>43040.208333333328</v>
      </c>
      <c r="O497" s="11">
        <f t="shared" si="37"/>
        <v>43058.25</v>
      </c>
      <c r="P497" t="b">
        <v>0</v>
      </c>
      <c r="Q497" t="b">
        <v>1</v>
      </c>
      <c r="R497" t="s">
        <v>33</v>
      </c>
      <c r="S497" t="str">
        <f t="shared" si="38"/>
        <v>theater</v>
      </c>
      <c r="T497" t="str">
        <f t="shared" si="39"/>
        <v>plays</v>
      </c>
    </row>
    <row r="498" spans="1:20" x14ac:dyDescent="0.5">
      <c r="A498" s="4">
        <v>872</v>
      </c>
      <c r="B498" t="s">
        <v>1775</v>
      </c>
      <c r="C498" s="3" t="s">
        <v>1776</v>
      </c>
      <c r="D498" s="5">
        <v>4700</v>
      </c>
      <c r="E498" s="5">
        <v>7992</v>
      </c>
      <c r="F498" s="6">
        <f>Table1[[#This Row],[pledged]]/Table1[[#This Row],[goal]]</f>
        <v>1.7004255319148935</v>
      </c>
      <c r="G498" t="s">
        <v>20</v>
      </c>
      <c r="H498" s="4">
        <v>81</v>
      </c>
      <c r="I498" s="4">
        <f t="shared" si="35"/>
        <v>98.666666666666671</v>
      </c>
      <c r="J498" t="s">
        <v>26</v>
      </c>
      <c r="K498" t="s">
        <v>27</v>
      </c>
      <c r="L498">
        <v>1535950800</v>
      </c>
      <c r="M498">
        <v>1536382800</v>
      </c>
      <c r="N498" s="11">
        <f t="shared" si="36"/>
        <v>43346.208333333328</v>
      </c>
      <c r="O498" s="11">
        <f t="shared" si="37"/>
        <v>43351.208333333328</v>
      </c>
      <c r="P498" t="b">
        <v>0</v>
      </c>
      <c r="Q498" t="b">
        <v>0</v>
      </c>
      <c r="R498" t="s">
        <v>473</v>
      </c>
      <c r="S498" t="str">
        <f t="shared" si="38"/>
        <v>film &amp; video</v>
      </c>
      <c r="T498" t="str">
        <f t="shared" si="39"/>
        <v>science fiction</v>
      </c>
    </row>
    <row r="499" spans="1:20" x14ac:dyDescent="0.5">
      <c r="A499" s="4">
        <v>873</v>
      </c>
      <c r="B499" t="s">
        <v>1777</v>
      </c>
      <c r="C499" s="3" t="s">
        <v>1778</v>
      </c>
      <c r="D499" s="5">
        <v>42100</v>
      </c>
      <c r="E499" s="5">
        <v>79268</v>
      </c>
      <c r="F499" s="6">
        <f>Table1[[#This Row],[pledged]]/Table1[[#This Row],[goal]]</f>
        <v>1.8828503562945369</v>
      </c>
      <c r="G499" t="s">
        <v>20</v>
      </c>
      <c r="H499" s="4">
        <v>1887</v>
      </c>
      <c r="I499" s="4">
        <f t="shared" si="35"/>
        <v>42.007419183889773</v>
      </c>
      <c r="J499" t="s">
        <v>21</v>
      </c>
      <c r="K499" t="s">
        <v>22</v>
      </c>
      <c r="L499">
        <v>1389160800</v>
      </c>
      <c r="M499">
        <v>1389592800</v>
      </c>
      <c r="N499" s="11">
        <f t="shared" si="36"/>
        <v>41647.25</v>
      </c>
      <c r="O499" s="11">
        <f t="shared" si="37"/>
        <v>41652.25</v>
      </c>
      <c r="P499" t="b">
        <v>0</v>
      </c>
      <c r="Q499" t="b">
        <v>0</v>
      </c>
      <c r="R499" t="s">
        <v>121</v>
      </c>
      <c r="S499" t="str">
        <f t="shared" si="38"/>
        <v>photography</v>
      </c>
      <c r="T499" t="str">
        <f t="shared" si="39"/>
        <v>photography books</v>
      </c>
    </row>
    <row r="500" spans="1:20" x14ac:dyDescent="0.5">
      <c r="A500" s="4">
        <v>874</v>
      </c>
      <c r="B500" t="s">
        <v>1779</v>
      </c>
      <c r="C500" s="3" t="s">
        <v>1780</v>
      </c>
      <c r="D500" s="5">
        <v>40200</v>
      </c>
      <c r="E500" s="5">
        <v>139468</v>
      </c>
      <c r="F500" s="6">
        <f>Table1[[#This Row],[pledged]]/Table1[[#This Row],[goal]]</f>
        <v>3.4693532338308457</v>
      </c>
      <c r="G500" t="s">
        <v>20</v>
      </c>
      <c r="H500" s="4">
        <v>4358</v>
      </c>
      <c r="I500" s="4">
        <f t="shared" si="35"/>
        <v>32.002753556677376</v>
      </c>
      <c r="J500" t="s">
        <v>21</v>
      </c>
      <c r="K500" t="s">
        <v>22</v>
      </c>
      <c r="L500">
        <v>1271998800</v>
      </c>
      <c r="M500">
        <v>1275282000</v>
      </c>
      <c r="N500" s="11">
        <f t="shared" si="36"/>
        <v>40291.208333333336</v>
      </c>
      <c r="O500" s="11">
        <f t="shared" si="37"/>
        <v>40329.208333333336</v>
      </c>
      <c r="P500" t="b">
        <v>0</v>
      </c>
      <c r="Q500" t="b">
        <v>1</v>
      </c>
      <c r="R500" t="s">
        <v>121</v>
      </c>
      <c r="S500" t="str">
        <f t="shared" si="38"/>
        <v>photography</v>
      </c>
      <c r="T500" t="str">
        <f t="shared" si="39"/>
        <v>photography books</v>
      </c>
    </row>
    <row r="501" spans="1:20" x14ac:dyDescent="0.5">
      <c r="A501" s="4">
        <v>879</v>
      </c>
      <c r="B501" t="s">
        <v>1789</v>
      </c>
      <c r="C501" s="3" t="s">
        <v>1790</v>
      </c>
      <c r="D501" s="5">
        <v>1000</v>
      </c>
      <c r="E501" s="5">
        <v>5438</v>
      </c>
      <c r="F501" s="6">
        <f>Table1[[#This Row],[pledged]]/Table1[[#This Row],[goal]]</f>
        <v>5.4379999999999997</v>
      </c>
      <c r="G501" t="s">
        <v>20</v>
      </c>
      <c r="H501" s="4">
        <v>53</v>
      </c>
      <c r="I501" s="4">
        <f t="shared" si="35"/>
        <v>102.60377358490567</v>
      </c>
      <c r="J501" t="s">
        <v>21</v>
      </c>
      <c r="K501" t="s">
        <v>22</v>
      </c>
      <c r="L501">
        <v>1487743200</v>
      </c>
      <c r="M501">
        <v>1488520800</v>
      </c>
      <c r="N501" s="11">
        <f t="shared" si="36"/>
        <v>42788.25</v>
      </c>
      <c r="O501" s="11">
        <f t="shared" si="37"/>
        <v>42797.25</v>
      </c>
      <c r="P501" t="b">
        <v>0</v>
      </c>
      <c r="Q501" t="b">
        <v>0</v>
      </c>
      <c r="R501" t="s">
        <v>67</v>
      </c>
      <c r="S501" t="str">
        <f t="shared" si="38"/>
        <v>publishing</v>
      </c>
      <c r="T501" t="str">
        <f t="shared" si="39"/>
        <v>nonfiction</v>
      </c>
    </row>
    <row r="502" spans="1:20" x14ac:dyDescent="0.5">
      <c r="A502" s="4">
        <v>880</v>
      </c>
      <c r="B502" t="s">
        <v>1791</v>
      </c>
      <c r="C502" s="3" t="s">
        <v>1792</v>
      </c>
      <c r="D502" s="5">
        <v>84500</v>
      </c>
      <c r="E502" s="5">
        <v>193101</v>
      </c>
      <c r="F502" s="6">
        <f>Table1[[#This Row],[pledged]]/Table1[[#This Row],[goal]]</f>
        <v>2.2852189349112426</v>
      </c>
      <c r="G502" t="s">
        <v>20</v>
      </c>
      <c r="H502" s="4">
        <v>2414</v>
      </c>
      <c r="I502" s="4">
        <f t="shared" si="35"/>
        <v>79.992129246064621</v>
      </c>
      <c r="J502" t="s">
        <v>21</v>
      </c>
      <c r="K502" t="s">
        <v>22</v>
      </c>
      <c r="L502">
        <v>1563685200</v>
      </c>
      <c r="M502">
        <v>1563858000</v>
      </c>
      <c r="N502" s="11">
        <f t="shared" si="36"/>
        <v>43667.208333333328</v>
      </c>
      <c r="O502" s="11">
        <f t="shared" si="37"/>
        <v>43669.208333333328</v>
      </c>
      <c r="P502" t="b">
        <v>0</v>
      </c>
      <c r="Q502" t="b">
        <v>0</v>
      </c>
      <c r="R502" t="s">
        <v>50</v>
      </c>
      <c r="S502" t="str">
        <f t="shared" si="38"/>
        <v>music</v>
      </c>
      <c r="T502" t="str">
        <f t="shared" si="39"/>
        <v>electric music</v>
      </c>
    </row>
    <row r="503" spans="1:20" x14ac:dyDescent="0.5">
      <c r="A503" s="4">
        <v>882</v>
      </c>
      <c r="B503" t="s">
        <v>1795</v>
      </c>
      <c r="C503" s="3" t="s">
        <v>1796</v>
      </c>
      <c r="D503" s="5">
        <v>800</v>
      </c>
      <c r="E503" s="5">
        <v>2960</v>
      </c>
      <c r="F503" s="6">
        <f>Table1[[#This Row],[pledged]]/Table1[[#This Row],[goal]]</f>
        <v>3.7</v>
      </c>
      <c r="G503" t="s">
        <v>20</v>
      </c>
      <c r="H503" s="4">
        <v>80</v>
      </c>
      <c r="I503" s="4">
        <f t="shared" si="35"/>
        <v>37</v>
      </c>
      <c r="J503" t="s">
        <v>21</v>
      </c>
      <c r="K503" t="s">
        <v>22</v>
      </c>
      <c r="L503">
        <v>1421820000</v>
      </c>
      <c r="M503">
        <v>1422165600</v>
      </c>
      <c r="N503" s="11">
        <f t="shared" si="36"/>
        <v>42025.25</v>
      </c>
      <c r="O503" s="11">
        <f t="shared" si="37"/>
        <v>42029.25</v>
      </c>
      <c r="P503" t="b">
        <v>0</v>
      </c>
      <c r="Q503" t="b">
        <v>0</v>
      </c>
      <c r="R503" t="s">
        <v>33</v>
      </c>
      <c r="S503" t="str">
        <f t="shared" si="38"/>
        <v>theater</v>
      </c>
      <c r="T503" t="str">
        <f t="shared" si="39"/>
        <v>plays</v>
      </c>
    </row>
    <row r="504" spans="1:20" ht="31.5" x14ac:dyDescent="0.5">
      <c r="A504" s="4">
        <v>883</v>
      </c>
      <c r="B504" t="s">
        <v>1797</v>
      </c>
      <c r="C504" s="3" t="s">
        <v>1798</v>
      </c>
      <c r="D504" s="5">
        <v>3400</v>
      </c>
      <c r="E504" s="5">
        <v>8089</v>
      </c>
      <c r="F504" s="6">
        <f>Table1[[#This Row],[pledged]]/Table1[[#This Row],[goal]]</f>
        <v>2.3791176470588233</v>
      </c>
      <c r="G504" t="s">
        <v>20</v>
      </c>
      <c r="H504" s="4">
        <v>193</v>
      </c>
      <c r="I504" s="4">
        <f t="shared" si="35"/>
        <v>41.911917098445599</v>
      </c>
      <c r="J504" t="s">
        <v>21</v>
      </c>
      <c r="K504" t="s">
        <v>22</v>
      </c>
      <c r="L504">
        <v>1274763600</v>
      </c>
      <c r="M504">
        <v>1277874000</v>
      </c>
      <c r="N504" s="11">
        <f t="shared" si="36"/>
        <v>40323.208333333336</v>
      </c>
      <c r="O504" s="11">
        <f t="shared" si="37"/>
        <v>40359.208333333336</v>
      </c>
      <c r="P504" t="b">
        <v>0</v>
      </c>
      <c r="Q504" t="b">
        <v>0</v>
      </c>
      <c r="R504" t="s">
        <v>99</v>
      </c>
      <c r="S504" t="str">
        <f t="shared" si="38"/>
        <v>film &amp; video</v>
      </c>
      <c r="T504" t="str">
        <f t="shared" si="39"/>
        <v>shorts</v>
      </c>
    </row>
    <row r="505" spans="1:20" x14ac:dyDescent="0.5">
      <c r="A505" s="4">
        <v>885</v>
      </c>
      <c r="B505" t="s">
        <v>1801</v>
      </c>
      <c r="C505" s="3" t="s">
        <v>1802</v>
      </c>
      <c r="D505" s="5">
        <v>1800</v>
      </c>
      <c r="E505" s="5">
        <v>2129</v>
      </c>
      <c r="F505" s="6">
        <f>Table1[[#This Row],[pledged]]/Table1[[#This Row],[goal]]</f>
        <v>1.1827777777777777</v>
      </c>
      <c r="G505" t="s">
        <v>20</v>
      </c>
      <c r="H505" s="4">
        <v>52</v>
      </c>
      <c r="I505" s="4">
        <f t="shared" si="35"/>
        <v>40.942307692307693</v>
      </c>
      <c r="J505" t="s">
        <v>21</v>
      </c>
      <c r="K505" t="s">
        <v>22</v>
      </c>
      <c r="L505">
        <v>1275800400</v>
      </c>
      <c r="M505">
        <v>1279083600</v>
      </c>
      <c r="N505" s="11">
        <f t="shared" si="36"/>
        <v>40335.208333333336</v>
      </c>
      <c r="O505" s="11">
        <f t="shared" si="37"/>
        <v>40373.208333333336</v>
      </c>
      <c r="P505" t="b">
        <v>0</v>
      </c>
      <c r="Q505" t="b">
        <v>0</v>
      </c>
      <c r="R505" t="s">
        <v>33</v>
      </c>
      <c r="S505" t="str">
        <f t="shared" si="38"/>
        <v>theater</v>
      </c>
      <c r="T505" t="str">
        <f t="shared" si="39"/>
        <v>plays</v>
      </c>
    </row>
    <row r="506" spans="1:20" ht="31.5" x14ac:dyDescent="0.5">
      <c r="A506" s="4">
        <v>888</v>
      </c>
      <c r="B506" t="s">
        <v>1807</v>
      </c>
      <c r="C506" s="3" t="s">
        <v>1808</v>
      </c>
      <c r="D506" s="5">
        <v>5800</v>
      </c>
      <c r="E506" s="5">
        <v>12174</v>
      </c>
      <c r="F506" s="6">
        <f>Table1[[#This Row],[pledged]]/Table1[[#This Row],[goal]]</f>
        <v>2.0989655172413793</v>
      </c>
      <c r="G506" t="s">
        <v>20</v>
      </c>
      <c r="H506" s="4">
        <v>290</v>
      </c>
      <c r="I506" s="4">
        <f t="shared" si="35"/>
        <v>41.979310344827589</v>
      </c>
      <c r="J506" t="s">
        <v>21</v>
      </c>
      <c r="K506" t="s">
        <v>22</v>
      </c>
      <c r="L506">
        <v>1491886800</v>
      </c>
      <c r="M506">
        <v>1493528400</v>
      </c>
      <c r="N506" s="11">
        <f t="shared" si="36"/>
        <v>42836.208333333328</v>
      </c>
      <c r="O506" s="11">
        <f t="shared" si="37"/>
        <v>42855.208333333328</v>
      </c>
      <c r="P506" t="b">
        <v>0</v>
      </c>
      <c r="Q506" t="b">
        <v>0</v>
      </c>
      <c r="R506" t="s">
        <v>33</v>
      </c>
      <c r="S506" t="str">
        <f t="shared" si="38"/>
        <v>theater</v>
      </c>
      <c r="T506" t="str">
        <f t="shared" si="39"/>
        <v>plays</v>
      </c>
    </row>
    <row r="507" spans="1:20" x14ac:dyDescent="0.5">
      <c r="A507" s="4">
        <v>889</v>
      </c>
      <c r="B507" t="s">
        <v>1809</v>
      </c>
      <c r="C507" s="3" t="s">
        <v>1810</v>
      </c>
      <c r="D507" s="5">
        <v>5600</v>
      </c>
      <c r="E507" s="5">
        <v>9508</v>
      </c>
      <c r="F507" s="6">
        <f>Table1[[#This Row],[pledged]]/Table1[[#This Row],[goal]]</f>
        <v>1.697857142857143</v>
      </c>
      <c r="G507" t="s">
        <v>20</v>
      </c>
      <c r="H507" s="4">
        <v>122</v>
      </c>
      <c r="I507" s="4">
        <f t="shared" si="35"/>
        <v>77.93442622950819</v>
      </c>
      <c r="J507" t="s">
        <v>21</v>
      </c>
      <c r="K507" t="s">
        <v>22</v>
      </c>
      <c r="L507">
        <v>1394600400</v>
      </c>
      <c r="M507">
        <v>1395205200</v>
      </c>
      <c r="N507" s="11">
        <f t="shared" si="36"/>
        <v>41710.208333333336</v>
      </c>
      <c r="O507" s="11">
        <f t="shared" si="37"/>
        <v>41717.208333333336</v>
      </c>
      <c r="P507" t="b">
        <v>0</v>
      </c>
      <c r="Q507" t="b">
        <v>1</v>
      </c>
      <c r="R507" t="s">
        <v>50</v>
      </c>
      <c r="S507" t="str">
        <f t="shared" si="38"/>
        <v>music</v>
      </c>
      <c r="T507" t="str">
        <f t="shared" si="39"/>
        <v>electric music</v>
      </c>
    </row>
    <row r="508" spans="1:20" x14ac:dyDescent="0.5">
      <c r="A508" s="4">
        <v>890</v>
      </c>
      <c r="B508" t="s">
        <v>1811</v>
      </c>
      <c r="C508" s="3" t="s">
        <v>1812</v>
      </c>
      <c r="D508" s="5">
        <v>134400</v>
      </c>
      <c r="E508" s="5">
        <v>155849</v>
      </c>
      <c r="F508" s="6">
        <f>Table1[[#This Row],[pledged]]/Table1[[#This Row],[goal]]</f>
        <v>1.1595907738095239</v>
      </c>
      <c r="G508" t="s">
        <v>20</v>
      </c>
      <c r="H508" s="4">
        <v>1470</v>
      </c>
      <c r="I508" s="4">
        <f t="shared" si="35"/>
        <v>106.01972789115646</v>
      </c>
      <c r="J508" t="s">
        <v>21</v>
      </c>
      <c r="K508" t="s">
        <v>22</v>
      </c>
      <c r="L508">
        <v>1561352400</v>
      </c>
      <c r="M508">
        <v>1561438800</v>
      </c>
      <c r="N508" s="11">
        <f t="shared" si="36"/>
        <v>43640.208333333328</v>
      </c>
      <c r="O508" s="11">
        <f t="shared" si="37"/>
        <v>43641.208333333328</v>
      </c>
      <c r="P508" t="b">
        <v>0</v>
      </c>
      <c r="Q508" t="b">
        <v>0</v>
      </c>
      <c r="R508" t="s">
        <v>59</v>
      </c>
      <c r="S508" t="str">
        <f t="shared" si="38"/>
        <v>music</v>
      </c>
      <c r="T508" t="str">
        <f t="shared" si="39"/>
        <v>indie rock</v>
      </c>
    </row>
    <row r="509" spans="1:20" ht="31.5" x14ac:dyDescent="0.5">
      <c r="A509" s="4">
        <v>891</v>
      </c>
      <c r="B509" t="s">
        <v>1813</v>
      </c>
      <c r="C509" s="3" t="s">
        <v>1814</v>
      </c>
      <c r="D509" s="5">
        <v>3000</v>
      </c>
      <c r="E509" s="5">
        <v>7758</v>
      </c>
      <c r="F509" s="6">
        <f>Table1[[#This Row],[pledged]]/Table1[[#This Row],[goal]]</f>
        <v>2.5859999999999999</v>
      </c>
      <c r="G509" t="s">
        <v>20</v>
      </c>
      <c r="H509" s="4">
        <v>165</v>
      </c>
      <c r="I509" s="4">
        <f t="shared" si="35"/>
        <v>47.018181818181816</v>
      </c>
      <c r="J509" t="s">
        <v>15</v>
      </c>
      <c r="K509" t="s">
        <v>16</v>
      </c>
      <c r="L509">
        <v>1322892000</v>
      </c>
      <c r="M509">
        <v>1326693600</v>
      </c>
      <c r="N509" s="11">
        <f t="shared" si="36"/>
        <v>40880.25</v>
      </c>
      <c r="O509" s="11">
        <f t="shared" si="37"/>
        <v>40924.25</v>
      </c>
      <c r="P509" t="b">
        <v>0</v>
      </c>
      <c r="Q509" t="b">
        <v>0</v>
      </c>
      <c r="R509" t="s">
        <v>42</v>
      </c>
      <c r="S509" t="str">
        <f t="shared" si="38"/>
        <v>film &amp; video</v>
      </c>
      <c r="T509" t="str">
        <f t="shared" si="39"/>
        <v>documentary</v>
      </c>
    </row>
    <row r="510" spans="1:20" x14ac:dyDescent="0.5">
      <c r="A510" s="4">
        <v>892</v>
      </c>
      <c r="B510" t="s">
        <v>1815</v>
      </c>
      <c r="C510" s="3" t="s">
        <v>1816</v>
      </c>
      <c r="D510" s="5">
        <v>6000</v>
      </c>
      <c r="E510" s="5">
        <v>13835</v>
      </c>
      <c r="F510" s="6">
        <f>Table1[[#This Row],[pledged]]/Table1[[#This Row],[goal]]</f>
        <v>2.3058333333333332</v>
      </c>
      <c r="G510" t="s">
        <v>20</v>
      </c>
      <c r="H510" s="4">
        <v>182</v>
      </c>
      <c r="I510" s="4">
        <f t="shared" si="35"/>
        <v>76.016483516483518</v>
      </c>
      <c r="J510" t="s">
        <v>21</v>
      </c>
      <c r="K510" t="s">
        <v>22</v>
      </c>
      <c r="L510">
        <v>1274418000</v>
      </c>
      <c r="M510">
        <v>1277960400</v>
      </c>
      <c r="N510" s="11">
        <f t="shared" si="36"/>
        <v>40319.208333333336</v>
      </c>
      <c r="O510" s="11">
        <f t="shared" si="37"/>
        <v>40360.208333333336</v>
      </c>
      <c r="P510" t="b">
        <v>0</v>
      </c>
      <c r="Q510" t="b">
        <v>0</v>
      </c>
      <c r="R510" t="s">
        <v>205</v>
      </c>
      <c r="S510" t="str">
        <f t="shared" si="38"/>
        <v>publishing</v>
      </c>
      <c r="T510" t="str">
        <f t="shared" si="39"/>
        <v>translations</v>
      </c>
    </row>
    <row r="511" spans="1:20" x14ac:dyDescent="0.5">
      <c r="A511" s="4">
        <v>893</v>
      </c>
      <c r="B511" t="s">
        <v>1817</v>
      </c>
      <c r="C511" s="3" t="s">
        <v>1818</v>
      </c>
      <c r="D511" s="5">
        <v>8400</v>
      </c>
      <c r="E511" s="5">
        <v>10770</v>
      </c>
      <c r="F511" s="6">
        <f>Table1[[#This Row],[pledged]]/Table1[[#This Row],[goal]]</f>
        <v>1.2821428571428573</v>
      </c>
      <c r="G511" t="s">
        <v>20</v>
      </c>
      <c r="H511" s="4">
        <v>199</v>
      </c>
      <c r="I511" s="4">
        <f t="shared" si="35"/>
        <v>54.120603015075375</v>
      </c>
      <c r="J511" t="s">
        <v>106</v>
      </c>
      <c r="K511" t="s">
        <v>107</v>
      </c>
      <c r="L511">
        <v>1434344400</v>
      </c>
      <c r="M511">
        <v>1434690000</v>
      </c>
      <c r="N511" s="11">
        <f t="shared" si="36"/>
        <v>42170.208333333328</v>
      </c>
      <c r="O511" s="11">
        <f t="shared" si="37"/>
        <v>42174.208333333328</v>
      </c>
      <c r="P511" t="b">
        <v>0</v>
      </c>
      <c r="Q511" t="b">
        <v>1</v>
      </c>
      <c r="R511" t="s">
        <v>42</v>
      </c>
      <c r="S511" t="str">
        <f t="shared" si="38"/>
        <v>film &amp; video</v>
      </c>
      <c r="T511" t="str">
        <f t="shared" si="39"/>
        <v>documentary</v>
      </c>
    </row>
    <row r="512" spans="1:20" x14ac:dyDescent="0.5">
      <c r="A512" s="4">
        <v>894</v>
      </c>
      <c r="B512" t="s">
        <v>1819</v>
      </c>
      <c r="C512" s="3" t="s">
        <v>1820</v>
      </c>
      <c r="D512" s="5">
        <v>1700</v>
      </c>
      <c r="E512" s="5">
        <v>3208</v>
      </c>
      <c r="F512" s="6">
        <f>Table1[[#This Row],[pledged]]/Table1[[#This Row],[goal]]</f>
        <v>1.8870588235294117</v>
      </c>
      <c r="G512" t="s">
        <v>20</v>
      </c>
      <c r="H512" s="4">
        <v>56</v>
      </c>
      <c r="I512" s="4">
        <f t="shared" si="35"/>
        <v>57.285714285714285</v>
      </c>
      <c r="J512" t="s">
        <v>40</v>
      </c>
      <c r="K512" t="s">
        <v>41</v>
      </c>
      <c r="L512">
        <v>1373518800</v>
      </c>
      <c r="M512">
        <v>1376110800</v>
      </c>
      <c r="N512" s="11">
        <f t="shared" si="36"/>
        <v>41466.208333333336</v>
      </c>
      <c r="O512" s="11">
        <f t="shared" si="37"/>
        <v>41496.208333333336</v>
      </c>
      <c r="P512" t="b">
        <v>0</v>
      </c>
      <c r="Q512" t="b">
        <v>1</v>
      </c>
      <c r="R512" t="s">
        <v>268</v>
      </c>
      <c r="S512" t="str">
        <f t="shared" si="38"/>
        <v>film &amp; video</v>
      </c>
      <c r="T512" t="str">
        <f t="shared" si="39"/>
        <v>television</v>
      </c>
    </row>
    <row r="513" spans="1:20" ht="31.5" x14ac:dyDescent="0.5">
      <c r="A513" s="4">
        <v>896</v>
      </c>
      <c r="B513" t="s">
        <v>1823</v>
      </c>
      <c r="C513" s="3" t="s">
        <v>1824</v>
      </c>
      <c r="D513" s="5">
        <v>19800</v>
      </c>
      <c r="E513" s="5">
        <v>153338</v>
      </c>
      <c r="F513" s="6">
        <f>Table1[[#This Row],[pledged]]/Table1[[#This Row],[goal]]</f>
        <v>7.7443434343434348</v>
      </c>
      <c r="G513" t="s">
        <v>20</v>
      </c>
      <c r="H513" s="4">
        <v>1460</v>
      </c>
      <c r="I513" s="4">
        <f t="shared" si="35"/>
        <v>105.02602739726028</v>
      </c>
      <c r="J513" t="s">
        <v>26</v>
      </c>
      <c r="K513" t="s">
        <v>27</v>
      </c>
      <c r="L513">
        <v>1310619600</v>
      </c>
      <c r="M513">
        <v>1310878800</v>
      </c>
      <c r="N513" s="11">
        <f t="shared" si="36"/>
        <v>40738.208333333336</v>
      </c>
      <c r="O513" s="11">
        <f t="shared" si="37"/>
        <v>40741.208333333336</v>
      </c>
      <c r="P513" t="b">
        <v>0</v>
      </c>
      <c r="Q513" t="b">
        <v>1</v>
      </c>
      <c r="R513" t="s">
        <v>17</v>
      </c>
      <c r="S513" t="str">
        <f t="shared" si="38"/>
        <v>food</v>
      </c>
      <c r="T513" t="str">
        <f t="shared" si="39"/>
        <v>food trucks</v>
      </c>
    </row>
    <row r="514" spans="1:20" x14ac:dyDescent="0.5">
      <c r="A514" s="4">
        <v>899</v>
      </c>
      <c r="B514" t="s">
        <v>1829</v>
      </c>
      <c r="C514" s="3" t="s">
        <v>1830</v>
      </c>
      <c r="D514" s="5">
        <v>3100</v>
      </c>
      <c r="E514" s="5">
        <v>12620</v>
      </c>
      <c r="F514" s="6">
        <f>Table1[[#This Row],[pledged]]/Table1[[#This Row],[goal]]</f>
        <v>4.0709677419354842</v>
      </c>
      <c r="G514" t="s">
        <v>20</v>
      </c>
      <c r="H514" s="4">
        <v>123</v>
      </c>
      <c r="I514" s="4">
        <f t="shared" ref="I514:I577" si="40">IFERROR(AVERAGE(E514/H514), 0)</f>
        <v>102.60162601626017</v>
      </c>
      <c r="J514" t="s">
        <v>97</v>
      </c>
      <c r="K514" t="s">
        <v>98</v>
      </c>
      <c r="L514">
        <v>1381122000</v>
      </c>
      <c r="M514">
        <v>1382677200</v>
      </c>
      <c r="N514" s="11">
        <f t="shared" ref="N514:N577" si="41">(((L514/60)/60)/24)+DATE(1970,1,1)</f>
        <v>41554.208333333336</v>
      </c>
      <c r="O514" s="11">
        <f t="shared" ref="O514:O577" si="42">(((M514/60)/60)/24)+DATE(1970,1,1)</f>
        <v>41572.208333333336</v>
      </c>
      <c r="P514" t="b">
        <v>0</v>
      </c>
      <c r="Q514" t="b">
        <v>0</v>
      </c>
      <c r="R514" t="s">
        <v>158</v>
      </c>
      <c r="S514" t="str">
        <f t="shared" ref="S514:S577" si="43">LEFT(R514, FIND("/", R514) - 1)</f>
        <v>music</v>
      </c>
      <c r="T514" t="str">
        <f t="shared" ref="T514:T577" si="44">MID(R514, FIND("/", R514) + 1, LEN(R514) - FIND("/", R514))</f>
        <v>jazz</v>
      </c>
    </row>
    <row r="515" spans="1:20" x14ac:dyDescent="0.5">
      <c r="A515" s="4">
        <v>901</v>
      </c>
      <c r="B515" t="s">
        <v>1833</v>
      </c>
      <c r="C515" s="3" t="s">
        <v>1834</v>
      </c>
      <c r="D515" s="5">
        <v>5600</v>
      </c>
      <c r="E515" s="5">
        <v>8746</v>
      </c>
      <c r="F515" s="6">
        <f>Table1[[#This Row],[pledged]]/Table1[[#This Row],[goal]]</f>
        <v>1.5617857142857143</v>
      </c>
      <c r="G515" t="s">
        <v>20</v>
      </c>
      <c r="H515" s="4">
        <v>159</v>
      </c>
      <c r="I515" s="4">
        <f t="shared" si="40"/>
        <v>55.0062893081761</v>
      </c>
      <c r="J515" t="s">
        <v>21</v>
      </c>
      <c r="K515" t="s">
        <v>22</v>
      </c>
      <c r="L515">
        <v>1531803600</v>
      </c>
      <c r="M515">
        <v>1534654800</v>
      </c>
      <c r="N515" s="11">
        <f t="shared" si="41"/>
        <v>43298.208333333328</v>
      </c>
      <c r="O515" s="11">
        <f t="shared" si="42"/>
        <v>43331.208333333328</v>
      </c>
      <c r="P515" t="b">
        <v>0</v>
      </c>
      <c r="Q515" t="b">
        <v>1</v>
      </c>
      <c r="R515" t="s">
        <v>23</v>
      </c>
      <c r="S515" t="str">
        <f t="shared" si="43"/>
        <v>music</v>
      </c>
      <c r="T515" t="str">
        <f t="shared" si="44"/>
        <v>rock</v>
      </c>
    </row>
    <row r="516" spans="1:20" x14ac:dyDescent="0.5">
      <c r="A516" s="4">
        <v>902</v>
      </c>
      <c r="B516" t="s">
        <v>1835</v>
      </c>
      <c r="C516" s="3" t="s">
        <v>1836</v>
      </c>
      <c r="D516" s="5">
        <v>1400</v>
      </c>
      <c r="E516" s="5">
        <v>3534</v>
      </c>
      <c r="F516" s="6">
        <f>Table1[[#This Row],[pledged]]/Table1[[#This Row],[goal]]</f>
        <v>2.5242857142857145</v>
      </c>
      <c r="G516" t="s">
        <v>20</v>
      </c>
      <c r="H516" s="4">
        <v>110</v>
      </c>
      <c r="I516" s="4">
        <f t="shared" si="40"/>
        <v>32.127272727272725</v>
      </c>
      <c r="J516" t="s">
        <v>21</v>
      </c>
      <c r="K516" t="s">
        <v>22</v>
      </c>
      <c r="L516">
        <v>1454133600</v>
      </c>
      <c r="M516">
        <v>1457762400</v>
      </c>
      <c r="N516" s="11">
        <f t="shared" si="41"/>
        <v>42399.25</v>
      </c>
      <c r="O516" s="11">
        <f t="shared" si="42"/>
        <v>42441.25</v>
      </c>
      <c r="P516" t="b">
        <v>0</v>
      </c>
      <c r="Q516" t="b">
        <v>0</v>
      </c>
      <c r="R516" t="s">
        <v>28</v>
      </c>
      <c r="S516" t="str">
        <f t="shared" si="43"/>
        <v>technology</v>
      </c>
      <c r="T516" t="str">
        <f t="shared" si="44"/>
        <v>web</v>
      </c>
    </row>
    <row r="517" spans="1:20" x14ac:dyDescent="0.5">
      <c r="A517" s="4">
        <v>905</v>
      </c>
      <c r="B517" t="s">
        <v>1841</v>
      </c>
      <c r="C517" s="3" t="s">
        <v>1842</v>
      </c>
      <c r="D517" s="5">
        <v>7900</v>
      </c>
      <c r="E517" s="5">
        <v>12955</v>
      </c>
      <c r="F517" s="6">
        <f>Table1[[#This Row],[pledged]]/Table1[[#This Row],[goal]]</f>
        <v>1.6398734177215191</v>
      </c>
      <c r="G517" t="s">
        <v>20</v>
      </c>
      <c r="H517" s="4">
        <v>236</v>
      </c>
      <c r="I517" s="4">
        <f t="shared" si="40"/>
        <v>54.894067796610166</v>
      </c>
      <c r="J517" t="s">
        <v>21</v>
      </c>
      <c r="K517" t="s">
        <v>22</v>
      </c>
      <c r="L517">
        <v>1379566800</v>
      </c>
      <c r="M517">
        <v>1379826000</v>
      </c>
      <c r="N517" s="11">
        <f t="shared" si="41"/>
        <v>41536.208333333336</v>
      </c>
      <c r="O517" s="11">
        <f t="shared" si="42"/>
        <v>41539.208333333336</v>
      </c>
      <c r="P517" t="b">
        <v>0</v>
      </c>
      <c r="Q517" t="b">
        <v>0</v>
      </c>
      <c r="R517" t="s">
        <v>33</v>
      </c>
      <c r="S517" t="str">
        <f t="shared" si="43"/>
        <v>theater</v>
      </c>
      <c r="T517" t="str">
        <f t="shared" si="44"/>
        <v>plays</v>
      </c>
    </row>
    <row r="518" spans="1:20" ht="31.5" x14ac:dyDescent="0.5">
      <c r="A518" s="4">
        <v>906</v>
      </c>
      <c r="B518" t="s">
        <v>1843</v>
      </c>
      <c r="C518" s="3" t="s">
        <v>1844</v>
      </c>
      <c r="D518" s="5">
        <v>5500</v>
      </c>
      <c r="E518" s="5">
        <v>8964</v>
      </c>
      <c r="F518" s="6">
        <f>Table1[[#This Row],[pledged]]/Table1[[#This Row],[goal]]</f>
        <v>1.6298181818181818</v>
      </c>
      <c r="G518" t="s">
        <v>20</v>
      </c>
      <c r="H518" s="4">
        <v>191</v>
      </c>
      <c r="I518" s="4">
        <f t="shared" si="40"/>
        <v>46.931937172774866</v>
      </c>
      <c r="J518" t="s">
        <v>21</v>
      </c>
      <c r="K518" t="s">
        <v>22</v>
      </c>
      <c r="L518">
        <v>1494651600</v>
      </c>
      <c r="M518">
        <v>1497762000</v>
      </c>
      <c r="N518" s="11">
        <f t="shared" si="41"/>
        <v>42868.208333333328</v>
      </c>
      <c r="O518" s="11">
        <f t="shared" si="42"/>
        <v>42904.208333333328</v>
      </c>
      <c r="P518" t="b">
        <v>1</v>
      </c>
      <c r="Q518" t="b">
        <v>1</v>
      </c>
      <c r="R518" t="s">
        <v>42</v>
      </c>
      <c r="S518" t="str">
        <f t="shared" si="43"/>
        <v>film &amp; video</v>
      </c>
      <c r="T518" t="str">
        <f t="shared" si="44"/>
        <v>documentary</v>
      </c>
    </row>
    <row r="519" spans="1:20" x14ac:dyDescent="0.5">
      <c r="A519" s="4">
        <v>908</v>
      </c>
      <c r="B519" t="s">
        <v>1847</v>
      </c>
      <c r="C519" s="3" t="s">
        <v>1848</v>
      </c>
      <c r="D519" s="5">
        <v>38200</v>
      </c>
      <c r="E519" s="5">
        <v>121950</v>
      </c>
      <c r="F519" s="6">
        <f>Table1[[#This Row],[pledged]]/Table1[[#This Row],[goal]]</f>
        <v>3.1924083769633507</v>
      </c>
      <c r="G519" t="s">
        <v>20</v>
      </c>
      <c r="H519" s="4">
        <v>3934</v>
      </c>
      <c r="I519" s="4">
        <f t="shared" si="40"/>
        <v>30.99898322318251</v>
      </c>
      <c r="J519" t="s">
        <v>21</v>
      </c>
      <c r="K519" t="s">
        <v>22</v>
      </c>
      <c r="L519">
        <v>1335934800</v>
      </c>
      <c r="M519">
        <v>1336885200</v>
      </c>
      <c r="N519" s="11">
        <f t="shared" si="41"/>
        <v>41031.208333333336</v>
      </c>
      <c r="O519" s="11">
        <f t="shared" si="42"/>
        <v>41042.208333333336</v>
      </c>
      <c r="P519" t="b">
        <v>0</v>
      </c>
      <c r="Q519" t="b">
        <v>0</v>
      </c>
      <c r="R519" t="s">
        <v>88</v>
      </c>
      <c r="S519" t="str">
        <f t="shared" si="43"/>
        <v>games</v>
      </c>
      <c r="T519" t="str">
        <f t="shared" si="44"/>
        <v>video games</v>
      </c>
    </row>
    <row r="520" spans="1:20" x14ac:dyDescent="0.5">
      <c r="A520" s="4">
        <v>909</v>
      </c>
      <c r="B520" t="s">
        <v>1849</v>
      </c>
      <c r="C520" s="3" t="s">
        <v>1850</v>
      </c>
      <c r="D520" s="5">
        <v>1800</v>
      </c>
      <c r="E520" s="5">
        <v>8621</v>
      </c>
      <c r="F520" s="6">
        <f>Table1[[#This Row],[pledged]]/Table1[[#This Row],[goal]]</f>
        <v>4.7894444444444444</v>
      </c>
      <c r="G520" t="s">
        <v>20</v>
      </c>
      <c r="H520" s="4">
        <v>80</v>
      </c>
      <c r="I520" s="4">
        <f t="shared" si="40"/>
        <v>107.7625</v>
      </c>
      <c r="J520" t="s">
        <v>15</v>
      </c>
      <c r="K520" t="s">
        <v>16</v>
      </c>
      <c r="L520">
        <v>1528088400</v>
      </c>
      <c r="M520">
        <v>1530421200</v>
      </c>
      <c r="N520" s="11">
        <f t="shared" si="41"/>
        <v>43255.208333333328</v>
      </c>
      <c r="O520" s="11">
        <f t="shared" si="42"/>
        <v>43282.208333333328</v>
      </c>
      <c r="P520" t="b">
        <v>0</v>
      </c>
      <c r="Q520" t="b">
        <v>1</v>
      </c>
      <c r="R520" t="s">
        <v>33</v>
      </c>
      <c r="S520" t="str">
        <f t="shared" si="43"/>
        <v>theater</v>
      </c>
      <c r="T520" t="str">
        <f t="shared" si="44"/>
        <v>plays</v>
      </c>
    </row>
    <row r="521" spans="1:20" x14ac:dyDescent="0.5">
      <c r="A521" s="4">
        <v>911</v>
      </c>
      <c r="B521" t="s">
        <v>1853</v>
      </c>
      <c r="C521" s="3" t="s">
        <v>1854</v>
      </c>
      <c r="D521" s="5">
        <v>5800</v>
      </c>
      <c r="E521" s="5">
        <v>11539</v>
      </c>
      <c r="F521" s="6">
        <f>Table1[[#This Row],[pledged]]/Table1[[#This Row],[goal]]</f>
        <v>1.9894827586206896</v>
      </c>
      <c r="G521" t="s">
        <v>20</v>
      </c>
      <c r="H521" s="4">
        <v>462</v>
      </c>
      <c r="I521" s="4">
        <f t="shared" si="40"/>
        <v>24.976190476190474</v>
      </c>
      <c r="J521" t="s">
        <v>21</v>
      </c>
      <c r="K521" t="s">
        <v>22</v>
      </c>
      <c r="L521">
        <v>1568005200</v>
      </c>
      <c r="M521">
        <v>1568178000</v>
      </c>
      <c r="N521" s="11">
        <f t="shared" si="41"/>
        <v>43717.208333333328</v>
      </c>
      <c r="O521" s="11">
        <f t="shared" si="42"/>
        <v>43719.208333333328</v>
      </c>
      <c r="P521" t="b">
        <v>1</v>
      </c>
      <c r="Q521" t="b">
        <v>0</v>
      </c>
      <c r="R521" t="s">
        <v>28</v>
      </c>
      <c r="S521" t="str">
        <f t="shared" si="43"/>
        <v>technology</v>
      </c>
      <c r="T521" t="str">
        <f t="shared" si="44"/>
        <v>web</v>
      </c>
    </row>
    <row r="522" spans="1:20" x14ac:dyDescent="0.5">
      <c r="A522" s="4">
        <v>912</v>
      </c>
      <c r="B522" t="s">
        <v>1855</v>
      </c>
      <c r="C522" s="3" t="s">
        <v>1856</v>
      </c>
      <c r="D522" s="5">
        <v>1800</v>
      </c>
      <c r="E522" s="5">
        <v>14310</v>
      </c>
      <c r="F522" s="6">
        <f>Table1[[#This Row],[pledged]]/Table1[[#This Row],[goal]]</f>
        <v>7.95</v>
      </c>
      <c r="G522" t="s">
        <v>20</v>
      </c>
      <c r="H522" s="4">
        <v>179</v>
      </c>
      <c r="I522" s="4">
        <f t="shared" si="40"/>
        <v>79.944134078212286</v>
      </c>
      <c r="J522" t="s">
        <v>21</v>
      </c>
      <c r="K522" t="s">
        <v>22</v>
      </c>
      <c r="L522">
        <v>1346821200</v>
      </c>
      <c r="M522">
        <v>1347944400</v>
      </c>
      <c r="N522" s="11">
        <f t="shared" si="41"/>
        <v>41157.208333333336</v>
      </c>
      <c r="O522" s="11">
        <f t="shared" si="42"/>
        <v>41170.208333333336</v>
      </c>
      <c r="P522" t="b">
        <v>1</v>
      </c>
      <c r="Q522" t="b">
        <v>0</v>
      </c>
      <c r="R522" t="s">
        <v>53</v>
      </c>
      <c r="S522" t="str">
        <f t="shared" si="43"/>
        <v>film &amp; video</v>
      </c>
      <c r="T522" t="str">
        <f t="shared" si="44"/>
        <v>drama</v>
      </c>
    </row>
    <row r="523" spans="1:20" x14ac:dyDescent="0.5">
      <c r="A523" s="4">
        <v>915</v>
      </c>
      <c r="B523" t="s">
        <v>1861</v>
      </c>
      <c r="C523" s="3" t="s">
        <v>1862</v>
      </c>
      <c r="D523" s="5">
        <v>125900</v>
      </c>
      <c r="E523" s="5">
        <v>195936</v>
      </c>
      <c r="F523" s="6">
        <f>Table1[[#This Row],[pledged]]/Table1[[#This Row],[goal]]</f>
        <v>1.5562827640984909</v>
      </c>
      <c r="G523" t="s">
        <v>20</v>
      </c>
      <c r="H523" s="4">
        <v>1866</v>
      </c>
      <c r="I523" s="4">
        <f t="shared" si="40"/>
        <v>105.0032154340836</v>
      </c>
      <c r="J523" t="s">
        <v>40</v>
      </c>
      <c r="K523" t="s">
        <v>41</v>
      </c>
      <c r="L523">
        <v>1503982800</v>
      </c>
      <c r="M523">
        <v>1504760400</v>
      </c>
      <c r="N523" s="11">
        <f t="shared" si="41"/>
        <v>42976.208333333328</v>
      </c>
      <c r="O523" s="11">
        <f t="shared" si="42"/>
        <v>42985.208333333328</v>
      </c>
      <c r="P523" t="b">
        <v>0</v>
      </c>
      <c r="Q523" t="b">
        <v>0</v>
      </c>
      <c r="R523" t="s">
        <v>268</v>
      </c>
      <c r="S523" t="str">
        <f t="shared" si="43"/>
        <v>film &amp; video</v>
      </c>
      <c r="T523" t="str">
        <f t="shared" si="44"/>
        <v>television</v>
      </c>
    </row>
    <row r="524" spans="1:20" x14ac:dyDescent="0.5">
      <c r="A524" s="4">
        <v>918</v>
      </c>
      <c r="B524" t="s">
        <v>1867</v>
      </c>
      <c r="C524" s="3" t="s">
        <v>1868</v>
      </c>
      <c r="D524" s="5">
        <v>3800</v>
      </c>
      <c r="E524" s="5">
        <v>9021</v>
      </c>
      <c r="F524" s="6">
        <f>Table1[[#This Row],[pledged]]/Table1[[#This Row],[goal]]</f>
        <v>2.3739473684210526</v>
      </c>
      <c r="G524" t="s">
        <v>20</v>
      </c>
      <c r="H524" s="4">
        <v>156</v>
      </c>
      <c r="I524" s="4">
        <f t="shared" si="40"/>
        <v>57.82692307692308</v>
      </c>
      <c r="J524" t="s">
        <v>97</v>
      </c>
      <c r="K524" t="s">
        <v>98</v>
      </c>
      <c r="L524">
        <v>1343365200</v>
      </c>
      <c r="M524">
        <v>1344315600</v>
      </c>
      <c r="N524" s="11">
        <f t="shared" si="41"/>
        <v>41117.208333333336</v>
      </c>
      <c r="O524" s="11">
        <f t="shared" si="42"/>
        <v>41128.208333333336</v>
      </c>
      <c r="P524" t="b">
        <v>0</v>
      </c>
      <c r="Q524" t="b">
        <v>0</v>
      </c>
      <c r="R524" t="s">
        <v>132</v>
      </c>
      <c r="S524" t="str">
        <f t="shared" si="43"/>
        <v>publishing</v>
      </c>
      <c r="T524" t="str">
        <f t="shared" si="44"/>
        <v>radio &amp; podcasts</v>
      </c>
    </row>
    <row r="525" spans="1:20" x14ac:dyDescent="0.5">
      <c r="A525" s="4">
        <v>920</v>
      </c>
      <c r="B525" t="s">
        <v>1871</v>
      </c>
      <c r="C525" s="3" t="s">
        <v>1872</v>
      </c>
      <c r="D525" s="5">
        <v>5300</v>
      </c>
      <c r="E525" s="5">
        <v>9676</v>
      </c>
      <c r="F525" s="6">
        <f>Table1[[#This Row],[pledged]]/Table1[[#This Row],[goal]]</f>
        <v>1.8256603773584905</v>
      </c>
      <c r="G525" t="s">
        <v>20</v>
      </c>
      <c r="H525" s="4">
        <v>255</v>
      </c>
      <c r="I525" s="4">
        <f t="shared" si="40"/>
        <v>37.945098039215686</v>
      </c>
      <c r="J525" t="s">
        <v>21</v>
      </c>
      <c r="K525" t="s">
        <v>22</v>
      </c>
      <c r="L525">
        <v>1549519200</v>
      </c>
      <c r="M525">
        <v>1551247200</v>
      </c>
      <c r="N525" s="11">
        <f t="shared" si="41"/>
        <v>43503.25</v>
      </c>
      <c r="O525" s="11">
        <f t="shared" si="42"/>
        <v>43523.25</v>
      </c>
      <c r="P525" t="b">
        <v>1</v>
      </c>
      <c r="Q525" t="b">
        <v>0</v>
      </c>
      <c r="R525" t="s">
        <v>70</v>
      </c>
      <c r="S525" t="str">
        <f t="shared" si="43"/>
        <v>film &amp; video</v>
      </c>
      <c r="T525" t="str">
        <f t="shared" si="44"/>
        <v>animation</v>
      </c>
    </row>
    <row r="526" spans="1:20" x14ac:dyDescent="0.5">
      <c r="A526" s="4">
        <v>922</v>
      </c>
      <c r="B526" t="s">
        <v>1875</v>
      </c>
      <c r="C526" s="3" t="s">
        <v>1876</v>
      </c>
      <c r="D526" s="5">
        <v>51400</v>
      </c>
      <c r="E526" s="5">
        <v>90440</v>
      </c>
      <c r="F526" s="6">
        <f>Table1[[#This Row],[pledged]]/Table1[[#This Row],[goal]]</f>
        <v>1.7595330739299611</v>
      </c>
      <c r="G526" t="s">
        <v>20</v>
      </c>
      <c r="H526" s="4">
        <v>2261</v>
      </c>
      <c r="I526" s="4">
        <f t="shared" si="40"/>
        <v>40</v>
      </c>
      <c r="J526" t="s">
        <v>21</v>
      </c>
      <c r="K526" t="s">
        <v>22</v>
      </c>
      <c r="L526">
        <v>1544335200</v>
      </c>
      <c r="M526">
        <v>1545112800</v>
      </c>
      <c r="N526" s="11">
        <f t="shared" si="41"/>
        <v>43443.25</v>
      </c>
      <c r="O526" s="11">
        <f t="shared" si="42"/>
        <v>43452.25</v>
      </c>
      <c r="P526" t="b">
        <v>0</v>
      </c>
      <c r="Q526" t="b">
        <v>1</v>
      </c>
      <c r="R526" t="s">
        <v>318</v>
      </c>
      <c r="S526" t="str">
        <f t="shared" si="43"/>
        <v>music</v>
      </c>
      <c r="T526" t="str">
        <f t="shared" si="44"/>
        <v>world music</v>
      </c>
    </row>
    <row r="527" spans="1:20" x14ac:dyDescent="0.5">
      <c r="A527" s="4">
        <v>923</v>
      </c>
      <c r="B527" t="s">
        <v>1877</v>
      </c>
      <c r="C527" s="3" t="s">
        <v>1878</v>
      </c>
      <c r="D527" s="5">
        <v>1700</v>
      </c>
      <c r="E527" s="5">
        <v>4044</v>
      </c>
      <c r="F527" s="6">
        <f>Table1[[#This Row],[pledged]]/Table1[[#This Row],[goal]]</f>
        <v>2.3788235294117648</v>
      </c>
      <c r="G527" t="s">
        <v>20</v>
      </c>
      <c r="H527" s="4">
        <v>40</v>
      </c>
      <c r="I527" s="4">
        <f t="shared" si="40"/>
        <v>101.1</v>
      </c>
      <c r="J527" t="s">
        <v>21</v>
      </c>
      <c r="K527" t="s">
        <v>22</v>
      </c>
      <c r="L527">
        <v>1279083600</v>
      </c>
      <c r="M527">
        <v>1279170000</v>
      </c>
      <c r="N527" s="11">
        <f t="shared" si="41"/>
        <v>40373.208333333336</v>
      </c>
      <c r="O527" s="11">
        <f t="shared" si="42"/>
        <v>40374.208333333336</v>
      </c>
      <c r="P527" t="b">
        <v>0</v>
      </c>
      <c r="Q527" t="b">
        <v>0</v>
      </c>
      <c r="R527" t="s">
        <v>33</v>
      </c>
      <c r="S527" t="str">
        <f t="shared" si="43"/>
        <v>theater</v>
      </c>
      <c r="T527" t="str">
        <f t="shared" si="44"/>
        <v>plays</v>
      </c>
    </row>
    <row r="528" spans="1:20" x14ac:dyDescent="0.5">
      <c r="A528" s="4">
        <v>924</v>
      </c>
      <c r="B528" t="s">
        <v>1879</v>
      </c>
      <c r="C528" s="3" t="s">
        <v>1880</v>
      </c>
      <c r="D528" s="5">
        <v>39400</v>
      </c>
      <c r="E528" s="5">
        <v>192292</v>
      </c>
      <c r="F528" s="6">
        <f>Table1[[#This Row],[pledged]]/Table1[[#This Row],[goal]]</f>
        <v>4.8805076142131982</v>
      </c>
      <c r="G528" t="s">
        <v>20</v>
      </c>
      <c r="H528" s="4">
        <v>2289</v>
      </c>
      <c r="I528" s="4">
        <f t="shared" si="40"/>
        <v>84.006989951944078</v>
      </c>
      <c r="J528" t="s">
        <v>106</v>
      </c>
      <c r="K528" t="s">
        <v>107</v>
      </c>
      <c r="L528">
        <v>1572498000</v>
      </c>
      <c r="M528">
        <v>1573452000</v>
      </c>
      <c r="N528" s="11">
        <f t="shared" si="41"/>
        <v>43769.208333333328</v>
      </c>
      <c r="O528" s="11">
        <f t="shared" si="42"/>
        <v>43780.25</v>
      </c>
      <c r="P528" t="b">
        <v>0</v>
      </c>
      <c r="Q528" t="b">
        <v>0</v>
      </c>
      <c r="R528" t="s">
        <v>33</v>
      </c>
      <c r="S528" t="str">
        <f t="shared" si="43"/>
        <v>theater</v>
      </c>
      <c r="T528" t="str">
        <f t="shared" si="44"/>
        <v>plays</v>
      </c>
    </row>
    <row r="529" spans="1:20" ht="31.5" x14ac:dyDescent="0.5">
      <c r="A529" s="4">
        <v>925</v>
      </c>
      <c r="B529" t="s">
        <v>1881</v>
      </c>
      <c r="C529" s="3" t="s">
        <v>1882</v>
      </c>
      <c r="D529" s="5">
        <v>3000</v>
      </c>
      <c r="E529" s="5">
        <v>6722</v>
      </c>
      <c r="F529" s="6">
        <f>Table1[[#This Row],[pledged]]/Table1[[#This Row],[goal]]</f>
        <v>2.2406666666666668</v>
      </c>
      <c r="G529" t="s">
        <v>20</v>
      </c>
      <c r="H529" s="4">
        <v>65</v>
      </c>
      <c r="I529" s="4">
        <f t="shared" si="40"/>
        <v>103.41538461538461</v>
      </c>
      <c r="J529" t="s">
        <v>21</v>
      </c>
      <c r="K529" t="s">
        <v>22</v>
      </c>
      <c r="L529">
        <v>1506056400</v>
      </c>
      <c r="M529">
        <v>1507093200</v>
      </c>
      <c r="N529" s="11">
        <f t="shared" si="41"/>
        <v>43000.208333333328</v>
      </c>
      <c r="O529" s="11">
        <f t="shared" si="42"/>
        <v>43012.208333333328</v>
      </c>
      <c r="P529" t="b">
        <v>0</v>
      </c>
      <c r="Q529" t="b">
        <v>0</v>
      </c>
      <c r="R529" t="s">
        <v>33</v>
      </c>
      <c r="S529" t="str">
        <f t="shared" si="43"/>
        <v>theater</v>
      </c>
      <c r="T529" t="str">
        <f t="shared" si="44"/>
        <v>plays</v>
      </c>
    </row>
    <row r="530" spans="1:20" x14ac:dyDescent="0.5">
      <c r="A530" s="4">
        <v>928</v>
      </c>
      <c r="B530" t="s">
        <v>1887</v>
      </c>
      <c r="C530" s="3" t="s">
        <v>1888</v>
      </c>
      <c r="D530" s="5">
        <v>167400</v>
      </c>
      <c r="E530" s="5">
        <v>196386</v>
      </c>
      <c r="F530" s="6">
        <f>Table1[[#This Row],[pledged]]/Table1[[#This Row],[goal]]</f>
        <v>1.1731541218637993</v>
      </c>
      <c r="G530" t="s">
        <v>20</v>
      </c>
      <c r="H530" s="4">
        <v>3777</v>
      </c>
      <c r="I530" s="4">
        <f t="shared" si="40"/>
        <v>51.995234312946785</v>
      </c>
      <c r="J530" t="s">
        <v>106</v>
      </c>
      <c r="K530" t="s">
        <v>107</v>
      </c>
      <c r="L530">
        <v>1388296800</v>
      </c>
      <c r="M530">
        <v>1389074400</v>
      </c>
      <c r="N530" s="11">
        <f t="shared" si="41"/>
        <v>41637.25</v>
      </c>
      <c r="O530" s="11">
        <f t="shared" si="42"/>
        <v>41646.25</v>
      </c>
      <c r="P530" t="b">
        <v>0</v>
      </c>
      <c r="Q530" t="b">
        <v>0</v>
      </c>
      <c r="R530" t="s">
        <v>28</v>
      </c>
      <c r="S530" t="str">
        <f t="shared" si="43"/>
        <v>technology</v>
      </c>
      <c r="T530" t="str">
        <f t="shared" si="44"/>
        <v>web</v>
      </c>
    </row>
    <row r="531" spans="1:20" x14ac:dyDescent="0.5">
      <c r="A531" s="4">
        <v>929</v>
      </c>
      <c r="B531" t="s">
        <v>1889</v>
      </c>
      <c r="C531" s="3" t="s">
        <v>1890</v>
      </c>
      <c r="D531" s="5">
        <v>5500</v>
      </c>
      <c r="E531" s="5">
        <v>11952</v>
      </c>
      <c r="F531" s="6">
        <f>Table1[[#This Row],[pledged]]/Table1[[#This Row],[goal]]</f>
        <v>2.173090909090909</v>
      </c>
      <c r="G531" t="s">
        <v>20</v>
      </c>
      <c r="H531" s="4">
        <v>184</v>
      </c>
      <c r="I531" s="4">
        <f t="shared" si="40"/>
        <v>64.956521739130437</v>
      </c>
      <c r="J531" t="s">
        <v>40</v>
      </c>
      <c r="K531" t="s">
        <v>41</v>
      </c>
      <c r="L531">
        <v>1493787600</v>
      </c>
      <c r="M531">
        <v>1494997200</v>
      </c>
      <c r="N531" s="11">
        <f t="shared" si="41"/>
        <v>42858.208333333328</v>
      </c>
      <c r="O531" s="11">
        <f t="shared" si="42"/>
        <v>42872.208333333328</v>
      </c>
      <c r="P531" t="b">
        <v>0</v>
      </c>
      <c r="Q531" t="b">
        <v>0</v>
      </c>
      <c r="R531" t="s">
        <v>33</v>
      </c>
      <c r="S531" t="str">
        <f t="shared" si="43"/>
        <v>theater</v>
      </c>
      <c r="T531" t="str">
        <f t="shared" si="44"/>
        <v>plays</v>
      </c>
    </row>
    <row r="532" spans="1:20" x14ac:dyDescent="0.5">
      <c r="A532" s="4">
        <v>930</v>
      </c>
      <c r="B532" t="s">
        <v>1891</v>
      </c>
      <c r="C532" s="3" t="s">
        <v>1892</v>
      </c>
      <c r="D532" s="5">
        <v>3500</v>
      </c>
      <c r="E532" s="5">
        <v>3930</v>
      </c>
      <c r="F532" s="6">
        <f>Table1[[#This Row],[pledged]]/Table1[[#This Row],[goal]]</f>
        <v>1.1228571428571428</v>
      </c>
      <c r="G532" t="s">
        <v>20</v>
      </c>
      <c r="H532" s="4">
        <v>85</v>
      </c>
      <c r="I532" s="4">
        <f t="shared" si="40"/>
        <v>46.235294117647058</v>
      </c>
      <c r="J532" t="s">
        <v>21</v>
      </c>
      <c r="K532" t="s">
        <v>22</v>
      </c>
      <c r="L532">
        <v>1424844000</v>
      </c>
      <c r="M532">
        <v>1425448800</v>
      </c>
      <c r="N532" s="11">
        <f t="shared" si="41"/>
        <v>42060.25</v>
      </c>
      <c r="O532" s="11">
        <f t="shared" si="42"/>
        <v>42067.25</v>
      </c>
      <c r="P532" t="b">
        <v>0</v>
      </c>
      <c r="Q532" t="b">
        <v>1</v>
      </c>
      <c r="R532" t="s">
        <v>33</v>
      </c>
      <c r="S532" t="str">
        <f t="shared" si="43"/>
        <v>theater</v>
      </c>
      <c r="T532" t="str">
        <f t="shared" si="44"/>
        <v>plays</v>
      </c>
    </row>
    <row r="533" spans="1:20" x14ac:dyDescent="0.5">
      <c r="A533" s="4">
        <v>932</v>
      </c>
      <c r="B533" t="s">
        <v>1895</v>
      </c>
      <c r="C533" s="3" t="s">
        <v>1896</v>
      </c>
      <c r="D533" s="5">
        <v>2300</v>
      </c>
      <c r="E533" s="5">
        <v>4883</v>
      </c>
      <c r="F533" s="6">
        <f>Table1[[#This Row],[pledged]]/Table1[[#This Row],[goal]]</f>
        <v>2.1230434782608696</v>
      </c>
      <c r="G533" t="s">
        <v>20</v>
      </c>
      <c r="H533" s="4">
        <v>144</v>
      </c>
      <c r="I533" s="4">
        <f t="shared" si="40"/>
        <v>33.909722222222221</v>
      </c>
      <c r="J533" t="s">
        <v>21</v>
      </c>
      <c r="K533" t="s">
        <v>22</v>
      </c>
      <c r="L533">
        <v>1394514000</v>
      </c>
      <c r="M533">
        <v>1394773200</v>
      </c>
      <c r="N533" s="11">
        <f t="shared" si="41"/>
        <v>41709.208333333336</v>
      </c>
      <c r="O533" s="11">
        <f t="shared" si="42"/>
        <v>41712.208333333336</v>
      </c>
      <c r="P533" t="b">
        <v>0</v>
      </c>
      <c r="Q533" t="b">
        <v>0</v>
      </c>
      <c r="R533" t="s">
        <v>23</v>
      </c>
      <c r="S533" t="str">
        <f t="shared" si="43"/>
        <v>music</v>
      </c>
      <c r="T533" t="str">
        <f t="shared" si="44"/>
        <v>rock</v>
      </c>
    </row>
    <row r="534" spans="1:20" x14ac:dyDescent="0.5">
      <c r="A534" s="4">
        <v>933</v>
      </c>
      <c r="B534" t="s">
        <v>1897</v>
      </c>
      <c r="C534" s="3" t="s">
        <v>1898</v>
      </c>
      <c r="D534" s="5">
        <v>73000</v>
      </c>
      <c r="E534" s="5">
        <v>175015</v>
      </c>
      <c r="F534" s="6">
        <f>Table1[[#This Row],[pledged]]/Table1[[#This Row],[goal]]</f>
        <v>2.3974657534246577</v>
      </c>
      <c r="G534" t="s">
        <v>20</v>
      </c>
      <c r="H534" s="4">
        <v>1902</v>
      </c>
      <c r="I534" s="4">
        <f t="shared" si="40"/>
        <v>92.016298633017882</v>
      </c>
      <c r="J534" t="s">
        <v>21</v>
      </c>
      <c r="K534" t="s">
        <v>22</v>
      </c>
      <c r="L534">
        <v>1365397200</v>
      </c>
      <c r="M534">
        <v>1366520400</v>
      </c>
      <c r="N534" s="11">
        <f t="shared" si="41"/>
        <v>41372.208333333336</v>
      </c>
      <c r="O534" s="11">
        <f t="shared" si="42"/>
        <v>41385.208333333336</v>
      </c>
      <c r="P534" t="b">
        <v>0</v>
      </c>
      <c r="Q534" t="b">
        <v>0</v>
      </c>
      <c r="R534" t="s">
        <v>33</v>
      </c>
      <c r="S534" t="str">
        <f t="shared" si="43"/>
        <v>theater</v>
      </c>
      <c r="T534" t="str">
        <f t="shared" si="44"/>
        <v>plays</v>
      </c>
    </row>
    <row r="535" spans="1:20" x14ac:dyDescent="0.5">
      <c r="A535" s="4">
        <v>934</v>
      </c>
      <c r="B535" t="s">
        <v>1899</v>
      </c>
      <c r="C535" s="3" t="s">
        <v>1900</v>
      </c>
      <c r="D535" s="5">
        <v>6200</v>
      </c>
      <c r="E535" s="5">
        <v>11280</v>
      </c>
      <c r="F535" s="6">
        <f>Table1[[#This Row],[pledged]]/Table1[[#This Row],[goal]]</f>
        <v>1.8193548387096774</v>
      </c>
      <c r="G535" t="s">
        <v>20</v>
      </c>
      <c r="H535" s="4">
        <v>105</v>
      </c>
      <c r="I535" s="4">
        <f t="shared" si="40"/>
        <v>107.42857142857143</v>
      </c>
      <c r="J535" t="s">
        <v>21</v>
      </c>
      <c r="K535" t="s">
        <v>22</v>
      </c>
      <c r="L535">
        <v>1456120800</v>
      </c>
      <c r="M535">
        <v>1456639200</v>
      </c>
      <c r="N535" s="11">
        <f t="shared" si="41"/>
        <v>42422.25</v>
      </c>
      <c r="O535" s="11">
        <f t="shared" si="42"/>
        <v>42428.25</v>
      </c>
      <c r="P535" t="b">
        <v>0</v>
      </c>
      <c r="Q535" t="b">
        <v>0</v>
      </c>
      <c r="R535" t="s">
        <v>33</v>
      </c>
      <c r="S535" t="str">
        <f t="shared" si="43"/>
        <v>theater</v>
      </c>
      <c r="T535" t="str">
        <f t="shared" si="44"/>
        <v>plays</v>
      </c>
    </row>
    <row r="536" spans="1:20" ht="31.5" x14ac:dyDescent="0.5">
      <c r="A536" s="4">
        <v>935</v>
      </c>
      <c r="B536" t="s">
        <v>1901</v>
      </c>
      <c r="C536" s="3" t="s">
        <v>1902</v>
      </c>
      <c r="D536" s="5">
        <v>6100</v>
      </c>
      <c r="E536" s="5">
        <v>10012</v>
      </c>
      <c r="F536" s="6">
        <f>Table1[[#This Row],[pledged]]/Table1[[#This Row],[goal]]</f>
        <v>1.6413114754098361</v>
      </c>
      <c r="G536" t="s">
        <v>20</v>
      </c>
      <c r="H536" s="4">
        <v>132</v>
      </c>
      <c r="I536" s="4">
        <f t="shared" si="40"/>
        <v>75.848484848484844</v>
      </c>
      <c r="J536" t="s">
        <v>21</v>
      </c>
      <c r="K536" t="s">
        <v>22</v>
      </c>
      <c r="L536">
        <v>1437714000</v>
      </c>
      <c r="M536">
        <v>1438318800</v>
      </c>
      <c r="N536" s="11">
        <f t="shared" si="41"/>
        <v>42209.208333333328</v>
      </c>
      <c r="O536" s="11">
        <f t="shared" si="42"/>
        <v>42216.208333333328</v>
      </c>
      <c r="P536" t="b">
        <v>0</v>
      </c>
      <c r="Q536" t="b">
        <v>0</v>
      </c>
      <c r="R536" t="s">
        <v>33</v>
      </c>
      <c r="S536" t="str">
        <f t="shared" si="43"/>
        <v>theater</v>
      </c>
      <c r="T536" t="str">
        <f t="shared" si="44"/>
        <v>plays</v>
      </c>
    </row>
    <row r="537" spans="1:20" x14ac:dyDescent="0.5">
      <c r="A537" s="4">
        <v>938</v>
      </c>
      <c r="B537" t="s">
        <v>1906</v>
      </c>
      <c r="C537" s="3" t="s">
        <v>1907</v>
      </c>
      <c r="D537" s="5">
        <v>9200</v>
      </c>
      <c r="E537" s="5">
        <v>10093</v>
      </c>
      <c r="F537" s="6">
        <f>Table1[[#This Row],[pledged]]/Table1[[#This Row],[goal]]</f>
        <v>1.0970652173913042</v>
      </c>
      <c r="G537" t="s">
        <v>20</v>
      </c>
      <c r="H537" s="4">
        <v>96</v>
      </c>
      <c r="I537" s="4">
        <f t="shared" si="40"/>
        <v>105.13541666666667</v>
      </c>
      <c r="J537" t="s">
        <v>21</v>
      </c>
      <c r="K537" t="s">
        <v>22</v>
      </c>
      <c r="L537">
        <v>1528779600</v>
      </c>
      <c r="M537">
        <v>1531890000</v>
      </c>
      <c r="N537" s="11">
        <f t="shared" si="41"/>
        <v>43263.208333333328</v>
      </c>
      <c r="O537" s="11">
        <f t="shared" si="42"/>
        <v>43299.208333333328</v>
      </c>
      <c r="P537" t="b">
        <v>0</v>
      </c>
      <c r="Q537" t="b">
        <v>1</v>
      </c>
      <c r="R537" t="s">
        <v>118</v>
      </c>
      <c r="S537" t="str">
        <f t="shared" si="43"/>
        <v>publishing</v>
      </c>
      <c r="T537" t="str">
        <f t="shared" si="44"/>
        <v>fiction</v>
      </c>
    </row>
    <row r="538" spans="1:20" x14ac:dyDescent="0.5">
      <c r="A538" s="4">
        <v>943</v>
      </c>
      <c r="B538" t="s">
        <v>1915</v>
      </c>
      <c r="C538" s="3" t="s">
        <v>1916</v>
      </c>
      <c r="D538" s="5">
        <v>7500</v>
      </c>
      <c r="E538" s="5">
        <v>11969</v>
      </c>
      <c r="F538" s="6">
        <f>Table1[[#This Row],[pledged]]/Table1[[#This Row],[goal]]</f>
        <v>1.5958666666666668</v>
      </c>
      <c r="G538" t="s">
        <v>20</v>
      </c>
      <c r="H538" s="4">
        <v>114</v>
      </c>
      <c r="I538" s="4">
        <f t="shared" si="40"/>
        <v>104.99122807017544</v>
      </c>
      <c r="J538" t="s">
        <v>21</v>
      </c>
      <c r="K538" t="s">
        <v>22</v>
      </c>
      <c r="L538">
        <v>1411534800</v>
      </c>
      <c r="M538">
        <v>1414558800</v>
      </c>
      <c r="N538" s="11">
        <f t="shared" si="41"/>
        <v>41906.208333333336</v>
      </c>
      <c r="O538" s="11">
        <f t="shared" si="42"/>
        <v>41941.208333333336</v>
      </c>
      <c r="P538" t="b">
        <v>0</v>
      </c>
      <c r="Q538" t="b">
        <v>0</v>
      </c>
      <c r="R538" t="s">
        <v>17</v>
      </c>
      <c r="S538" t="str">
        <f t="shared" si="43"/>
        <v>food</v>
      </c>
      <c r="T538" t="str">
        <f t="shared" si="44"/>
        <v>food trucks</v>
      </c>
    </row>
    <row r="539" spans="1:20" ht="31.5" x14ac:dyDescent="0.5">
      <c r="A539" s="4">
        <v>949</v>
      </c>
      <c r="B539" t="s">
        <v>1927</v>
      </c>
      <c r="C539" s="3" t="s">
        <v>1928</v>
      </c>
      <c r="D539" s="5">
        <v>5900</v>
      </c>
      <c r="E539" s="5">
        <v>9520</v>
      </c>
      <c r="F539" s="6">
        <f>Table1[[#This Row],[pledged]]/Table1[[#This Row],[goal]]</f>
        <v>1.6135593220338984</v>
      </c>
      <c r="G539" t="s">
        <v>20</v>
      </c>
      <c r="H539" s="4">
        <v>203</v>
      </c>
      <c r="I539" s="4">
        <f t="shared" si="40"/>
        <v>46.896551724137929</v>
      </c>
      <c r="J539" t="s">
        <v>21</v>
      </c>
      <c r="K539" t="s">
        <v>22</v>
      </c>
      <c r="L539">
        <v>1429333200</v>
      </c>
      <c r="M539">
        <v>1430974800</v>
      </c>
      <c r="N539" s="11">
        <f t="shared" si="41"/>
        <v>42112.208333333328</v>
      </c>
      <c r="O539" s="11">
        <f t="shared" si="42"/>
        <v>42131.208333333328</v>
      </c>
      <c r="P539" t="b">
        <v>0</v>
      </c>
      <c r="Q539" t="b">
        <v>0</v>
      </c>
      <c r="R539" t="s">
        <v>28</v>
      </c>
      <c r="S539" t="str">
        <f t="shared" si="43"/>
        <v>technology</v>
      </c>
      <c r="T539" t="str">
        <f t="shared" si="44"/>
        <v>web</v>
      </c>
    </row>
    <row r="540" spans="1:20" x14ac:dyDescent="0.5">
      <c r="A540" s="4">
        <v>951</v>
      </c>
      <c r="B540" t="s">
        <v>1931</v>
      </c>
      <c r="C540" s="3" t="s">
        <v>1932</v>
      </c>
      <c r="D540" s="5">
        <v>14500</v>
      </c>
      <c r="E540" s="5">
        <v>159056</v>
      </c>
      <c r="F540" s="6">
        <f>Table1[[#This Row],[pledged]]/Table1[[#This Row],[goal]]</f>
        <v>10.969379310344827</v>
      </c>
      <c r="G540" t="s">
        <v>20</v>
      </c>
      <c r="H540" s="4">
        <v>1559</v>
      </c>
      <c r="I540" s="4">
        <f t="shared" si="40"/>
        <v>102.02437459910199</v>
      </c>
      <c r="J540" t="s">
        <v>21</v>
      </c>
      <c r="K540" t="s">
        <v>22</v>
      </c>
      <c r="L540">
        <v>1482732000</v>
      </c>
      <c r="M540">
        <v>1482818400</v>
      </c>
      <c r="N540" s="11">
        <f t="shared" si="41"/>
        <v>42730.25</v>
      </c>
      <c r="O540" s="11">
        <f t="shared" si="42"/>
        <v>42731.25</v>
      </c>
      <c r="P540" t="b">
        <v>0</v>
      </c>
      <c r="Q540" t="b">
        <v>1</v>
      </c>
      <c r="R540" t="s">
        <v>23</v>
      </c>
      <c r="S540" t="str">
        <f t="shared" si="43"/>
        <v>music</v>
      </c>
      <c r="T540" t="str">
        <f t="shared" si="44"/>
        <v>rock</v>
      </c>
    </row>
    <row r="541" spans="1:20" x14ac:dyDescent="0.5">
      <c r="A541" s="4">
        <v>954</v>
      </c>
      <c r="B541" t="s">
        <v>1937</v>
      </c>
      <c r="C541" s="3" t="s">
        <v>1938</v>
      </c>
      <c r="D541" s="5">
        <v>42600</v>
      </c>
      <c r="E541" s="5">
        <v>156384</v>
      </c>
      <c r="F541" s="6">
        <f>Table1[[#This Row],[pledged]]/Table1[[#This Row],[goal]]</f>
        <v>3.6709859154929578</v>
      </c>
      <c r="G541" t="s">
        <v>20</v>
      </c>
      <c r="H541" s="4">
        <v>1548</v>
      </c>
      <c r="I541" s="4">
        <f t="shared" si="40"/>
        <v>101.02325581395348</v>
      </c>
      <c r="J541" t="s">
        <v>26</v>
      </c>
      <c r="K541" t="s">
        <v>27</v>
      </c>
      <c r="L541">
        <v>1348290000</v>
      </c>
      <c r="M541">
        <v>1350363600</v>
      </c>
      <c r="N541" s="11">
        <f t="shared" si="41"/>
        <v>41174.208333333336</v>
      </c>
      <c r="O541" s="11">
        <f t="shared" si="42"/>
        <v>41198.208333333336</v>
      </c>
      <c r="P541" t="b">
        <v>0</v>
      </c>
      <c r="Q541" t="b">
        <v>0</v>
      </c>
      <c r="R541" t="s">
        <v>28</v>
      </c>
      <c r="S541" t="str">
        <f t="shared" si="43"/>
        <v>technology</v>
      </c>
      <c r="T541" t="str">
        <f t="shared" si="44"/>
        <v>web</v>
      </c>
    </row>
    <row r="542" spans="1:20" ht="31.5" x14ac:dyDescent="0.5">
      <c r="A542" s="4">
        <v>955</v>
      </c>
      <c r="B542" t="s">
        <v>1939</v>
      </c>
      <c r="C542" s="3" t="s">
        <v>1940</v>
      </c>
      <c r="D542" s="5">
        <v>700</v>
      </c>
      <c r="E542" s="5">
        <v>7763</v>
      </c>
      <c r="F542" s="6">
        <f>Table1[[#This Row],[pledged]]/Table1[[#This Row],[goal]]</f>
        <v>11.09</v>
      </c>
      <c r="G542" t="s">
        <v>20</v>
      </c>
      <c r="H542" s="4">
        <v>80</v>
      </c>
      <c r="I542" s="4">
        <f t="shared" si="40"/>
        <v>97.037499999999994</v>
      </c>
      <c r="J542" t="s">
        <v>21</v>
      </c>
      <c r="K542" t="s">
        <v>22</v>
      </c>
      <c r="L542">
        <v>1353823200</v>
      </c>
      <c r="M542">
        <v>1353996000</v>
      </c>
      <c r="N542" s="11">
        <f t="shared" si="41"/>
        <v>41238.25</v>
      </c>
      <c r="O542" s="11">
        <f t="shared" si="42"/>
        <v>41240.25</v>
      </c>
      <c r="P542" t="b">
        <v>0</v>
      </c>
      <c r="Q542" t="b">
        <v>0</v>
      </c>
      <c r="R542" t="s">
        <v>33</v>
      </c>
      <c r="S542" t="str">
        <f t="shared" si="43"/>
        <v>theater</v>
      </c>
      <c r="T542" t="str">
        <f t="shared" si="44"/>
        <v>plays</v>
      </c>
    </row>
    <row r="543" spans="1:20" x14ac:dyDescent="0.5">
      <c r="A543" s="4">
        <v>957</v>
      </c>
      <c r="B543" t="s">
        <v>1943</v>
      </c>
      <c r="C543" s="3" t="s">
        <v>1944</v>
      </c>
      <c r="D543" s="5">
        <v>9800</v>
      </c>
      <c r="E543" s="5">
        <v>12434</v>
      </c>
      <c r="F543" s="6">
        <f>Table1[[#This Row],[pledged]]/Table1[[#This Row],[goal]]</f>
        <v>1.2687755102040816</v>
      </c>
      <c r="G543" t="s">
        <v>20</v>
      </c>
      <c r="H543" s="4">
        <v>131</v>
      </c>
      <c r="I543" s="4">
        <f t="shared" si="40"/>
        <v>94.916030534351151</v>
      </c>
      <c r="J543" t="s">
        <v>21</v>
      </c>
      <c r="K543" t="s">
        <v>22</v>
      </c>
      <c r="L543">
        <v>1329372000</v>
      </c>
      <c r="M543">
        <v>1329631200</v>
      </c>
      <c r="N543" s="11">
        <f t="shared" si="41"/>
        <v>40955.25</v>
      </c>
      <c r="O543" s="11">
        <f t="shared" si="42"/>
        <v>40958.25</v>
      </c>
      <c r="P543" t="b">
        <v>0</v>
      </c>
      <c r="Q543" t="b">
        <v>0</v>
      </c>
      <c r="R543" t="s">
        <v>33</v>
      </c>
      <c r="S543" t="str">
        <f t="shared" si="43"/>
        <v>theater</v>
      </c>
      <c r="T543" t="str">
        <f t="shared" si="44"/>
        <v>plays</v>
      </c>
    </row>
    <row r="544" spans="1:20" ht="31.5" x14ac:dyDescent="0.5">
      <c r="A544" s="4">
        <v>958</v>
      </c>
      <c r="B544" t="s">
        <v>1945</v>
      </c>
      <c r="C544" s="3" t="s">
        <v>1946</v>
      </c>
      <c r="D544" s="5">
        <v>1100</v>
      </c>
      <c r="E544" s="5">
        <v>8081</v>
      </c>
      <c r="F544" s="6">
        <f>Table1[[#This Row],[pledged]]/Table1[[#This Row],[goal]]</f>
        <v>7.3463636363636367</v>
      </c>
      <c r="G544" t="s">
        <v>20</v>
      </c>
      <c r="H544" s="4">
        <v>112</v>
      </c>
      <c r="I544" s="4">
        <f t="shared" si="40"/>
        <v>72.151785714285708</v>
      </c>
      <c r="J544" t="s">
        <v>21</v>
      </c>
      <c r="K544" t="s">
        <v>22</v>
      </c>
      <c r="L544">
        <v>1277096400</v>
      </c>
      <c r="M544">
        <v>1278997200</v>
      </c>
      <c r="N544" s="11">
        <f t="shared" si="41"/>
        <v>40350.208333333336</v>
      </c>
      <c r="O544" s="11">
        <f t="shared" si="42"/>
        <v>40372.208333333336</v>
      </c>
      <c r="P544" t="b">
        <v>0</v>
      </c>
      <c r="Q544" t="b">
        <v>0</v>
      </c>
      <c r="R544" t="s">
        <v>70</v>
      </c>
      <c r="S544" t="str">
        <f t="shared" si="43"/>
        <v>film &amp; video</v>
      </c>
      <c r="T544" t="str">
        <f t="shared" si="44"/>
        <v>animation</v>
      </c>
    </row>
    <row r="545" spans="1:20" x14ac:dyDescent="0.5">
      <c r="A545" s="4">
        <v>961</v>
      </c>
      <c r="B545" t="s">
        <v>1951</v>
      </c>
      <c r="C545" s="3" t="s">
        <v>1952</v>
      </c>
      <c r="D545" s="5">
        <v>5700</v>
      </c>
      <c r="E545" s="5">
        <v>6800</v>
      </c>
      <c r="F545" s="6">
        <f>Table1[[#This Row],[pledged]]/Table1[[#This Row],[goal]]</f>
        <v>1.1929824561403508</v>
      </c>
      <c r="G545" t="s">
        <v>20</v>
      </c>
      <c r="H545" s="4">
        <v>155</v>
      </c>
      <c r="I545" s="4">
        <f t="shared" si="40"/>
        <v>43.87096774193548</v>
      </c>
      <c r="J545" t="s">
        <v>21</v>
      </c>
      <c r="K545" t="s">
        <v>22</v>
      </c>
      <c r="L545">
        <v>1297922400</v>
      </c>
      <c r="M545">
        <v>1298268000</v>
      </c>
      <c r="N545" s="11">
        <f t="shared" si="41"/>
        <v>40591.25</v>
      </c>
      <c r="O545" s="11">
        <f t="shared" si="42"/>
        <v>40595.25</v>
      </c>
      <c r="P545" t="b">
        <v>0</v>
      </c>
      <c r="Q545" t="b">
        <v>0</v>
      </c>
      <c r="R545" t="s">
        <v>205</v>
      </c>
      <c r="S545" t="str">
        <f t="shared" si="43"/>
        <v>publishing</v>
      </c>
      <c r="T545" t="str">
        <f t="shared" si="44"/>
        <v>translations</v>
      </c>
    </row>
    <row r="546" spans="1:20" x14ac:dyDescent="0.5">
      <c r="A546" s="4">
        <v>962</v>
      </c>
      <c r="B546" t="s">
        <v>1953</v>
      </c>
      <c r="C546" s="3" t="s">
        <v>1954</v>
      </c>
      <c r="D546" s="5">
        <v>3600</v>
      </c>
      <c r="E546" s="5">
        <v>10657</v>
      </c>
      <c r="F546" s="6">
        <f>Table1[[#This Row],[pledged]]/Table1[[#This Row],[goal]]</f>
        <v>2.9602777777777778</v>
      </c>
      <c r="G546" t="s">
        <v>20</v>
      </c>
      <c r="H546" s="4">
        <v>266</v>
      </c>
      <c r="I546" s="4">
        <f t="shared" si="40"/>
        <v>40.063909774436091</v>
      </c>
      <c r="J546" t="s">
        <v>21</v>
      </c>
      <c r="K546" t="s">
        <v>22</v>
      </c>
      <c r="L546">
        <v>1384408800</v>
      </c>
      <c r="M546">
        <v>1386223200</v>
      </c>
      <c r="N546" s="11">
        <f t="shared" si="41"/>
        <v>41592.25</v>
      </c>
      <c r="O546" s="11">
        <f t="shared" si="42"/>
        <v>41613.25</v>
      </c>
      <c r="P546" t="b">
        <v>0</v>
      </c>
      <c r="Q546" t="b">
        <v>0</v>
      </c>
      <c r="R546" t="s">
        <v>17</v>
      </c>
      <c r="S546" t="str">
        <f t="shared" si="43"/>
        <v>food</v>
      </c>
      <c r="T546" t="str">
        <f t="shared" si="44"/>
        <v>food trucks</v>
      </c>
    </row>
    <row r="547" spans="1:20" x14ac:dyDescent="0.5">
      <c r="A547" s="4">
        <v>964</v>
      </c>
      <c r="B547" t="s">
        <v>1957</v>
      </c>
      <c r="C547" s="3" t="s">
        <v>1958</v>
      </c>
      <c r="D547" s="5">
        <v>3700</v>
      </c>
      <c r="E547" s="5">
        <v>13164</v>
      </c>
      <c r="F547" s="6">
        <f>Table1[[#This Row],[pledged]]/Table1[[#This Row],[goal]]</f>
        <v>3.5578378378378379</v>
      </c>
      <c r="G547" t="s">
        <v>20</v>
      </c>
      <c r="H547" s="4">
        <v>155</v>
      </c>
      <c r="I547" s="4">
        <f t="shared" si="40"/>
        <v>84.92903225806451</v>
      </c>
      <c r="J547" t="s">
        <v>21</v>
      </c>
      <c r="K547" t="s">
        <v>22</v>
      </c>
      <c r="L547">
        <v>1431320400</v>
      </c>
      <c r="M547">
        <v>1431752400</v>
      </c>
      <c r="N547" s="11">
        <f t="shared" si="41"/>
        <v>42135.208333333328</v>
      </c>
      <c r="O547" s="11">
        <f t="shared" si="42"/>
        <v>42140.208333333328</v>
      </c>
      <c r="P547" t="b">
        <v>0</v>
      </c>
      <c r="Q547" t="b">
        <v>0</v>
      </c>
      <c r="R547" t="s">
        <v>33</v>
      </c>
      <c r="S547" t="str">
        <f t="shared" si="43"/>
        <v>theater</v>
      </c>
      <c r="T547" t="str">
        <f t="shared" si="44"/>
        <v>plays</v>
      </c>
    </row>
    <row r="548" spans="1:20" x14ac:dyDescent="0.5">
      <c r="A548" s="4">
        <v>965</v>
      </c>
      <c r="B548" t="s">
        <v>1959</v>
      </c>
      <c r="C548" s="3" t="s">
        <v>1960</v>
      </c>
      <c r="D548" s="5">
        <v>2200</v>
      </c>
      <c r="E548" s="5">
        <v>8501</v>
      </c>
      <c r="F548" s="6">
        <f>Table1[[#This Row],[pledged]]/Table1[[#This Row],[goal]]</f>
        <v>3.8640909090909092</v>
      </c>
      <c r="G548" t="s">
        <v>20</v>
      </c>
      <c r="H548" s="4">
        <v>207</v>
      </c>
      <c r="I548" s="4">
        <f t="shared" si="40"/>
        <v>41.067632850241544</v>
      </c>
      <c r="J548" t="s">
        <v>40</v>
      </c>
      <c r="K548" t="s">
        <v>41</v>
      </c>
      <c r="L548">
        <v>1264399200</v>
      </c>
      <c r="M548">
        <v>1267855200</v>
      </c>
      <c r="N548" s="11">
        <f t="shared" si="41"/>
        <v>40203.25</v>
      </c>
      <c r="O548" s="11">
        <f t="shared" si="42"/>
        <v>40243.25</v>
      </c>
      <c r="P548" t="b">
        <v>0</v>
      </c>
      <c r="Q548" t="b">
        <v>0</v>
      </c>
      <c r="R548" t="s">
        <v>23</v>
      </c>
      <c r="S548" t="str">
        <f t="shared" si="43"/>
        <v>music</v>
      </c>
      <c r="T548" t="str">
        <f t="shared" si="44"/>
        <v>rock</v>
      </c>
    </row>
    <row r="549" spans="1:20" x14ac:dyDescent="0.5">
      <c r="A549" s="4">
        <v>966</v>
      </c>
      <c r="B549" t="s">
        <v>877</v>
      </c>
      <c r="C549" s="3" t="s">
        <v>1961</v>
      </c>
      <c r="D549" s="5">
        <v>1700</v>
      </c>
      <c r="E549" s="5">
        <v>13468</v>
      </c>
      <c r="F549" s="6">
        <f>Table1[[#This Row],[pledged]]/Table1[[#This Row],[goal]]</f>
        <v>7.9223529411764702</v>
      </c>
      <c r="G549" t="s">
        <v>20</v>
      </c>
      <c r="H549" s="4">
        <v>245</v>
      </c>
      <c r="I549" s="4">
        <f t="shared" si="40"/>
        <v>54.971428571428568</v>
      </c>
      <c r="J549" t="s">
        <v>21</v>
      </c>
      <c r="K549" t="s">
        <v>22</v>
      </c>
      <c r="L549">
        <v>1497502800</v>
      </c>
      <c r="M549">
        <v>1497675600</v>
      </c>
      <c r="N549" s="11">
        <f t="shared" si="41"/>
        <v>42901.208333333328</v>
      </c>
      <c r="O549" s="11">
        <f t="shared" si="42"/>
        <v>42903.208333333328</v>
      </c>
      <c r="P549" t="b">
        <v>0</v>
      </c>
      <c r="Q549" t="b">
        <v>0</v>
      </c>
      <c r="R549" t="s">
        <v>33</v>
      </c>
      <c r="S549" t="str">
        <f t="shared" si="43"/>
        <v>theater</v>
      </c>
      <c r="T549" t="str">
        <f t="shared" si="44"/>
        <v>plays</v>
      </c>
    </row>
    <row r="550" spans="1:20" x14ac:dyDescent="0.5">
      <c r="A550" s="4">
        <v>967</v>
      </c>
      <c r="B550" t="s">
        <v>1962</v>
      </c>
      <c r="C550" s="3" t="s">
        <v>1963</v>
      </c>
      <c r="D550" s="5">
        <v>88400</v>
      </c>
      <c r="E550" s="5">
        <v>121138</v>
      </c>
      <c r="F550" s="6">
        <f>Table1[[#This Row],[pledged]]/Table1[[#This Row],[goal]]</f>
        <v>1.3703393665158372</v>
      </c>
      <c r="G550" t="s">
        <v>20</v>
      </c>
      <c r="H550" s="4">
        <v>1573</v>
      </c>
      <c r="I550" s="4">
        <f t="shared" si="40"/>
        <v>77.010807374443743</v>
      </c>
      <c r="J550" t="s">
        <v>21</v>
      </c>
      <c r="K550" t="s">
        <v>22</v>
      </c>
      <c r="L550">
        <v>1333688400</v>
      </c>
      <c r="M550">
        <v>1336885200</v>
      </c>
      <c r="N550" s="11">
        <f t="shared" si="41"/>
        <v>41005.208333333336</v>
      </c>
      <c r="O550" s="11">
        <f t="shared" si="42"/>
        <v>41042.208333333336</v>
      </c>
      <c r="P550" t="b">
        <v>0</v>
      </c>
      <c r="Q550" t="b">
        <v>0</v>
      </c>
      <c r="R550" t="s">
        <v>318</v>
      </c>
      <c r="S550" t="str">
        <f t="shared" si="43"/>
        <v>music</v>
      </c>
      <c r="T550" t="str">
        <f t="shared" si="44"/>
        <v>world music</v>
      </c>
    </row>
    <row r="551" spans="1:20" ht="31.5" x14ac:dyDescent="0.5">
      <c r="A551" s="4">
        <v>968</v>
      </c>
      <c r="B551" t="s">
        <v>1964</v>
      </c>
      <c r="C551" s="3" t="s">
        <v>1965</v>
      </c>
      <c r="D551" s="5">
        <v>2400</v>
      </c>
      <c r="E551" s="5">
        <v>8117</v>
      </c>
      <c r="F551" s="6">
        <f>Table1[[#This Row],[pledged]]/Table1[[#This Row],[goal]]</f>
        <v>3.3820833333333336</v>
      </c>
      <c r="G551" t="s">
        <v>20</v>
      </c>
      <c r="H551" s="4">
        <v>114</v>
      </c>
      <c r="I551" s="4">
        <f t="shared" si="40"/>
        <v>71.201754385964918</v>
      </c>
      <c r="J551" t="s">
        <v>21</v>
      </c>
      <c r="K551" t="s">
        <v>22</v>
      </c>
      <c r="L551">
        <v>1293861600</v>
      </c>
      <c r="M551">
        <v>1295157600</v>
      </c>
      <c r="N551" s="11">
        <f t="shared" si="41"/>
        <v>40544.25</v>
      </c>
      <c r="O551" s="11">
        <f t="shared" si="42"/>
        <v>40559.25</v>
      </c>
      <c r="P551" t="b">
        <v>0</v>
      </c>
      <c r="Q551" t="b">
        <v>0</v>
      </c>
      <c r="R551" t="s">
        <v>17</v>
      </c>
      <c r="S551" t="str">
        <f t="shared" si="43"/>
        <v>food</v>
      </c>
      <c r="T551" t="str">
        <f t="shared" si="44"/>
        <v>food trucks</v>
      </c>
    </row>
    <row r="552" spans="1:20" x14ac:dyDescent="0.5">
      <c r="A552" s="4">
        <v>969</v>
      </c>
      <c r="B552" t="s">
        <v>1966</v>
      </c>
      <c r="C552" s="3" t="s">
        <v>1967</v>
      </c>
      <c r="D552" s="5">
        <v>7900</v>
      </c>
      <c r="E552" s="5">
        <v>8550</v>
      </c>
      <c r="F552" s="6">
        <f>Table1[[#This Row],[pledged]]/Table1[[#This Row],[goal]]</f>
        <v>1.0822784810126582</v>
      </c>
      <c r="G552" t="s">
        <v>20</v>
      </c>
      <c r="H552" s="4">
        <v>93</v>
      </c>
      <c r="I552" s="4">
        <f t="shared" si="40"/>
        <v>91.935483870967744</v>
      </c>
      <c r="J552" t="s">
        <v>21</v>
      </c>
      <c r="K552" t="s">
        <v>22</v>
      </c>
      <c r="L552">
        <v>1576994400</v>
      </c>
      <c r="M552">
        <v>1577599200</v>
      </c>
      <c r="N552" s="11">
        <f t="shared" si="41"/>
        <v>43821.25</v>
      </c>
      <c r="O552" s="11">
        <f t="shared" si="42"/>
        <v>43828.25</v>
      </c>
      <c r="P552" t="b">
        <v>0</v>
      </c>
      <c r="Q552" t="b">
        <v>0</v>
      </c>
      <c r="R552" t="s">
        <v>33</v>
      </c>
      <c r="S552" t="str">
        <f t="shared" si="43"/>
        <v>theater</v>
      </c>
      <c r="T552" t="str">
        <f t="shared" si="44"/>
        <v>plays</v>
      </c>
    </row>
    <row r="553" spans="1:20" x14ac:dyDescent="0.5">
      <c r="A553" s="4">
        <v>972</v>
      </c>
      <c r="B553" t="s">
        <v>1972</v>
      </c>
      <c r="C553" s="3" t="s">
        <v>1973</v>
      </c>
      <c r="D553" s="5">
        <v>42700</v>
      </c>
      <c r="E553" s="5">
        <v>97524</v>
      </c>
      <c r="F553" s="6">
        <f>Table1[[#This Row],[pledged]]/Table1[[#This Row],[goal]]</f>
        <v>2.283934426229508</v>
      </c>
      <c r="G553" t="s">
        <v>20</v>
      </c>
      <c r="H553" s="4">
        <v>1681</v>
      </c>
      <c r="I553" s="4">
        <f t="shared" si="40"/>
        <v>58.015466983938133</v>
      </c>
      <c r="J553" t="s">
        <v>21</v>
      </c>
      <c r="K553" t="s">
        <v>22</v>
      </c>
      <c r="L553">
        <v>1401685200</v>
      </c>
      <c r="M553">
        <v>1402462800</v>
      </c>
      <c r="N553" s="11">
        <f t="shared" si="41"/>
        <v>41792.208333333336</v>
      </c>
      <c r="O553" s="11">
        <f t="shared" si="42"/>
        <v>41801.208333333336</v>
      </c>
      <c r="P553" t="b">
        <v>0</v>
      </c>
      <c r="Q553" t="b">
        <v>1</v>
      </c>
      <c r="R553" t="s">
        <v>28</v>
      </c>
      <c r="S553" t="str">
        <f t="shared" si="43"/>
        <v>technology</v>
      </c>
      <c r="T553" t="str">
        <f t="shared" si="44"/>
        <v>web</v>
      </c>
    </row>
    <row r="554" spans="1:20" x14ac:dyDescent="0.5">
      <c r="A554" s="4">
        <v>974</v>
      </c>
      <c r="B554" t="s">
        <v>1976</v>
      </c>
      <c r="C554" s="3" t="s">
        <v>1977</v>
      </c>
      <c r="D554" s="5">
        <v>800</v>
      </c>
      <c r="E554" s="5">
        <v>2991</v>
      </c>
      <c r="F554" s="6">
        <f>Table1[[#This Row],[pledged]]/Table1[[#This Row],[goal]]</f>
        <v>3.73875</v>
      </c>
      <c r="G554" t="s">
        <v>20</v>
      </c>
      <c r="H554" s="4">
        <v>32</v>
      </c>
      <c r="I554" s="4">
        <f t="shared" si="40"/>
        <v>93.46875</v>
      </c>
      <c r="J554" t="s">
        <v>21</v>
      </c>
      <c r="K554" t="s">
        <v>22</v>
      </c>
      <c r="L554">
        <v>1368853200</v>
      </c>
      <c r="M554">
        <v>1368939600</v>
      </c>
      <c r="N554" s="11">
        <f t="shared" si="41"/>
        <v>41412.208333333336</v>
      </c>
      <c r="O554" s="11">
        <f t="shared" si="42"/>
        <v>41413.208333333336</v>
      </c>
      <c r="P554" t="b">
        <v>0</v>
      </c>
      <c r="Q554" t="b">
        <v>0</v>
      </c>
      <c r="R554" t="s">
        <v>59</v>
      </c>
      <c r="S554" t="str">
        <f t="shared" si="43"/>
        <v>music</v>
      </c>
      <c r="T554" t="str">
        <f t="shared" si="44"/>
        <v>indie rock</v>
      </c>
    </row>
    <row r="555" spans="1:20" x14ac:dyDescent="0.5">
      <c r="A555" s="4">
        <v>975</v>
      </c>
      <c r="B555" t="s">
        <v>1978</v>
      </c>
      <c r="C555" s="3" t="s">
        <v>1979</v>
      </c>
      <c r="D555" s="5">
        <v>5400</v>
      </c>
      <c r="E555" s="5">
        <v>8366</v>
      </c>
      <c r="F555" s="6">
        <f>Table1[[#This Row],[pledged]]/Table1[[#This Row],[goal]]</f>
        <v>1.5492592592592593</v>
      </c>
      <c r="G555" t="s">
        <v>20</v>
      </c>
      <c r="H555" s="4">
        <v>135</v>
      </c>
      <c r="I555" s="4">
        <f t="shared" si="40"/>
        <v>61.970370370370368</v>
      </c>
      <c r="J555" t="s">
        <v>21</v>
      </c>
      <c r="K555" t="s">
        <v>22</v>
      </c>
      <c r="L555">
        <v>1448776800</v>
      </c>
      <c r="M555">
        <v>1452146400</v>
      </c>
      <c r="N555" s="11">
        <f t="shared" si="41"/>
        <v>42337.25</v>
      </c>
      <c r="O555" s="11">
        <f t="shared" si="42"/>
        <v>42376.25</v>
      </c>
      <c r="P555" t="b">
        <v>0</v>
      </c>
      <c r="Q555" t="b">
        <v>1</v>
      </c>
      <c r="R555" t="s">
        <v>33</v>
      </c>
      <c r="S555" t="str">
        <f t="shared" si="43"/>
        <v>theater</v>
      </c>
      <c r="T555" t="str">
        <f t="shared" si="44"/>
        <v>plays</v>
      </c>
    </row>
    <row r="556" spans="1:20" ht="31.5" x14ac:dyDescent="0.5">
      <c r="A556" s="4">
        <v>976</v>
      </c>
      <c r="B556" t="s">
        <v>1980</v>
      </c>
      <c r="C556" s="3" t="s">
        <v>1981</v>
      </c>
      <c r="D556" s="5">
        <v>4000</v>
      </c>
      <c r="E556" s="5">
        <v>12886</v>
      </c>
      <c r="F556" s="6">
        <f>Table1[[#This Row],[pledged]]/Table1[[#This Row],[goal]]</f>
        <v>3.2214999999999998</v>
      </c>
      <c r="G556" t="s">
        <v>20</v>
      </c>
      <c r="H556" s="4">
        <v>140</v>
      </c>
      <c r="I556" s="4">
        <f t="shared" si="40"/>
        <v>92.042857142857144</v>
      </c>
      <c r="J556" t="s">
        <v>21</v>
      </c>
      <c r="K556" t="s">
        <v>22</v>
      </c>
      <c r="L556">
        <v>1296194400</v>
      </c>
      <c r="M556">
        <v>1296712800</v>
      </c>
      <c r="N556" s="11">
        <f t="shared" si="41"/>
        <v>40571.25</v>
      </c>
      <c r="O556" s="11">
        <f t="shared" si="42"/>
        <v>40577.25</v>
      </c>
      <c r="P556" t="b">
        <v>0</v>
      </c>
      <c r="Q556" t="b">
        <v>1</v>
      </c>
      <c r="R556" t="s">
        <v>33</v>
      </c>
      <c r="S556" t="str">
        <f t="shared" si="43"/>
        <v>theater</v>
      </c>
      <c r="T556" t="str">
        <f t="shared" si="44"/>
        <v>plays</v>
      </c>
    </row>
    <row r="557" spans="1:20" x14ac:dyDescent="0.5">
      <c r="A557" s="4">
        <v>978</v>
      </c>
      <c r="B557" t="s">
        <v>1983</v>
      </c>
      <c r="C557" s="3" t="s">
        <v>1984</v>
      </c>
      <c r="D557" s="5">
        <v>1000</v>
      </c>
      <c r="E557" s="5">
        <v>8641</v>
      </c>
      <c r="F557" s="6">
        <f>Table1[[#This Row],[pledged]]/Table1[[#This Row],[goal]]</f>
        <v>8.641</v>
      </c>
      <c r="G557" t="s">
        <v>20</v>
      </c>
      <c r="H557" s="4">
        <v>92</v>
      </c>
      <c r="I557" s="4">
        <f t="shared" si="40"/>
        <v>93.923913043478265</v>
      </c>
      <c r="J557" t="s">
        <v>21</v>
      </c>
      <c r="K557" t="s">
        <v>22</v>
      </c>
      <c r="L557">
        <v>1478930400</v>
      </c>
      <c r="M557">
        <v>1480831200</v>
      </c>
      <c r="N557" s="11">
        <f t="shared" si="41"/>
        <v>42686.25</v>
      </c>
      <c r="O557" s="11">
        <f t="shared" si="42"/>
        <v>42708.25</v>
      </c>
      <c r="P557" t="b">
        <v>0</v>
      </c>
      <c r="Q557" t="b">
        <v>0</v>
      </c>
      <c r="R557" t="s">
        <v>88</v>
      </c>
      <c r="S557" t="str">
        <f t="shared" si="43"/>
        <v>games</v>
      </c>
      <c r="T557" t="str">
        <f t="shared" si="44"/>
        <v>video games</v>
      </c>
    </row>
    <row r="558" spans="1:20" x14ac:dyDescent="0.5">
      <c r="A558" s="4">
        <v>979</v>
      </c>
      <c r="B558" t="s">
        <v>1985</v>
      </c>
      <c r="C558" s="3" t="s">
        <v>1986</v>
      </c>
      <c r="D558" s="5">
        <v>60200</v>
      </c>
      <c r="E558" s="5">
        <v>86244</v>
      </c>
      <c r="F558" s="6">
        <f>Table1[[#This Row],[pledged]]/Table1[[#This Row],[goal]]</f>
        <v>1.432624584717608</v>
      </c>
      <c r="G558" t="s">
        <v>20</v>
      </c>
      <c r="H558" s="4">
        <v>1015</v>
      </c>
      <c r="I558" s="4">
        <f t="shared" si="40"/>
        <v>84.969458128078813</v>
      </c>
      <c r="J558" t="s">
        <v>40</v>
      </c>
      <c r="K558" t="s">
        <v>41</v>
      </c>
      <c r="L558">
        <v>1426395600</v>
      </c>
      <c r="M558">
        <v>1426914000</v>
      </c>
      <c r="N558" s="11">
        <f t="shared" si="41"/>
        <v>42078.208333333328</v>
      </c>
      <c r="O558" s="11">
        <f t="shared" si="42"/>
        <v>42084.208333333328</v>
      </c>
      <c r="P558" t="b">
        <v>0</v>
      </c>
      <c r="Q558" t="b">
        <v>0</v>
      </c>
      <c r="R558" t="s">
        <v>33</v>
      </c>
      <c r="S558" t="str">
        <f t="shared" si="43"/>
        <v>theater</v>
      </c>
      <c r="T558" t="str">
        <f t="shared" si="44"/>
        <v>plays</v>
      </c>
    </row>
    <row r="559" spans="1:20" x14ac:dyDescent="0.5">
      <c r="A559" s="4">
        <v>981</v>
      </c>
      <c r="B559" t="s">
        <v>1989</v>
      </c>
      <c r="C559" s="3" t="s">
        <v>1990</v>
      </c>
      <c r="D559" s="5">
        <v>6700</v>
      </c>
      <c r="E559" s="5">
        <v>11941</v>
      </c>
      <c r="F559" s="6">
        <f>Table1[[#This Row],[pledged]]/Table1[[#This Row],[goal]]</f>
        <v>1.7822388059701493</v>
      </c>
      <c r="G559" t="s">
        <v>20</v>
      </c>
      <c r="H559" s="4">
        <v>323</v>
      </c>
      <c r="I559" s="4">
        <f t="shared" si="40"/>
        <v>36.969040247678016</v>
      </c>
      <c r="J559" t="s">
        <v>21</v>
      </c>
      <c r="K559" t="s">
        <v>22</v>
      </c>
      <c r="L559">
        <v>1514181600</v>
      </c>
      <c r="M559">
        <v>1517032800</v>
      </c>
      <c r="N559" s="11">
        <f t="shared" si="41"/>
        <v>43094.25</v>
      </c>
      <c r="O559" s="11">
        <f t="shared" si="42"/>
        <v>43127.25</v>
      </c>
      <c r="P559" t="b">
        <v>0</v>
      </c>
      <c r="Q559" t="b">
        <v>0</v>
      </c>
      <c r="R559" t="s">
        <v>28</v>
      </c>
      <c r="S559" t="str">
        <f t="shared" si="43"/>
        <v>technology</v>
      </c>
      <c r="T559" t="str">
        <f t="shared" si="44"/>
        <v>web</v>
      </c>
    </row>
    <row r="560" spans="1:20" x14ac:dyDescent="0.5">
      <c r="A560" s="4">
        <v>983</v>
      </c>
      <c r="B560" t="s">
        <v>1993</v>
      </c>
      <c r="C560" s="3" t="s">
        <v>1994</v>
      </c>
      <c r="D560" s="5">
        <v>129100</v>
      </c>
      <c r="E560" s="5">
        <v>188404</v>
      </c>
      <c r="F560" s="6">
        <f>Table1[[#This Row],[pledged]]/Table1[[#This Row],[goal]]</f>
        <v>1.4593648334624323</v>
      </c>
      <c r="G560" t="s">
        <v>20</v>
      </c>
      <c r="H560" s="4">
        <v>2326</v>
      </c>
      <c r="I560" s="4">
        <f t="shared" si="40"/>
        <v>80.999140154772135</v>
      </c>
      <c r="J560" t="s">
        <v>21</v>
      </c>
      <c r="K560" t="s">
        <v>22</v>
      </c>
      <c r="L560">
        <v>1564894800</v>
      </c>
      <c r="M560">
        <v>1566190800</v>
      </c>
      <c r="N560" s="11">
        <f t="shared" si="41"/>
        <v>43681.208333333328</v>
      </c>
      <c r="O560" s="11">
        <f t="shared" si="42"/>
        <v>43696.208333333328</v>
      </c>
      <c r="P560" t="b">
        <v>0</v>
      </c>
      <c r="Q560" t="b">
        <v>0</v>
      </c>
      <c r="R560" t="s">
        <v>42</v>
      </c>
      <c r="S560" t="str">
        <f t="shared" si="43"/>
        <v>film &amp; video</v>
      </c>
      <c r="T560" t="str">
        <f t="shared" si="44"/>
        <v>documentary</v>
      </c>
    </row>
    <row r="561" spans="1:20" ht="31.5" x14ac:dyDescent="0.5">
      <c r="A561" s="4">
        <v>984</v>
      </c>
      <c r="B561" t="s">
        <v>1995</v>
      </c>
      <c r="C561" s="3" t="s">
        <v>1996</v>
      </c>
      <c r="D561" s="5">
        <v>6500</v>
      </c>
      <c r="E561" s="5">
        <v>9910</v>
      </c>
      <c r="F561" s="6">
        <f>Table1[[#This Row],[pledged]]/Table1[[#This Row],[goal]]</f>
        <v>1.5246153846153847</v>
      </c>
      <c r="G561" t="s">
        <v>20</v>
      </c>
      <c r="H561" s="4">
        <v>381</v>
      </c>
      <c r="I561" s="4">
        <f t="shared" si="40"/>
        <v>26.010498687664043</v>
      </c>
      <c r="J561" t="s">
        <v>21</v>
      </c>
      <c r="K561" t="s">
        <v>22</v>
      </c>
      <c r="L561">
        <v>1567918800</v>
      </c>
      <c r="M561">
        <v>1570165200</v>
      </c>
      <c r="N561" s="11">
        <f t="shared" si="41"/>
        <v>43716.208333333328</v>
      </c>
      <c r="O561" s="11">
        <f t="shared" si="42"/>
        <v>43742.208333333328</v>
      </c>
      <c r="P561" t="b">
        <v>0</v>
      </c>
      <c r="Q561" t="b">
        <v>0</v>
      </c>
      <c r="R561" t="s">
        <v>33</v>
      </c>
      <c r="S561" t="str">
        <f t="shared" si="43"/>
        <v>theater</v>
      </c>
      <c r="T561" t="str">
        <f t="shared" si="44"/>
        <v>plays</v>
      </c>
    </row>
    <row r="562" spans="1:20" x14ac:dyDescent="0.5">
      <c r="A562" s="4">
        <v>987</v>
      </c>
      <c r="B562" t="s">
        <v>2001</v>
      </c>
      <c r="C562" s="3" t="s">
        <v>2002</v>
      </c>
      <c r="D562" s="5">
        <v>6200</v>
      </c>
      <c r="E562" s="5">
        <v>13441</v>
      </c>
      <c r="F562" s="6">
        <f>Table1[[#This Row],[pledged]]/Table1[[#This Row],[goal]]</f>
        <v>2.1679032258064517</v>
      </c>
      <c r="G562" t="s">
        <v>20</v>
      </c>
      <c r="H562" s="4">
        <v>480</v>
      </c>
      <c r="I562" s="4">
        <f t="shared" si="40"/>
        <v>28.002083333333335</v>
      </c>
      <c r="J562" t="s">
        <v>21</v>
      </c>
      <c r="K562" t="s">
        <v>22</v>
      </c>
      <c r="L562">
        <v>1493269200</v>
      </c>
      <c r="M562">
        <v>1494478800</v>
      </c>
      <c r="N562" s="11">
        <f t="shared" si="41"/>
        <v>42852.208333333328</v>
      </c>
      <c r="O562" s="11">
        <f t="shared" si="42"/>
        <v>42866.208333333328</v>
      </c>
      <c r="P562" t="b">
        <v>0</v>
      </c>
      <c r="Q562" t="b">
        <v>0</v>
      </c>
      <c r="R562" t="s">
        <v>42</v>
      </c>
      <c r="S562" t="str">
        <f t="shared" si="43"/>
        <v>film &amp; video</v>
      </c>
      <c r="T562" t="str">
        <f t="shared" si="44"/>
        <v>documentary</v>
      </c>
    </row>
    <row r="563" spans="1:20" x14ac:dyDescent="0.5">
      <c r="A563" s="4">
        <v>989</v>
      </c>
      <c r="B563" t="s">
        <v>2005</v>
      </c>
      <c r="C563" s="3" t="s">
        <v>2006</v>
      </c>
      <c r="D563" s="5">
        <v>2400</v>
      </c>
      <c r="E563" s="5">
        <v>11990</v>
      </c>
      <c r="F563" s="6">
        <f>Table1[[#This Row],[pledged]]/Table1[[#This Row],[goal]]</f>
        <v>4.9958333333333336</v>
      </c>
      <c r="G563" t="s">
        <v>20</v>
      </c>
      <c r="H563" s="4">
        <v>226</v>
      </c>
      <c r="I563" s="4">
        <f t="shared" si="40"/>
        <v>53.053097345132741</v>
      </c>
      <c r="J563" t="s">
        <v>21</v>
      </c>
      <c r="K563" t="s">
        <v>22</v>
      </c>
      <c r="L563">
        <v>1555390800</v>
      </c>
      <c r="M563">
        <v>1555822800</v>
      </c>
      <c r="N563" s="11">
        <f t="shared" si="41"/>
        <v>43571.208333333328</v>
      </c>
      <c r="O563" s="11">
        <f t="shared" si="42"/>
        <v>43576.208333333328</v>
      </c>
      <c r="P563" t="b">
        <v>0</v>
      </c>
      <c r="Q563" t="b">
        <v>0</v>
      </c>
      <c r="R563" t="s">
        <v>205</v>
      </c>
      <c r="S563" t="str">
        <f t="shared" si="43"/>
        <v>publishing</v>
      </c>
      <c r="T563" t="str">
        <f t="shared" si="44"/>
        <v>translations</v>
      </c>
    </row>
    <row r="564" spans="1:20" x14ac:dyDescent="0.5">
      <c r="A564" s="4">
        <v>991</v>
      </c>
      <c r="B564" t="s">
        <v>1079</v>
      </c>
      <c r="C564" s="3" t="s">
        <v>2009</v>
      </c>
      <c r="D564" s="5">
        <v>9800</v>
      </c>
      <c r="E564" s="5">
        <v>11091</v>
      </c>
      <c r="F564" s="6">
        <f>Table1[[#This Row],[pledged]]/Table1[[#This Row],[goal]]</f>
        <v>1.131734693877551</v>
      </c>
      <c r="G564" t="s">
        <v>20</v>
      </c>
      <c r="H564" s="4">
        <v>241</v>
      </c>
      <c r="I564" s="4">
        <f t="shared" si="40"/>
        <v>46.020746887966808</v>
      </c>
      <c r="J564" t="s">
        <v>21</v>
      </c>
      <c r="K564" t="s">
        <v>22</v>
      </c>
      <c r="L564">
        <v>1411621200</v>
      </c>
      <c r="M564">
        <v>1411966800</v>
      </c>
      <c r="N564" s="11">
        <f t="shared" si="41"/>
        <v>41907.208333333336</v>
      </c>
      <c r="O564" s="11">
        <f t="shared" si="42"/>
        <v>41911.208333333336</v>
      </c>
      <c r="P564" t="b">
        <v>0</v>
      </c>
      <c r="Q564" t="b">
        <v>1</v>
      </c>
      <c r="R564" t="s">
        <v>23</v>
      </c>
      <c r="S564" t="str">
        <f t="shared" si="43"/>
        <v>music</v>
      </c>
      <c r="T564" t="str">
        <f t="shared" si="44"/>
        <v>rock</v>
      </c>
    </row>
    <row r="565" spans="1:20" x14ac:dyDescent="0.5">
      <c r="A565" s="4">
        <v>992</v>
      </c>
      <c r="B565" t="s">
        <v>2010</v>
      </c>
      <c r="C565" s="3" t="s">
        <v>2011</v>
      </c>
      <c r="D565" s="5">
        <v>3100</v>
      </c>
      <c r="E565" s="5">
        <v>13223</v>
      </c>
      <c r="F565" s="6">
        <f>Table1[[#This Row],[pledged]]/Table1[[#This Row],[goal]]</f>
        <v>4.2654838709677421</v>
      </c>
      <c r="G565" t="s">
        <v>20</v>
      </c>
      <c r="H565" s="4">
        <v>132</v>
      </c>
      <c r="I565" s="4">
        <f t="shared" si="40"/>
        <v>100.17424242424242</v>
      </c>
      <c r="J565" t="s">
        <v>21</v>
      </c>
      <c r="K565" t="s">
        <v>22</v>
      </c>
      <c r="L565">
        <v>1525669200</v>
      </c>
      <c r="M565">
        <v>1526878800</v>
      </c>
      <c r="N565" s="11">
        <f t="shared" si="41"/>
        <v>43227.208333333328</v>
      </c>
      <c r="O565" s="11">
        <f t="shared" si="42"/>
        <v>43241.208333333328</v>
      </c>
      <c r="P565" t="b">
        <v>0</v>
      </c>
      <c r="Q565" t="b">
        <v>1</v>
      </c>
      <c r="R565" t="s">
        <v>53</v>
      </c>
      <c r="S565" t="str">
        <f t="shared" si="43"/>
        <v>film &amp; video</v>
      </c>
      <c r="T565" t="str">
        <f t="shared" si="44"/>
        <v>drama</v>
      </c>
    </row>
    <row r="566" spans="1:20" x14ac:dyDescent="0.5">
      <c r="A566" s="4">
        <v>995</v>
      </c>
      <c r="B566" t="s">
        <v>2016</v>
      </c>
      <c r="C566" s="3" t="s">
        <v>2017</v>
      </c>
      <c r="D566" s="5">
        <v>97300</v>
      </c>
      <c r="E566" s="5">
        <v>153216</v>
      </c>
      <c r="F566" s="6">
        <f>Table1[[#This Row],[pledged]]/Table1[[#This Row],[goal]]</f>
        <v>1.5746762589928058</v>
      </c>
      <c r="G566" t="s">
        <v>20</v>
      </c>
      <c r="H566" s="4">
        <v>2043</v>
      </c>
      <c r="I566" s="4">
        <f t="shared" si="40"/>
        <v>74.995594713656388</v>
      </c>
      <c r="J566" t="s">
        <v>21</v>
      </c>
      <c r="K566" t="s">
        <v>22</v>
      </c>
      <c r="L566">
        <v>1541307600</v>
      </c>
      <c r="M566">
        <v>1543816800</v>
      </c>
      <c r="N566" s="11">
        <f t="shared" si="41"/>
        <v>43408.208333333328</v>
      </c>
      <c r="O566" s="11">
        <f t="shared" si="42"/>
        <v>43437.25</v>
      </c>
      <c r="P566" t="b">
        <v>0</v>
      </c>
      <c r="Q566" t="b">
        <v>1</v>
      </c>
      <c r="R566" t="s">
        <v>17</v>
      </c>
      <c r="S566" t="str">
        <f t="shared" si="43"/>
        <v>food</v>
      </c>
      <c r="T566" t="str">
        <f t="shared" si="44"/>
        <v>food trucks</v>
      </c>
    </row>
    <row r="567" spans="1:20" x14ac:dyDescent="0.5">
      <c r="A567" s="4">
        <v>8</v>
      </c>
      <c r="B567" t="s">
        <v>45</v>
      </c>
      <c r="C567" s="3" t="s">
        <v>46</v>
      </c>
      <c r="D567" s="5">
        <v>110100</v>
      </c>
      <c r="E567" s="5">
        <v>21946</v>
      </c>
      <c r="F567" s="6">
        <f>Table1[[#This Row],[pledged]]/Table1[[#This Row],[goal]]</f>
        <v>0.19932788374205268</v>
      </c>
      <c r="G567" t="s">
        <v>47</v>
      </c>
      <c r="H567" s="4">
        <v>708</v>
      </c>
      <c r="I567" s="4">
        <f t="shared" si="40"/>
        <v>30.997175141242938</v>
      </c>
      <c r="J567" t="s">
        <v>36</v>
      </c>
      <c r="K567" t="s">
        <v>37</v>
      </c>
      <c r="L567">
        <v>1281330000</v>
      </c>
      <c r="M567">
        <v>1281502800</v>
      </c>
      <c r="N567" s="11">
        <f t="shared" si="41"/>
        <v>40399.208333333336</v>
      </c>
      <c r="O567" s="11">
        <f t="shared" si="42"/>
        <v>40401.208333333336</v>
      </c>
      <c r="P567" t="b">
        <v>0</v>
      </c>
      <c r="Q567" t="b">
        <v>0</v>
      </c>
      <c r="R567" t="s">
        <v>33</v>
      </c>
      <c r="S567" t="str">
        <f t="shared" si="43"/>
        <v>theater</v>
      </c>
      <c r="T567" t="str">
        <f t="shared" si="44"/>
        <v>plays</v>
      </c>
    </row>
    <row r="568" spans="1:20" x14ac:dyDescent="0.5">
      <c r="A568" s="4">
        <v>209</v>
      </c>
      <c r="B568" t="s">
        <v>469</v>
      </c>
      <c r="C568" s="3" t="s">
        <v>470</v>
      </c>
      <c r="D568" s="5">
        <v>194500</v>
      </c>
      <c r="E568" s="5">
        <v>41212</v>
      </c>
      <c r="F568" s="6">
        <f>Table1[[#This Row],[pledged]]/Table1[[#This Row],[goal]]</f>
        <v>0.21188688946015424</v>
      </c>
      <c r="G568" t="s">
        <v>47</v>
      </c>
      <c r="H568" s="4">
        <v>808</v>
      </c>
      <c r="I568" s="4">
        <f t="shared" si="40"/>
        <v>51.004950495049506</v>
      </c>
      <c r="J568" t="s">
        <v>26</v>
      </c>
      <c r="K568" t="s">
        <v>27</v>
      </c>
      <c r="L568">
        <v>1462510800</v>
      </c>
      <c r="M568">
        <v>1463115600</v>
      </c>
      <c r="N568" s="11">
        <f t="shared" si="41"/>
        <v>42496.208333333328</v>
      </c>
      <c r="O568" s="11">
        <f t="shared" si="42"/>
        <v>42503.208333333328</v>
      </c>
      <c r="P568" t="b">
        <v>0</v>
      </c>
      <c r="Q568" t="b">
        <v>0</v>
      </c>
      <c r="R568" t="s">
        <v>42</v>
      </c>
      <c r="S568" t="str">
        <f t="shared" si="43"/>
        <v>film &amp; video</v>
      </c>
      <c r="T568" t="str">
        <f t="shared" si="44"/>
        <v>documentary</v>
      </c>
    </row>
    <row r="569" spans="1:20" ht="31.5" x14ac:dyDescent="0.5">
      <c r="A569" s="4">
        <v>271</v>
      </c>
      <c r="B569" t="s">
        <v>593</v>
      </c>
      <c r="C569" s="3" t="s">
        <v>594</v>
      </c>
      <c r="D569" s="5">
        <v>153700</v>
      </c>
      <c r="E569" s="5">
        <v>1953</v>
      </c>
      <c r="F569" s="6">
        <f>Table1[[#This Row],[pledged]]/Table1[[#This Row],[goal]]</f>
        <v>1.2706571242680547E-2</v>
      </c>
      <c r="G569" t="s">
        <v>47</v>
      </c>
      <c r="H569" s="4">
        <v>61</v>
      </c>
      <c r="I569" s="4">
        <f t="shared" si="40"/>
        <v>32.016393442622949</v>
      </c>
      <c r="J569" t="s">
        <v>21</v>
      </c>
      <c r="K569" t="s">
        <v>22</v>
      </c>
      <c r="L569">
        <v>1449468000</v>
      </c>
      <c r="M569">
        <v>1452146400</v>
      </c>
      <c r="N569" s="11">
        <f t="shared" si="41"/>
        <v>42345.25</v>
      </c>
      <c r="O569" s="11">
        <f t="shared" si="42"/>
        <v>42376.25</v>
      </c>
      <c r="P569" t="b">
        <v>0</v>
      </c>
      <c r="Q569" t="b">
        <v>0</v>
      </c>
      <c r="R569" t="s">
        <v>121</v>
      </c>
      <c r="S569" t="str">
        <f t="shared" si="43"/>
        <v>photography</v>
      </c>
      <c r="T569" t="str">
        <f t="shared" si="44"/>
        <v>photography books</v>
      </c>
    </row>
    <row r="570" spans="1:20" x14ac:dyDescent="0.5">
      <c r="A570" s="4">
        <v>329</v>
      </c>
      <c r="B570" t="s">
        <v>709</v>
      </c>
      <c r="C570" s="3" t="s">
        <v>710</v>
      </c>
      <c r="D570" s="5">
        <v>93800</v>
      </c>
      <c r="E570" s="5">
        <v>21477</v>
      </c>
      <c r="F570" s="6">
        <f>Table1[[#This Row],[pledged]]/Table1[[#This Row],[goal]]</f>
        <v>0.22896588486140726</v>
      </c>
      <c r="G570" t="s">
        <v>47</v>
      </c>
      <c r="H570" s="4">
        <v>211</v>
      </c>
      <c r="I570" s="4">
        <f t="shared" si="40"/>
        <v>101.78672985781991</v>
      </c>
      <c r="J570" t="s">
        <v>21</v>
      </c>
      <c r="K570" t="s">
        <v>22</v>
      </c>
      <c r="L570">
        <v>1481522400</v>
      </c>
      <c r="M570">
        <v>1482472800</v>
      </c>
      <c r="N570" s="11">
        <f t="shared" si="41"/>
        <v>42716.25</v>
      </c>
      <c r="O570" s="11">
        <f t="shared" si="42"/>
        <v>42727.25</v>
      </c>
      <c r="P570" t="b">
        <v>0</v>
      </c>
      <c r="Q570" t="b">
        <v>0</v>
      </c>
      <c r="R570" t="s">
        <v>88</v>
      </c>
      <c r="S570" t="str">
        <f t="shared" si="43"/>
        <v>games</v>
      </c>
      <c r="T570" t="str">
        <f t="shared" si="44"/>
        <v>video games</v>
      </c>
    </row>
    <row r="571" spans="1:20" x14ac:dyDescent="0.5">
      <c r="A571" s="4">
        <v>355</v>
      </c>
      <c r="B571" t="s">
        <v>761</v>
      </c>
      <c r="C571" s="3" t="s">
        <v>762</v>
      </c>
      <c r="D571" s="5">
        <v>3800</v>
      </c>
      <c r="E571" s="5">
        <v>2241</v>
      </c>
      <c r="F571" s="6">
        <f>Table1[[#This Row],[pledged]]/Table1[[#This Row],[goal]]</f>
        <v>0.58973684210526311</v>
      </c>
      <c r="G571" t="s">
        <v>47</v>
      </c>
      <c r="H571" s="4">
        <v>86</v>
      </c>
      <c r="I571" s="4">
        <f t="shared" si="40"/>
        <v>26.058139534883722</v>
      </c>
      <c r="J571" t="s">
        <v>21</v>
      </c>
      <c r="K571" t="s">
        <v>22</v>
      </c>
      <c r="L571">
        <v>1485064800</v>
      </c>
      <c r="M571">
        <v>1488520800</v>
      </c>
      <c r="N571" s="11">
        <f t="shared" si="41"/>
        <v>42757.25</v>
      </c>
      <c r="O571" s="11">
        <f t="shared" si="42"/>
        <v>42797.25</v>
      </c>
      <c r="P571" t="b">
        <v>0</v>
      </c>
      <c r="Q571" t="b">
        <v>0</v>
      </c>
      <c r="R571" t="s">
        <v>64</v>
      </c>
      <c r="S571" t="str">
        <f t="shared" si="43"/>
        <v>technology</v>
      </c>
      <c r="T571" t="str">
        <f t="shared" si="44"/>
        <v>wearables</v>
      </c>
    </row>
    <row r="572" spans="1:20" x14ac:dyDescent="0.5">
      <c r="A572" s="4">
        <v>410</v>
      </c>
      <c r="B572" t="s">
        <v>869</v>
      </c>
      <c r="C572" s="3" t="s">
        <v>870</v>
      </c>
      <c r="D572" s="5">
        <v>153700</v>
      </c>
      <c r="E572" s="5">
        <v>55536</v>
      </c>
      <c r="F572" s="6">
        <f>Table1[[#This Row],[pledged]]/Table1[[#This Row],[goal]]</f>
        <v>0.36132726089785294</v>
      </c>
      <c r="G572" t="s">
        <v>47</v>
      </c>
      <c r="H572" s="4">
        <v>1111</v>
      </c>
      <c r="I572" s="4">
        <f t="shared" si="40"/>
        <v>49.987398739873989</v>
      </c>
      <c r="J572" t="s">
        <v>21</v>
      </c>
      <c r="K572" t="s">
        <v>22</v>
      </c>
      <c r="L572">
        <v>1430197200</v>
      </c>
      <c r="M572">
        <v>1430197200</v>
      </c>
      <c r="N572" s="11">
        <f t="shared" si="41"/>
        <v>42122.208333333328</v>
      </c>
      <c r="O572" s="11">
        <f t="shared" si="42"/>
        <v>42122.208333333328</v>
      </c>
      <c r="P572" t="b">
        <v>0</v>
      </c>
      <c r="Q572" t="b">
        <v>0</v>
      </c>
      <c r="R572" t="s">
        <v>291</v>
      </c>
      <c r="S572" t="str">
        <f t="shared" si="43"/>
        <v>games</v>
      </c>
      <c r="T572" t="str">
        <f t="shared" si="44"/>
        <v>mobile games</v>
      </c>
    </row>
    <row r="573" spans="1:20" x14ac:dyDescent="0.5">
      <c r="A573" s="4">
        <v>413</v>
      </c>
      <c r="B573" t="s">
        <v>875</v>
      </c>
      <c r="C573" s="3" t="s">
        <v>876</v>
      </c>
      <c r="D573" s="5">
        <v>189500</v>
      </c>
      <c r="E573" s="5">
        <v>117628</v>
      </c>
      <c r="F573" s="6">
        <f>Table1[[#This Row],[pledged]]/Table1[[#This Row],[goal]]</f>
        <v>0.62072823218997364</v>
      </c>
      <c r="G573" t="s">
        <v>47</v>
      </c>
      <c r="H573" s="4">
        <v>1089</v>
      </c>
      <c r="I573" s="4">
        <f t="shared" si="40"/>
        <v>108.01469237832875</v>
      </c>
      <c r="J573" t="s">
        <v>21</v>
      </c>
      <c r="K573" t="s">
        <v>22</v>
      </c>
      <c r="L573">
        <v>1543298400</v>
      </c>
      <c r="M573">
        <v>1545631200</v>
      </c>
      <c r="N573" s="11">
        <f t="shared" si="41"/>
        <v>43431.25</v>
      </c>
      <c r="O573" s="11">
        <f t="shared" si="42"/>
        <v>43458.25</v>
      </c>
      <c r="P573" t="b">
        <v>0</v>
      </c>
      <c r="Q573" t="b">
        <v>0</v>
      </c>
      <c r="R573" t="s">
        <v>70</v>
      </c>
      <c r="S573" t="str">
        <f t="shared" si="43"/>
        <v>film &amp; video</v>
      </c>
      <c r="T573" t="str">
        <f t="shared" si="44"/>
        <v>animation</v>
      </c>
    </row>
    <row r="574" spans="1:20" ht="31.5" x14ac:dyDescent="0.5">
      <c r="A574" s="4">
        <v>531</v>
      </c>
      <c r="B574" t="s">
        <v>1106</v>
      </c>
      <c r="C574" s="3" t="s">
        <v>1107</v>
      </c>
      <c r="D574" s="5">
        <v>186700</v>
      </c>
      <c r="E574" s="5">
        <v>178338</v>
      </c>
      <c r="F574" s="6">
        <f>Table1[[#This Row],[pledged]]/Table1[[#This Row],[goal]]</f>
        <v>0.95521156936261387</v>
      </c>
      <c r="G574" t="s">
        <v>47</v>
      </c>
      <c r="H574" s="4">
        <v>3640</v>
      </c>
      <c r="I574" s="4">
        <f t="shared" si="40"/>
        <v>48.993956043956047</v>
      </c>
      <c r="J574" t="s">
        <v>97</v>
      </c>
      <c r="K574" t="s">
        <v>98</v>
      </c>
      <c r="L574">
        <v>1384149600</v>
      </c>
      <c r="M574">
        <v>1388988000</v>
      </c>
      <c r="N574" s="11">
        <f t="shared" si="41"/>
        <v>41589.25</v>
      </c>
      <c r="O574" s="11">
        <f t="shared" si="42"/>
        <v>41645.25</v>
      </c>
      <c r="P574" t="b">
        <v>0</v>
      </c>
      <c r="Q574" t="b">
        <v>0</v>
      </c>
      <c r="R574" t="s">
        <v>88</v>
      </c>
      <c r="S574" t="str">
        <f t="shared" si="43"/>
        <v>games</v>
      </c>
      <c r="T574" t="str">
        <f t="shared" si="44"/>
        <v>video games</v>
      </c>
    </row>
    <row r="575" spans="1:20" x14ac:dyDescent="0.5">
      <c r="A575" s="4">
        <v>632</v>
      </c>
      <c r="B575" t="s">
        <v>1305</v>
      </c>
      <c r="C575" s="3" t="s">
        <v>1306</v>
      </c>
      <c r="D575" s="5">
        <v>72100</v>
      </c>
      <c r="E575" s="5">
        <v>30902</v>
      </c>
      <c r="F575" s="6">
        <f>Table1[[#This Row],[pledged]]/Table1[[#This Row],[goal]]</f>
        <v>0.42859916782246882</v>
      </c>
      <c r="G575" t="s">
        <v>47</v>
      </c>
      <c r="H575" s="4">
        <v>278</v>
      </c>
      <c r="I575" s="4">
        <f t="shared" si="40"/>
        <v>111.15827338129496</v>
      </c>
      <c r="J575" t="s">
        <v>21</v>
      </c>
      <c r="K575" t="s">
        <v>22</v>
      </c>
      <c r="L575">
        <v>1414904400</v>
      </c>
      <c r="M575">
        <v>1416463200</v>
      </c>
      <c r="N575" s="11">
        <f t="shared" si="41"/>
        <v>41945.208333333336</v>
      </c>
      <c r="O575" s="11">
        <f t="shared" si="42"/>
        <v>41963.25</v>
      </c>
      <c r="P575" t="b">
        <v>0</v>
      </c>
      <c r="Q575" t="b">
        <v>0</v>
      </c>
      <c r="R575" t="s">
        <v>33</v>
      </c>
      <c r="S575" t="str">
        <f t="shared" si="43"/>
        <v>theater</v>
      </c>
      <c r="T575" t="str">
        <f t="shared" si="44"/>
        <v>plays</v>
      </c>
    </row>
    <row r="576" spans="1:20" x14ac:dyDescent="0.5">
      <c r="A576" s="4">
        <v>639</v>
      </c>
      <c r="B576" t="s">
        <v>1319</v>
      </c>
      <c r="C576" s="3" t="s">
        <v>1320</v>
      </c>
      <c r="D576" s="5">
        <v>8600</v>
      </c>
      <c r="E576" s="5">
        <v>4832</v>
      </c>
      <c r="F576" s="6">
        <f>Table1[[#This Row],[pledged]]/Table1[[#This Row],[goal]]</f>
        <v>0.56186046511627907</v>
      </c>
      <c r="G576" t="s">
        <v>47</v>
      </c>
      <c r="H576" s="4">
        <v>45</v>
      </c>
      <c r="I576" s="4">
        <f t="shared" si="40"/>
        <v>107.37777777777778</v>
      </c>
      <c r="J576" t="s">
        <v>21</v>
      </c>
      <c r="K576" t="s">
        <v>22</v>
      </c>
      <c r="L576">
        <v>1532754000</v>
      </c>
      <c r="M576">
        <v>1532754000</v>
      </c>
      <c r="N576" s="11">
        <f t="shared" si="41"/>
        <v>43309.208333333328</v>
      </c>
      <c r="O576" s="11">
        <f t="shared" si="42"/>
        <v>43309.208333333328</v>
      </c>
      <c r="P576" t="b">
        <v>0</v>
      </c>
      <c r="Q576" t="b">
        <v>1</v>
      </c>
      <c r="R576" t="s">
        <v>53</v>
      </c>
      <c r="S576" t="str">
        <f t="shared" si="43"/>
        <v>film &amp; video</v>
      </c>
      <c r="T576" t="str">
        <f t="shared" si="44"/>
        <v>drama</v>
      </c>
    </row>
    <row r="577" spans="1:20" x14ac:dyDescent="0.5">
      <c r="A577" s="4">
        <v>788</v>
      </c>
      <c r="B577" t="s">
        <v>1610</v>
      </c>
      <c r="C577" s="3" t="s">
        <v>1611</v>
      </c>
      <c r="D577" s="5">
        <v>3600</v>
      </c>
      <c r="E577" s="5">
        <v>3174</v>
      </c>
      <c r="F577" s="6">
        <f>Table1[[#This Row],[pledged]]/Table1[[#This Row],[goal]]</f>
        <v>0.88166666666666671</v>
      </c>
      <c r="G577" t="s">
        <v>47</v>
      </c>
      <c r="H577" s="4">
        <v>31</v>
      </c>
      <c r="I577" s="4">
        <f t="shared" si="40"/>
        <v>102.38709677419355</v>
      </c>
      <c r="J577" t="s">
        <v>21</v>
      </c>
      <c r="K577" t="s">
        <v>22</v>
      </c>
      <c r="L577">
        <v>1350709200</v>
      </c>
      <c r="M577">
        <v>1352527200</v>
      </c>
      <c r="N577" s="11">
        <f t="shared" si="41"/>
        <v>41202.208333333336</v>
      </c>
      <c r="O577" s="11">
        <f t="shared" si="42"/>
        <v>41223.25</v>
      </c>
      <c r="P577" t="b">
        <v>0</v>
      </c>
      <c r="Q577" t="b">
        <v>0</v>
      </c>
      <c r="R577" t="s">
        <v>70</v>
      </c>
      <c r="S577" t="str">
        <f t="shared" si="43"/>
        <v>film &amp; video</v>
      </c>
      <c r="T577" t="str">
        <f t="shared" si="44"/>
        <v>animation</v>
      </c>
    </row>
    <row r="578" spans="1:20" ht="31.5" x14ac:dyDescent="0.5">
      <c r="A578" s="4">
        <v>903</v>
      </c>
      <c r="B578" t="s">
        <v>1837</v>
      </c>
      <c r="C578" s="3" t="s">
        <v>1838</v>
      </c>
      <c r="D578" s="5">
        <v>41000</v>
      </c>
      <c r="E578" s="5">
        <v>709</v>
      </c>
      <c r="F578" s="6">
        <f>Table1[[#This Row],[pledged]]/Table1[[#This Row],[goal]]</f>
        <v>1.729268292682927E-2</v>
      </c>
      <c r="G578" t="s">
        <v>47</v>
      </c>
      <c r="H578" s="4">
        <v>14</v>
      </c>
      <c r="I578" s="4">
        <f t="shared" ref="I578:I641" si="45">IFERROR(AVERAGE(E578/H578), 0)</f>
        <v>50.642857142857146</v>
      </c>
      <c r="J578" t="s">
        <v>21</v>
      </c>
      <c r="K578" t="s">
        <v>22</v>
      </c>
      <c r="L578">
        <v>1336194000</v>
      </c>
      <c r="M578">
        <v>1337490000</v>
      </c>
      <c r="N578" s="11">
        <f t="shared" ref="N578:N641" si="46">(((L578/60)/60)/24)+DATE(1970,1,1)</f>
        <v>41034.208333333336</v>
      </c>
      <c r="O578" s="11">
        <f t="shared" ref="O578:O641" si="47">(((M578/60)/60)/24)+DATE(1970,1,1)</f>
        <v>41049.208333333336</v>
      </c>
      <c r="P578" t="b">
        <v>0</v>
      </c>
      <c r="Q578" t="b">
        <v>1</v>
      </c>
      <c r="R578" t="s">
        <v>67</v>
      </c>
      <c r="S578" t="str">
        <f t="shared" ref="S578:S641" si="48">LEFT(R578, FIND("/", R578) - 1)</f>
        <v>publishing</v>
      </c>
      <c r="T578" t="str">
        <f t="shared" ref="T578:T641" si="49">MID(R578, FIND("/", R578) + 1, LEN(R578) - FIND("/", R578))</f>
        <v>nonfiction</v>
      </c>
    </row>
    <row r="579" spans="1:20" x14ac:dyDescent="0.5">
      <c r="A579" s="4">
        <v>917</v>
      </c>
      <c r="B579" t="s">
        <v>1865</v>
      </c>
      <c r="C579" s="3" t="s">
        <v>1866</v>
      </c>
      <c r="D579" s="5">
        <v>3600</v>
      </c>
      <c r="E579" s="5">
        <v>2097</v>
      </c>
      <c r="F579" s="6">
        <f>Table1[[#This Row],[pledged]]/Table1[[#This Row],[goal]]</f>
        <v>0.58250000000000002</v>
      </c>
      <c r="G579" t="s">
        <v>47</v>
      </c>
      <c r="H579" s="4">
        <v>27</v>
      </c>
      <c r="I579" s="4">
        <f t="shared" si="45"/>
        <v>77.666666666666671</v>
      </c>
      <c r="J579" t="s">
        <v>40</v>
      </c>
      <c r="K579" t="s">
        <v>41</v>
      </c>
      <c r="L579">
        <v>1309237200</v>
      </c>
      <c r="M579">
        <v>1311310800</v>
      </c>
      <c r="N579" s="11">
        <f t="shared" si="46"/>
        <v>40722.208333333336</v>
      </c>
      <c r="O579" s="11">
        <f t="shared" si="47"/>
        <v>40746.208333333336</v>
      </c>
      <c r="P579" t="b">
        <v>0</v>
      </c>
      <c r="Q579" t="b">
        <v>1</v>
      </c>
      <c r="R579" t="s">
        <v>99</v>
      </c>
      <c r="S579" t="str">
        <f t="shared" si="48"/>
        <v>film &amp; video</v>
      </c>
      <c r="T579" t="str">
        <f t="shared" si="49"/>
        <v>shorts</v>
      </c>
    </row>
    <row r="580" spans="1:20" x14ac:dyDescent="0.5">
      <c r="A580" s="4">
        <v>940</v>
      </c>
      <c r="B580" t="s">
        <v>1910</v>
      </c>
      <c r="C580" s="3" t="s">
        <v>1911</v>
      </c>
      <c r="D580" s="5">
        <v>9900</v>
      </c>
      <c r="E580" s="5">
        <v>6161</v>
      </c>
      <c r="F580" s="6">
        <f>Table1[[#This Row],[pledged]]/Table1[[#This Row],[goal]]</f>
        <v>0.62232323232323228</v>
      </c>
      <c r="G580" t="s">
        <v>47</v>
      </c>
      <c r="H580" s="4">
        <v>66</v>
      </c>
      <c r="I580" s="4">
        <f t="shared" si="45"/>
        <v>93.348484848484844</v>
      </c>
      <c r="J580" t="s">
        <v>15</v>
      </c>
      <c r="K580" t="s">
        <v>16</v>
      </c>
      <c r="L580">
        <v>1354341600</v>
      </c>
      <c r="M580">
        <v>1356242400</v>
      </c>
      <c r="N580" s="11">
        <f t="shared" si="46"/>
        <v>41244.25</v>
      </c>
      <c r="O580" s="11">
        <f t="shared" si="47"/>
        <v>41266.25</v>
      </c>
      <c r="P580" t="b">
        <v>0</v>
      </c>
      <c r="Q580" t="b">
        <v>0</v>
      </c>
      <c r="R580" t="s">
        <v>28</v>
      </c>
      <c r="S580" t="str">
        <f t="shared" si="48"/>
        <v>technology</v>
      </c>
      <c r="T580" t="str">
        <f t="shared" si="49"/>
        <v>web</v>
      </c>
    </row>
    <row r="581" spans="1:20" x14ac:dyDescent="0.5">
      <c r="A581" s="4">
        <v>0</v>
      </c>
      <c r="B581" t="s">
        <v>12</v>
      </c>
      <c r="C581" s="3" t="s">
        <v>13</v>
      </c>
      <c r="D581" s="5">
        <v>100</v>
      </c>
      <c r="E581" s="5">
        <v>0</v>
      </c>
      <c r="F581" s="6">
        <f>Table1[[#This Row],[pledged]]/Table1[[#This Row],[goal]]</f>
        <v>0</v>
      </c>
      <c r="G581" t="s">
        <v>14</v>
      </c>
      <c r="H581" s="4">
        <v>0</v>
      </c>
      <c r="I581" s="4">
        <f t="shared" si="45"/>
        <v>0</v>
      </c>
      <c r="J581" t="s">
        <v>15</v>
      </c>
      <c r="K581" t="s">
        <v>16</v>
      </c>
      <c r="L581">
        <v>1448690400</v>
      </c>
      <c r="M581">
        <v>1450159200</v>
      </c>
      <c r="N581" s="11">
        <f t="shared" si="46"/>
        <v>42336.25</v>
      </c>
      <c r="O581" s="11">
        <f t="shared" si="47"/>
        <v>42353.25</v>
      </c>
      <c r="P581" t="b">
        <v>0</v>
      </c>
      <c r="Q581" t="b">
        <v>0</v>
      </c>
      <c r="R581" s="8" t="s">
        <v>17</v>
      </c>
      <c r="S581" t="str">
        <f t="shared" si="48"/>
        <v>food</v>
      </c>
      <c r="T581" t="str">
        <f t="shared" si="49"/>
        <v>food trucks</v>
      </c>
    </row>
    <row r="582" spans="1:20" ht="31.5" x14ac:dyDescent="0.5">
      <c r="A582" s="4">
        <v>3</v>
      </c>
      <c r="B582" t="s">
        <v>29</v>
      </c>
      <c r="C582" s="3" t="s">
        <v>30</v>
      </c>
      <c r="D582" s="5">
        <v>4200</v>
      </c>
      <c r="E582" s="5">
        <v>2477</v>
      </c>
      <c r="F582" s="6">
        <f>Table1[[#This Row],[pledged]]/Table1[[#This Row],[goal]]</f>
        <v>0.58976190476190471</v>
      </c>
      <c r="G582" t="s">
        <v>14</v>
      </c>
      <c r="H582" s="4">
        <v>24</v>
      </c>
      <c r="I582" s="4">
        <f t="shared" si="45"/>
        <v>103.20833333333333</v>
      </c>
      <c r="J582" t="s">
        <v>21</v>
      </c>
      <c r="K582" t="s">
        <v>22</v>
      </c>
      <c r="L582">
        <v>1565499600</v>
      </c>
      <c r="M582">
        <v>1568955600</v>
      </c>
      <c r="N582" s="11">
        <f t="shared" si="46"/>
        <v>43688.208333333328</v>
      </c>
      <c r="O582" s="11">
        <f t="shared" si="47"/>
        <v>43728.208333333328</v>
      </c>
      <c r="P582" t="b">
        <v>0</v>
      </c>
      <c r="Q582" t="b">
        <v>0</v>
      </c>
      <c r="R582" t="s">
        <v>23</v>
      </c>
      <c r="S582" t="str">
        <f t="shared" si="48"/>
        <v>music</v>
      </c>
      <c r="T582" t="str">
        <f t="shared" si="49"/>
        <v>rock</v>
      </c>
    </row>
    <row r="583" spans="1:20" x14ac:dyDescent="0.5">
      <c r="A583" s="4">
        <v>4</v>
      </c>
      <c r="B583" t="s">
        <v>31</v>
      </c>
      <c r="C583" s="3" t="s">
        <v>32</v>
      </c>
      <c r="D583" s="5">
        <v>7600</v>
      </c>
      <c r="E583" s="5">
        <v>5265</v>
      </c>
      <c r="F583" s="6">
        <f>Table1[[#This Row],[pledged]]/Table1[[#This Row],[goal]]</f>
        <v>0.69276315789473686</v>
      </c>
      <c r="G583" t="s">
        <v>14</v>
      </c>
      <c r="H583" s="4">
        <v>53</v>
      </c>
      <c r="I583" s="4">
        <f t="shared" si="45"/>
        <v>99.339622641509436</v>
      </c>
      <c r="J583" t="s">
        <v>21</v>
      </c>
      <c r="K583" t="s">
        <v>22</v>
      </c>
      <c r="L583">
        <v>1547964000</v>
      </c>
      <c r="M583">
        <v>1548309600</v>
      </c>
      <c r="N583" s="11">
        <f t="shared" si="46"/>
        <v>43485.25</v>
      </c>
      <c r="O583" s="11">
        <f t="shared" si="47"/>
        <v>43489.25</v>
      </c>
      <c r="P583" t="b">
        <v>0</v>
      </c>
      <c r="Q583" t="b">
        <v>0</v>
      </c>
      <c r="R583" t="s">
        <v>33</v>
      </c>
      <c r="S583" t="str">
        <f t="shared" si="48"/>
        <v>theater</v>
      </c>
      <c r="T583" t="str">
        <f t="shared" si="49"/>
        <v>plays</v>
      </c>
    </row>
    <row r="584" spans="1:20" x14ac:dyDescent="0.5">
      <c r="A584" s="4">
        <v>6</v>
      </c>
      <c r="B584" t="s">
        <v>38</v>
      </c>
      <c r="C584" s="3" t="s">
        <v>39</v>
      </c>
      <c r="D584" s="5">
        <v>5200</v>
      </c>
      <c r="E584" s="5">
        <v>1090</v>
      </c>
      <c r="F584" s="6">
        <f>Table1[[#This Row],[pledged]]/Table1[[#This Row],[goal]]</f>
        <v>0.20961538461538462</v>
      </c>
      <c r="G584" t="s">
        <v>14</v>
      </c>
      <c r="H584" s="4">
        <v>18</v>
      </c>
      <c r="I584" s="4">
        <f t="shared" si="45"/>
        <v>60.555555555555557</v>
      </c>
      <c r="J584" t="s">
        <v>40</v>
      </c>
      <c r="K584" t="s">
        <v>41</v>
      </c>
      <c r="L584">
        <v>1505278800</v>
      </c>
      <c r="M584">
        <v>1505365200</v>
      </c>
      <c r="N584" s="11">
        <f t="shared" si="46"/>
        <v>42991.208333333328</v>
      </c>
      <c r="O584" s="11">
        <f t="shared" si="47"/>
        <v>42992.208333333328</v>
      </c>
      <c r="P584" t="b">
        <v>0</v>
      </c>
      <c r="Q584" t="b">
        <v>0</v>
      </c>
      <c r="R584" t="s">
        <v>42</v>
      </c>
      <c r="S584" t="str">
        <f t="shared" si="48"/>
        <v>film &amp; video</v>
      </c>
      <c r="T584" t="str">
        <f t="shared" si="49"/>
        <v>documentary</v>
      </c>
    </row>
    <row r="585" spans="1:20" x14ac:dyDescent="0.5">
      <c r="A585" s="4">
        <v>9</v>
      </c>
      <c r="B585" t="s">
        <v>48</v>
      </c>
      <c r="C585" s="3" t="s">
        <v>49</v>
      </c>
      <c r="D585" s="5">
        <v>6200</v>
      </c>
      <c r="E585" s="5">
        <v>3208</v>
      </c>
      <c r="F585" s="6">
        <f>Table1[[#This Row],[pledged]]/Table1[[#This Row],[goal]]</f>
        <v>0.51741935483870971</v>
      </c>
      <c r="G585" t="s">
        <v>14</v>
      </c>
      <c r="H585" s="4">
        <v>44</v>
      </c>
      <c r="I585" s="4">
        <f t="shared" si="45"/>
        <v>72.909090909090907</v>
      </c>
      <c r="J585" t="s">
        <v>21</v>
      </c>
      <c r="K585" t="s">
        <v>22</v>
      </c>
      <c r="L585">
        <v>1379566800</v>
      </c>
      <c r="M585">
        <v>1383804000</v>
      </c>
      <c r="N585" s="11">
        <f t="shared" si="46"/>
        <v>41536.208333333336</v>
      </c>
      <c r="O585" s="11">
        <f t="shared" si="47"/>
        <v>41585.25</v>
      </c>
      <c r="P585" t="b">
        <v>0</v>
      </c>
      <c r="Q585" t="b">
        <v>0</v>
      </c>
      <c r="R585" t="s">
        <v>50</v>
      </c>
      <c r="S585" t="str">
        <f t="shared" si="48"/>
        <v>music</v>
      </c>
      <c r="T585" t="str">
        <f t="shared" si="49"/>
        <v>electric music</v>
      </c>
    </row>
    <row r="586" spans="1:20" ht="31.5" x14ac:dyDescent="0.5">
      <c r="A586" s="4">
        <v>11</v>
      </c>
      <c r="B586" t="s">
        <v>54</v>
      </c>
      <c r="C586" s="3" t="s">
        <v>55</v>
      </c>
      <c r="D586" s="5">
        <v>6300</v>
      </c>
      <c r="E586" s="5">
        <v>3030</v>
      </c>
      <c r="F586" s="6">
        <f>Table1[[#This Row],[pledged]]/Table1[[#This Row],[goal]]</f>
        <v>0.48095238095238096</v>
      </c>
      <c r="G586" t="s">
        <v>14</v>
      </c>
      <c r="H586" s="4">
        <v>27</v>
      </c>
      <c r="I586" s="4">
        <f t="shared" si="45"/>
        <v>112.22222222222223</v>
      </c>
      <c r="J586" t="s">
        <v>21</v>
      </c>
      <c r="K586" t="s">
        <v>22</v>
      </c>
      <c r="L586">
        <v>1285045200</v>
      </c>
      <c r="M586">
        <v>1285563600</v>
      </c>
      <c r="N586" s="11">
        <f t="shared" si="46"/>
        <v>40442.208333333336</v>
      </c>
      <c r="O586" s="11">
        <f t="shared" si="47"/>
        <v>40448.208333333336</v>
      </c>
      <c r="P586" t="b">
        <v>0</v>
      </c>
      <c r="Q586" t="b">
        <v>1</v>
      </c>
      <c r="R586" t="s">
        <v>33</v>
      </c>
      <c r="S586" t="str">
        <f t="shared" si="48"/>
        <v>theater</v>
      </c>
      <c r="T586" t="str">
        <f t="shared" si="49"/>
        <v>plays</v>
      </c>
    </row>
    <row r="587" spans="1:20" x14ac:dyDescent="0.5">
      <c r="A587" s="4">
        <v>12</v>
      </c>
      <c r="B587" t="s">
        <v>56</v>
      </c>
      <c r="C587" s="3" t="s">
        <v>57</v>
      </c>
      <c r="D587" s="5">
        <v>6300</v>
      </c>
      <c r="E587" s="5">
        <v>5629</v>
      </c>
      <c r="F587" s="6">
        <f>Table1[[#This Row],[pledged]]/Table1[[#This Row],[goal]]</f>
        <v>0.89349206349206345</v>
      </c>
      <c r="G587" t="s">
        <v>14</v>
      </c>
      <c r="H587" s="4">
        <v>55</v>
      </c>
      <c r="I587" s="4">
        <f t="shared" si="45"/>
        <v>102.34545454545454</v>
      </c>
      <c r="J587" t="s">
        <v>21</v>
      </c>
      <c r="K587" t="s">
        <v>22</v>
      </c>
      <c r="L587">
        <v>1571720400</v>
      </c>
      <c r="M587">
        <v>1572411600</v>
      </c>
      <c r="N587" s="11">
        <f t="shared" si="46"/>
        <v>43760.208333333328</v>
      </c>
      <c r="O587" s="11">
        <f t="shared" si="47"/>
        <v>43768.208333333328</v>
      </c>
      <c r="P587" t="b">
        <v>0</v>
      </c>
      <c r="Q587" t="b">
        <v>0</v>
      </c>
      <c r="R587" t="s">
        <v>53</v>
      </c>
      <c r="S587" t="str">
        <f t="shared" si="48"/>
        <v>film &amp; video</v>
      </c>
      <c r="T587" t="str">
        <f t="shared" si="49"/>
        <v>drama</v>
      </c>
    </row>
    <row r="588" spans="1:20" x14ac:dyDescent="0.5">
      <c r="A588" s="4">
        <v>14</v>
      </c>
      <c r="B588" t="s">
        <v>60</v>
      </c>
      <c r="C588" s="3" t="s">
        <v>61</v>
      </c>
      <c r="D588" s="5">
        <v>28200</v>
      </c>
      <c r="E588" s="5">
        <v>18829</v>
      </c>
      <c r="F588" s="6">
        <f>Table1[[#This Row],[pledged]]/Table1[[#This Row],[goal]]</f>
        <v>0.66769503546099296</v>
      </c>
      <c r="G588" t="s">
        <v>14</v>
      </c>
      <c r="H588" s="4">
        <v>200</v>
      </c>
      <c r="I588" s="4">
        <f t="shared" si="45"/>
        <v>94.144999999999996</v>
      </c>
      <c r="J588" t="s">
        <v>21</v>
      </c>
      <c r="K588" t="s">
        <v>22</v>
      </c>
      <c r="L588">
        <v>1331013600</v>
      </c>
      <c r="M588">
        <v>1333342800</v>
      </c>
      <c r="N588" s="11">
        <f t="shared" si="46"/>
        <v>40974.25</v>
      </c>
      <c r="O588" s="11">
        <f t="shared" si="47"/>
        <v>41001.208333333336</v>
      </c>
      <c r="P588" t="b">
        <v>0</v>
      </c>
      <c r="Q588" t="b">
        <v>0</v>
      </c>
      <c r="R588" t="s">
        <v>59</v>
      </c>
      <c r="S588" t="str">
        <f t="shared" si="48"/>
        <v>music</v>
      </c>
      <c r="T588" t="str">
        <f t="shared" si="49"/>
        <v>indie rock</v>
      </c>
    </row>
    <row r="589" spans="1:20" x14ac:dyDescent="0.5">
      <c r="A589" s="4">
        <v>15</v>
      </c>
      <c r="B589" t="s">
        <v>62</v>
      </c>
      <c r="C589" s="3" t="s">
        <v>63</v>
      </c>
      <c r="D589" s="5">
        <v>81200</v>
      </c>
      <c r="E589" s="5">
        <v>38414</v>
      </c>
      <c r="F589" s="6">
        <f>Table1[[#This Row],[pledged]]/Table1[[#This Row],[goal]]</f>
        <v>0.47307881773399013</v>
      </c>
      <c r="G589" t="s">
        <v>14</v>
      </c>
      <c r="H589" s="4">
        <v>452</v>
      </c>
      <c r="I589" s="4">
        <f t="shared" si="45"/>
        <v>84.986725663716811</v>
      </c>
      <c r="J589" t="s">
        <v>21</v>
      </c>
      <c r="K589" t="s">
        <v>22</v>
      </c>
      <c r="L589">
        <v>1575957600</v>
      </c>
      <c r="M589">
        <v>1576303200</v>
      </c>
      <c r="N589" s="11">
        <f t="shared" si="46"/>
        <v>43809.25</v>
      </c>
      <c r="O589" s="11">
        <f t="shared" si="47"/>
        <v>43813.25</v>
      </c>
      <c r="P589" t="b">
        <v>0</v>
      </c>
      <c r="Q589" t="b">
        <v>0</v>
      </c>
      <c r="R589" t="s">
        <v>64</v>
      </c>
      <c r="S589" t="str">
        <f t="shared" si="48"/>
        <v>technology</v>
      </c>
      <c r="T589" t="str">
        <f t="shared" si="49"/>
        <v>wearables</v>
      </c>
    </row>
    <row r="590" spans="1:20" x14ac:dyDescent="0.5">
      <c r="A590" s="4">
        <v>19</v>
      </c>
      <c r="B590" t="s">
        <v>74</v>
      </c>
      <c r="C590" s="3" t="s">
        <v>75</v>
      </c>
      <c r="D590" s="5">
        <v>62500</v>
      </c>
      <c r="E590" s="5">
        <v>30331</v>
      </c>
      <c r="F590" s="6">
        <f>Table1[[#This Row],[pledged]]/Table1[[#This Row],[goal]]</f>
        <v>0.48529600000000001</v>
      </c>
      <c r="G590" t="s">
        <v>14</v>
      </c>
      <c r="H590" s="4">
        <v>674</v>
      </c>
      <c r="I590" s="4">
        <f t="shared" si="45"/>
        <v>45.001483679525222</v>
      </c>
      <c r="J590" t="s">
        <v>21</v>
      </c>
      <c r="K590" t="s">
        <v>22</v>
      </c>
      <c r="L590">
        <v>1551679200</v>
      </c>
      <c r="M590">
        <v>1553490000</v>
      </c>
      <c r="N590" s="11">
        <f t="shared" si="46"/>
        <v>43528.25</v>
      </c>
      <c r="O590" s="11">
        <f t="shared" si="47"/>
        <v>43549.208333333328</v>
      </c>
      <c r="P590" t="b">
        <v>0</v>
      </c>
      <c r="Q590" t="b">
        <v>1</v>
      </c>
      <c r="R590" t="s">
        <v>33</v>
      </c>
      <c r="S590" t="str">
        <f t="shared" si="48"/>
        <v>theater</v>
      </c>
      <c r="T590" t="str">
        <f t="shared" si="49"/>
        <v>plays</v>
      </c>
    </row>
    <row r="591" spans="1:20" x14ac:dyDescent="0.5">
      <c r="A591" s="4">
        <v>21</v>
      </c>
      <c r="B591" t="s">
        <v>78</v>
      </c>
      <c r="C591" s="3" t="s">
        <v>79</v>
      </c>
      <c r="D591" s="5">
        <v>94000</v>
      </c>
      <c r="E591" s="5">
        <v>38533</v>
      </c>
      <c r="F591" s="6">
        <f>Table1[[#This Row],[pledged]]/Table1[[#This Row],[goal]]</f>
        <v>0.40992553191489361</v>
      </c>
      <c r="G591" t="s">
        <v>14</v>
      </c>
      <c r="H591" s="4">
        <v>558</v>
      </c>
      <c r="I591" s="4">
        <f t="shared" si="45"/>
        <v>69.055555555555557</v>
      </c>
      <c r="J591" t="s">
        <v>21</v>
      </c>
      <c r="K591" t="s">
        <v>22</v>
      </c>
      <c r="L591">
        <v>1313384400</v>
      </c>
      <c r="M591">
        <v>1316322000</v>
      </c>
      <c r="N591" s="11">
        <f t="shared" si="46"/>
        <v>40770.208333333336</v>
      </c>
      <c r="O591" s="11">
        <f t="shared" si="47"/>
        <v>40804.208333333336</v>
      </c>
      <c r="P591" t="b">
        <v>0</v>
      </c>
      <c r="Q591" t="b">
        <v>0</v>
      </c>
      <c r="R591" t="s">
        <v>33</v>
      </c>
      <c r="S591" t="str">
        <f t="shared" si="48"/>
        <v>theater</v>
      </c>
      <c r="T591" t="str">
        <f t="shared" si="49"/>
        <v>plays</v>
      </c>
    </row>
    <row r="592" spans="1:20" x14ac:dyDescent="0.5">
      <c r="A592" s="4">
        <v>27</v>
      </c>
      <c r="B592" t="s">
        <v>91</v>
      </c>
      <c r="C592" s="3" t="s">
        <v>92</v>
      </c>
      <c r="D592" s="5">
        <v>2000</v>
      </c>
      <c r="E592" s="5">
        <v>1599</v>
      </c>
      <c r="F592" s="6">
        <f>Table1[[#This Row],[pledged]]/Table1[[#This Row],[goal]]</f>
        <v>0.79949999999999999</v>
      </c>
      <c r="G592" t="s">
        <v>14</v>
      </c>
      <c r="H592" s="4">
        <v>15</v>
      </c>
      <c r="I592" s="4">
        <f t="shared" si="45"/>
        <v>106.6</v>
      </c>
      <c r="J592" t="s">
        <v>21</v>
      </c>
      <c r="K592" t="s">
        <v>22</v>
      </c>
      <c r="L592">
        <v>1443848400</v>
      </c>
      <c r="M592">
        <v>1444539600</v>
      </c>
      <c r="N592" s="11">
        <f t="shared" si="46"/>
        <v>42280.208333333328</v>
      </c>
      <c r="O592" s="11">
        <f t="shared" si="47"/>
        <v>42288.208333333328</v>
      </c>
      <c r="P592" t="b">
        <v>0</v>
      </c>
      <c r="Q592" t="b">
        <v>0</v>
      </c>
      <c r="R592" t="s">
        <v>23</v>
      </c>
      <c r="S592" t="str">
        <f t="shared" si="48"/>
        <v>music</v>
      </c>
      <c r="T592" t="str">
        <f t="shared" si="49"/>
        <v>rock</v>
      </c>
    </row>
    <row r="593" spans="1:20" x14ac:dyDescent="0.5">
      <c r="A593" s="4">
        <v>32</v>
      </c>
      <c r="B593" t="s">
        <v>104</v>
      </c>
      <c r="C593" s="3" t="s">
        <v>105</v>
      </c>
      <c r="D593" s="5">
        <v>101000</v>
      </c>
      <c r="E593" s="5">
        <v>87676</v>
      </c>
      <c r="F593" s="6">
        <f>Table1[[#This Row],[pledged]]/Table1[[#This Row],[goal]]</f>
        <v>0.86807920792079207</v>
      </c>
      <c r="G593" t="s">
        <v>14</v>
      </c>
      <c r="H593" s="4">
        <v>2307</v>
      </c>
      <c r="I593" s="4">
        <f t="shared" si="45"/>
        <v>38.004334633723452</v>
      </c>
      <c r="J593" t="s">
        <v>106</v>
      </c>
      <c r="K593" t="s">
        <v>107</v>
      </c>
      <c r="L593">
        <v>1515564000</v>
      </c>
      <c r="M593">
        <v>1517896800</v>
      </c>
      <c r="N593" s="11">
        <f t="shared" si="46"/>
        <v>43110.25</v>
      </c>
      <c r="O593" s="11">
        <f t="shared" si="47"/>
        <v>43137.25</v>
      </c>
      <c r="P593" t="b">
        <v>0</v>
      </c>
      <c r="Q593" t="b">
        <v>0</v>
      </c>
      <c r="R593" t="s">
        <v>42</v>
      </c>
      <c r="S593" t="str">
        <f t="shared" si="48"/>
        <v>film &amp; video</v>
      </c>
      <c r="T593" t="str">
        <f t="shared" si="49"/>
        <v>documentary</v>
      </c>
    </row>
    <row r="594" spans="1:20" x14ac:dyDescent="0.5">
      <c r="A594" s="4">
        <v>39</v>
      </c>
      <c r="B594" t="s">
        <v>122</v>
      </c>
      <c r="C594" s="3" t="s">
        <v>123</v>
      </c>
      <c r="D594" s="5">
        <v>9900</v>
      </c>
      <c r="E594" s="5">
        <v>5027</v>
      </c>
      <c r="F594" s="6">
        <f>Table1[[#This Row],[pledged]]/Table1[[#This Row],[goal]]</f>
        <v>0.50777777777777777</v>
      </c>
      <c r="G594" t="s">
        <v>14</v>
      </c>
      <c r="H594" s="4">
        <v>88</v>
      </c>
      <c r="I594" s="4">
        <f t="shared" si="45"/>
        <v>57.125</v>
      </c>
      <c r="J594" t="s">
        <v>36</v>
      </c>
      <c r="K594" t="s">
        <v>37</v>
      </c>
      <c r="L594">
        <v>1361772000</v>
      </c>
      <c r="M594">
        <v>1362978000</v>
      </c>
      <c r="N594" s="11">
        <f t="shared" si="46"/>
        <v>41330.25</v>
      </c>
      <c r="O594" s="11">
        <f t="shared" si="47"/>
        <v>41344.208333333336</v>
      </c>
      <c r="P594" t="b">
        <v>0</v>
      </c>
      <c r="Q594" t="b">
        <v>0</v>
      </c>
      <c r="R594" t="s">
        <v>33</v>
      </c>
      <c r="S594" t="str">
        <f t="shared" si="48"/>
        <v>theater</v>
      </c>
      <c r="T594" t="str">
        <f t="shared" si="49"/>
        <v>plays</v>
      </c>
    </row>
    <row r="595" spans="1:20" ht="31.5" x14ac:dyDescent="0.5">
      <c r="A595" s="4">
        <v>45</v>
      </c>
      <c r="B595" t="s">
        <v>135</v>
      </c>
      <c r="C595" s="3" t="s">
        <v>136</v>
      </c>
      <c r="D595" s="5">
        <v>9500</v>
      </c>
      <c r="E595" s="5">
        <v>4530</v>
      </c>
      <c r="F595" s="6">
        <f>Table1[[#This Row],[pledged]]/Table1[[#This Row],[goal]]</f>
        <v>0.4768421052631579</v>
      </c>
      <c r="G595" t="s">
        <v>14</v>
      </c>
      <c r="H595" s="4">
        <v>48</v>
      </c>
      <c r="I595" s="4">
        <f t="shared" si="45"/>
        <v>94.375</v>
      </c>
      <c r="J595" t="s">
        <v>21</v>
      </c>
      <c r="K595" t="s">
        <v>22</v>
      </c>
      <c r="L595">
        <v>1478062800</v>
      </c>
      <c r="M595">
        <v>1479362400</v>
      </c>
      <c r="N595" s="11">
        <f t="shared" si="46"/>
        <v>42676.208333333328</v>
      </c>
      <c r="O595" s="11">
        <f t="shared" si="47"/>
        <v>42691.25</v>
      </c>
      <c r="P595" t="b">
        <v>0</v>
      </c>
      <c r="Q595" t="b">
        <v>1</v>
      </c>
      <c r="R595" t="s">
        <v>33</v>
      </c>
      <c r="S595" t="str">
        <f t="shared" si="48"/>
        <v>theater</v>
      </c>
      <c r="T595" t="str">
        <f t="shared" si="49"/>
        <v>plays</v>
      </c>
    </row>
    <row r="596" spans="1:20" ht="31.5" x14ac:dyDescent="0.5">
      <c r="A596" s="4">
        <v>50</v>
      </c>
      <c r="B596" t="s">
        <v>145</v>
      </c>
      <c r="C596" s="3" t="s">
        <v>146</v>
      </c>
      <c r="D596" s="5">
        <v>100</v>
      </c>
      <c r="E596" s="5">
        <v>2</v>
      </c>
      <c r="F596" s="6">
        <f>Table1[[#This Row],[pledged]]/Table1[[#This Row],[goal]]</f>
        <v>0.02</v>
      </c>
      <c r="G596" t="s">
        <v>14</v>
      </c>
      <c r="H596" s="4">
        <v>1</v>
      </c>
      <c r="I596" s="4">
        <f t="shared" si="45"/>
        <v>2</v>
      </c>
      <c r="J596" t="s">
        <v>106</v>
      </c>
      <c r="K596" t="s">
        <v>107</v>
      </c>
      <c r="L596">
        <v>1375333200</v>
      </c>
      <c r="M596">
        <v>1377752400</v>
      </c>
      <c r="N596" s="11">
        <f t="shared" si="46"/>
        <v>41487.208333333336</v>
      </c>
      <c r="O596" s="11">
        <f t="shared" si="47"/>
        <v>41515.208333333336</v>
      </c>
      <c r="P596" t="b">
        <v>0</v>
      </c>
      <c r="Q596" t="b">
        <v>0</v>
      </c>
      <c r="R596" t="s">
        <v>147</v>
      </c>
      <c r="S596" t="str">
        <f t="shared" si="48"/>
        <v>music</v>
      </c>
      <c r="T596" t="str">
        <f t="shared" si="49"/>
        <v>metal</v>
      </c>
    </row>
    <row r="597" spans="1:20" x14ac:dyDescent="0.5">
      <c r="A597" s="4">
        <v>51</v>
      </c>
      <c r="B597" t="s">
        <v>148</v>
      </c>
      <c r="C597" s="3" t="s">
        <v>149</v>
      </c>
      <c r="D597" s="5">
        <v>158100</v>
      </c>
      <c r="E597" s="5">
        <v>145243</v>
      </c>
      <c r="F597" s="6">
        <f>Table1[[#This Row],[pledged]]/Table1[[#This Row],[goal]]</f>
        <v>0.91867805186590767</v>
      </c>
      <c r="G597" t="s">
        <v>14</v>
      </c>
      <c r="H597" s="4">
        <v>1467</v>
      </c>
      <c r="I597" s="4">
        <f t="shared" si="45"/>
        <v>99.006816632583508</v>
      </c>
      <c r="J597" t="s">
        <v>40</v>
      </c>
      <c r="K597" t="s">
        <v>41</v>
      </c>
      <c r="L597">
        <v>1332824400</v>
      </c>
      <c r="M597">
        <v>1334206800</v>
      </c>
      <c r="N597" s="11">
        <f t="shared" si="46"/>
        <v>40995.208333333336</v>
      </c>
      <c r="O597" s="11">
        <f t="shared" si="47"/>
        <v>41011.208333333336</v>
      </c>
      <c r="P597" t="b">
        <v>0</v>
      </c>
      <c r="Q597" t="b">
        <v>1</v>
      </c>
      <c r="R597" t="s">
        <v>64</v>
      </c>
      <c r="S597" t="str">
        <f t="shared" si="48"/>
        <v>technology</v>
      </c>
      <c r="T597" t="str">
        <f t="shared" si="49"/>
        <v>wearables</v>
      </c>
    </row>
    <row r="598" spans="1:20" x14ac:dyDescent="0.5">
      <c r="A598" s="4">
        <v>52</v>
      </c>
      <c r="B598" t="s">
        <v>150</v>
      </c>
      <c r="C598" s="3" t="s">
        <v>151</v>
      </c>
      <c r="D598" s="5">
        <v>7200</v>
      </c>
      <c r="E598" s="5">
        <v>2459</v>
      </c>
      <c r="F598" s="6">
        <f>Table1[[#This Row],[pledged]]/Table1[[#This Row],[goal]]</f>
        <v>0.34152777777777776</v>
      </c>
      <c r="G598" t="s">
        <v>14</v>
      </c>
      <c r="H598" s="4">
        <v>75</v>
      </c>
      <c r="I598" s="4">
        <f t="shared" si="45"/>
        <v>32.786666666666669</v>
      </c>
      <c r="J598" t="s">
        <v>21</v>
      </c>
      <c r="K598" t="s">
        <v>22</v>
      </c>
      <c r="L598">
        <v>1284526800</v>
      </c>
      <c r="M598">
        <v>1284872400</v>
      </c>
      <c r="N598" s="11">
        <f t="shared" si="46"/>
        <v>40436.208333333336</v>
      </c>
      <c r="O598" s="11">
        <f t="shared" si="47"/>
        <v>40440.208333333336</v>
      </c>
      <c r="P598" t="b">
        <v>0</v>
      </c>
      <c r="Q598" t="b">
        <v>0</v>
      </c>
      <c r="R598" t="s">
        <v>33</v>
      </c>
      <c r="S598" t="str">
        <f t="shared" si="48"/>
        <v>theater</v>
      </c>
      <c r="T598" t="str">
        <f t="shared" si="49"/>
        <v>plays</v>
      </c>
    </row>
    <row r="599" spans="1:20" ht="31.5" x14ac:dyDescent="0.5">
      <c r="A599" s="4">
        <v>54</v>
      </c>
      <c r="B599" t="s">
        <v>154</v>
      </c>
      <c r="C599" s="3" t="s">
        <v>155</v>
      </c>
      <c r="D599" s="5">
        <v>6000</v>
      </c>
      <c r="E599" s="5">
        <v>5392</v>
      </c>
      <c r="F599" s="6">
        <f>Table1[[#This Row],[pledged]]/Table1[[#This Row],[goal]]</f>
        <v>0.89866666666666661</v>
      </c>
      <c r="G599" t="s">
        <v>14</v>
      </c>
      <c r="H599" s="4">
        <v>120</v>
      </c>
      <c r="I599" s="4">
        <f t="shared" si="45"/>
        <v>44.93333333333333</v>
      </c>
      <c r="J599" t="s">
        <v>21</v>
      </c>
      <c r="K599" t="s">
        <v>22</v>
      </c>
      <c r="L599">
        <v>1520748000</v>
      </c>
      <c r="M599">
        <v>1521262800</v>
      </c>
      <c r="N599" s="11">
        <f t="shared" si="46"/>
        <v>43170.25</v>
      </c>
      <c r="O599" s="11">
        <f t="shared" si="47"/>
        <v>43176.208333333328</v>
      </c>
      <c r="P599" t="b">
        <v>0</v>
      </c>
      <c r="Q599" t="b">
        <v>0</v>
      </c>
      <c r="R599" t="s">
        <v>64</v>
      </c>
      <c r="S599" t="str">
        <f t="shared" si="48"/>
        <v>technology</v>
      </c>
      <c r="T599" t="str">
        <f t="shared" si="49"/>
        <v>wearables</v>
      </c>
    </row>
    <row r="600" spans="1:20" ht="31.5" x14ac:dyDescent="0.5">
      <c r="A600" s="4">
        <v>61</v>
      </c>
      <c r="B600" t="s">
        <v>169</v>
      </c>
      <c r="C600" s="3" t="s">
        <v>170</v>
      </c>
      <c r="D600" s="5">
        <v>199200</v>
      </c>
      <c r="E600" s="5">
        <v>184750</v>
      </c>
      <c r="F600" s="6">
        <f>Table1[[#This Row],[pledged]]/Table1[[#This Row],[goal]]</f>
        <v>0.92745983935742971</v>
      </c>
      <c r="G600" t="s">
        <v>14</v>
      </c>
      <c r="H600" s="4">
        <v>2253</v>
      </c>
      <c r="I600" s="4">
        <f t="shared" si="45"/>
        <v>82.001775410563695</v>
      </c>
      <c r="J600" t="s">
        <v>15</v>
      </c>
      <c r="K600" t="s">
        <v>16</v>
      </c>
      <c r="L600">
        <v>1298268000</v>
      </c>
      <c r="M600">
        <v>1301720400</v>
      </c>
      <c r="N600" s="11">
        <f t="shared" si="46"/>
        <v>40595.25</v>
      </c>
      <c r="O600" s="11">
        <f t="shared" si="47"/>
        <v>40635.208333333336</v>
      </c>
      <c r="P600" t="b">
        <v>0</v>
      </c>
      <c r="Q600" t="b">
        <v>0</v>
      </c>
      <c r="R600" t="s">
        <v>33</v>
      </c>
      <c r="S600" t="str">
        <f t="shared" si="48"/>
        <v>theater</v>
      </c>
      <c r="T600" t="str">
        <f t="shared" si="49"/>
        <v>plays</v>
      </c>
    </row>
    <row r="601" spans="1:20" x14ac:dyDescent="0.5">
      <c r="A601" s="4">
        <v>63</v>
      </c>
      <c r="B601" t="s">
        <v>173</v>
      </c>
      <c r="C601" s="3" t="s">
        <v>174</v>
      </c>
      <c r="D601" s="5">
        <v>4700</v>
      </c>
      <c r="E601" s="5">
        <v>557</v>
      </c>
      <c r="F601" s="6">
        <f>Table1[[#This Row],[pledged]]/Table1[[#This Row],[goal]]</f>
        <v>0.11851063829787234</v>
      </c>
      <c r="G601" t="s">
        <v>14</v>
      </c>
      <c r="H601" s="4">
        <v>5</v>
      </c>
      <c r="I601" s="4">
        <f t="shared" si="45"/>
        <v>111.4</v>
      </c>
      <c r="J601" t="s">
        <v>21</v>
      </c>
      <c r="K601" t="s">
        <v>22</v>
      </c>
      <c r="L601">
        <v>1493355600</v>
      </c>
      <c r="M601">
        <v>1493874000</v>
      </c>
      <c r="N601" s="11">
        <f t="shared" si="46"/>
        <v>42853.208333333328</v>
      </c>
      <c r="O601" s="11">
        <f t="shared" si="47"/>
        <v>42859.208333333328</v>
      </c>
      <c r="P601" t="b">
        <v>0</v>
      </c>
      <c r="Q601" t="b">
        <v>0</v>
      </c>
      <c r="R601" t="s">
        <v>33</v>
      </c>
      <c r="S601" t="str">
        <f t="shared" si="48"/>
        <v>theater</v>
      </c>
      <c r="T601" t="str">
        <f t="shared" si="49"/>
        <v>plays</v>
      </c>
    </row>
    <row r="602" spans="1:20" x14ac:dyDescent="0.5">
      <c r="A602" s="4">
        <v>64</v>
      </c>
      <c r="B602" t="s">
        <v>175</v>
      </c>
      <c r="C602" s="3" t="s">
        <v>176</v>
      </c>
      <c r="D602" s="5">
        <v>2800</v>
      </c>
      <c r="E602" s="5">
        <v>2734</v>
      </c>
      <c r="F602" s="6">
        <f>Table1[[#This Row],[pledged]]/Table1[[#This Row],[goal]]</f>
        <v>0.97642857142857142</v>
      </c>
      <c r="G602" t="s">
        <v>14</v>
      </c>
      <c r="H602" s="4">
        <v>38</v>
      </c>
      <c r="I602" s="4">
        <f t="shared" si="45"/>
        <v>71.94736842105263</v>
      </c>
      <c r="J602" t="s">
        <v>21</v>
      </c>
      <c r="K602" t="s">
        <v>22</v>
      </c>
      <c r="L602">
        <v>1530507600</v>
      </c>
      <c r="M602">
        <v>1531803600</v>
      </c>
      <c r="N602" s="11">
        <f t="shared" si="46"/>
        <v>43283.208333333328</v>
      </c>
      <c r="O602" s="11">
        <f t="shared" si="47"/>
        <v>43298.208333333328</v>
      </c>
      <c r="P602" t="b">
        <v>0</v>
      </c>
      <c r="Q602" t="b">
        <v>1</v>
      </c>
      <c r="R602" t="s">
        <v>28</v>
      </c>
      <c r="S602" t="str">
        <f t="shared" si="48"/>
        <v>technology</v>
      </c>
      <c r="T602" t="str">
        <f t="shared" si="49"/>
        <v>web</v>
      </c>
    </row>
    <row r="603" spans="1:20" x14ac:dyDescent="0.5">
      <c r="A603" s="4">
        <v>66</v>
      </c>
      <c r="B603" t="s">
        <v>179</v>
      </c>
      <c r="C603" s="3" t="s">
        <v>180</v>
      </c>
      <c r="D603" s="5">
        <v>2900</v>
      </c>
      <c r="E603" s="5">
        <v>1307</v>
      </c>
      <c r="F603" s="6">
        <f>Table1[[#This Row],[pledged]]/Table1[[#This Row],[goal]]</f>
        <v>0.45068965517241377</v>
      </c>
      <c r="G603" t="s">
        <v>14</v>
      </c>
      <c r="H603" s="4">
        <v>12</v>
      </c>
      <c r="I603" s="4">
        <f t="shared" si="45"/>
        <v>108.91666666666667</v>
      </c>
      <c r="J603" t="s">
        <v>21</v>
      </c>
      <c r="K603" t="s">
        <v>22</v>
      </c>
      <c r="L603">
        <v>1428469200</v>
      </c>
      <c r="M603">
        <v>1428901200</v>
      </c>
      <c r="N603" s="11">
        <f t="shared" si="46"/>
        <v>42102.208333333328</v>
      </c>
      <c r="O603" s="11">
        <f t="shared" si="47"/>
        <v>42107.208333333328</v>
      </c>
      <c r="P603" t="b">
        <v>0</v>
      </c>
      <c r="Q603" t="b">
        <v>1</v>
      </c>
      <c r="R603" t="s">
        <v>33</v>
      </c>
      <c r="S603" t="str">
        <f t="shared" si="48"/>
        <v>theater</v>
      </c>
      <c r="T603" t="str">
        <f t="shared" si="49"/>
        <v>plays</v>
      </c>
    </row>
    <row r="604" spans="1:20" x14ac:dyDescent="0.5">
      <c r="A604" s="4">
        <v>76</v>
      </c>
      <c r="B604" t="s">
        <v>199</v>
      </c>
      <c r="C604" s="3" t="s">
        <v>200</v>
      </c>
      <c r="D604" s="5">
        <v>122900</v>
      </c>
      <c r="E604" s="5">
        <v>95993</v>
      </c>
      <c r="F604" s="6">
        <f>Table1[[#This Row],[pledged]]/Table1[[#This Row],[goal]]</f>
        <v>0.78106590724165992</v>
      </c>
      <c r="G604" t="s">
        <v>14</v>
      </c>
      <c r="H604" s="4">
        <v>1684</v>
      </c>
      <c r="I604" s="4">
        <f t="shared" si="45"/>
        <v>57.00296912114014</v>
      </c>
      <c r="J604" t="s">
        <v>21</v>
      </c>
      <c r="K604" t="s">
        <v>22</v>
      </c>
      <c r="L604">
        <v>1421992800</v>
      </c>
      <c r="M604">
        <v>1426222800</v>
      </c>
      <c r="N604" s="11">
        <f t="shared" si="46"/>
        <v>42027.25</v>
      </c>
      <c r="O604" s="11">
        <f t="shared" si="47"/>
        <v>42076.208333333328</v>
      </c>
      <c r="P604" t="b">
        <v>1</v>
      </c>
      <c r="Q604" t="b">
        <v>1</v>
      </c>
      <c r="R604" t="s">
        <v>33</v>
      </c>
      <c r="S604" t="str">
        <f t="shared" si="48"/>
        <v>theater</v>
      </c>
      <c r="T604" t="str">
        <f t="shared" si="49"/>
        <v>plays</v>
      </c>
    </row>
    <row r="605" spans="1:20" x14ac:dyDescent="0.5">
      <c r="A605" s="4">
        <v>77</v>
      </c>
      <c r="B605" t="s">
        <v>201</v>
      </c>
      <c r="C605" s="3" t="s">
        <v>202</v>
      </c>
      <c r="D605" s="5">
        <v>9500</v>
      </c>
      <c r="E605" s="5">
        <v>4460</v>
      </c>
      <c r="F605" s="6">
        <f>Table1[[#This Row],[pledged]]/Table1[[#This Row],[goal]]</f>
        <v>0.46947368421052632</v>
      </c>
      <c r="G605" t="s">
        <v>14</v>
      </c>
      <c r="H605" s="4">
        <v>56</v>
      </c>
      <c r="I605" s="4">
        <f t="shared" si="45"/>
        <v>79.642857142857139</v>
      </c>
      <c r="J605" t="s">
        <v>21</v>
      </c>
      <c r="K605" t="s">
        <v>22</v>
      </c>
      <c r="L605">
        <v>1285563600</v>
      </c>
      <c r="M605">
        <v>1286773200</v>
      </c>
      <c r="N605" s="11">
        <f t="shared" si="46"/>
        <v>40448.208333333336</v>
      </c>
      <c r="O605" s="11">
        <f t="shared" si="47"/>
        <v>40462.208333333336</v>
      </c>
      <c r="P605" t="b">
        <v>0</v>
      </c>
      <c r="Q605" t="b">
        <v>1</v>
      </c>
      <c r="R605" t="s">
        <v>70</v>
      </c>
      <c r="S605" t="str">
        <f t="shared" si="48"/>
        <v>film &amp; video</v>
      </c>
      <c r="T605" t="str">
        <f t="shared" si="49"/>
        <v>animation</v>
      </c>
    </row>
    <row r="606" spans="1:20" x14ac:dyDescent="0.5">
      <c r="A606" s="4">
        <v>79</v>
      </c>
      <c r="B606" t="s">
        <v>206</v>
      </c>
      <c r="C606" s="3" t="s">
        <v>207</v>
      </c>
      <c r="D606" s="5">
        <v>57800</v>
      </c>
      <c r="E606" s="5">
        <v>40228</v>
      </c>
      <c r="F606" s="6">
        <f>Table1[[#This Row],[pledged]]/Table1[[#This Row],[goal]]</f>
        <v>0.6959861591695502</v>
      </c>
      <c r="G606" t="s">
        <v>14</v>
      </c>
      <c r="H606" s="4">
        <v>838</v>
      </c>
      <c r="I606" s="4">
        <f t="shared" si="45"/>
        <v>48.004773269689736</v>
      </c>
      <c r="J606" t="s">
        <v>21</v>
      </c>
      <c r="K606" t="s">
        <v>22</v>
      </c>
      <c r="L606">
        <v>1529125200</v>
      </c>
      <c r="M606">
        <v>1529557200</v>
      </c>
      <c r="N606" s="11">
        <f t="shared" si="46"/>
        <v>43267.208333333328</v>
      </c>
      <c r="O606" s="11">
        <f t="shared" si="47"/>
        <v>43272.208333333328</v>
      </c>
      <c r="P606" t="b">
        <v>0</v>
      </c>
      <c r="Q606" t="b">
        <v>0</v>
      </c>
      <c r="R606" t="s">
        <v>33</v>
      </c>
      <c r="S606" t="str">
        <f t="shared" si="48"/>
        <v>theater</v>
      </c>
      <c r="T606" t="str">
        <f t="shared" si="49"/>
        <v>plays</v>
      </c>
    </row>
    <row r="607" spans="1:20" x14ac:dyDescent="0.5">
      <c r="A607" s="4">
        <v>83</v>
      </c>
      <c r="B607" t="s">
        <v>214</v>
      </c>
      <c r="C607" s="3" t="s">
        <v>215</v>
      </c>
      <c r="D607" s="5">
        <v>106400</v>
      </c>
      <c r="E607" s="5">
        <v>39996</v>
      </c>
      <c r="F607" s="6">
        <f>Table1[[#This Row],[pledged]]/Table1[[#This Row],[goal]]</f>
        <v>0.37590225563909774</v>
      </c>
      <c r="G607" t="s">
        <v>14</v>
      </c>
      <c r="H607" s="4">
        <v>1000</v>
      </c>
      <c r="I607" s="4">
        <f t="shared" si="45"/>
        <v>39.996000000000002</v>
      </c>
      <c r="J607" t="s">
        <v>21</v>
      </c>
      <c r="K607" t="s">
        <v>22</v>
      </c>
      <c r="L607">
        <v>1469682000</v>
      </c>
      <c r="M607">
        <v>1471582800</v>
      </c>
      <c r="N607" s="11">
        <f t="shared" si="46"/>
        <v>42579.208333333328</v>
      </c>
      <c r="O607" s="11">
        <f t="shared" si="47"/>
        <v>42601.208333333328</v>
      </c>
      <c r="P607" t="b">
        <v>0</v>
      </c>
      <c r="Q607" t="b">
        <v>0</v>
      </c>
      <c r="R607" t="s">
        <v>50</v>
      </c>
      <c r="S607" t="str">
        <f t="shared" si="48"/>
        <v>music</v>
      </c>
      <c r="T607" t="str">
        <f t="shared" si="49"/>
        <v>electric music</v>
      </c>
    </row>
    <row r="608" spans="1:20" ht="31.5" x14ac:dyDescent="0.5">
      <c r="A608" s="4">
        <v>87</v>
      </c>
      <c r="B608" t="s">
        <v>222</v>
      </c>
      <c r="C608" s="3" t="s">
        <v>223</v>
      </c>
      <c r="D608" s="5">
        <v>198500</v>
      </c>
      <c r="E608" s="5">
        <v>123040</v>
      </c>
      <c r="F608" s="6">
        <f>Table1[[#This Row],[pledged]]/Table1[[#This Row],[goal]]</f>
        <v>0.6198488664987406</v>
      </c>
      <c r="G608" t="s">
        <v>14</v>
      </c>
      <c r="H608" s="4">
        <v>1482</v>
      </c>
      <c r="I608" s="4">
        <f t="shared" si="45"/>
        <v>83.022941970310384</v>
      </c>
      <c r="J608" t="s">
        <v>26</v>
      </c>
      <c r="K608" t="s">
        <v>27</v>
      </c>
      <c r="L608">
        <v>1299564000</v>
      </c>
      <c r="M608">
        <v>1300510800</v>
      </c>
      <c r="N608" s="11">
        <f t="shared" si="46"/>
        <v>40610.25</v>
      </c>
      <c r="O608" s="11">
        <f t="shared" si="47"/>
        <v>40621.208333333336</v>
      </c>
      <c r="P608" t="b">
        <v>0</v>
      </c>
      <c r="Q608" t="b">
        <v>1</v>
      </c>
      <c r="R608" t="s">
        <v>23</v>
      </c>
      <c r="S608" t="str">
        <f t="shared" si="48"/>
        <v>music</v>
      </c>
      <c r="T608" t="str">
        <f t="shared" si="49"/>
        <v>rock</v>
      </c>
    </row>
    <row r="609" spans="1:20" x14ac:dyDescent="0.5">
      <c r="A609" s="4">
        <v>90</v>
      </c>
      <c r="B609" t="s">
        <v>228</v>
      </c>
      <c r="C609" s="3" t="s">
        <v>229</v>
      </c>
      <c r="D609" s="5">
        <v>7800</v>
      </c>
      <c r="E609" s="5">
        <v>6132</v>
      </c>
      <c r="F609" s="6">
        <f>Table1[[#This Row],[pledged]]/Table1[[#This Row],[goal]]</f>
        <v>0.7861538461538462</v>
      </c>
      <c r="G609" t="s">
        <v>14</v>
      </c>
      <c r="H609" s="4">
        <v>106</v>
      </c>
      <c r="I609" s="4">
        <f t="shared" si="45"/>
        <v>57.849056603773583</v>
      </c>
      <c r="J609" t="s">
        <v>21</v>
      </c>
      <c r="K609" t="s">
        <v>22</v>
      </c>
      <c r="L609">
        <v>1456380000</v>
      </c>
      <c r="M609">
        <v>1456380000</v>
      </c>
      <c r="N609" s="11">
        <f t="shared" si="46"/>
        <v>42425.25</v>
      </c>
      <c r="O609" s="11">
        <f t="shared" si="47"/>
        <v>42425.25</v>
      </c>
      <c r="P609" t="b">
        <v>0</v>
      </c>
      <c r="Q609" t="b">
        <v>1</v>
      </c>
      <c r="R609" t="s">
        <v>33</v>
      </c>
      <c r="S609" t="str">
        <f t="shared" si="48"/>
        <v>theater</v>
      </c>
      <c r="T609" t="str">
        <f t="shared" si="49"/>
        <v>plays</v>
      </c>
    </row>
    <row r="610" spans="1:20" x14ac:dyDescent="0.5">
      <c r="A610" s="4">
        <v>91</v>
      </c>
      <c r="B610" t="s">
        <v>230</v>
      </c>
      <c r="C610" s="3" t="s">
        <v>231</v>
      </c>
      <c r="D610" s="5">
        <v>154300</v>
      </c>
      <c r="E610" s="5">
        <v>74688</v>
      </c>
      <c r="F610" s="6">
        <f>Table1[[#This Row],[pledged]]/Table1[[#This Row],[goal]]</f>
        <v>0.48404406999351912</v>
      </c>
      <c r="G610" t="s">
        <v>14</v>
      </c>
      <c r="H610" s="4">
        <v>679</v>
      </c>
      <c r="I610" s="4">
        <f t="shared" si="45"/>
        <v>109.99705449189985</v>
      </c>
      <c r="J610" t="s">
        <v>106</v>
      </c>
      <c r="K610" t="s">
        <v>107</v>
      </c>
      <c r="L610">
        <v>1470459600</v>
      </c>
      <c r="M610">
        <v>1472878800</v>
      </c>
      <c r="N610" s="11">
        <f t="shared" si="46"/>
        <v>42588.208333333328</v>
      </c>
      <c r="O610" s="11">
        <f t="shared" si="47"/>
        <v>42616.208333333328</v>
      </c>
      <c r="P610" t="b">
        <v>0</v>
      </c>
      <c r="Q610" t="b">
        <v>0</v>
      </c>
      <c r="R610" t="s">
        <v>205</v>
      </c>
      <c r="S610" t="str">
        <f t="shared" si="48"/>
        <v>publishing</v>
      </c>
      <c r="T610" t="str">
        <f t="shared" si="49"/>
        <v>translations</v>
      </c>
    </row>
    <row r="611" spans="1:20" x14ac:dyDescent="0.5">
      <c r="A611" s="4">
        <v>98</v>
      </c>
      <c r="B611" t="s">
        <v>244</v>
      </c>
      <c r="C611" s="3" t="s">
        <v>245</v>
      </c>
      <c r="D611" s="5">
        <v>97800</v>
      </c>
      <c r="E611" s="5">
        <v>32951</v>
      </c>
      <c r="F611" s="6">
        <f>Table1[[#This Row],[pledged]]/Table1[[#This Row],[goal]]</f>
        <v>0.33692229038854804</v>
      </c>
      <c r="G611" t="s">
        <v>14</v>
      </c>
      <c r="H611" s="4">
        <v>1220</v>
      </c>
      <c r="I611" s="4">
        <f t="shared" si="45"/>
        <v>27.009016393442622</v>
      </c>
      <c r="J611" t="s">
        <v>26</v>
      </c>
      <c r="K611" t="s">
        <v>27</v>
      </c>
      <c r="L611">
        <v>1437973200</v>
      </c>
      <c r="M611">
        <v>1438318800</v>
      </c>
      <c r="N611" s="11">
        <f t="shared" si="46"/>
        <v>42212.208333333328</v>
      </c>
      <c r="O611" s="11">
        <f t="shared" si="47"/>
        <v>42216.208333333328</v>
      </c>
      <c r="P611" t="b">
        <v>0</v>
      </c>
      <c r="Q611" t="b">
        <v>0</v>
      </c>
      <c r="R611" t="s">
        <v>88</v>
      </c>
      <c r="S611" t="str">
        <f t="shared" si="48"/>
        <v>games</v>
      </c>
      <c r="T611" t="str">
        <f t="shared" si="49"/>
        <v>video games</v>
      </c>
    </row>
    <row r="612" spans="1:20" x14ac:dyDescent="0.5">
      <c r="A612" s="4">
        <v>100</v>
      </c>
      <c r="B612" t="s">
        <v>248</v>
      </c>
      <c r="C612" s="3" t="s">
        <v>249</v>
      </c>
      <c r="D612" s="5">
        <v>100</v>
      </c>
      <c r="E612" s="5">
        <v>1</v>
      </c>
      <c r="F612" s="6">
        <f>Table1[[#This Row],[pledged]]/Table1[[#This Row],[goal]]</f>
        <v>0.01</v>
      </c>
      <c r="G612" t="s">
        <v>14</v>
      </c>
      <c r="H612" s="4">
        <v>1</v>
      </c>
      <c r="I612" s="4">
        <f t="shared" si="45"/>
        <v>1</v>
      </c>
      <c r="J612" t="s">
        <v>21</v>
      </c>
      <c r="K612" t="s">
        <v>22</v>
      </c>
      <c r="L612">
        <v>1319000400</v>
      </c>
      <c r="M612">
        <v>1320555600</v>
      </c>
      <c r="N612" s="11">
        <f t="shared" si="46"/>
        <v>40835.208333333336</v>
      </c>
      <c r="O612" s="11">
        <f t="shared" si="47"/>
        <v>40853.208333333336</v>
      </c>
      <c r="P612" t="b">
        <v>0</v>
      </c>
      <c r="Q612" t="b">
        <v>0</v>
      </c>
      <c r="R612" t="s">
        <v>33</v>
      </c>
      <c r="S612" t="str">
        <f t="shared" si="48"/>
        <v>theater</v>
      </c>
      <c r="T612" t="str">
        <f t="shared" si="49"/>
        <v>plays</v>
      </c>
    </row>
    <row r="613" spans="1:20" x14ac:dyDescent="0.5">
      <c r="A613" s="4">
        <v>103</v>
      </c>
      <c r="B613" t="s">
        <v>254</v>
      </c>
      <c r="C613" s="3" t="s">
        <v>255</v>
      </c>
      <c r="D613" s="5">
        <v>10000</v>
      </c>
      <c r="E613" s="5">
        <v>2461</v>
      </c>
      <c r="F613" s="6">
        <f>Table1[[#This Row],[pledged]]/Table1[[#This Row],[goal]]</f>
        <v>0.24610000000000001</v>
      </c>
      <c r="G613" t="s">
        <v>14</v>
      </c>
      <c r="H613" s="4">
        <v>37</v>
      </c>
      <c r="I613" s="4">
        <f t="shared" si="45"/>
        <v>66.513513513513516</v>
      </c>
      <c r="J613" t="s">
        <v>106</v>
      </c>
      <c r="K613" t="s">
        <v>107</v>
      </c>
      <c r="L613">
        <v>1287896400</v>
      </c>
      <c r="M613">
        <v>1288674000</v>
      </c>
      <c r="N613" s="11">
        <f t="shared" si="46"/>
        <v>40475.208333333336</v>
      </c>
      <c r="O613" s="11">
        <f t="shared" si="47"/>
        <v>40484.208333333336</v>
      </c>
      <c r="P613" t="b">
        <v>0</v>
      </c>
      <c r="Q613" t="b">
        <v>0</v>
      </c>
      <c r="R613" t="s">
        <v>50</v>
      </c>
      <c r="S613" t="str">
        <f t="shared" si="48"/>
        <v>music</v>
      </c>
      <c r="T613" t="str">
        <f t="shared" si="49"/>
        <v>electric music</v>
      </c>
    </row>
    <row r="614" spans="1:20" x14ac:dyDescent="0.5">
      <c r="A614" s="4">
        <v>109</v>
      </c>
      <c r="B614" t="s">
        <v>266</v>
      </c>
      <c r="C614" s="3" t="s">
        <v>267</v>
      </c>
      <c r="D614" s="5">
        <v>5200</v>
      </c>
      <c r="E614" s="5">
        <v>3079</v>
      </c>
      <c r="F614" s="6">
        <f>Table1[[#This Row],[pledged]]/Table1[[#This Row],[goal]]</f>
        <v>0.5921153846153846</v>
      </c>
      <c r="G614" t="s">
        <v>14</v>
      </c>
      <c r="H614" s="4">
        <v>60</v>
      </c>
      <c r="I614" s="4">
        <f t="shared" si="45"/>
        <v>51.31666666666667</v>
      </c>
      <c r="J614" t="s">
        <v>21</v>
      </c>
      <c r="K614" t="s">
        <v>22</v>
      </c>
      <c r="L614">
        <v>1389506400</v>
      </c>
      <c r="M614">
        <v>1389679200</v>
      </c>
      <c r="N614" s="11">
        <f t="shared" si="46"/>
        <v>41651.25</v>
      </c>
      <c r="O614" s="11">
        <f t="shared" si="47"/>
        <v>41653.25</v>
      </c>
      <c r="P614" t="b">
        <v>0</v>
      </c>
      <c r="Q614" t="b">
        <v>0</v>
      </c>
      <c r="R614" t="s">
        <v>268</v>
      </c>
      <c r="S614" t="str">
        <f t="shared" si="48"/>
        <v>film &amp; video</v>
      </c>
      <c r="T614" t="str">
        <f t="shared" si="49"/>
        <v>television</v>
      </c>
    </row>
    <row r="615" spans="1:20" ht="31.5" x14ac:dyDescent="0.5">
      <c r="A615" s="4">
        <v>110</v>
      </c>
      <c r="B615" t="s">
        <v>269</v>
      </c>
      <c r="C615" s="3" t="s">
        <v>270</v>
      </c>
      <c r="D615" s="5">
        <v>142400</v>
      </c>
      <c r="E615" s="5">
        <v>21307</v>
      </c>
      <c r="F615" s="6">
        <f>Table1[[#This Row],[pledged]]/Table1[[#This Row],[goal]]</f>
        <v>0.14962780898876404</v>
      </c>
      <c r="G615" t="s">
        <v>14</v>
      </c>
      <c r="H615" s="4">
        <v>296</v>
      </c>
      <c r="I615" s="4">
        <f t="shared" si="45"/>
        <v>71.983108108108112</v>
      </c>
      <c r="J615" t="s">
        <v>21</v>
      </c>
      <c r="K615" t="s">
        <v>22</v>
      </c>
      <c r="L615">
        <v>1536642000</v>
      </c>
      <c r="M615">
        <v>1538283600</v>
      </c>
      <c r="N615" s="11">
        <f t="shared" si="46"/>
        <v>43354.208333333328</v>
      </c>
      <c r="O615" s="11">
        <f t="shared" si="47"/>
        <v>43373.208333333328</v>
      </c>
      <c r="P615" t="b">
        <v>0</v>
      </c>
      <c r="Q615" t="b">
        <v>0</v>
      </c>
      <c r="R615" t="s">
        <v>17</v>
      </c>
      <c r="S615" t="str">
        <f t="shared" si="48"/>
        <v>food</v>
      </c>
      <c r="T615" t="str">
        <f t="shared" si="49"/>
        <v>food trucks</v>
      </c>
    </row>
    <row r="616" spans="1:20" x14ac:dyDescent="0.5">
      <c r="A616" s="4">
        <v>115</v>
      </c>
      <c r="B616" t="s">
        <v>279</v>
      </c>
      <c r="C616" s="3" t="s">
        <v>280</v>
      </c>
      <c r="D616" s="5">
        <v>166700</v>
      </c>
      <c r="E616" s="5">
        <v>145382</v>
      </c>
      <c r="F616" s="6">
        <f>Table1[[#This Row],[pledged]]/Table1[[#This Row],[goal]]</f>
        <v>0.87211757648470301</v>
      </c>
      <c r="G616" t="s">
        <v>14</v>
      </c>
      <c r="H616" s="4">
        <v>3304</v>
      </c>
      <c r="I616" s="4">
        <f t="shared" si="45"/>
        <v>44.001815980629537</v>
      </c>
      <c r="J616" t="s">
        <v>106</v>
      </c>
      <c r="K616" t="s">
        <v>107</v>
      </c>
      <c r="L616">
        <v>1510898400</v>
      </c>
      <c r="M616">
        <v>1513922400</v>
      </c>
      <c r="N616" s="11">
        <f t="shared" si="46"/>
        <v>43056.25</v>
      </c>
      <c r="O616" s="11">
        <f t="shared" si="47"/>
        <v>43091.25</v>
      </c>
      <c r="P616" t="b">
        <v>0</v>
      </c>
      <c r="Q616" t="b">
        <v>0</v>
      </c>
      <c r="R616" t="s">
        <v>118</v>
      </c>
      <c r="S616" t="str">
        <f t="shared" si="48"/>
        <v>publishing</v>
      </c>
      <c r="T616" t="str">
        <f t="shared" si="49"/>
        <v>fiction</v>
      </c>
    </row>
    <row r="617" spans="1:20" ht="31.5" x14ac:dyDescent="0.5">
      <c r="A617" s="4">
        <v>116</v>
      </c>
      <c r="B617" t="s">
        <v>281</v>
      </c>
      <c r="C617" s="3" t="s">
        <v>282</v>
      </c>
      <c r="D617" s="5">
        <v>7200</v>
      </c>
      <c r="E617" s="5">
        <v>6336</v>
      </c>
      <c r="F617" s="6">
        <f>Table1[[#This Row],[pledged]]/Table1[[#This Row],[goal]]</f>
        <v>0.88</v>
      </c>
      <c r="G617" t="s">
        <v>14</v>
      </c>
      <c r="H617" s="4">
        <v>73</v>
      </c>
      <c r="I617" s="4">
        <f t="shared" si="45"/>
        <v>86.794520547945211</v>
      </c>
      <c r="J617" t="s">
        <v>21</v>
      </c>
      <c r="K617" t="s">
        <v>22</v>
      </c>
      <c r="L617">
        <v>1442552400</v>
      </c>
      <c r="M617">
        <v>1442638800</v>
      </c>
      <c r="N617" s="11">
        <f t="shared" si="46"/>
        <v>42265.208333333328</v>
      </c>
      <c r="O617" s="11">
        <f t="shared" si="47"/>
        <v>42266.208333333328</v>
      </c>
      <c r="P617" t="b">
        <v>0</v>
      </c>
      <c r="Q617" t="b">
        <v>0</v>
      </c>
      <c r="R617" t="s">
        <v>33</v>
      </c>
      <c r="S617" t="str">
        <f t="shared" si="48"/>
        <v>theater</v>
      </c>
      <c r="T617" t="str">
        <f t="shared" si="49"/>
        <v>plays</v>
      </c>
    </row>
    <row r="618" spans="1:20" x14ac:dyDescent="0.5">
      <c r="A618" s="4">
        <v>122</v>
      </c>
      <c r="B618" t="s">
        <v>294</v>
      </c>
      <c r="C618" s="3" t="s">
        <v>295</v>
      </c>
      <c r="D618" s="5">
        <v>136800</v>
      </c>
      <c r="E618" s="5">
        <v>88055</v>
      </c>
      <c r="F618" s="6">
        <f>Table1[[#This Row],[pledged]]/Table1[[#This Row],[goal]]</f>
        <v>0.64367690058479532</v>
      </c>
      <c r="G618" t="s">
        <v>14</v>
      </c>
      <c r="H618" s="4">
        <v>3387</v>
      </c>
      <c r="I618" s="4">
        <f t="shared" si="45"/>
        <v>25.997933274284026</v>
      </c>
      <c r="J618" t="s">
        <v>21</v>
      </c>
      <c r="K618" t="s">
        <v>22</v>
      </c>
      <c r="L618">
        <v>1417068000</v>
      </c>
      <c r="M618">
        <v>1419400800</v>
      </c>
      <c r="N618" s="11">
        <f t="shared" si="46"/>
        <v>41970.25</v>
      </c>
      <c r="O618" s="11">
        <f t="shared" si="47"/>
        <v>41997.25</v>
      </c>
      <c r="P618" t="b">
        <v>0</v>
      </c>
      <c r="Q618" t="b">
        <v>0</v>
      </c>
      <c r="R618" t="s">
        <v>118</v>
      </c>
      <c r="S618" t="str">
        <f t="shared" si="48"/>
        <v>publishing</v>
      </c>
      <c r="T618" t="str">
        <f t="shared" si="49"/>
        <v>fiction</v>
      </c>
    </row>
    <row r="619" spans="1:20" x14ac:dyDescent="0.5">
      <c r="A619" s="4">
        <v>123</v>
      </c>
      <c r="B619" t="s">
        <v>296</v>
      </c>
      <c r="C619" s="3" t="s">
        <v>297</v>
      </c>
      <c r="D619" s="5">
        <v>177700</v>
      </c>
      <c r="E619" s="5">
        <v>33092</v>
      </c>
      <c r="F619" s="6">
        <f>Table1[[#This Row],[pledged]]/Table1[[#This Row],[goal]]</f>
        <v>0.18622397298818233</v>
      </c>
      <c r="G619" t="s">
        <v>14</v>
      </c>
      <c r="H619" s="4">
        <v>662</v>
      </c>
      <c r="I619" s="4">
        <f t="shared" si="45"/>
        <v>49.987915407854985</v>
      </c>
      <c r="J619" t="s">
        <v>15</v>
      </c>
      <c r="K619" t="s">
        <v>16</v>
      </c>
      <c r="L619">
        <v>1448344800</v>
      </c>
      <c r="M619">
        <v>1448604000</v>
      </c>
      <c r="N619" s="11">
        <f t="shared" si="46"/>
        <v>42332.25</v>
      </c>
      <c r="O619" s="11">
        <f t="shared" si="47"/>
        <v>42335.25</v>
      </c>
      <c r="P619" t="b">
        <v>1</v>
      </c>
      <c r="Q619" t="b">
        <v>0</v>
      </c>
      <c r="R619" t="s">
        <v>33</v>
      </c>
      <c r="S619" t="str">
        <f t="shared" si="48"/>
        <v>theater</v>
      </c>
      <c r="T619" t="str">
        <f t="shared" si="49"/>
        <v>plays</v>
      </c>
    </row>
    <row r="620" spans="1:20" x14ac:dyDescent="0.5">
      <c r="A620" s="4">
        <v>126</v>
      </c>
      <c r="B620" t="s">
        <v>302</v>
      </c>
      <c r="C620" s="3" t="s">
        <v>303</v>
      </c>
      <c r="D620" s="5">
        <v>180200</v>
      </c>
      <c r="E620" s="5">
        <v>69617</v>
      </c>
      <c r="F620" s="6">
        <f>Table1[[#This Row],[pledged]]/Table1[[#This Row],[goal]]</f>
        <v>0.38633185349611543</v>
      </c>
      <c r="G620" t="s">
        <v>14</v>
      </c>
      <c r="H620" s="4">
        <v>774</v>
      </c>
      <c r="I620" s="4">
        <f t="shared" si="45"/>
        <v>89.944444444444443</v>
      </c>
      <c r="J620" t="s">
        <v>21</v>
      </c>
      <c r="K620" t="s">
        <v>22</v>
      </c>
      <c r="L620">
        <v>1471150800</v>
      </c>
      <c r="M620">
        <v>1473570000</v>
      </c>
      <c r="N620" s="11">
        <f t="shared" si="46"/>
        <v>42596.208333333328</v>
      </c>
      <c r="O620" s="11">
        <f t="shared" si="47"/>
        <v>42624.208333333328</v>
      </c>
      <c r="P620" t="b">
        <v>0</v>
      </c>
      <c r="Q620" t="b">
        <v>1</v>
      </c>
      <c r="R620" t="s">
        <v>33</v>
      </c>
      <c r="S620" t="str">
        <f t="shared" si="48"/>
        <v>theater</v>
      </c>
      <c r="T620" t="str">
        <f t="shared" si="49"/>
        <v>plays</v>
      </c>
    </row>
    <row r="621" spans="1:20" x14ac:dyDescent="0.5">
      <c r="A621" s="4">
        <v>127</v>
      </c>
      <c r="B621" t="s">
        <v>304</v>
      </c>
      <c r="C621" s="3" t="s">
        <v>305</v>
      </c>
      <c r="D621" s="5">
        <v>103200</v>
      </c>
      <c r="E621" s="5">
        <v>53067</v>
      </c>
      <c r="F621" s="6">
        <f>Table1[[#This Row],[pledged]]/Table1[[#This Row],[goal]]</f>
        <v>0.51421511627906979</v>
      </c>
      <c r="G621" t="s">
        <v>14</v>
      </c>
      <c r="H621" s="4">
        <v>672</v>
      </c>
      <c r="I621" s="4">
        <f t="shared" si="45"/>
        <v>78.96875</v>
      </c>
      <c r="J621" t="s">
        <v>15</v>
      </c>
      <c r="K621" t="s">
        <v>16</v>
      </c>
      <c r="L621">
        <v>1273640400</v>
      </c>
      <c r="M621">
        <v>1273899600</v>
      </c>
      <c r="N621" s="11">
        <f t="shared" si="46"/>
        <v>40310.208333333336</v>
      </c>
      <c r="O621" s="11">
        <f t="shared" si="47"/>
        <v>40313.208333333336</v>
      </c>
      <c r="P621" t="b">
        <v>0</v>
      </c>
      <c r="Q621" t="b">
        <v>0</v>
      </c>
      <c r="R621" t="s">
        <v>33</v>
      </c>
      <c r="S621" t="str">
        <f t="shared" si="48"/>
        <v>theater</v>
      </c>
      <c r="T621" t="str">
        <f t="shared" si="49"/>
        <v>plays</v>
      </c>
    </row>
    <row r="622" spans="1:20" x14ac:dyDescent="0.5">
      <c r="A622" s="4">
        <v>134</v>
      </c>
      <c r="B622" t="s">
        <v>319</v>
      </c>
      <c r="C622" s="3" t="s">
        <v>320</v>
      </c>
      <c r="D622" s="5">
        <v>99500</v>
      </c>
      <c r="E622" s="5">
        <v>89288</v>
      </c>
      <c r="F622" s="6">
        <f>Table1[[#This Row],[pledged]]/Table1[[#This Row],[goal]]</f>
        <v>0.89736683417085428</v>
      </c>
      <c r="G622" t="s">
        <v>14</v>
      </c>
      <c r="H622" s="4">
        <v>940</v>
      </c>
      <c r="I622" s="4">
        <f t="shared" si="45"/>
        <v>94.987234042553197</v>
      </c>
      <c r="J622" t="s">
        <v>97</v>
      </c>
      <c r="K622" t="s">
        <v>98</v>
      </c>
      <c r="L622">
        <v>1308459600</v>
      </c>
      <c r="M622">
        <v>1312693200</v>
      </c>
      <c r="N622" s="11">
        <f t="shared" si="46"/>
        <v>40713.208333333336</v>
      </c>
      <c r="O622" s="11">
        <f t="shared" si="47"/>
        <v>40762.208333333336</v>
      </c>
      <c r="P622" t="b">
        <v>0</v>
      </c>
      <c r="Q622" t="b">
        <v>1</v>
      </c>
      <c r="R622" t="s">
        <v>42</v>
      </c>
      <c r="S622" t="str">
        <f t="shared" si="48"/>
        <v>film &amp; video</v>
      </c>
      <c r="T622" t="str">
        <f t="shared" si="49"/>
        <v>documentary</v>
      </c>
    </row>
    <row r="623" spans="1:20" x14ac:dyDescent="0.5">
      <c r="A623" s="4">
        <v>135</v>
      </c>
      <c r="B623" t="s">
        <v>321</v>
      </c>
      <c r="C623" s="3" t="s">
        <v>322</v>
      </c>
      <c r="D623" s="5">
        <v>7700</v>
      </c>
      <c r="E623" s="5">
        <v>5488</v>
      </c>
      <c r="F623" s="6">
        <f>Table1[[#This Row],[pledged]]/Table1[[#This Row],[goal]]</f>
        <v>0.71272727272727276</v>
      </c>
      <c r="G623" t="s">
        <v>14</v>
      </c>
      <c r="H623" s="4">
        <v>117</v>
      </c>
      <c r="I623" s="4">
        <f t="shared" si="45"/>
        <v>46.905982905982903</v>
      </c>
      <c r="J623" t="s">
        <v>21</v>
      </c>
      <c r="K623" t="s">
        <v>22</v>
      </c>
      <c r="L623">
        <v>1362636000</v>
      </c>
      <c r="M623">
        <v>1363064400</v>
      </c>
      <c r="N623" s="11">
        <f t="shared" si="46"/>
        <v>41340.25</v>
      </c>
      <c r="O623" s="11">
        <f t="shared" si="47"/>
        <v>41345.208333333336</v>
      </c>
      <c r="P623" t="b">
        <v>0</v>
      </c>
      <c r="Q623" t="b">
        <v>1</v>
      </c>
      <c r="R623" t="s">
        <v>33</v>
      </c>
      <c r="S623" t="str">
        <f t="shared" si="48"/>
        <v>theater</v>
      </c>
      <c r="T623" t="str">
        <f t="shared" si="49"/>
        <v>plays</v>
      </c>
    </row>
    <row r="624" spans="1:20" ht="31.5" x14ac:dyDescent="0.5">
      <c r="A624" s="4">
        <v>138</v>
      </c>
      <c r="B624" t="s">
        <v>327</v>
      </c>
      <c r="C624" s="3" t="s">
        <v>328</v>
      </c>
      <c r="D624" s="5">
        <v>9600</v>
      </c>
      <c r="E624" s="5">
        <v>9216</v>
      </c>
      <c r="F624" s="6">
        <f>Table1[[#This Row],[pledged]]/Table1[[#This Row],[goal]]</f>
        <v>0.96</v>
      </c>
      <c r="G624" t="s">
        <v>14</v>
      </c>
      <c r="H624" s="4">
        <v>115</v>
      </c>
      <c r="I624" s="4">
        <f t="shared" si="45"/>
        <v>80.139130434782615</v>
      </c>
      <c r="J624" t="s">
        <v>21</v>
      </c>
      <c r="K624" t="s">
        <v>22</v>
      </c>
      <c r="L624">
        <v>1348808400</v>
      </c>
      <c r="M624">
        <v>1349326800</v>
      </c>
      <c r="N624" s="11">
        <f t="shared" si="46"/>
        <v>41180.208333333336</v>
      </c>
      <c r="O624" s="11">
        <f t="shared" si="47"/>
        <v>41186.208333333336</v>
      </c>
      <c r="P624" t="b">
        <v>0</v>
      </c>
      <c r="Q624" t="b">
        <v>0</v>
      </c>
      <c r="R624" t="s">
        <v>291</v>
      </c>
      <c r="S624" t="str">
        <f t="shared" si="48"/>
        <v>games</v>
      </c>
      <c r="T624" t="str">
        <f t="shared" si="49"/>
        <v>mobile games</v>
      </c>
    </row>
    <row r="625" spans="1:20" x14ac:dyDescent="0.5">
      <c r="A625" s="4">
        <v>139</v>
      </c>
      <c r="B625" t="s">
        <v>329</v>
      </c>
      <c r="C625" s="3" t="s">
        <v>330</v>
      </c>
      <c r="D625" s="5">
        <v>92100</v>
      </c>
      <c r="E625" s="5">
        <v>19246</v>
      </c>
      <c r="F625" s="6">
        <f>Table1[[#This Row],[pledged]]/Table1[[#This Row],[goal]]</f>
        <v>0.20896851248642778</v>
      </c>
      <c r="G625" t="s">
        <v>14</v>
      </c>
      <c r="H625" s="4">
        <v>326</v>
      </c>
      <c r="I625" s="4">
        <f t="shared" si="45"/>
        <v>59.036809815950917</v>
      </c>
      <c r="J625" t="s">
        <v>21</v>
      </c>
      <c r="K625" t="s">
        <v>22</v>
      </c>
      <c r="L625">
        <v>1429592400</v>
      </c>
      <c r="M625">
        <v>1430974800</v>
      </c>
      <c r="N625" s="11">
        <f t="shared" si="46"/>
        <v>42115.208333333328</v>
      </c>
      <c r="O625" s="11">
        <f t="shared" si="47"/>
        <v>42131.208333333328</v>
      </c>
      <c r="P625" t="b">
        <v>0</v>
      </c>
      <c r="Q625" t="b">
        <v>1</v>
      </c>
      <c r="R625" t="s">
        <v>64</v>
      </c>
      <c r="S625" t="str">
        <f t="shared" si="48"/>
        <v>technology</v>
      </c>
      <c r="T625" t="str">
        <f t="shared" si="49"/>
        <v>wearables</v>
      </c>
    </row>
    <row r="626" spans="1:20" x14ac:dyDescent="0.5">
      <c r="A626" s="4">
        <v>150</v>
      </c>
      <c r="B626" t="s">
        <v>351</v>
      </c>
      <c r="C626" s="3" t="s">
        <v>352</v>
      </c>
      <c r="D626" s="5">
        <v>100</v>
      </c>
      <c r="E626" s="5">
        <v>1</v>
      </c>
      <c r="F626" s="6">
        <f>Table1[[#This Row],[pledged]]/Table1[[#This Row],[goal]]</f>
        <v>0.01</v>
      </c>
      <c r="G626" t="s">
        <v>14</v>
      </c>
      <c r="H626" s="4">
        <v>1</v>
      </c>
      <c r="I626" s="4">
        <f t="shared" si="45"/>
        <v>1</v>
      </c>
      <c r="J626" t="s">
        <v>21</v>
      </c>
      <c r="K626" t="s">
        <v>22</v>
      </c>
      <c r="L626">
        <v>1544940000</v>
      </c>
      <c r="M626">
        <v>1545026400</v>
      </c>
      <c r="N626" s="11">
        <f t="shared" si="46"/>
        <v>43450.25</v>
      </c>
      <c r="O626" s="11">
        <f t="shared" si="47"/>
        <v>43451.25</v>
      </c>
      <c r="P626" t="b">
        <v>0</v>
      </c>
      <c r="Q626" t="b">
        <v>0</v>
      </c>
      <c r="R626" t="s">
        <v>23</v>
      </c>
      <c r="S626" t="str">
        <f t="shared" si="48"/>
        <v>music</v>
      </c>
      <c r="T626" t="str">
        <f t="shared" si="49"/>
        <v>rock</v>
      </c>
    </row>
    <row r="627" spans="1:20" x14ac:dyDescent="0.5">
      <c r="A627" s="4">
        <v>151</v>
      </c>
      <c r="B627" t="s">
        <v>353</v>
      </c>
      <c r="C627" s="3" t="s">
        <v>354</v>
      </c>
      <c r="D627" s="5">
        <v>137200</v>
      </c>
      <c r="E627" s="5">
        <v>88037</v>
      </c>
      <c r="F627" s="6">
        <f>Table1[[#This Row],[pledged]]/Table1[[#This Row],[goal]]</f>
        <v>0.64166909620991253</v>
      </c>
      <c r="G627" t="s">
        <v>14</v>
      </c>
      <c r="H627" s="4">
        <v>1467</v>
      </c>
      <c r="I627" s="4">
        <f t="shared" si="45"/>
        <v>60.011588275391958</v>
      </c>
      <c r="J627" t="s">
        <v>21</v>
      </c>
      <c r="K627" t="s">
        <v>22</v>
      </c>
      <c r="L627">
        <v>1402290000</v>
      </c>
      <c r="M627">
        <v>1406696400</v>
      </c>
      <c r="N627" s="11">
        <f t="shared" si="46"/>
        <v>41799.208333333336</v>
      </c>
      <c r="O627" s="11">
        <f t="shared" si="47"/>
        <v>41850.208333333336</v>
      </c>
      <c r="P627" t="b">
        <v>0</v>
      </c>
      <c r="Q627" t="b">
        <v>0</v>
      </c>
      <c r="R627" t="s">
        <v>50</v>
      </c>
      <c r="S627" t="str">
        <f t="shared" si="48"/>
        <v>music</v>
      </c>
      <c r="T627" t="str">
        <f t="shared" si="49"/>
        <v>electric music</v>
      </c>
    </row>
    <row r="628" spans="1:20" x14ac:dyDescent="0.5">
      <c r="A628" s="4">
        <v>153</v>
      </c>
      <c r="B628" t="s">
        <v>357</v>
      </c>
      <c r="C628" s="3" t="s">
        <v>358</v>
      </c>
      <c r="D628" s="5">
        <v>189400</v>
      </c>
      <c r="E628" s="5">
        <v>176112</v>
      </c>
      <c r="F628" s="6">
        <f>Table1[[#This Row],[pledged]]/Table1[[#This Row],[goal]]</f>
        <v>0.92984160506863778</v>
      </c>
      <c r="G628" t="s">
        <v>14</v>
      </c>
      <c r="H628" s="4">
        <v>5681</v>
      </c>
      <c r="I628" s="4">
        <f t="shared" si="45"/>
        <v>31.000176025347649</v>
      </c>
      <c r="J628" t="s">
        <v>21</v>
      </c>
      <c r="K628" t="s">
        <v>22</v>
      </c>
      <c r="L628">
        <v>1350622800</v>
      </c>
      <c r="M628">
        <v>1351141200</v>
      </c>
      <c r="N628" s="11">
        <f t="shared" si="46"/>
        <v>41201.208333333336</v>
      </c>
      <c r="O628" s="11">
        <f t="shared" si="47"/>
        <v>41207.208333333336</v>
      </c>
      <c r="P628" t="b">
        <v>0</v>
      </c>
      <c r="Q628" t="b">
        <v>0</v>
      </c>
      <c r="R628" t="s">
        <v>33</v>
      </c>
      <c r="S628" t="str">
        <f t="shared" si="48"/>
        <v>theater</v>
      </c>
      <c r="T628" t="str">
        <f t="shared" si="49"/>
        <v>plays</v>
      </c>
    </row>
    <row r="629" spans="1:20" x14ac:dyDescent="0.5">
      <c r="A629" s="4">
        <v>154</v>
      </c>
      <c r="B629" t="s">
        <v>359</v>
      </c>
      <c r="C629" s="3" t="s">
        <v>360</v>
      </c>
      <c r="D629" s="5">
        <v>171300</v>
      </c>
      <c r="E629" s="5">
        <v>100650</v>
      </c>
      <c r="F629" s="6">
        <f>Table1[[#This Row],[pledged]]/Table1[[#This Row],[goal]]</f>
        <v>0.58756567425569173</v>
      </c>
      <c r="G629" t="s">
        <v>14</v>
      </c>
      <c r="H629" s="4">
        <v>1059</v>
      </c>
      <c r="I629" s="4">
        <f t="shared" si="45"/>
        <v>95.042492917847028</v>
      </c>
      <c r="J629" t="s">
        <v>21</v>
      </c>
      <c r="K629" t="s">
        <v>22</v>
      </c>
      <c r="L629">
        <v>1463029200</v>
      </c>
      <c r="M629">
        <v>1465016400</v>
      </c>
      <c r="N629" s="11">
        <f t="shared" si="46"/>
        <v>42502.208333333328</v>
      </c>
      <c r="O629" s="11">
        <f t="shared" si="47"/>
        <v>42525.208333333328</v>
      </c>
      <c r="P629" t="b">
        <v>0</v>
      </c>
      <c r="Q629" t="b">
        <v>1</v>
      </c>
      <c r="R629" t="s">
        <v>59</v>
      </c>
      <c r="S629" t="str">
        <f t="shared" si="48"/>
        <v>music</v>
      </c>
      <c r="T629" t="str">
        <f t="shared" si="49"/>
        <v>indie rock</v>
      </c>
    </row>
    <row r="630" spans="1:20" x14ac:dyDescent="0.5">
      <c r="A630" s="4">
        <v>155</v>
      </c>
      <c r="B630" t="s">
        <v>361</v>
      </c>
      <c r="C630" s="3" t="s">
        <v>362</v>
      </c>
      <c r="D630" s="5">
        <v>139500</v>
      </c>
      <c r="E630" s="5">
        <v>90706</v>
      </c>
      <c r="F630" s="6">
        <f>Table1[[#This Row],[pledged]]/Table1[[#This Row],[goal]]</f>
        <v>0.65022222222222226</v>
      </c>
      <c r="G630" t="s">
        <v>14</v>
      </c>
      <c r="H630" s="4">
        <v>1194</v>
      </c>
      <c r="I630" s="4">
        <f t="shared" si="45"/>
        <v>75.968174204355108</v>
      </c>
      <c r="J630" t="s">
        <v>21</v>
      </c>
      <c r="K630" t="s">
        <v>22</v>
      </c>
      <c r="L630">
        <v>1269493200</v>
      </c>
      <c r="M630">
        <v>1270789200</v>
      </c>
      <c r="N630" s="11">
        <f t="shared" si="46"/>
        <v>40262.208333333336</v>
      </c>
      <c r="O630" s="11">
        <f t="shared" si="47"/>
        <v>40277.208333333336</v>
      </c>
      <c r="P630" t="b">
        <v>0</v>
      </c>
      <c r="Q630" t="b">
        <v>0</v>
      </c>
      <c r="R630" t="s">
        <v>33</v>
      </c>
      <c r="S630" t="str">
        <f t="shared" si="48"/>
        <v>theater</v>
      </c>
      <c r="T630" t="str">
        <f t="shared" si="49"/>
        <v>plays</v>
      </c>
    </row>
    <row r="631" spans="1:20" x14ac:dyDescent="0.5">
      <c r="A631" s="4">
        <v>157</v>
      </c>
      <c r="B631" t="s">
        <v>365</v>
      </c>
      <c r="C631" s="3" t="s">
        <v>366</v>
      </c>
      <c r="D631" s="5">
        <v>4200</v>
      </c>
      <c r="E631" s="5">
        <v>2212</v>
      </c>
      <c r="F631" s="6">
        <f>Table1[[#This Row],[pledged]]/Table1[[#This Row],[goal]]</f>
        <v>0.52666666666666662</v>
      </c>
      <c r="G631" t="s">
        <v>14</v>
      </c>
      <c r="H631" s="4">
        <v>30</v>
      </c>
      <c r="I631" s="4">
        <f t="shared" si="45"/>
        <v>73.733333333333334</v>
      </c>
      <c r="J631" t="s">
        <v>26</v>
      </c>
      <c r="K631" t="s">
        <v>27</v>
      </c>
      <c r="L631">
        <v>1388383200</v>
      </c>
      <c r="M631">
        <v>1389420000</v>
      </c>
      <c r="N631" s="11">
        <f t="shared" si="46"/>
        <v>41638.25</v>
      </c>
      <c r="O631" s="11">
        <f t="shared" si="47"/>
        <v>41650.25</v>
      </c>
      <c r="P631" t="b">
        <v>0</v>
      </c>
      <c r="Q631" t="b">
        <v>0</v>
      </c>
      <c r="R631" t="s">
        <v>121</v>
      </c>
      <c r="S631" t="str">
        <f t="shared" si="48"/>
        <v>photography</v>
      </c>
      <c r="T631" t="str">
        <f t="shared" si="49"/>
        <v>photography books</v>
      </c>
    </row>
    <row r="632" spans="1:20" ht="31.5" x14ac:dyDescent="0.5">
      <c r="A632" s="4">
        <v>161</v>
      </c>
      <c r="B632" t="s">
        <v>373</v>
      </c>
      <c r="C632" s="3" t="s">
        <v>374</v>
      </c>
      <c r="D632" s="5">
        <v>5500</v>
      </c>
      <c r="E632" s="5">
        <v>4300</v>
      </c>
      <c r="F632" s="6">
        <f>Table1[[#This Row],[pledged]]/Table1[[#This Row],[goal]]</f>
        <v>0.78181818181818186</v>
      </c>
      <c r="G632" t="s">
        <v>14</v>
      </c>
      <c r="H632" s="4">
        <v>75</v>
      </c>
      <c r="I632" s="4">
        <f t="shared" si="45"/>
        <v>57.333333333333336</v>
      </c>
      <c r="J632" t="s">
        <v>21</v>
      </c>
      <c r="K632" t="s">
        <v>22</v>
      </c>
      <c r="L632">
        <v>1442984400</v>
      </c>
      <c r="M632">
        <v>1443502800</v>
      </c>
      <c r="N632" s="11">
        <f t="shared" si="46"/>
        <v>42270.208333333328</v>
      </c>
      <c r="O632" s="11">
        <f t="shared" si="47"/>
        <v>42276.208333333328</v>
      </c>
      <c r="P632" t="b">
        <v>0</v>
      </c>
      <c r="Q632" t="b">
        <v>1</v>
      </c>
      <c r="R632" t="s">
        <v>28</v>
      </c>
      <c r="S632" t="str">
        <f t="shared" si="48"/>
        <v>technology</v>
      </c>
      <c r="T632" t="str">
        <f t="shared" si="49"/>
        <v>web</v>
      </c>
    </row>
    <row r="633" spans="1:20" x14ac:dyDescent="0.5">
      <c r="A633" s="4">
        <v>168</v>
      </c>
      <c r="B633" t="s">
        <v>387</v>
      </c>
      <c r="C633" s="3" t="s">
        <v>388</v>
      </c>
      <c r="D633" s="5">
        <v>128100</v>
      </c>
      <c r="E633" s="5">
        <v>40107</v>
      </c>
      <c r="F633" s="6">
        <f>Table1[[#This Row],[pledged]]/Table1[[#This Row],[goal]]</f>
        <v>0.3130913348946136</v>
      </c>
      <c r="G633" t="s">
        <v>14</v>
      </c>
      <c r="H633" s="4">
        <v>955</v>
      </c>
      <c r="I633" s="4">
        <f t="shared" si="45"/>
        <v>41.996858638743454</v>
      </c>
      <c r="J633" t="s">
        <v>36</v>
      </c>
      <c r="K633" t="s">
        <v>37</v>
      </c>
      <c r="L633">
        <v>1550815200</v>
      </c>
      <c r="M633">
        <v>1552798800</v>
      </c>
      <c r="N633" s="11">
        <f t="shared" si="46"/>
        <v>43518.25</v>
      </c>
      <c r="O633" s="11">
        <f t="shared" si="47"/>
        <v>43541.208333333328</v>
      </c>
      <c r="P633" t="b">
        <v>0</v>
      </c>
      <c r="Q633" t="b">
        <v>1</v>
      </c>
      <c r="R633" t="s">
        <v>59</v>
      </c>
      <c r="S633" t="str">
        <f t="shared" si="48"/>
        <v>music</v>
      </c>
      <c r="T633" t="str">
        <f t="shared" si="49"/>
        <v>indie rock</v>
      </c>
    </row>
    <row r="634" spans="1:20" x14ac:dyDescent="0.5">
      <c r="A634" s="4">
        <v>170</v>
      </c>
      <c r="B634" t="s">
        <v>391</v>
      </c>
      <c r="C634" s="3" t="s">
        <v>392</v>
      </c>
      <c r="D634" s="5">
        <v>188100</v>
      </c>
      <c r="E634" s="5">
        <v>5528</v>
      </c>
      <c r="F634" s="6">
        <f>Table1[[#This Row],[pledged]]/Table1[[#This Row],[goal]]</f>
        <v>2.9388623072833599E-2</v>
      </c>
      <c r="G634" t="s">
        <v>14</v>
      </c>
      <c r="H634" s="4">
        <v>67</v>
      </c>
      <c r="I634" s="4">
        <f t="shared" si="45"/>
        <v>82.507462686567166</v>
      </c>
      <c r="J634" t="s">
        <v>21</v>
      </c>
      <c r="K634" t="s">
        <v>22</v>
      </c>
      <c r="L634">
        <v>1501736400</v>
      </c>
      <c r="M634">
        <v>1502341200</v>
      </c>
      <c r="N634" s="11">
        <f t="shared" si="46"/>
        <v>42950.208333333328</v>
      </c>
      <c r="O634" s="11">
        <f t="shared" si="47"/>
        <v>42957.208333333328</v>
      </c>
      <c r="P634" t="b">
        <v>0</v>
      </c>
      <c r="Q634" t="b">
        <v>0</v>
      </c>
      <c r="R634" t="s">
        <v>59</v>
      </c>
      <c r="S634" t="str">
        <f t="shared" si="48"/>
        <v>music</v>
      </c>
      <c r="T634" t="str">
        <f t="shared" si="49"/>
        <v>indie rock</v>
      </c>
    </row>
    <row r="635" spans="1:20" ht="31.5" x14ac:dyDescent="0.5">
      <c r="A635" s="4">
        <v>171</v>
      </c>
      <c r="B635" t="s">
        <v>393</v>
      </c>
      <c r="C635" s="3" t="s">
        <v>394</v>
      </c>
      <c r="D635" s="5">
        <v>4900</v>
      </c>
      <c r="E635" s="5">
        <v>521</v>
      </c>
      <c r="F635" s="6">
        <f>Table1[[#This Row],[pledged]]/Table1[[#This Row],[goal]]</f>
        <v>0.1063265306122449</v>
      </c>
      <c r="G635" t="s">
        <v>14</v>
      </c>
      <c r="H635" s="4">
        <v>5</v>
      </c>
      <c r="I635" s="4">
        <f t="shared" si="45"/>
        <v>104.2</v>
      </c>
      <c r="J635" t="s">
        <v>21</v>
      </c>
      <c r="K635" t="s">
        <v>22</v>
      </c>
      <c r="L635">
        <v>1395291600</v>
      </c>
      <c r="M635">
        <v>1397192400</v>
      </c>
      <c r="N635" s="11">
        <f t="shared" si="46"/>
        <v>41718.208333333336</v>
      </c>
      <c r="O635" s="11">
        <f t="shared" si="47"/>
        <v>41740.208333333336</v>
      </c>
      <c r="P635" t="b">
        <v>0</v>
      </c>
      <c r="Q635" t="b">
        <v>0</v>
      </c>
      <c r="R635" t="s">
        <v>205</v>
      </c>
      <c r="S635" t="str">
        <f t="shared" si="48"/>
        <v>publishing</v>
      </c>
      <c r="T635" t="str">
        <f t="shared" si="49"/>
        <v>translations</v>
      </c>
    </row>
    <row r="636" spans="1:20" x14ac:dyDescent="0.5">
      <c r="A636" s="4">
        <v>172</v>
      </c>
      <c r="B636" t="s">
        <v>395</v>
      </c>
      <c r="C636" s="3" t="s">
        <v>396</v>
      </c>
      <c r="D636" s="5">
        <v>800</v>
      </c>
      <c r="E636" s="5">
        <v>663</v>
      </c>
      <c r="F636" s="6">
        <f>Table1[[#This Row],[pledged]]/Table1[[#This Row],[goal]]</f>
        <v>0.82874999999999999</v>
      </c>
      <c r="G636" t="s">
        <v>14</v>
      </c>
      <c r="H636" s="4">
        <v>26</v>
      </c>
      <c r="I636" s="4">
        <f t="shared" si="45"/>
        <v>25.5</v>
      </c>
      <c r="J636" t="s">
        <v>21</v>
      </c>
      <c r="K636" t="s">
        <v>22</v>
      </c>
      <c r="L636">
        <v>1405746000</v>
      </c>
      <c r="M636">
        <v>1407042000</v>
      </c>
      <c r="N636" s="11">
        <f t="shared" si="46"/>
        <v>41839.208333333336</v>
      </c>
      <c r="O636" s="11">
        <f t="shared" si="47"/>
        <v>41854.208333333336</v>
      </c>
      <c r="P636" t="b">
        <v>0</v>
      </c>
      <c r="Q636" t="b">
        <v>1</v>
      </c>
      <c r="R636" t="s">
        <v>42</v>
      </c>
      <c r="S636" t="str">
        <f t="shared" si="48"/>
        <v>film &amp; video</v>
      </c>
      <c r="T636" t="str">
        <f t="shared" si="49"/>
        <v>documentary</v>
      </c>
    </row>
    <row r="637" spans="1:20" x14ac:dyDescent="0.5">
      <c r="A637" s="4">
        <v>175</v>
      </c>
      <c r="B637" t="s">
        <v>401</v>
      </c>
      <c r="C637" s="3" t="s">
        <v>402</v>
      </c>
      <c r="D637" s="5">
        <v>181200</v>
      </c>
      <c r="E637" s="5">
        <v>47459</v>
      </c>
      <c r="F637" s="6">
        <f>Table1[[#This Row],[pledged]]/Table1[[#This Row],[goal]]</f>
        <v>0.26191501103752757</v>
      </c>
      <c r="G637" t="s">
        <v>14</v>
      </c>
      <c r="H637" s="4">
        <v>1130</v>
      </c>
      <c r="I637" s="4">
        <f t="shared" si="45"/>
        <v>41.999115044247787</v>
      </c>
      <c r="J637" t="s">
        <v>21</v>
      </c>
      <c r="K637" t="s">
        <v>22</v>
      </c>
      <c r="L637">
        <v>1472619600</v>
      </c>
      <c r="M637">
        <v>1474261200</v>
      </c>
      <c r="N637" s="11">
        <f t="shared" si="46"/>
        <v>42613.208333333328</v>
      </c>
      <c r="O637" s="11">
        <f t="shared" si="47"/>
        <v>42632.208333333328</v>
      </c>
      <c r="P637" t="b">
        <v>0</v>
      </c>
      <c r="Q637" t="b">
        <v>0</v>
      </c>
      <c r="R637" t="s">
        <v>33</v>
      </c>
      <c r="S637" t="str">
        <f t="shared" si="48"/>
        <v>theater</v>
      </c>
      <c r="T637" t="str">
        <f t="shared" si="49"/>
        <v>plays</v>
      </c>
    </row>
    <row r="638" spans="1:20" ht="31.5" x14ac:dyDescent="0.5">
      <c r="A638" s="4">
        <v>176</v>
      </c>
      <c r="B638" t="s">
        <v>403</v>
      </c>
      <c r="C638" s="3" t="s">
        <v>404</v>
      </c>
      <c r="D638" s="5">
        <v>115000</v>
      </c>
      <c r="E638" s="5">
        <v>86060</v>
      </c>
      <c r="F638" s="6">
        <f>Table1[[#This Row],[pledged]]/Table1[[#This Row],[goal]]</f>
        <v>0.74834782608695649</v>
      </c>
      <c r="G638" t="s">
        <v>14</v>
      </c>
      <c r="H638" s="4">
        <v>782</v>
      </c>
      <c r="I638" s="4">
        <f t="shared" si="45"/>
        <v>110.05115089514067</v>
      </c>
      <c r="J638" t="s">
        <v>21</v>
      </c>
      <c r="K638" t="s">
        <v>22</v>
      </c>
      <c r="L638">
        <v>1472878800</v>
      </c>
      <c r="M638">
        <v>1473656400</v>
      </c>
      <c r="N638" s="11">
        <f t="shared" si="46"/>
        <v>42616.208333333328</v>
      </c>
      <c r="O638" s="11">
        <f t="shared" si="47"/>
        <v>42625.208333333328</v>
      </c>
      <c r="P638" t="b">
        <v>0</v>
      </c>
      <c r="Q638" t="b">
        <v>0</v>
      </c>
      <c r="R638" t="s">
        <v>33</v>
      </c>
      <c r="S638" t="str">
        <f t="shared" si="48"/>
        <v>theater</v>
      </c>
      <c r="T638" t="str">
        <f t="shared" si="49"/>
        <v>plays</v>
      </c>
    </row>
    <row r="639" spans="1:20" x14ac:dyDescent="0.5">
      <c r="A639" s="4">
        <v>178</v>
      </c>
      <c r="B639" t="s">
        <v>407</v>
      </c>
      <c r="C639" s="3" t="s">
        <v>408</v>
      </c>
      <c r="D639" s="5">
        <v>7200</v>
      </c>
      <c r="E639" s="5">
        <v>6927</v>
      </c>
      <c r="F639" s="6">
        <f>Table1[[#This Row],[pledged]]/Table1[[#This Row],[goal]]</f>
        <v>0.96208333333333329</v>
      </c>
      <c r="G639" t="s">
        <v>14</v>
      </c>
      <c r="H639" s="4">
        <v>210</v>
      </c>
      <c r="I639" s="4">
        <f t="shared" si="45"/>
        <v>32.985714285714288</v>
      </c>
      <c r="J639" t="s">
        <v>21</v>
      </c>
      <c r="K639" t="s">
        <v>22</v>
      </c>
      <c r="L639">
        <v>1505970000</v>
      </c>
      <c r="M639">
        <v>1506747600</v>
      </c>
      <c r="N639" s="11">
        <f t="shared" si="46"/>
        <v>42999.208333333328</v>
      </c>
      <c r="O639" s="11">
        <f t="shared" si="47"/>
        <v>43008.208333333328</v>
      </c>
      <c r="P639" t="b">
        <v>0</v>
      </c>
      <c r="Q639" t="b">
        <v>0</v>
      </c>
      <c r="R639" t="s">
        <v>17</v>
      </c>
      <c r="S639" t="str">
        <f t="shared" si="48"/>
        <v>food</v>
      </c>
      <c r="T639" t="str">
        <f t="shared" si="49"/>
        <v>food trucks</v>
      </c>
    </row>
    <row r="640" spans="1:20" x14ac:dyDescent="0.5">
      <c r="A640" s="4">
        <v>181</v>
      </c>
      <c r="B640" t="s">
        <v>413</v>
      </c>
      <c r="C640" s="3" t="s">
        <v>414</v>
      </c>
      <c r="D640" s="5">
        <v>8600</v>
      </c>
      <c r="E640" s="5">
        <v>5315</v>
      </c>
      <c r="F640" s="6">
        <f>Table1[[#This Row],[pledged]]/Table1[[#This Row],[goal]]</f>
        <v>0.61802325581395345</v>
      </c>
      <c r="G640" t="s">
        <v>14</v>
      </c>
      <c r="H640" s="4">
        <v>136</v>
      </c>
      <c r="I640" s="4">
        <f t="shared" si="45"/>
        <v>39.080882352941174</v>
      </c>
      <c r="J640" t="s">
        <v>21</v>
      </c>
      <c r="K640" t="s">
        <v>22</v>
      </c>
      <c r="L640">
        <v>1507093200</v>
      </c>
      <c r="M640">
        <v>1508648400</v>
      </c>
      <c r="N640" s="11">
        <f t="shared" si="46"/>
        <v>43012.208333333328</v>
      </c>
      <c r="O640" s="11">
        <f t="shared" si="47"/>
        <v>43030.208333333328</v>
      </c>
      <c r="P640" t="b">
        <v>0</v>
      </c>
      <c r="Q640" t="b">
        <v>0</v>
      </c>
      <c r="R640" t="s">
        <v>28</v>
      </c>
      <c r="S640" t="str">
        <f t="shared" si="48"/>
        <v>technology</v>
      </c>
      <c r="T640" t="str">
        <f t="shared" si="49"/>
        <v>web</v>
      </c>
    </row>
    <row r="641" spans="1:20" ht="31.5" x14ac:dyDescent="0.5">
      <c r="A641" s="4">
        <v>183</v>
      </c>
      <c r="B641" t="s">
        <v>417</v>
      </c>
      <c r="C641" s="3" t="s">
        <v>418</v>
      </c>
      <c r="D641" s="5">
        <v>5100</v>
      </c>
      <c r="E641" s="5">
        <v>3525</v>
      </c>
      <c r="F641" s="6">
        <f>Table1[[#This Row],[pledged]]/Table1[[#This Row],[goal]]</f>
        <v>0.69117647058823528</v>
      </c>
      <c r="G641" t="s">
        <v>14</v>
      </c>
      <c r="H641" s="4">
        <v>86</v>
      </c>
      <c r="I641" s="4">
        <f t="shared" si="45"/>
        <v>40.988372093023258</v>
      </c>
      <c r="J641" t="s">
        <v>15</v>
      </c>
      <c r="K641" t="s">
        <v>16</v>
      </c>
      <c r="L641">
        <v>1284008400</v>
      </c>
      <c r="M641">
        <v>1285131600</v>
      </c>
      <c r="N641" s="11">
        <f t="shared" si="46"/>
        <v>40430.208333333336</v>
      </c>
      <c r="O641" s="11">
        <f t="shared" si="47"/>
        <v>40443.208333333336</v>
      </c>
      <c r="P641" t="b">
        <v>0</v>
      </c>
      <c r="Q641" t="b">
        <v>0</v>
      </c>
      <c r="R641" t="s">
        <v>23</v>
      </c>
      <c r="S641" t="str">
        <f t="shared" si="48"/>
        <v>music</v>
      </c>
      <c r="T641" t="str">
        <f t="shared" si="49"/>
        <v>rock</v>
      </c>
    </row>
    <row r="642" spans="1:20" x14ac:dyDescent="0.5">
      <c r="A642" s="4">
        <v>185</v>
      </c>
      <c r="B642" t="s">
        <v>421</v>
      </c>
      <c r="C642" s="3" t="s">
        <v>422</v>
      </c>
      <c r="D642" s="5">
        <v>1000</v>
      </c>
      <c r="E642" s="5">
        <v>718</v>
      </c>
      <c r="F642" s="6">
        <f>Table1[[#This Row],[pledged]]/Table1[[#This Row],[goal]]</f>
        <v>0.71799999999999997</v>
      </c>
      <c r="G642" t="s">
        <v>14</v>
      </c>
      <c r="H642" s="4">
        <v>19</v>
      </c>
      <c r="I642" s="4">
        <f t="shared" ref="I642:I705" si="50">IFERROR(AVERAGE(E642/H642), 0)</f>
        <v>37.789473684210527</v>
      </c>
      <c r="J642" t="s">
        <v>21</v>
      </c>
      <c r="K642" t="s">
        <v>22</v>
      </c>
      <c r="L642">
        <v>1526187600</v>
      </c>
      <c r="M642">
        <v>1527138000</v>
      </c>
      <c r="N642" s="11">
        <f t="shared" ref="N642:N705" si="51">(((L642/60)/60)/24)+DATE(1970,1,1)</f>
        <v>43233.208333333328</v>
      </c>
      <c r="O642" s="11">
        <f t="shared" ref="O642:O705" si="52">(((M642/60)/60)/24)+DATE(1970,1,1)</f>
        <v>43244.208333333328</v>
      </c>
      <c r="P642" t="b">
        <v>0</v>
      </c>
      <c r="Q642" t="b">
        <v>0</v>
      </c>
      <c r="R642" t="s">
        <v>268</v>
      </c>
      <c r="S642" t="str">
        <f t="shared" ref="S642:S705" si="53">LEFT(R642, FIND("/", R642) - 1)</f>
        <v>film &amp; video</v>
      </c>
      <c r="T642" t="str">
        <f t="shared" ref="T642:T705" si="54">MID(R642, FIND("/", R642) + 1, LEN(R642) - FIND("/", R642))</f>
        <v>television</v>
      </c>
    </row>
    <row r="643" spans="1:20" x14ac:dyDescent="0.5">
      <c r="A643" s="4">
        <v>186</v>
      </c>
      <c r="B643" t="s">
        <v>423</v>
      </c>
      <c r="C643" s="3" t="s">
        <v>424</v>
      </c>
      <c r="D643" s="5">
        <v>88800</v>
      </c>
      <c r="E643" s="5">
        <v>28358</v>
      </c>
      <c r="F643" s="6">
        <f>Table1[[#This Row],[pledged]]/Table1[[#This Row],[goal]]</f>
        <v>0.31934684684684683</v>
      </c>
      <c r="G643" t="s">
        <v>14</v>
      </c>
      <c r="H643" s="4">
        <v>886</v>
      </c>
      <c r="I643" s="4">
        <f t="shared" si="50"/>
        <v>32.006772009029348</v>
      </c>
      <c r="J643" t="s">
        <v>21</v>
      </c>
      <c r="K643" t="s">
        <v>22</v>
      </c>
      <c r="L643">
        <v>1400821200</v>
      </c>
      <c r="M643">
        <v>1402117200</v>
      </c>
      <c r="N643" s="11">
        <f t="shared" si="51"/>
        <v>41782.208333333336</v>
      </c>
      <c r="O643" s="11">
        <f t="shared" si="52"/>
        <v>41797.208333333336</v>
      </c>
      <c r="P643" t="b">
        <v>0</v>
      </c>
      <c r="Q643" t="b">
        <v>0</v>
      </c>
      <c r="R643" t="s">
        <v>33</v>
      </c>
      <c r="S643" t="str">
        <f t="shared" si="53"/>
        <v>theater</v>
      </c>
      <c r="T643" t="str">
        <f t="shared" si="54"/>
        <v>plays</v>
      </c>
    </row>
    <row r="644" spans="1:20" x14ac:dyDescent="0.5">
      <c r="A644" s="4">
        <v>188</v>
      </c>
      <c r="B644" t="s">
        <v>427</v>
      </c>
      <c r="C644" s="3" t="s">
        <v>428</v>
      </c>
      <c r="D644" s="5">
        <v>8200</v>
      </c>
      <c r="E644" s="5">
        <v>2625</v>
      </c>
      <c r="F644" s="6">
        <f>Table1[[#This Row],[pledged]]/Table1[[#This Row],[goal]]</f>
        <v>0.3201219512195122</v>
      </c>
      <c r="G644" t="s">
        <v>14</v>
      </c>
      <c r="H644" s="4">
        <v>35</v>
      </c>
      <c r="I644" s="4">
        <f t="shared" si="50"/>
        <v>75</v>
      </c>
      <c r="J644" t="s">
        <v>106</v>
      </c>
      <c r="K644" t="s">
        <v>107</v>
      </c>
      <c r="L644">
        <v>1417500000</v>
      </c>
      <c r="M644">
        <v>1417586400</v>
      </c>
      <c r="N644" s="11">
        <f t="shared" si="51"/>
        <v>41975.25</v>
      </c>
      <c r="O644" s="11">
        <f t="shared" si="52"/>
        <v>41976.25</v>
      </c>
      <c r="P644" t="b">
        <v>0</v>
      </c>
      <c r="Q644" t="b">
        <v>0</v>
      </c>
      <c r="R644" t="s">
        <v>33</v>
      </c>
      <c r="S644" t="str">
        <f t="shared" si="53"/>
        <v>theater</v>
      </c>
      <c r="T644" t="str">
        <f t="shared" si="54"/>
        <v>plays</v>
      </c>
    </row>
    <row r="645" spans="1:20" x14ac:dyDescent="0.5">
      <c r="A645" s="4">
        <v>190</v>
      </c>
      <c r="B645" t="s">
        <v>431</v>
      </c>
      <c r="C645" s="3" t="s">
        <v>432</v>
      </c>
      <c r="D645" s="5">
        <v>3700</v>
      </c>
      <c r="E645" s="5">
        <v>2538</v>
      </c>
      <c r="F645" s="6">
        <f>Table1[[#This Row],[pledged]]/Table1[[#This Row],[goal]]</f>
        <v>0.68594594594594593</v>
      </c>
      <c r="G645" t="s">
        <v>14</v>
      </c>
      <c r="H645" s="4">
        <v>24</v>
      </c>
      <c r="I645" s="4">
        <f t="shared" si="50"/>
        <v>105.75</v>
      </c>
      <c r="J645" t="s">
        <v>21</v>
      </c>
      <c r="K645" t="s">
        <v>22</v>
      </c>
      <c r="L645">
        <v>1370322000</v>
      </c>
      <c r="M645">
        <v>1370408400</v>
      </c>
      <c r="N645" s="11">
        <f t="shared" si="51"/>
        <v>41429.208333333336</v>
      </c>
      <c r="O645" s="11">
        <f t="shared" si="52"/>
        <v>41430.208333333336</v>
      </c>
      <c r="P645" t="b">
        <v>0</v>
      </c>
      <c r="Q645" t="b">
        <v>1</v>
      </c>
      <c r="R645" t="s">
        <v>33</v>
      </c>
      <c r="S645" t="str">
        <f t="shared" si="53"/>
        <v>theater</v>
      </c>
      <c r="T645" t="str">
        <f t="shared" si="54"/>
        <v>plays</v>
      </c>
    </row>
    <row r="646" spans="1:20" x14ac:dyDescent="0.5">
      <c r="A646" s="4">
        <v>191</v>
      </c>
      <c r="B646" t="s">
        <v>433</v>
      </c>
      <c r="C646" s="3" t="s">
        <v>434</v>
      </c>
      <c r="D646" s="5">
        <v>8400</v>
      </c>
      <c r="E646" s="5">
        <v>3188</v>
      </c>
      <c r="F646" s="6">
        <f>Table1[[#This Row],[pledged]]/Table1[[#This Row],[goal]]</f>
        <v>0.37952380952380954</v>
      </c>
      <c r="G646" t="s">
        <v>14</v>
      </c>
      <c r="H646" s="4">
        <v>86</v>
      </c>
      <c r="I646" s="4">
        <f t="shared" si="50"/>
        <v>37.069767441860463</v>
      </c>
      <c r="J646" t="s">
        <v>106</v>
      </c>
      <c r="K646" t="s">
        <v>107</v>
      </c>
      <c r="L646">
        <v>1552366800</v>
      </c>
      <c r="M646">
        <v>1552626000</v>
      </c>
      <c r="N646" s="11">
        <f t="shared" si="51"/>
        <v>43536.208333333328</v>
      </c>
      <c r="O646" s="11">
        <f t="shared" si="52"/>
        <v>43539.208333333328</v>
      </c>
      <c r="P646" t="b">
        <v>0</v>
      </c>
      <c r="Q646" t="b">
        <v>0</v>
      </c>
      <c r="R646" t="s">
        <v>33</v>
      </c>
      <c r="S646" t="str">
        <f t="shared" si="53"/>
        <v>theater</v>
      </c>
      <c r="T646" t="str">
        <f t="shared" si="54"/>
        <v>plays</v>
      </c>
    </row>
    <row r="647" spans="1:20" x14ac:dyDescent="0.5">
      <c r="A647" s="4">
        <v>192</v>
      </c>
      <c r="B647" t="s">
        <v>435</v>
      </c>
      <c r="C647" s="3" t="s">
        <v>436</v>
      </c>
      <c r="D647" s="5">
        <v>42600</v>
      </c>
      <c r="E647" s="5">
        <v>8517</v>
      </c>
      <c r="F647" s="6">
        <f>Table1[[#This Row],[pledged]]/Table1[[#This Row],[goal]]</f>
        <v>0.19992957746478873</v>
      </c>
      <c r="G647" t="s">
        <v>14</v>
      </c>
      <c r="H647" s="4">
        <v>243</v>
      </c>
      <c r="I647" s="4">
        <f t="shared" si="50"/>
        <v>35.049382716049379</v>
      </c>
      <c r="J647" t="s">
        <v>21</v>
      </c>
      <c r="K647" t="s">
        <v>22</v>
      </c>
      <c r="L647">
        <v>1403845200</v>
      </c>
      <c r="M647">
        <v>1404190800</v>
      </c>
      <c r="N647" s="11">
        <f t="shared" si="51"/>
        <v>41817.208333333336</v>
      </c>
      <c r="O647" s="11">
        <f t="shared" si="52"/>
        <v>41821.208333333336</v>
      </c>
      <c r="P647" t="b">
        <v>0</v>
      </c>
      <c r="Q647" t="b">
        <v>0</v>
      </c>
      <c r="R647" t="s">
        <v>23</v>
      </c>
      <c r="S647" t="str">
        <f t="shared" si="53"/>
        <v>music</v>
      </c>
      <c r="T647" t="str">
        <f t="shared" si="54"/>
        <v>rock</v>
      </c>
    </row>
    <row r="648" spans="1:20" x14ac:dyDescent="0.5">
      <c r="A648" s="4">
        <v>193</v>
      </c>
      <c r="B648" t="s">
        <v>437</v>
      </c>
      <c r="C648" s="3" t="s">
        <v>438</v>
      </c>
      <c r="D648" s="5">
        <v>6600</v>
      </c>
      <c r="E648" s="5">
        <v>3012</v>
      </c>
      <c r="F648" s="6">
        <f>Table1[[#This Row],[pledged]]/Table1[[#This Row],[goal]]</f>
        <v>0.45636363636363636</v>
      </c>
      <c r="G648" t="s">
        <v>14</v>
      </c>
      <c r="H648" s="4">
        <v>65</v>
      </c>
      <c r="I648" s="4">
        <f t="shared" si="50"/>
        <v>46.338461538461537</v>
      </c>
      <c r="J648" t="s">
        <v>21</v>
      </c>
      <c r="K648" t="s">
        <v>22</v>
      </c>
      <c r="L648">
        <v>1523163600</v>
      </c>
      <c r="M648">
        <v>1523509200</v>
      </c>
      <c r="N648" s="11">
        <f t="shared" si="51"/>
        <v>43198.208333333328</v>
      </c>
      <c r="O648" s="11">
        <f t="shared" si="52"/>
        <v>43202.208333333328</v>
      </c>
      <c r="P648" t="b">
        <v>1</v>
      </c>
      <c r="Q648" t="b">
        <v>0</v>
      </c>
      <c r="R648" t="s">
        <v>59</v>
      </c>
      <c r="S648" t="str">
        <f t="shared" si="53"/>
        <v>music</v>
      </c>
      <c r="T648" t="str">
        <f t="shared" si="54"/>
        <v>indie rock</v>
      </c>
    </row>
    <row r="649" spans="1:20" x14ac:dyDescent="0.5">
      <c r="A649" s="4">
        <v>196</v>
      </c>
      <c r="B649" t="s">
        <v>443</v>
      </c>
      <c r="C649" s="3" t="s">
        <v>444</v>
      </c>
      <c r="D649" s="5">
        <v>8200</v>
      </c>
      <c r="E649" s="5">
        <v>5178</v>
      </c>
      <c r="F649" s="6">
        <f>Table1[[#This Row],[pledged]]/Table1[[#This Row],[goal]]</f>
        <v>0.63146341463414635</v>
      </c>
      <c r="G649" t="s">
        <v>14</v>
      </c>
      <c r="H649" s="4">
        <v>100</v>
      </c>
      <c r="I649" s="4">
        <f t="shared" si="50"/>
        <v>51.78</v>
      </c>
      <c r="J649" t="s">
        <v>36</v>
      </c>
      <c r="K649" t="s">
        <v>37</v>
      </c>
      <c r="L649">
        <v>1472878800</v>
      </c>
      <c r="M649">
        <v>1474520400</v>
      </c>
      <c r="N649" s="11">
        <f t="shared" si="51"/>
        <v>42616.208333333328</v>
      </c>
      <c r="O649" s="11">
        <f t="shared" si="52"/>
        <v>42635.208333333328</v>
      </c>
      <c r="P649" t="b">
        <v>0</v>
      </c>
      <c r="Q649" t="b">
        <v>0</v>
      </c>
      <c r="R649" t="s">
        <v>64</v>
      </c>
      <c r="S649" t="str">
        <f t="shared" si="53"/>
        <v>technology</v>
      </c>
      <c r="T649" t="str">
        <f t="shared" si="54"/>
        <v>wearables</v>
      </c>
    </row>
    <row r="650" spans="1:20" x14ac:dyDescent="0.5">
      <c r="A650" s="4">
        <v>198</v>
      </c>
      <c r="B650" t="s">
        <v>447</v>
      </c>
      <c r="C650" s="3" t="s">
        <v>448</v>
      </c>
      <c r="D650" s="5">
        <v>63200</v>
      </c>
      <c r="E650" s="5">
        <v>6041</v>
      </c>
      <c r="F650" s="6">
        <f>Table1[[#This Row],[pledged]]/Table1[[#This Row],[goal]]</f>
        <v>9.5585443037974685E-2</v>
      </c>
      <c r="G650" t="s">
        <v>14</v>
      </c>
      <c r="H650" s="4">
        <v>168</v>
      </c>
      <c r="I650" s="4">
        <f t="shared" si="50"/>
        <v>35.958333333333336</v>
      </c>
      <c r="J650" t="s">
        <v>21</v>
      </c>
      <c r="K650" t="s">
        <v>22</v>
      </c>
      <c r="L650">
        <v>1281070800</v>
      </c>
      <c r="M650">
        <v>1283576400</v>
      </c>
      <c r="N650" s="11">
        <f t="shared" si="51"/>
        <v>40396.208333333336</v>
      </c>
      <c r="O650" s="11">
        <f t="shared" si="52"/>
        <v>40425.208333333336</v>
      </c>
      <c r="P650" t="b">
        <v>0</v>
      </c>
      <c r="Q650" t="b">
        <v>0</v>
      </c>
      <c r="R650" t="s">
        <v>50</v>
      </c>
      <c r="S650" t="str">
        <f t="shared" si="53"/>
        <v>music</v>
      </c>
      <c r="T650" t="str">
        <f t="shared" si="54"/>
        <v>electric music</v>
      </c>
    </row>
    <row r="651" spans="1:20" x14ac:dyDescent="0.5">
      <c r="A651" s="4">
        <v>199</v>
      </c>
      <c r="B651" t="s">
        <v>449</v>
      </c>
      <c r="C651" s="3" t="s">
        <v>450</v>
      </c>
      <c r="D651" s="5">
        <v>1800</v>
      </c>
      <c r="E651" s="5">
        <v>968</v>
      </c>
      <c r="F651" s="6">
        <f>Table1[[#This Row],[pledged]]/Table1[[#This Row],[goal]]</f>
        <v>0.5377777777777778</v>
      </c>
      <c r="G651" t="s">
        <v>14</v>
      </c>
      <c r="H651" s="4">
        <v>13</v>
      </c>
      <c r="I651" s="4">
        <f t="shared" si="50"/>
        <v>74.461538461538467</v>
      </c>
      <c r="J651" t="s">
        <v>21</v>
      </c>
      <c r="K651" t="s">
        <v>22</v>
      </c>
      <c r="L651">
        <v>1436245200</v>
      </c>
      <c r="M651">
        <v>1436590800</v>
      </c>
      <c r="N651" s="11">
        <f t="shared" si="51"/>
        <v>42192.208333333328</v>
      </c>
      <c r="O651" s="11">
        <f t="shared" si="52"/>
        <v>42196.208333333328</v>
      </c>
      <c r="P651" t="b">
        <v>0</v>
      </c>
      <c r="Q651" t="b">
        <v>0</v>
      </c>
      <c r="R651" t="s">
        <v>23</v>
      </c>
      <c r="S651" t="str">
        <f t="shared" si="53"/>
        <v>music</v>
      </c>
      <c r="T651" t="str">
        <f t="shared" si="54"/>
        <v>rock</v>
      </c>
    </row>
    <row r="652" spans="1:20" x14ac:dyDescent="0.5">
      <c r="A652" s="4">
        <v>200</v>
      </c>
      <c r="B652" t="s">
        <v>451</v>
      </c>
      <c r="C652" s="3" t="s">
        <v>452</v>
      </c>
      <c r="D652" s="5">
        <v>100</v>
      </c>
      <c r="E652" s="5">
        <v>2</v>
      </c>
      <c r="F652" s="6">
        <f>Table1[[#This Row],[pledged]]/Table1[[#This Row],[goal]]</f>
        <v>0.02</v>
      </c>
      <c r="G652" t="s">
        <v>14</v>
      </c>
      <c r="H652" s="4">
        <v>1</v>
      </c>
      <c r="I652" s="4">
        <f t="shared" si="50"/>
        <v>2</v>
      </c>
      <c r="J652" t="s">
        <v>15</v>
      </c>
      <c r="K652" t="s">
        <v>16</v>
      </c>
      <c r="L652">
        <v>1269493200</v>
      </c>
      <c r="M652">
        <v>1270443600</v>
      </c>
      <c r="N652" s="11">
        <f t="shared" si="51"/>
        <v>40262.208333333336</v>
      </c>
      <c r="O652" s="11">
        <f t="shared" si="52"/>
        <v>40273.208333333336</v>
      </c>
      <c r="P652" t="b">
        <v>0</v>
      </c>
      <c r="Q652" t="b">
        <v>0</v>
      </c>
      <c r="R652" t="s">
        <v>33</v>
      </c>
      <c r="S652" t="str">
        <f t="shared" si="53"/>
        <v>theater</v>
      </c>
      <c r="T652" t="str">
        <f t="shared" si="54"/>
        <v>plays</v>
      </c>
    </row>
    <row r="653" spans="1:20" x14ac:dyDescent="0.5">
      <c r="A653" s="4">
        <v>204</v>
      </c>
      <c r="B653" t="s">
        <v>459</v>
      </c>
      <c r="C653" s="3" t="s">
        <v>460</v>
      </c>
      <c r="D653" s="5">
        <v>75000</v>
      </c>
      <c r="E653" s="5">
        <v>2529</v>
      </c>
      <c r="F653" s="6">
        <f>Table1[[#This Row],[pledged]]/Table1[[#This Row],[goal]]</f>
        <v>3.372E-2</v>
      </c>
      <c r="G653" t="s">
        <v>14</v>
      </c>
      <c r="H653" s="4">
        <v>40</v>
      </c>
      <c r="I653" s="4">
        <f t="shared" si="50"/>
        <v>63.225000000000001</v>
      </c>
      <c r="J653" t="s">
        <v>21</v>
      </c>
      <c r="K653" t="s">
        <v>22</v>
      </c>
      <c r="L653">
        <v>1301806800</v>
      </c>
      <c r="M653">
        <v>1302670800</v>
      </c>
      <c r="N653" s="11">
        <f t="shared" si="51"/>
        <v>40636.208333333336</v>
      </c>
      <c r="O653" s="11">
        <f t="shared" si="52"/>
        <v>40646.208333333336</v>
      </c>
      <c r="P653" t="b">
        <v>0</v>
      </c>
      <c r="Q653" t="b">
        <v>0</v>
      </c>
      <c r="R653" t="s">
        <v>158</v>
      </c>
      <c r="S653" t="str">
        <f t="shared" si="53"/>
        <v>music</v>
      </c>
      <c r="T653" t="str">
        <f t="shared" si="54"/>
        <v>jazz</v>
      </c>
    </row>
    <row r="654" spans="1:20" x14ac:dyDescent="0.5">
      <c r="A654" s="4">
        <v>210</v>
      </c>
      <c r="B654" t="s">
        <v>471</v>
      </c>
      <c r="C654" s="3" t="s">
        <v>472</v>
      </c>
      <c r="D654" s="5">
        <v>9400</v>
      </c>
      <c r="E654" s="5">
        <v>6338</v>
      </c>
      <c r="F654" s="6">
        <f>Table1[[#This Row],[pledged]]/Table1[[#This Row],[goal]]</f>
        <v>0.67425531914893622</v>
      </c>
      <c r="G654" t="s">
        <v>14</v>
      </c>
      <c r="H654" s="4">
        <v>226</v>
      </c>
      <c r="I654" s="4">
        <f t="shared" si="50"/>
        <v>28.044247787610619</v>
      </c>
      <c r="J654" t="s">
        <v>36</v>
      </c>
      <c r="K654" t="s">
        <v>37</v>
      </c>
      <c r="L654">
        <v>1488520800</v>
      </c>
      <c r="M654">
        <v>1490850000</v>
      </c>
      <c r="N654" s="11">
        <f t="shared" si="51"/>
        <v>42797.25</v>
      </c>
      <c r="O654" s="11">
        <f t="shared" si="52"/>
        <v>42824.208333333328</v>
      </c>
      <c r="P654" t="b">
        <v>0</v>
      </c>
      <c r="Q654" t="b">
        <v>0</v>
      </c>
      <c r="R654" t="s">
        <v>473</v>
      </c>
      <c r="S654" t="str">
        <f t="shared" si="53"/>
        <v>film &amp; video</v>
      </c>
      <c r="T654" t="str">
        <f t="shared" si="54"/>
        <v>science fiction</v>
      </c>
    </row>
    <row r="655" spans="1:20" ht="31.5" x14ac:dyDescent="0.5">
      <c r="A655" s="4">
        <v>211</v>
      </c>
      <c r="B655" t="s">
        <v>474</v>
      </c>
      <c r="C655" s="3" t="s">
        <v>475</v>
      </c>
      <c r="D655" s="5">
        <v>104400</v>
      </c>
      <c r="E655" s="5">
        <v>99100</v>
      </c>
      <c r="F655" s="6">
        <f>Table1[[#This Row],[pledged]]/Table1[[#This Row],[goal]]</f>
        <v>0.9492337164750958</v>
      </c>
      <c r="G655" t="s">
        <v>14</v>
      </c>
      <c r="H655" s="4">
        <v>1625</v>
      </c>
      <c r="I655" s="4">
        <f t="shared" si="50"/>
        <v>60.984615384615381</v>
      </c>
      <c r="J655" t="s">
        <v>21</v>
      </c>
      <c r="K655" t="s">
        <v>22</v>
      </c>
      <c r="L655">
        <v>1377579600</v>
      </c>
      <c r="M655">
        <v>1379653200</v>
      </c>
      <c r="N655" s="11">
        <f t="shared" si="51"/>
        <v>41513.208333333336</v>
      </c>
      <c r="O655" s="11">
        <f t="shared" si="52"/>
        <v>41537.208333333336</v>
      </c>
      <c r="P655" t="b">
        <v>0</v>
      </c>
      <c r="Q655" t="b">
        <v>0</v>
      </c>
      <c r="R655" t="s">
        <v>33</v>
      </c>
      <c r="S655" t="str">
        <f t="shared" si="53"/>
        <v>theater</v>
      </c>
      <c r="T655" t="str">
        <f t="shared" si="54"/>
        <v>plays</v>
      </c>
    </row>
    <row r="656" spans="1:20" x14ac:dyDescent="0.5">
      <c r="A656" s="4">
        <v>215</v>
      </c>
      <c r="B656" t="s">
        <v>482</v>
      </c>
      <c r="C656" s="3" t="s">
        <v>483</v>
      </c>
      <c r="D656" s="5">
        <v>156800</v>
      </c>
      <c r="E656" s="5">
        <v>6024</v>
      </c>
      <c r="F656" s="6">
        <f>Table1[[#This Row],[pledged]]/Table1[[#This Row],[goal]]</f>
        <v>3.8418367346938778E-2</v>
      </c>
      <c r="G656" t="s">
        <v>14</v>
      </c>
      <c r="H656" s="4">
        <v>143</v>
      </c>
      <c r="I656" s="4">
        <f t="shared" si="50"/>
        <v>42.125874125874127</v>
      </c>
      <c r="J656" t="s">
        <v>21</v>
      </c>
      <c r="K656" t="s">
        <v>22</v>
      </c>
      <c r="L656">
        <v>1550037600</v>
      </c>
      <c r="M656">
        <v>1550210400</v>
      </c>
      <c r="N656" s="11">
        <f t="shared" si="51"/>
        <v>43509.25</v>
      </c>
      <c r="O656" s="11">
        <f t="shared" si="52"/>
        <v>43511.25</v>
      </c>
      <c r="P656" t="b">
        <v>0</v>
      </c>
      <c r="Q656" t="b">
        <v>0</v>
      </c>
      <c r="R656" t="s">
        <v>33</v>
      </c>
      <c r="S656" t="str">
        <f t="shared" si="53"/>
        <v>theater</v>
      </c>
      <c r="T656" t="str">
        <f t="shared" si="54"/>
        <v>plays</v>
      </c>
    </row>
    <row r="657" spans="1:20" x14ac:dyDescent="0.5">
      <c r="A657" s="4">
        <v>217</v>
      </c>
      <c r="B657" t="s">
        <v>486</v>
      </c>
      <c r="C657" s="3" t="s">
        <v>487</v>
      </c>
      <c r="D657" s="5">
        <v>129400</v>
      </c>
      <c r="E657" s="5">
        <v>57911</v>
      </c>
      <c r="F657" s="6">
        <f>Table1[[#This Row],[pledged]]/Table1[[#This Row],[goal]]</f>
        <v>0.44753477588871715</v>
      </c>
      <c r="G657" t="s">
        <v>14</v>
      </c>
      <c r="H657" s="4">
        <v>934</v>
      </c>
      <c r="I657" s="4">
        <f t="shared" si="50"/>
        <v>62.003211991434689</v>
      </c>
      <c r="J657" t="s">
        <v>21</v>
      </c>
      <c r="K657" t="s">
        <v>22</v>
      </c>
      <c r="L657">
        <v>1556427600</v>
      </c>
      <c r="M657">
        <v>1557205200</v>
      </c>
      <c r="N657" s="11">
        <f t="shared" si="51"/>
        <v>43583.208333333328</v>
      </c>
      <c r="O657" s="11">
        <f t="shared" si="52"/>
        <v>43592.208333333328</v>
      </c>
      <c r="P657" t="b">
        <v>0</v>
      </c>
      <c r="Q657" t="b">
        <v>0</v>
      </c>
      <c r="R657" t="s">
        <v>473</v>
      </c>
      <c r="S657" t="str">
        <f t="shared" si="53"/>
        <v>film &amp; video</v>
      </c>
      <c r="T657" t="str">
        <f t="shared" si="54"/>
        <v>science fiction</v>
      </c>
    </row>
    <row r="658" spans="1:20" x14ac:dyDescent="0.5">
      <c r="A658" s="4">
        <v>220</v>
      </c>
      <c r="B658" t="s">
        <v>492</v>
      </c>
      <c r="C658" s="3" t="s">
        <v>493</v>
      </c>
      <c r="D658" s="5">
        <v>7900</v>
      </c>
      <c r="E658" s="5">
        <v>667</v>
      </c>
      <c r="F658" s="6">
        <f>Table1[[#This Row],[pledged]]/Table1[[#This Row],[goal]]</f>
        <v>8.4430379746835441E-2</v>
      </c>
      <c r="G658" t="s">
        <v>14</v>
      </c>
      <c r="H658" s="4">
        <v>17</v>
      </c>
      <c r="I658" s="4">
        <f t="shared" si="50"/>
        <v>39.235294117647058</v>
      </c>
      <c r="J658" t="s">
        <v>21</v>
      </c>
      <c r="K658" t="s">
        <v>22</v>
      </c>
      <c r="L658">
        <v>1309496400</v>
      </c>
      <c r="M658">
        <v>1311051600</v>
      </c>
      <c r="N658" s="11">
        <f t="shared" si="51"/>
        <v>40725.208333333336</v>
      </c>
      <c r="O658" s="11">
        <f t="shared" si="52"/>
        <v>40743.208333333336</v>
      </c>
      <c r="P658" t="b">
        <v>1</v>
      </c>
      <c r="Q658" t="b">
        <v>0</v>
      </c>
      <c r="R658" t="s">
        <v>33</v>
      </c>
      <c r="S658" t="str">
        <f t="shared" si="53"/>
        <v>theater</v>
      </c>
      <c r="T658" t="str">
        <f t="shared" si="54"/>
        <v>plays</v>
      </c>
    </row>
    <row r="659" spans="1:20" ht="31.5" x14ac:dyDescent="0.5">
      <c r="A659" s="4">
        <v>221</v>
      </c>
      <c r="B659" t="s">
        <v>494</v>
      </c>
      <c r="C659" s="3" t="s">
        <v>495</v>
      </c>
      <c r="D659" s="5">
        <v>121500</v>
      </c>
      <c r="E659" s="5">
        <v>119830</v>
      </c>
      <c r="F659" s="6">
        <f>Table1[[#This Row],[pledged]]/Table1[[#This Row],[goal]]</f>
        <v>0.9862551440329218</v>
      </c>
      <c r="G659" t="s">
        <v>14</v>
      </c>
      <c r="H659" s="4">
        <v>2179</v>
      </c>
      <c r="I659" s="4">
        <f t="shared" si="50"/>
        <v>54.993116108306566</v>
      </c>
      <c r="J659" t="s">
        <v>21</v>
      </c>
      <c r="K659" t="s">
        <v>22</v>
      </c>
      <c r="L659">
        <v>1340254800</v>
      </c>
      <c r="M659">
        <v>1340427600</v>
      </c>
      <c r="N659" s="11">
        <f t="shared" si="51"/>
        <v>41081.208333333336</v>
      </c>
      <c r="O659" s="11">
        <f t="shared" si="52"/>
        <v>41083.208333333336</v>
      </c>
      <c r="P659" t="b">
        <v>1</v>
      </c>
      <c r="Q659" t="b">
        <v>0</v>
      </c>
      <c r="R659" t="s">
        <v>17</v>
      </c>
      <c r="S659" t="str">
        <f t="shared" si="53"/>
        <v>food</v>
      </c>
      <c r="T659" t="str">
        <f t="shared" si="54"/>
        <v>food trucks</v>
      </c>
    </row>
    <row r="660" spans="1:20" x14ac:dyDescent="0.5">
      <c r="A660" s="4">
        <v>223</v>
      </c>
      <c r="B660" t="s">
        <v>498</v>
      </c>
      <c r="C660" s="3" t="s">
        <v>499</v>
      </c>
      <c r="D660" s="5">
        <v>87300</v>
      </c>
      <c r="E660" s="5">
        <v>81897</v>
      </c>
      <c r="F660" s="6">
        <f>Table1[[#This Row],[pledged]]/Table1[[#This Row],[goal]]</f>
        <v>0.93810996563573879</v>
      </c>
      <c r="G660" t="s">
        <v>14</v>
      </c>
      <c r="H660" s="4">
        <v>931</v>
      </c>
      <c r="I660" s="4">
        <f t="shared" si="50"/>
        <v>87.966702470461868</v>
      </c>
      <c r="J660" t="s">
        <v>21</v>
      </c>
      <c r="K660" t="s">
        <v>22</v>
      </c>
      <c r="L660">
        <v>1458104400</v>
      </c>
      <c r="M660">
        <v>1459314000</v>
      </c>
      <c r="N660" s="11">
        <f t="shared" si="51"/>
        <v>42445.208333333328</v>
      </c>
      <c r="O660" s="11">
        <f t="shared" si="52"/>
        <v>42459.208333333328</v>
      </c>
      <c r="P660" t="b">
        <v>0</v>
      </c>
      <c r="Q660" t="b">
        <v>0</v>
      </c>
      <c r="R660" t="s">
        <v>33</v>
      </c>
      <c r="S660" t="str">
        <f t="shared" si="53"/>
        <v>theater</v>
      </c>
      <c r="T660" t="str">
        <f t="shared" si="54"/>
        <v>plays</v>
      </c>
    </row>
    <row r="661" spans="1:20" ht="31.5" x14ac:dyDescent="0.5">
      <c r="A661" s="4">
        <v>235</v>
      </c>
      <c r="B661" t="s">
        <v>521</v>
      </c>
      <c r="C661" s="3" t="s">
        <v>522</v>
      </c>
      <c r="D661" s="5">
        <v>8600</v>
      </c>
      <c r="E661" s="5">
        <v>3589</v>
      </c>
      <c r="F661" s="6">
        <f>Table1[[#This Row],[pledged]]/Table1[[#This Row],[goal]]</f>
        <v>0.41732558139534881</v>
      </c>
      <c r="G661" t="s">
        <v>14</v>
      </c>
      <c r="H661" s="4">
        <v>92</v>
      </c>
      <c r="I661" s="4">
        <f t="shared" si="50"/>
        <v>39.010869565217391</v>
      </c>
      <c r="J661" t="s">
        <v>21</v>
      </c>
      <c r="K661" t="s">
        <v>22</v>
      </c>
      <c r="L661">
        <v>1486965600</v>
      </c>
      <c r="M661">
        <v>1487397600</v>
      </c>
      <c r="N661" s="11">
        <f t="shared" si="51"/>
        <v>42779.25</v>
      </c>
      <c r="O661" s="11">
        <f t="shared" si="52"/>
        <v>42784.25</v>
      </c>
      <c r="P661" t="b">
        <v>0</v>
      </c>
      <c r="Q661" t="b">
        <v>0</v>
      </c>
      <c r="R661" t="s">
        <v>70</v>
      </c>
      <c r="S661" t="str">
        <f t="shared" si="53"/>
        <v>film &amp; video</v>
      </c>
      <c r="T661" t="str">
        <f t="shared" si="54"/>
        <v>animation</v>
      </c>
    </row>
    <row r="662" spans="1:20" x14ac:dyDescent="0.5">
      <c r="A662" s="4">
        <v>236</v>
      </c>
      <c r="B662" t="s">
        <v>523</v>
      </c>
      <c r="C662" s="3" t="s">
        <v>524</v>
      </c>
      <c r="D662" s="5">
        <v>39500</v>
      </c>
      <c r="E662" s="5">
        <v>4323</v>
      </c>
      <c r="F662" s="6">
        <f>Table1[[#This Row],[pledged]]/Table1[[#This Row],[goal]]</f>
        <v>0.10944303797468355</v>
      </c>
      <c r="G662" t="s">
        <v>14</v>
      </c>
      <c r="H662" s="4">
        <v>57</v>
      </c>
      <c r="I662" s="4">
        <f t="shared" si="50"/>
        <v>75.84210526315789</v>
      </c>
      <c r="J662" t="s">
        <v>26</v>
      </c>
      <c r="K662" t="s">
        <v>27</v>
      </c>
      <c r="L662">
        <v>1561438800</v>
      </c>
      <c r="M662">
        <v>1562043600</v>
      </c>
      <c r="N662" s="11">
        <f t="shared" si="51"/>
        <v>43641.208333333328</v>
      </c>
      <c r="O662" s="11">
        <f t="shared" si="52"/>
        <v>43648.208333333328</v>
      </c>
      <c r="P662" t="b">
        <v>0</v>
      </c>
      <c r="Q662" t="b">
        <v>1</v>
      </c>
      <c r="R662" t="s">
        <v>23</v>
      </c>
      <c r="S662" t="str">
        <f t="shared" si="53"/>
        <v>music</v>
      </c>
      <c r="T662" t="str">
        <f t="shared" si="54"/>
        <v>rock</v>
      </c>
    </row>
    <row r="663" spans="1:20" ht="31.5" x14ac:dyDescent="0.5">
      <c r="A663" s="4">
        <v>239</v>
      </c>
      <c r="B663" t="s">
        <v>529</v>
      </c>
      <c r="C663" s="3" t="s">
        <v>530</v>
      </c>
      <c r="D663" s="5">
        <v>3200</v>
      </c>
      <c r="E663" s="5">
        <v>3127</v>
      </c>
      <c r="F663" s="6">
        <f>Table1[[#This Row],[pledged]]/Table1[[#This Row],[goal]]</f>
        <v>0.97718749999999999</v>
      </c>
      <c r="G663" t="s">
        <v>14</v>
      </c>
      <c r="H663" s="4">
        <v>41</v>
      </c>
      <c r="I663" s="4">
        <f t="shared" si="50"/>
        <v>76.268292682926827</v>
      </c>
      <c r="J663" t="s">
        <v>21</v>
      </c>
      <c r="K663" t="s">
        <v>22</v>
      </c>
      <c r="L663">
        <v>1440824400</v>
      </c>
      <c r="M663">
        <v>1441170000</v>
      </c>
      <c r="N663" s="11">
        <f t="shared" si="51"/>
        <v>42245.208333333328</v>
      </c>
      <c r="O663" s="11">
        <f t="shared" si="52"/>
        <v>42249.208333333328</v>
      </c>
      <c r="P663" t="b">
        <v>0</v>
      </c>
      <c r="Q663" t="b">
        <v>0</v>
      </c>
      <c r="R663" t="s">
        <v>64</v>
      </c>
      <c r="S663" t="str">
        <f t="shared" si="53"/>
        <v>technology</v>
      </c>
      <c r="T663" t="str">
        <f t="shared" si="54"/>
        <v>wearables</v>
      </c>
    </row>
    <row r="664" spans="1:20" x14ac:dyDescent="0.5">
      <c r="A664" s="4">
        <v>250</v>
      </c>
      <c r="B664" t="s">
        <v>551</v>
      </c>
      <c r="C664" s="3" t="s">
        <v>552</v>
      </c>
      <c r="D664" s="5">
        <v>100</v>
      </c>
      <c r="E664" s="5">
        <v>3</v>
      </c>
      <c r="F664" s="6">
        <f>Table1[[#This Row],[pledged]]/Table1[[#This Row],[goal]]</f>
        <v>0.03</v>
      </c>
      <c r="G664" t="s">
        <v>14</v>
      </c>
      <c r="H664" s="4">
        <v>1</v>
      </c>
      <c r="I664" s="4">
        <f t="shared" si="50"/>
        <v>3</v>
      </c>
      <c r="J664" t="s">
        <v>21</v>
      </c>
      <c r="K664" t="s">
        <v>22</v>
      </c>
      <c r="L664">
        <v>1264399200</v>
      </c>
      <c r="M664">
        <v>1267423200</v>
      </c>
      <c r="N664" s="11">
        <f t="shared" si="51"/>
        <v>40203.25</v>
      </c>
      <c r="O664" s="11">
        <f t="shared" si="52"/>
        <v>40238.25</v>
      </c>
      <c r="P664" t="b">
        <v>0</v>
      </c>
      <c r="Q664" t="b">
        <v>0</v>
      </c>
      <c r="R664" t="s">
        <v>23</v>
      </c>
      <c r="S664" t="str">
        <f t="shared" si="53"/>
        <v>music</v>
      </c>
      <c r="T664" t="str">
        <f t="shared" si="54"/>
        <v>rock</v>
      </c>
    </row>
    <row r="665" spans="1:20" x14ac:dyDescent="0.5">
      <c r="A665" s="4">
        <v>251</v>
      </c>
      <c r="B665" t="s">
        <v>553</v>
      </c>
      <c r="C665" s="3" t="s">
        <v>554</v>
      </c>
      <c r="D665" s="5">
        <v>7100</v>
      </c>
      <c r="E665" s="5">
        <v>3840</v>
      </c>
      <c r="F665" s="6">
        <f>Table1[[#This Row],[pledged]]/Table1[[#This Row],[goal]]</f>
        <v>0.54084507042253516</v>
      </c>
      <c r="G665" t="s">
        <v>14</v>
      </c>
      <c r="H665" s="4">
        <v>101</v>
      </c>
      <c r="I665" s="4">
        <f t="shared" si="50"/>
        <v>38.019801980198018</v>
      </c>
      <c r="J665" t="s">
        <v>21</v>
      </c>
      <c r="K665" t="s">
        <v>22</v>
      </c>
      <c r="L665">
        <v>1355032800</v>
      </c>
      <c r="M665">
        <v>1355205600</v>
      </c>
      <c r="N665" s="11">
        <f t="shared" si="51"/>
        <v>41252.25</v>
      </c>
      <c r="O665" s="11">
        <f t="shared" si="52"/>
        <v>41254.25</v>
      </c>
      <c r="P665" t="b">
        <v>0</v>
      </c>
      <c r="Q665" t="b">
        <v>0</v>
      </c>
      <c r="R665" t="s">
        <v>33</v>
      </c>
      <c r="S665" t="str">
        <f t="shared" si="53"/>
        <v>theater</v>
      </c>
      <c r="T665" t="str">
        <f t="shared" si="54"/>
        <v>plays</v>
      </c>
    </row>
    <row r="666" spans="1:20" x14ac:dyDescent="0.5">
      <c r="A666" s="4">
        <v>253</v>
      </c>
      <c r="B666" t="s">
        <v>557</v>
      </c>
      <c r="C666" s="3" t="s">
        <v>558</v>
      </c>
      <c r="D666" s="5">
        <v>121500</v>
      </c>
      <c r="E666" s="5">
        <v>108161</v>
      </c>
      <c r="F666" s="6">
        <f>Table1[[#This Row],[pledged]]/Table1[[#This Row],[goal]]</f>
        <v>0.8902139917695473</v>
      </c>
      <c r="G666" t="s">
        <v>14</v>
      </c>
      <c r="H666" s="4">
        <v>1335</v>
      </c>
      <c r="I666" s="4">
        <f t="shared" si="50"/>
        <v>81.019475655430711</v>
      </c>
      <c r="J666" t="s">
        <v>15</v>
      </c>
      <c r="K666" t="s">
        <v>16</v>
      </c>
      <c r="L666">
        <v>1302238800</v>
      </c>
      <c r="M666">
        <v>1303275600</v>
      </c>
      <c r="N666" s="11">
        <f t="shared" si="51"/>
        <v>40641.208333333336</v>
      </c>
      <c r="O666" s="11">
        <f t="shared" si="52"/>
        <v>40653.208333333336</v>
      </c>
      <c r="P666" t="b">
        <v>0</v>
      </c>
      <c r="Q666" t="b">
        <v>0</v>
      </c>
      <c r="R666" t="s">
        <v>53</v>
      </c>
      <c r="S666" t="str">
        <f t="shared" si="53"/>
        <v>film &amp; video</v>
      </c>
      <c r="T666" t="str">
        <f t="shared" si="54"/>
        <v>drama</v>
      </c>
    </row>
    <row r="667" spans="1:20" x14ac:dyDescent="0.5">
      <c r="A667" s="4">
        <v>256</v>
      </c>
      <c r="B667" t="s">
        <v>563</v>
      </c>
      <c r="C667" s="3" t="s">
        <v>564</v>
      </c>
      <c r="D667" s="5">
        <v>4100</v>
      </c>
      <c r="E667" s="5">
        <v>959</v>
      </c>
      <c r="F667" s="6">
        <f>Table1[[#This Row],[pledged]]/Table1[[#This Row],[goal]]</f>
        <v>0.23390243902439026</v>
      </c>
      <c r="G667" t="s">
        <v>14</v>
      </c>
      <c r="H667" s="4">
        <v>15</v>
      </c>
      <c r="I667" s="4">
        <f t="shared" si="50"/>
        <v>63.93333333333333</v>
      </c>
      <c r="J667" t="s">
        <v>40</v>
      </c>
      <c r="K667" t="s">
        <v>41</v>
      </c>
      <c r="L667">
        <v>1453615200</v>
      </c>
      <c r="M667">
        <v>1456812000</v>
      </c>
      <c r="N667" s="11">
        <f t="shared" si="51"/>
        <v>42393.25</v>
      </c>
      <c r="O667" s="11">
        <f t="shared" si="52"/>
        <v>42430.25</v>
      </c>
      <c r="P667" t="b">
        <v>0</v>
      </c>
      <c r="Q667" t="b">
        <v>0</v>
      </c>
      <c r="R667" t="s">
        <v>23</v>
      </c>
      <c r="S667" t="str">
        <f t="shared" si="53"/>
        <v>music</v>
      </c>
      <c r="T667" t="str">
        <f t="shared" si="54"/>
        <v>rock</v>
      </c>
    </row>
    <row r="668" spans="1:20" x14ac:dyDescent="0.5">
      <c r="A668" s="4">
        <v>261</v>
      </c>
      <c r="B668" t="s">
        <v>573</v>
      </c>
      <c r="C668" s="3" t="s">
        <v>574</v>
      </c>
      <c r="D668" s="5">
        <v>84300</v>
      </c>
      <c r="E668" s="5">
        <v>26303</v>
      </c>
      <c r="F668" s="6">
        <f>Table1[[#This Row],[pledged]]/Table1[[#This Row],[goal]]</f>
        <v>0.31201660735468567</v>
      </c>
      <c r="G668" t="s">
        <v>14</v>
      </c>
      <c r="H668" s="4">
        <v>454</v>
      </c>
      <c r="I668" s="4">
        <f t="shared" si="50"/>
        <v>57.936123348017624</v>
      </c>
      <c r="J668" t="s">
        <v>21</v>
      </c>
      <c r="K668" t="s">
        <v>22</v>
      </c>
      <c r="L668">
        <v>1282712400</v>
      </c>
      <c r="M668">
        <v>1283058000</v>
      </c>
      <c r="N668" s="11">
        <f t="shared" si="51"/>
        <v>40415.208333333336</v>
      </c>
      <c r="O668" s="11">
        <f t="shared" si="52"/>
        <v>40419.208333333336</v>
      </c>
      <c r="P668" t="b">
        <v>0</v>
      </c>
      <c r="Q668" t="b">
        <v>1</v>
      </c>
      <c r="R668" t="s">
        <v>23</v>
      </c>
      <c r="S668" t="str">
        <f t="shared" si="53"/>
        <v>music</v>
      </c>
      <c r="T668" t="str">
        <f t="shared" si="54"/>
        <v>rock</v>
      </c>
    </row>
    <row r="669" spans="1:20" x14ac:dyDescent="0.5">
      <c r="A669" s="4">
        <v>266</v>
      </c>
      <c r="B669" t="s">
        <v>583</v>
      </c>
      <c r="C669" s="3" t="s">
        <v>584</v>
      </c>
      <c r="D669" s="5">
        <v>111900</v>
      </c>
      <c r="E669" s="5">
        <v>85902</v>
      </c>
      <c r="F669" s="6">
        <f>Table1[[#This Row],[pledged]]/Table1[[#This Row],[goal]]</f>
        <v>0.76766756032171579</v>
      </c>
      <c r="G669" t="s">
        <v>14</v>
      </c>
      <c r="H669" s="4">
        <v>3182</v>
      </c>
      <c r="I669" s="4">
        <f t="shared" si="50"/>
        <v>26.996228786926462</v>
      </c>
      <c r="J669" t="s">
        <v>106</v>
      </c>
      <c r="K669" t="s">
        <v>107</v>
      </c>
      <c r="L669">
        <v>1415340000</v>
      </c>
      <c r="M669">
        <v>1418191200</v>
      </c>
      <c r="N669" s="11">
        <f t="shared" si="51"/>
        <v>41950.25</v>
      </c>
      <c r="O669" s="11">
        <f t="shared" si="52"/>
        <v>41983.25</v>
      </c>
      <c r="P669" t="b">
        <v>0</v>
      </c>
      <c r="Q669" t="b">
        <v>1</v>
      </c>
      <c r="R669" t="s">
        <v>158</v>
      </c>
      <c r="S669" t="str">
        <f t="shared" si="53"/>
        <v>music</v>
      </c>
      <c r="T669" t="str">
        <f t="shared" si="54"/>
        <v>jazz</v>
      </c>
    </row>
    <row r="670" spans="1:20" ht="31.5" x14ac:dyDescent="0.5">
      <c r="A670" s="4">
        <v>274</v>
      </c>
      <c r="B670" t="s">
        <v>599</v>
      </c>
      <c r="C670" s="3" t="s">
        <v>600</v>
      </c>
      <c r="D670" s="5">
        <v>2400</v>
      </c>
      <c r="E670" s="5">
        <v>773</v>
      </c>
      <c r="F670" s="6">
        <f>Table1[[#This Row],[pledged]]/Table1[[#This Row],[goal]]</f>
        <v>0.32208333333333333</v>
      </c>
      <c r="G670" t="s">
        <v>14</v>
      </c>
      <c r="H670" s="4">
        <v>15</v>
      </c>
      <c r="I670" s="4">
        <f t="shared" si="50"/>
        <v>51.533333333333331</v>
      </c>
      <c r="J670" t="s">
        <v>21</v>
      </c>
      <c r="K670" t="s">
        <v>22</v>
      </c>
      <c r="L670">
        <v>1509948000</v>
      </c>
      <c r="M670">
        <v>1510380000</v>
      </c>
      <c r="N670" s="11">
        <f t="shared" si="51"/>
        <v>43045.25</v>
      </c>
      <c r="O670" s="11">
        <f t="shared" si="52"/>
        <v>43050.25</v>
      </c>
      <c r="P670" t="b">
        <v>0</v>
      </c>
      <c r="Q670" t="b">
        <v>0</v>
      </c>
      <c r="R670" t="s">
        <v>33</v>
      </c>
      <c r="S670" t="str">
        <f t="shared" si="53"/>
        <v>theater</v>
      </c>
      <c r="T670" t="str">
        <f t="shared" si="54"/>
        <v>plays</v>
      </c>
    </row>
    <row r="671" spans="1:20" x14ac:dyDescent="0.5">
      <c r="A671" s="4">
        <v>276</v>
      </c>
      <c r="B671" t="s">
        <v>603</v>
      </c>
      <c r="C671" s="3" t="s">
        <v>604</v>
      </c>
      <c r="D671" s="5">
        <v>5500</v>
      </c>
      <c r="E671" s="5">
        <v>5324</v>
      </c>
      <c r="F671" s="6">
        <f>Table1[[#This Row],[pledged]]/Table1[[#This Row],[goal]]</f>
        <v>0.96799999999999997</v>
      </c>
      <c r="G671" t="s">
        <v>14</v>
      </c>
      <c r="H671" s="4">
        <v>133</v>
      </c>
      <c r="I671" s="4">
        <f t="shared" si="50"/>
        <v>40.030075187969928</v>
      </c>
      <c r="J671" t="s">
        <v>21</v>
      </c>
      <c r="K671" t="s">
        <v>22</v>
      </c>
      <c r="L671">
        <v>1334811600</v>
      </c>
      <c r="M671">
        <v>1335243600</v>
      </c>
      <c r="N671" s="11">
        <f t="shared" si="51"/>
        <v>41018.208333333336</v>
      </c>
      <c r="O671" s="11">
        <f t="shared" si="52"/>
        <v>41023.208333333336</v>
      </c>
      <c r="P671" t="b">
        <v>0</v>
      </c>
      <c r="Q671" t="b">
        <v>1</v>
      </c>
      <c r="R671" t="s">
        <v>88</v>
      </c>
      <c r="S671" t="str">
        <f t="shared" si="53"/>
        <v>games</v>
      </c>
      <c r="T671" t="str">
        <f t="shared" si="54"/>
        <v>video games</v>
      </c>
    </row>
    <row r="672" spans="1:20" x14ac:dyDescent="0.5">
      <c r="A672" s="4">
        <v>281</v>
      </c>
      <c r="B672" t="s">
        <v>613</v>
      </c>
      <c r="C672" s="3" t="s">
        <v>614</v>
      </c>
      <c r="D672" s="5">
        <v>164500</v>
      </c>
      <c r="E672" s="5">
        <v>150552</v>
      </c>
      <c r="F672" s="6">
        <f>Table1[[#This Row],[pledged]]/Table1[[#This Row],[goal]]</f>
        <v>0.91520972644376897</v>
      </c>
      <c r="G672" t="s">
        <v>14</v>
      </c>
      <c r="H672" s="4">
        <v>2062</v>
      </c>
      <c r="I672" s="4">
        <f t="shared" si="50"/>
        <v>73.012609117361791</v>
      </c>
      <c r="J672" t="s">
        <v>21</v>
      </c>
      <c r="K672" t="s">
        <v>22</v>
      </c>
      <c r="L672">
        <v>1331445600</v>
      </c>
      <c r="M672">
        <v>1333256400</v>
      </c>
      <c r="N672" s="11">
        <f t="shared" si="51"/>
        <v>40979.25</v>
      </c>
      <c r="O672" s="11">
        <f t="shared" si="52"/>
        <v>41000.208333333336</v>
      </c>
      <c r="P672" t="b">
        <v>0</v>
      </c>
      <c r="Q672" t="b">
        <v>1</v>
      </c>
      <c r="R672" t="s">
        <v>33</v>
      </c>
      <c r="S672" t="str">
        <f t="shared" si="53"/>
        <v>theater</v>
      </c>
      <c r="T672" t="str">
        <f t="shared" si="54"/>
        <v>plays</v>
      </c>
    </row>
    <row r="673" spans="1:20" ht="31.5" x14ac:dyDescent="0.5">
      <c r="A673" s="4">
        <v>283</v>
      </c>
      <c r="B673" t="s">
        <v>617</v>
      </c>
      <c r="C673" s="3" t="s">
        <v>618</v>
      </c>
      <c r="D673" s="5">
        <v>8100</v>
      </c>
      <c r="E673" s="5">
        <v>1517</v>
      </c>
      <c r="F673" s="6">
        <f>Table1[[#This Row],[pledged]]/Table1[[#This Row],[goal]]</f>
        <v>0.18728395061728395</v>
      </c>
      <c r="G673" t="s">
        <v>14</v>
      </c>
      <c r="H673" s="4">
        <v>29</v>
      </c>
      <c r="I673" s="4">
        <f t="shared" si="50"/>
        <v>52.310344827586206</v>
      </c>
      <c r="J673" t="s">
        <v>36</v>
      </c>
      <c r="K673" t="s">
        <v>37</v>
      </c>
      <c r="L673">
        <v>1464584400</v>
      </c>
      <c r="M673">
        <v>1465016400</v>
      </c>
      <c r="N673" s="11">
        <f t="shared" si="51"/>
        <v>42520.208333333328</v>
      </c>
      <c r="O673" s="11">
        <f t="shared" si="52"/>
        <v>42525.208333333328</v>
      </c>
      <c r="P673" t="b">
        <v>0</v>
      </c>
      <c r="Q673" t="b">
        <v>0</v>
      </c>
      <c r="R673" t="s">
        <v>23</v>
      </c>
      <c r="S673" t="str">
        <f t="shared" si="53"/>
        <v>music</v>
      </c>
      <c r="T673" t="str">
        <f t="shared" si="54"/>
        <v>rock</v>
      </c>
    </row>
    <row r="674" spans="1:20" x14ac:dyDescent="0.5">
      <c r="A674" s="4">
        <v>284</v>
      </c>
      <c r="B674" t="s">
        <v>619</v>
      </c>
      <c r="C674" s="3" t="s">
        <v>620</v>
      </c>
      <c r="D674" s="5">
        <v>9800</v>
      </c>
      <c r="E674" s="5">
        <v>8153</v>
      </c>
      <c r="F674" s="6">
        <f>Table1[[#This Row],[pledged]]/Table1[[#This Row],[goal]]</f>
        <v>0.83193877551020412</v>
      </c>
      <c r="G674" t="s">
        <v>14</v>
      </c>
      <c r="H674" s="4">
        <v>132</v>
      </c>
      <c r="I674" s="4">
        <f t="shared" si="50"/>
        <v>61.765151515151516</v>
      </c>
      <c r="J674" t="s">
        <v>21</v>
      </c>
      <c r="K674" t="s">
        <v>22</v>
      </c>
      <c r="L674">
        <v>1335848400</v>
      </c>
      <c r="M674">
        <v>1336280400</v>
      </c>
      <c r="N674" s="11">
        <f t="shared" si="51"/>
        <v>41030.208333333336</v>
      </c>
      <c r="O674" s="11">
        <f t="shared" si="52"/>
        <v>41035.208333333336</v>
      </c>
      <c r="P674" t="b">
        <v>0</v>
      </c>
      <c r="Q674" t="b">
        <v>0</v>
      </c>
      <c r="R674" t="s">
        <v>28</v>
      </c>
      <c r="S674" t="str">
        <f t="shared" si="53"/>
        <v>technology</v>
      </c>
      <c r="T674" t="str">
        <f t="shared" si="54"/>
        <v>web</v>
      </c>
    </row>
    <row r="675" spans="1:20" x14ac:dyDescent="0.5">
      <c r="A675" s="4">
        <v>288</v>
      </c>
      <c r="B675" t="s">
        <v>627</v>
      </c>
      <c r="C675" s="3" t="s">
        <v>628</v>
      </c>
      <c r="D675" s="5">
        <v>5600</v>
      </c>
      <c r="E675" s="5">
        <v>5476</v>
      </c>
      <c r="F675" s="6">
        <f>Table1[[#This Row],[pledged]]/Table1[[#This Row],[goal]]</f>
        <v>0.97785714285714287</v>
      </c>
      <c r="G675" t="s">
        <v>14</v>
      </c>
      <c r="H675" s="4">
        <v>137</v>
      </c>
      <c r="I675" s="4">
        <f t="shared" si="50"/>
        <v>39.970802919708028</v>
      </c>
      <c r="J675" t="s">
        <v>36</v>
      </c>
      <c r="K675" t="s">
        <v>37</v>
      </c>
      <c r="L675">
        <v>1331701200</v>
      </c>
      <c r="M675">
        <v>1331787600</v>
      </c>
      <c r="N675" s="11">
        <f t="shared" si="51"/>
        <v>40982.208333333336</v>
      </c>
      <c r="O675" s="11">
        <f t="shared" si="52"/>
        <v>40983.208333333336</v>
      </c>
      <c r="P675" t="b">
        <v>0</v>
      </c>
      <c r="Q675" t="b">
        <v>1</v>
      </c>
      <c r="R675" t="s">
        <v>147</v>
      </c>
      <c r="S675" t="str">
        <f t="shared" si="53"/>
        <v>music</v>
      </c>
      <c r="T675" t="str">
        <f t="shared" si="54"/>
        <v>metal</v>
      </c>
    </row>
    <row r="676" spans="1:20" x14ac:dyDescent="0.5">
      <c r="A676" s="4">
        <v>290</v>
      </c>
      <c r="B676" t="s">
        <v>631</v>
      </c>
      <c r="C676" s="3" t="s">
        <v>632</v>
      </c>
      <c r="D676" s="5">
        <v>168600</v>
      </c>
      <c r="E676" s="5">
        <v>91722</v>
      </c>
      <c r="F676" s="6">
        <f>Table1[[#This Row],[pledged]]/Table1[[#This Row],[goal]]</f>
        <v>0.54402135231316728</v>
      </c>
      <c r="G676" t="s">
        <v>14</v>
      </c>
      <c r="H676" s="4">
        <v>908</v>
      </c>
      <c r="I676" s="4">
        <f t="shared" si="50"/>
        <v>101.01541850220265</v>
      </c>
      <c r="J676" t="s">
        <v>21</v>
      </c>
      <c r="K676" t="s">
        <v>22</v>
      </c>
      <c r="L676">
        <v>1368162000</v>
      </c>
      <c r="M676">
        <v>1370926800</v>
      </c>
      <c r="N676" s="11">
        <f t="shared" si="51"/>
        <v>41404.208333333336</v>
      </c>
      <c r="O676" s="11">
        <f t="shared" si="52"/>
        <v>41436.208333333336</v>
      </c>
      <c r="P676" t="b">
        <v>0</v>
      </c>
      <c r="Q676" t="b">
        <v>1</v>
      </c>
      <c r="R676" t="s">
        <v>42</v>
      </c>
      <c r="S676" t="str">
        <f t="shared" si="53"/>
        <v>film &amp; video</v>
      </c>
      <c r="T676" t="str">
        <f t="shared" si="54"/>
        <v>documentary</v>
      </c>
    </row>
    <row r="677" spans="1:20" x14ac:dyDescent="0.5">
      <c r="A677" s="4">
        <v>292</v>
      </c>
      <c r="B677" t="s">
        <v>635</v>
      </c>
      <c r="C677" s="3" t="s">
        <v>636</v>
      </c>
      <c r="D677" s="5">
        <v>7300</v>
      </c>
      <c r="E677" s="5">
        <v>717</v>
      </c>
      <c r="F677" s="6">
        <f>Table1[[#This Row],[pledged]]/Table1[[#This Row],[goal]]</f>
        <v>9.8219178082191785E-2</v>
      </c>
      <c r="G677" t="s">
        <v>14</v>
      </c>
      <c r="H677" s="4">
        <v>10</v>
      </c>
      <c r="I677" s="4">
        <f t="shared" si="50"/>
        <v>71.7</v>
      </c>
      <c r="J677" t="s">
        <v>21</v>
      </c>
      <c r="K677" t="s">
        <v>22</v>
      </c>
      <c r="L677">
        <v>1331874000</v>
      </c>
      <c r="M677">
        <v>1333429200</v>
      </c>
      <c r="N677" s="11">
        <f t="shared" si="51"/>
        <v>40984.208333333336</v>
      </c>
      <c r="O677" s="11">
        <f t="shared" si="52"/>
        <v>41002.208333333336</v>
      </c>
      <c r="P677" t="b">
        <v>0</v>
      </c>
      <c r="Q677" t="b">
        <v>0</v>
      </c>
      <c r="R677" t="s">
        <v>17</v>
      </c>
      <c r="S677" t="str">
        <f t="shared" si="53"/>
        <v>food</v>
      </c>
      <c r="T677" t="str">
        <f t="shared" si="54"/>
        <v>food trucks</v>
      </c>
    </row>
    <row r="678" spans="1:20" ht="31.5" x14ac:dyDescent="0.5">
      <c r="A678" s="4">
        <v>295</v>
      </c>
      <c r="B678" t="s">
        <v>641</v>
      </c>
      <c r="C678" s="3" t="s">
        <v>642</v>
      </c>
      <c r="D678" s="5">
        <v>192900</v>
      </c>
      <c r="E678" s="5">
        <v>68769</v>
      </c>
      <c r="F678" s="6">
        <f>Table1[[#This Row],[pledged]]/Table1[[#This Row],[goal]]</f>
        <v>0.35650077760497667</v>
      </c>
      <c r="G678" t="s">
        <v>14</v>
      </c>
      <c r="H678" s="4">
        <v>1910</v>
      </c>
      <c r="I678" s="4">
        <f t="shared" si="50"/>
        <v>36.004712041884815</v>
      </c>
      <c r="J678" t="s">
        <v>97</v>
      </c>
      <c r="K678" t="s">
        <v>98</v>
      </c>
      <c r="L678">
        <v>1381813200</v>
      </c>
      <c r="M678">
        <v>1383976800</v>
      </c>
      <c r="N678" s="11">
        <f t="shared" si="51"/>
        <v>41562.208333333336</v>
      </c>
      <c r="O678" s="11">
        <f t="shared" si="52"/>
        <v>41587.25</v>
      </c>
      <c r="P678" t="b">
        <v>0</v>
      </c>
      <c r="Q678" t="b">
        <v>0</v>
      </c>
      <c r="R678" t="s">
        <v>33</v>
      </c>
      <c r="S678" t="str">
        <f t="shared" si="53"/>
        <v>theater</v>
      </c>
      <c r="T678" t="str">
        <f t="shared" si="54"/>
        <v>plays</v>
      </c>
    </row>
    <row r="679" spans="1:20" ht="31.5" x14ac:dyDescent="0.5">
      <c r="A679" s="4">
        <v>296</v>
      </c>
      <c r="B679" t="s">
        <v>643</v>
      </c>
      <c r="C679" s="3" t="s">
        <v>644</v>
      </c>
      <c r="D679" s="5">
        <v>6100</v>
      </c>
      <c r="E679" s="5">
        <v>3352</v>
      </c>
      <c r="F679" s="6">
        <f>Table1[[#This Row],[pledged]]/Table1[[#This Row],[goal]]</f>
        <v>0.54950819672131146</v>
      </c>
      <c r="G679" t="s">
        <v>14</v>
      </c>
      <c r="H679" s="4">
        <v>38</v>
      </c>
      <c r="I679" s="4">
        <f t="shared" si="50"/>
        <v>88.21052631578948</v>
      </c>
      <c r="J679" t="s">
        <v>26</v>
      </c>
      <c r="K679" t="s">
        <v>27</v>
      </c>
      <c r="L679">
        <v>1548655200</v>
      </c>
      <c r="M679">
        <v>1550556000</v>
      </c>
      <c r="N679" s="11">
        <f t="shared" si="51"/>
        <v>43493.25</v>
      </c>
      <c r="O679" s="11">
        <f t="shared" si="52"/>
        <v>43515.25</v>
      </c>
      <c r="P679" t="b">
        <v>0</v>
      </c>
      <c r="Q679" t="b">
        <v>0</v>
      </c>
      <c r="R679" t="s">
        <v>33</v>
      </c>
      <c r="S679" t="str">
        <f t="shared" si="53"/>
        <v>theater</v>
      </c>
      <c r="T679" t="str">
        <f t="shared" si="54"/>
        <v>plays</v>
      </c>
    </row>
    <row r="680" spans="1:20" x14ac:dyDescent="0.5">
      <c r="A680" s="4">
        <v>297</v>
      </c>
      <c r="B680" t="s">
        <v>645</v>
      </c>
      <c r="C680" s="3" t="s">
        <v>646</v>
      </c>
      <c r="D680" s="5">
        <v>7200</v>
      </c>
      <c r="E680" s="5">
        <v>6785</v>
      </c>
      <c r="F680" s="6">
        <f>Table1[[#This Row],[pledged]]/Table1[[#This Row],[goal]]</f>
        <v>0.94236111111111109</v>
      </c>
      <c r="G680" t="s">
        <v>14</v>
      </c>
      <c r="H680" s="4">
        <v>104</v>
      </c>
      <c r="I680" s="4">
        <f t="shared" si="50"/>
        <v>65.240384615384613</v>
      </c>
      <c r="J680" t="s">
        <v>26</v>
      </c>
      <c r="K680" t="s">
        <v>27</v>
      </c>
      <c r="L680">
        <v>1389679200</v>
      </c>
      <c r="M680">
        <v>1390456800</v>
      </c>
      <c r="N680" s="11">
        <f t="shared" si="51"/>
        <v>41653.25</v>
      </c>
      <c r="O680" s="11">
        <f t="shared" si="52"/>
        <v>41662.25</v>
      </c>
      <c r="P680" t="b">
        <v>0</v>
      </c>
      <c r="Q680" t="b">
        <v>1</v>
      </c>
      <c r="R680" t="s">
        <v>33</v>
      </c>
      <c r="S680" t="str">
        <f t="shared" si="53"/>
        <v>theater</v>
      </c>
      <c r="T680" t="str">
        <f t="shared" si="54"/>
        <v>plays</v>
      </c>
    </row>
    <row r="681" spans="1:20" ht="31.5" x14ac:dyDescent="0.5">
      <c r="A681" s="4">
        <v>299</v>
      </c>
      <c r="B681" t="s">
        <v>649</v>
      </c>
      <c r="C681" s="3" t="s">
        <v>650</v>
      </c>
      <c r="D681" s="5">
        <v>3800</v>
      </c>
      <c r="E681" s="5">
        <v>1954</v>
      </c>
      <c r="F681" s="6">
        <f>Table1[[#This Row],[pledged]]/Table1[[#This Row],[goal]]</f>
        <v>0.51421052631578945</v>
      </c>
      <c r="G681" t="s">
        <v>14</v>
      </c>
      <c r="H681" s="4">
        <v>49</v>
      </c>
      <c r="I681" s="4">
        <f t="shared" si="50"/>
        <v>39.877551020408163</v>
      </c>
      <c r="J681" t="s">
        <v>21</v>
      </c>
      <c r="K681" t="s">
        <v>22</v>
      </c>
      <c r="L681">
        <v>1456984800</v>
      </c>
      <c r="M681">
        <v>1461819600</v>
      </c>
      <c r="N681" s="11">
        <f t="shared" si="51"/>
        <v>42432.25</v>
      </c>
      <c r="O681" s="11">
        <f t="shared" si="52"/>
        <v>42488.208333333328</v>
      </c>
      <c r="P681" t="b">
        <v>0</v>
      </c>
      <c r="Q681" t="b">
        <v>0</v>
      </c>
      <c r="R681" t="s">
        <v>17</v>
      </c>
      <c r="S681" t="str">
        <f t="shared" si="53"/>
        <v>food</v>
      </c>
      <c r="T681" t="str">
        <f t="shared" si="54"/>
        <v>food trucks</v>
      </c>
    </row>
    <row r="682" spans="1:20" x14ac:dyDescent="0.5">
      <c r="A682" s="4">
        <v>300</v>
      </c>
      <c r="B682" t="s">
        <v>651</v>
      </c>
      <c r="C682" s="3" t="s">
        <v>652</v>
      </c>
      <c r="D682" s="5">
        <v>100</v>
      </c>
      <c r="E682" s="5">
        <v>5</v>
      </c>
      <c r="F682" s="6">
        <f>Table1[[#This Row],[pledged]]/Table1[[#This Row],[goal]]</f>
        <v>0.05</v>
      </c>
      <c r="G682" t="s">
        <v>14</v>
      </c>
      <c r="H682" s="4">
        <v>1</v>
      </c>
      <c r="I682" s="4">
        <f t="shared" si="50"/>
        <v>5</v>
      </c>
      <c r="J682" t="s">
        <v>36</v>
      </c>
      <c r="K682" t="s">
        <v>37</v>
      </c>
      <c r="L682">
        <v>1504069200</v>
      </c>
      <c r="M682">
        <v>1504155600</v>
      </c>
      <c r="N682" s="11">
        <f t="shared" si="51"/>
        <v>42977.208333333328</v>
      </c>
      <c r="O682" s="11">
        <f t="shared" si="52"/>
        <v>42978.208333333328</v>
      </c>
      <c r="P682" t="b">
        <v>0</v>
      </c>
      <c r="Q682" t="b">
        <v>1</v>
      </c>
      <c r="R682" t="s">
        <v>67</v>
      </c>
      <c r="S682" t="str">
        <f t="shared" si="53"/>
        <v>publishing</v>
      </c>
      <c r="T682" t="str">
        <f t="shared" si="54"/>
        <v>nonfiction</v>
      </c>
    </row>
    <row r="683" spans="1:20" x14ac:dyDescent="0.5">
      <c r="A683" s="4">
        <v>302</v>
      </c>
      <c r="B683" t="s">
        <v>655</v>
      </c>
      <c r="C683" s="3" t="s">
        <v>656</v>
      </c>
      <c r="D683" s="5">
        <v>76100</v>
      </c>
      <c r="E683" s="5">
        <v>24234</v>
      </c>
      <c r="F683" s="6">
        <f>Table1[[#This Row],[pledged]]/Table1[[#This Row],[goal]]</f>
        <v>0.31844940867279897</v>
      </c>
      <c r="G683" t="s">
        <v>14</v>
      </c>
      <c r="H683" s="4">
        <v>245</v>
      </c>
      <c r="I683" s="4">
        <f t="shared" si="50"/>
        <v>98.914285714285711</v>
      </c>
      <c r="J683" t="s">
        <v>21</v>
      </c>
      <c r="K683" t="s">
        <v>22</v>
      </c>
      <c r="L683">
        <v>1535864400</v>
      </c>
      <c r="M683">
        <v>1537074000</v>
      </c>
      <c r="N683" s="11">
        <f t="shared" si="51"/>
        <v>43345.208333333328</v>
      </c>
      <c r="O683" s="11">
        <f t="shared" si="52"/>
        <v>43359.208333333328</v>
      </c>
      <c r="P683" t="b">
        <v>0</v>
      </c>
      <c r="Q683" t="b">
        <v>0</v>
      </c>
      <c r="R683" t="s">
        <v>33</v>
      </c>
      <c r="S683" t="str">
        <f t="shared" si="53"/>
        <v>theater</v>
      </c>
      <c r="T683" t="str">
        <f t="shared" si="54"/>
        <v>plays</v>
      </c>
    </row>
    <row r="684" spans="1:20" x14ac:dyDescent="0.5">
      <c r="A684" s="4">
        <v>303</v>
      </c>
      <c r="B684" t="s">
        <v>657</v>
      </c>
      <c r="C684" s="3" t="s">
        <v>658</v>
      </c>
      <c r="D684" s="5">
        <v>3400</v>
      </c>
      <c r="E684" s="5">
        <v>2809</v>
      </c>
      <c r="F684" s="6">
        <f>Table1[[#This Row],[pledged]]/Table1[[#This Row],[goal]]</f>
        <v>0.82617647058823529</v>
      </c>
      <c r="G684" t="s">
        <v>14</v>
      </c>
      <c r="H684" s="4">
        <v>32</v>
      </c>
      <c r="I684" s="4">
        <f t="shared" si="50"/>
        <v>87.78125</v>
      </c>
      <c r="J684" t="s">
        <v>21</v>
      </c>
      <c r="K684" t="s">
        <v>22</v>
      </c>
      <c r="L684">
        <v>1452146400</v>
      </c>
      <c r="M684">
        <v>1452578400</v>
      </c>
      <c r="N684" s="11">
        <f t="shared" si="51"/>
        <v>42376.25</v>
      </c>
      <c r="O684" s="11">
        <f t="shared" si="52"/>
        <v>42381.25</v>
      </c>
      <c r="P684" t="b">
        <v>0</v>
      </c>
      <c r="Q684" t="b">
        <v>0</v>
      </c>
      <c r="R684" t="s">
        <v>59</v>
      </c>
      <c r="S684" t="str">
        <f t="shared" si="53"/>
        <v>music</v>
      </c>
      <c r="T684" t="str">
        <f t="shared" si="54"/>
        <v>indie rock</v>
      </c>
    </row>
    <row r="685" spans="1:20" ht="31.5" x14ac:dyDescent="0.5">
      <c r="A685" s="4">
        <v>306</v>
      </c>
      <c r="B685" t="s">
        <v>663</v>
      </c>
      <c r="C685" s="3" t="s">
        <v>664</v>
      </c>
      <c r="D685" s="5">
        <v>6500</v>
      </c>
      <c r="E685" s="5">
        <v>514</v>
      </c>
      <c r="F685" s="6">
        <f>Table1[[#This Row],[pledged]]/Table1[[#This Row],[goal]]</f>
        <v>7.9076923076923072E-2</v>
      </c>
      <c r="G685" t="s">
        <v>14</v>
      </c>
      <c r="H685" s="4">
        <v>7</v>
      </c>
      <c r="I685" s="4">
        <f t="shared" si="50"/>
        <v>73.428571428571431</v>
      </c>
      <c r="J685" t="s">
        <v>21</v>
      </c>
      <c r="K685" t="s">
        <v>22</v>
      </c>
      <c r="L685">
        <v>1500008400</v>
      </c>
      <c r="M685">
        <v>1500267600</v>
      </c>
      <c r="N685" s="11">
        <f t="shared" si="51"/>
        <v>42930.208333333328</v>
      </c>
      <c r="O685" s="11">
        <f t="shared" si="52"/>
        <v>42933.208333333328</v>
      </c>
      <c r="P685" t="b">
        <v>0</v>
      </c>
      <c r="Q685" t="b">
        <v>1</v>
      </c>
      <c r="R685" t="s">
        <v>33</v>
      </c>
      <c r="S685" t="str">
        <f t="shared" si="53"/>
        <v>theater</v>
      </c>
      <c r="T685" t="str">
        <f t="shared" si="54"/>
        <v>plays</v>
      </c>
    </row>
    <row r="686" spans="1:20" x14ac:dyDescent="0.5">
      <c r="A686" s="4">
        <v>308</v>
      </c>
      <c r="B686" t="s">
        <v>667</v>
      </c>
      <c r="C686" s="3" t="s">
        <v>668</v>
      </c>
      <c r="D686" s="5">
        <v>118200</v>
      </c>
      <c r="E686" s="5">
        <v>87560</v>
      </c>
      <c r="F686" s="6">
        <f>Table1[[#This Row],[pledged]]/Table1[[#This Row],[goal]]</f>
        <v>0.74077834179357027</v>
      </c>
      <c r="G686" t="s">
        <v>14</v>
      </c>
      <c r="H686" s="4">
        <v>803</v>
      </c>
      <c r="I686" s="4">
        <f t="shared" si="50"/>
        <v>109.04109589041096</v>
      </c>
      <c r="J686" t="s">
        <v>21</v>
      </c>
      <c r="K686" t="s">
        <v>22</v>
      </c>
      <c r="L686">
        <v>1303102800</v>
      </c>
      <c r="M686">
        <v>1303189200</v>
      </c>
      <c r="N686" s="11">
        <f t="shared" si="51"/>
        <v>40651.208333333336</v>
      </c>
      <c r="O686" s="11">
        <f t="shared" si="52"/>
        <v>40652.208333333336</v>
      </c>
      <c r="P686" t="b">
        <v>0</v>
      </c>
      <c r="Q686" t="b">
        <v>0</v>
      </c>
      <c r="R686" t="s">
        <v>33</v>
      </c>
      <c r="S686" t="str">
        <f t="shared" si="53"/>
        <v>theater</v>
      </c>
      <c r="T686" t="str">
        <f t="shared" si="54"/>
        <v>plays</v>
      </c>
    </row>
    <row r="687" spans="1:20" x14ac:dyDescent="0.5">
      <c r="A687" s="4">
        <v>310</v>
      </c>
      <c r="B687" t="s">
        <v>671</v>
      </c>
      <c r="C687" s="3" t="s">
        <v>672</v>
      </c>
      <c r="D687" s="5">
        <v>7800</v>
      </c>
      <c r="E687" s="5">
        <v>1586</v>
      </c>
      <c r="F687" s="6">
        <f>Table1[[#This Row],[pledged]]/Table1[[#This Row],[goal]]</f>
        <v>0.20333333333333334</v>
      </c>
      <c r="G687" t="s">
        <v>14</v>
      </c>
      <c r="H687" s="4">
        <v>16</v>
      </c>
      <c r="I687" s="4">
        <f t="shared" si="50"/>
        <v>99.125</v>
      </c>
      <c r="J687" t="s">
        <v>21</v>
      </c>
      <c r="K687" t="s">
        <v>22</v>
      </c>
      <c r="L687">
        <v>1270789200</v>
      </c>
      <c r="M687">
        <v>1272171600</v>
      </c>
      <c r="N687" s="11">
        <f t="shared" si="51"/>
        <v>40277.208333333336</v>
      </c>
      <c r="O687" s="11">
        <f t="shared" si="52"/>
        <v>40293.208333333336</v>
      </c>
      <c r="P687" t="b">
        <v>0</v>
      </c>
      <c r="Q687" t="b">
        <v>0</v>
      </c>
      <c r="R687" t="s">
        <v>88</v>
      </c>
      <c r="S687" t="str">
        <f t="shared" si="53"/>
        <v>games</v>
      </c>
      <c r="T687" t="str">
        <f t="shared" si="54"/>
        <v>video games</v>
      </c>
    </row>
    <row r="688" spans="1:20" ht="31.5" x14ac:dyDescent="0.5">
      <c r="A688" s="4">
        <v>315</v>
      </c>
      <c r="B688" t="s">
        <v>681</v>
      </c>
      <c r="C688" s="3" t="s">
        <v>682</v>
      </c>
      <c r="D688" s="5">
        <v>9500</v>
      </c>
      <c r="E688" s="5">
        <v>3220</v>
      </c>
      <c r="F688" s="6">
        <f>Table1[[#This Row],[pledged]]/Table1[[#This Row],[goal]]</f>
        <v>0.33894736842105261</v>
      </c>
      <c r="G688" t="s">
        <v>14</v>
      </c>
      <c r="H688" s="4">
        <v>31</v>
      </c>
      <c r="I688" s="4">
        <f t="shared" si="50"/>
        <v>103.87096774193549</v>
      </c>
      <c r="J688" t="s">
        <v>21</v>
      </c>
      <c r="K688" t="s">
        <v>22</v>
      </c>
      <c r="L688">
        <v>1400907600</v>
      </c>
      <c r="M688">
        <v>1403413200</v>
      </c>
      <c r="N688" s="11">
        <f t="shared" si="51"/>
        <v>41783.208333333336</v>
      </c>
      <c r="O688" s="11">
        <f t="shared" si="52"/>
        <v>41812.208333333336</v>
      </c>
      <c r="P688" t="b">
        <v>0</v>
      </c>
      <c r="Q688" t="b">
        <v>0</v>
      </c>
      <c r="R688" t="s">
        <v>33</v>
      </c>
      <c r="S688" t="str">
        <f t="shared" si="53"/>
        <v>theater</v>
      </c>
      <c r="T688" t="str">
        <f t="shared" si="54"/>
        <v>plays</v>
      </c>
    </row>
    <row r="689" spans="1:20" x14ac:dyDescent="0.5">
      <c r="A689" s="4">
        <v>316</v>
      </c>
      <c r="B689" t="s">
        <v>683</v>
      </c>
      <c r="C689" s="3" t="s">
        <v>684</v>
      </c>
      <c r="D689" s="5">
        <v>9600</v>
      </c>
      <c r="E689" s="5">
        <v>6401</v>
      </c>
      <c r="F689" s="6">
        <f>Table1[[#This Row],[pledged]]/Table1[[#This Row],[goal]]</f>
        <v>0.66677083333333331</v>
      </c>
      <c r="G689" t="s">
        <v>14</v>
      </c>
      <c r="H689" s="4">
        <v>108</v>
      </c>
      <c r="I689" s="4">
        <f t="shared" si="50"/>
        <v>59.268518518518519</v>
      </c>
      <c r="J689" t="s">
        <v>106</v>
      </c>
      <c r="K689" t="s">
        <v>107</v>
      </c>
      <c r="L689">
        <v>1574143200</v>
      </c>
      <c r="M689">
        <v>1574229600</v>
      </c>
      <c r="N689" s="11">
        <f t="shared" si="51"/>
        <v>43788.25</v>
      </c>
      <c r="O689" s="11">
        <f t="shared" si="52"/>
        <v>43789.25</v>
      </c>
      <c r="P689" t="b">
        <v>0</v>
      </c>
      <c r="Q689" t="b">
        <v>1</v>
      </c>
      <c r="R689" t="s">
        <v>17</v>
      </c>
      <c r="S689" t="str">
        <f t="shared" si="53"/>
        <v>food</v>
      </c>
      <c r="T689" t="str">
        <f t="shared" si="54"/>
        <v>food trucks</v>
      </c>
    </row>
    <row r="690" spans="1:20" x14ac:dyDescent="0.5">
      <c r="A690" s="4">
        <v>317</v>
      </c>
      <c r="B690" t="s">
        <v>685</v>
      </c>
      <c r="C690" s="3" t="s">
        <v>686</v>
      </c>
      <c r="D690" s="5">
        <v>6600</v>
      </c>
      <c r="E690" s="5">
        <v>1269</v>
      </c>
      <c r="F690" s="6">
        <f>Table1[[#This Row],[pledged]]/Table1[[#This Row],[goal]]</f>
        <v>0.19227272727272726</v>
      </c>
      <c r="G690" t="s">
        <v>14</v>
      </c>
      <c r="H690" s="4">
        <v>30</v>
      </c>
      <c r="I690" s="4">
        <f t="shared" si="50"/>
        <v>42.3</v>
      </c>
      <c r="J690" t="s">
        <v>21</v>
      </c>
      <c r="K690" t="s">
        <v>22</v>
      </c>
      <c r="L690">
        <v>1494738000</v>
      </c>
      <c r="M690">
        <v>1495861200</v>
      </c>
      <c r="N690" s="11">
        <f t="shared" si="51"/>
        <v>42869.208333333328</v>
      </c>
      <c r="O690" s="11">
        <f t="shared" si="52"/>
        <v>42882.208333333328</v>
      </c>
      <c r="P690" t="b">
        <v>0</v>
      </c>
      <c r="Q690" t="b">
        <v>0</v>
      </c>
      <c r="R690" t="s">
        <v>33</v>
      </c>
      <c r="S690" t="str">
        <f t="shared" si="53"/>
        <v>theater</v>
      </c>
      <c r="T690" t="str">
        <f t="shared" si="54"/>
        <v>plays</v>
      </c>
    </row>
    <row r="691" spans="1:20" ht="31.5" x14ac:dyDescent="0.5">
      <c r="A691" s="4">
        <v>318</v>
      </c>
      <c r="B691" t="s">
        <v>687</v>
      </c>
      <c r="C691" s="3" t="s">
        <v>688</v>
      </c>
      <c r="D691" s="5">
        <v>5700</v>
      </c>
      <c r="E691" s="5">
        <v>903</v>
      </c>
      <c r="F691" s="6">
        <f>Table1[[#This Row],[pledged]]/Table1[[#This Row],[goal]]</f>
        <v>0.15842105263157893</v>
      </c>
      <c r="G691" t="s">
        <v>14</v>
      </c>
      <c r="H691" s="4">
        <v>17</v>
      </c>
      <c r="I691" s="4">
        <f t="shared" si="50"/>
        <v>53.117647058823529</v>
      </c>
      <c r="J691" t="s">
        <v>21</v>
      </c>
      <c r="K691" t="s">
        <v>22</v>
      </c>
      <c r="L691">
        <v>1392357600</v>
      </c>
      <c r="M691">
        <v>1392530400</v>
      </c>
      <c r="N691" s="11">
        <f t="shared" si="51"/>
        <v>41684.25</v>
      </c>
      <c r="O691" s="11">
        <f t="shared" si="52"/>
        <v>41686.25</v>
      </c>
      <c r="P691" t="b">
        <v>0</v>
      </c>
      <c r="Q691" t="b">
        <v>0</v>
      </c>
      <c r="R691" t="s">
        <v>23</v>
      </c>
      <c r="S691" t="str">
        <f t="shared" si="53"/>
        <v>music</v>
      </c>
      <c r="T691" t="str">
        <f t="shared" si="54"/>
        <v>rock</v>
      </c>
    </row>
    <row r="692" spans="1:20" x14ac:dyDescent="0.5">
      <c r="A692" s="4">
        <v>320</v>
      </c>
      <c r="B692" t="s">
        <v>691</v>
      </c>
      <c r="C692" s="3" t="s">
        <v>692</v>
      </c>
      <c r="D692" s="5">
        <v>84400</v>
      </c>
      <c r="E692" s="5">
        <v>8092</v>
      </c>
      <c r="F692" s="6">
        <f>Table1[[#This Row],[pledged]]/Table1[[#This Row],[goal]]</f>
        <v>9.5876777251184833E-2</v>
      </c>
      <c r="G692" t="s">
        <v>14</v>
      </c>
      <c r="H692" s="4">
        <v>80</v>
      </c>
      <c r="I692" s="4">
        <f t="shared" si="50"/>
        <v>101.15</v>
      </c>
      <c r="J692" t="s">
        <v>21</v>
      </c>
      <c r="K692" t="s">
        <v>22</v>
      </c>
      <c r="L692">
        <v>1305003600</v>
      </c>
      <c r="M692">
        <v>1305781200</v>
      </c>
      <c r="N692" s="11">
        <f t="shared" si="51"/>
        <v>40673.208333333336</v>
      </c>
      <c r="O692" s="11">
        <f t="shared" si="52"/>
        <v>40682.208333333336</v>
      </c>
      <c r="P692" t="b">
        <v>0</v>
      </c>
      <c r="Q692" t="b">
        <v>0</v>
      </c>
      <c r="R692" t="s">
        <v>118</v>
      </c>
      <c r="S692" t="str">
        <f t="shared" si="53"/>
        <v>publishing</v>
      </c>
      <c r="T692" t="str">
        <f t="shared" si="54"/>
        <v>fiction</v>
      </c>
    </row>
    <row r="693" spans="1:20" ht="31.5" x14ac:dyDescent="0.5">
      <c r="A693" s="4">
        <v>321</v>
      </c>
      <c r="B693" t="s">
        <v>693</v>
      </c>
      <c r="C693" s="3" t="s">
        <v>694</v>
      </c>
      <c r="D693" s="5">
        <v>170400</v>
      </c>
      <c r="E693" s="5">
        <v>160422</v>
      </c>
      <c r="F693" s="6">
        <f>Table1[[#This Row],[pledged]]/Table1[[#This Row],[goal]]</f>
        <v>0.94144366197183094</v>
      </c>
      <c r="G693" t="s">
        <v>14</v>
      </c>
      <c r="H693" s="4">
        <v>2468</v>
      </c>
      <c r="I693" s="4">
        <f t="shared" si="50"/>
        <v>65.000810372771468</v>
      </c>
      <c r="J693" t="s">
        <v>21</v>
      </c>
      <c r="K693" t="s">
        <v>22</v>
      </c>
      <c r="L693">
        <v>1301634000</v>
      </c>
      <c r="M693">
        <v>1302325200</v>
      </c>
      <c r="N693" s="11">
        <f t="shared" si="51"/>
        <v>40634.208333333336</v>
      </c>
      <c r="O693" s="11">
        <f t="shared" si="52"/>
        <v>40642.208333333336</v>
      </c>
      <c r="P693" t="b">
        <v>0</v>
      </c>
      <c r="Q693" t="b">
        <v>0</v>
      </c>
      <c r="R693" t="s">
        <v>99</v>
      </c>
      <c r="S693" t="str">
        <f t="shared" si="53"/>
        <v>film &amp; video</v>
      </c>
      <c r="T693" t="str">
        <f t="shared" si="54"/>
        <v>shorts</v>
      </c>
    </row>
    <row r="694" spans="1:20" x14ac:dyDescent="0.5">
      <c r="A694" s="4">
        <v>323</v>
      </c>
      <c r="B694" t="s">
        <v>697</v>
      </c>
      <c r="C694" s="3" t="s">
        <v>698</v>
      </c>
      <c r="D694" s="5">
        <v>8900</v>
      </c>
      <c r="E694" s="5">
        <v>2148</v>
      </c>
      <c r="F694" s="6">
        <f>Table1[[#This Row],[pledged]]/Table1[[#This Row],[goal]]</f>
        <v>0.24134831460674158</v>
      </c>
      <c r="G694" t="s">
        <v>14</v>
      </c>
      <c r="H694" s="4">
        <v>26</v>
      </c>
      <c r="I694" s="4">
        <f t="shared" si="50"/>
        <v>82.615384615384613</v>
      </c>
      <c r="J694" t="s">
        <v>40</v>
      </c>
      <c r="K694" t="s">
        <v>41</v>
      </c>
      <c r="L694">
        <v>1395896400</v>
      </c>
      <c r="M694">
        <v>1396069200</v>
      </c>
      <c r="N694" s="11">
        <f t="shared" si="51"/>
        <v>41725.208333333336</v>
      </c>
      <c r="O694" s="11">
        <f t="shared" si="52"/>
        <v>41727.208333333336</v>
      </c>
      <c r="P694" t="b">
        <v>0</v>
      </c>
      <c r="Q694" t="b">
        <v>0</v>
      </c>
      <c r="R694" t="s">
        <v>42</v>
      </c>
      <c r="S694" t="str">
        <f t="shared" si="53"/>
        <v>film &amp; video</v>
      </c>
      <c r="T694" t="str">
        <f t="shared" si="54"/>
        <v>documentary</v>
      </c>
    </row>
    <row r="695" spans="1:20" ht="31.5" x14ac:dyDescent="0.5">
      <c r="A695" s="4">
        <v>325</v>
      </c>
      <c r="B695" t="s">
        <v>701</v>
      </c>
      <c r="C695" s="3" t="s">
        <v>702</v>
      </c>
      <c r="D695" s="5">
        <v>6500</v>
      </c>
      <c r="E695" s="5">
        <v>5897</v>
      </c>
      <c r="F695" s="6">
        <f>Table1[[#This Row],[pledged]]/Table1[[#This Row],[goal]]</f>
        <v>0.90723076923076929</v>
      </c>
      <c r="G695" t="s">
        <v>14</v>
      </c>
      <c r="H695" s="4">
        <v>73</v>
      </c>
      <c r="I695" s="4">
        <f t="shared" si="50"/>
        <v>80.780821917808225</v>
      </c>
      <c r="J695" t="s">
        <v>21</v>
      </c>
      <c r="K695" t="s">
        <v>22</v>
      </c>
      <c r="L695">
        <v>1529125200</v>
      </c>
      <c r="M695">
        <v>1531112400</v>
      </c>
      <c r="N695" s="11">
        <f t="shared" si="51"/>
        <v>43267.208333333328</v>
      </c>
      <c r="O695" s="11">
        <f t="shared" si="52"/>
        <v>43290.208333333328</v>
      </c>
      <c r="P695" t="b">
        <v>0</v>
      </c>
      <c r="Q695" t="b">
        <v>1</v>
      </c>
      <c r="R695" t="s">
        <v>33</v>
      </c>
      <c r="S695" t="str">
        <f t="shared" si="53"/>
        <v>theater</v>
      </c>
      <c r="T695" t="str">
        <f t="shared" si="54"/>
        <v>plays</v>
      </c>
    </row>
    <row r="696" spans="1:20" ht="31.5" x14ac:dyDescent="0.5">
      <c r="A696" s="4">
        <v>326</v>
      </c>
      <c r="B696" t="s">
        <v>703</v>
      </c>
      <c r="C696" s="3" t="s">
        <v>704</v>
      </c>
      <c r="D696" s="5">
        <v>7200</v>
      </c>
      <c r="E696" s="5">
        <v>3326</v>
      </c>
      <c r="F696" s="6">
        <f>Table1[[#This Row],[pledged]]/Table1[[#This Row],[goal]]</f>
        <v>0.46194444444444444</v>
      </c>
      <c r="G696" t="s">
        <v>14</v>
      </c>
      <c r="H696" s="4">
        <v>128</v>
      </c>
      <c r="I696" s="4">
        <f t="shared" si="50"/>
        <v>25.984375</v>
      </c>
      <c r="J696" t="s">
        <v>21</v>
      </c>
      <c r="K696" t="s">
        <v>22</v>
      </c>
      <c r="L696">
        <v>1451109600</v>
      </c>
      <c r="M696">
        <v>1451628000</v>
      </c>
      <c r="N696" s="11">
        <f t="shared" si="51"/>
        <v>42364.25</v>
      </c>
      <c r="O696" s="11">
        <f t="shared" si="52"/>
        <v>42370.25</v>
      </c>
      <c r="P696" t="b">
        <v>0</v>
      </c>
      <c r="Q696" t="b">
        <v>0</v>
      </c>
      <c r="R696" t="s">
        <v>70</v>
      </c>
      <c r="S696" t="str">
        <f t="shared" si="53"/>
        <v>film &amp; video</v>
      </c>
      <c r="T696" t="str">
        <f t="shared" si="54"/>
        <v>animation</v>
      </c>
    </row>
    <row r="697" spans="1:20" x14ac:dyDescent="0.5">
      <c r="A697" s="4">
        <v>327</v>
      </c>
      <c r="B697" t="s">
        <v>705</v>
      </c>
      <c r="C697" s="3" t="s">
        <v>706</v>
      </c>
      <c r="D697" s="5">
        <v>2600</v>
      </c>
      <c r="E697" s="5">
        <v>1002</v>
      </c>
      <c r="F697" s="6">
        <f>Table1[[#This Row],[pledged]]/Table1[[#This Row],[goal]]</f>
        <v>0.38538461538461538</v>
      </c>
      <c r="G697" t="s">
        <v>14</v>
      </c>
      <c r="H697" s="4">
        <v>33</v>
      </c>
      <c r="I697" s="4">
        <f t="shared" si="50"/>
        <v>30.363636363636363</v>
      </c>
      <c r="J697" t="s">
        <v>21</v>
      </c>
      <c r="K697" t="s">
        <v>22</v>
      </c>
      <c r="L697">
        <v>1566968400</v>
      </c>
      <c r="M697">
        <v>1567314000</v>
      </c>
      <c r="N697" s="11">
        <f t="shared" si="51"/>
        <v>43705.208333333328</v>
      </c>
      <c r="O697" s="11">
        <f t="shared" si="52"/>
        <v>43709.208333333328</v>
      </c>
      <c r="P697" t="b">
        <v>0</v>
      </c>
      <c r="Q697" t="b">
        <v>1</v>
      </c>
      <c r="R697" t="s">
        <v>33</v>
      </c>
      <c r="S697" t="str">
        <f t="shared" si="53"/>
        <v>theater</v>
      </c>
      <c r="T697" t="str">
        <f t="shared" si="54"/>
        <v>plays</v>
      </c>
    </row>
    <row r="698" spans="1:20" x14ac:dyDescent="0.5">
      <c r="A698" s="4">
        <v>336</v>
      </c>
      <c r="B698" t="s">
        <v>723</v>
      </c>
      <c r="C698" s="3" t="s">
        <v>724</v>
      </c>
      <c r="D698" s="5">
        <v>70700</v>
      </c>
      <c r="E698" s="5">
        <v>68602</v>
      </c>
      <c r="F698" s="6">
        <f>Table1[[#This Row],[pledged]]/Table1[[#This Row],[goal]]</f>
        <v>0.97032531824611035</v>
      </c>
      <c r="G698" t="s">
        <v>14</v>
      </c>
      <c r="H698" s="4">
        <v>1072</v>
      </c>
      <c r="I698" s="4">
        <f t="shared" si="50"/>
        <v>63.994402985074629</v>
      </c>
      <c r="J698" t="s">
        <v>21</v>
      </c>
      <c r="K698" t="s">
        <v>22</v>
      </c>
      <c r="L698">
        <v>1292392800</v>
      </c>
      <c r="M698">
        <v>1292479200</v>
      </c>
      <c r="N698" s="11">
        <f t="shared" si="51"/>
        <v>40527.25</v>
      </c>
      <c r="O698" s="11">
        <f t="shared" si="52"/>
        <v>40528.25</v>
      </c>
      <c r="P698" t="b">
        <v>0</v>
      </c>
      <c r="Q698" t="b">
        <v>1</v>
      </c>
      <c r="R698" t="s">
        <v>23</v>
      </c>
      <c r="S698" t="str">
        <f t="shared" si="53"/>
        <v>music</v>
      </c>
      <c r="T698" t="str">
        <f t="shared" si="54"/>
        <v>rock</v>
      </c>
    </row>
    <row r="699" spans="1:20" x14ac:dyDescent="0.5">
      <c r="A699" s="4">
        <v>340</v>
      </c>
      <c r="B699" t="s">
        <v>731</v>
      </c>
      <c r="C699" s="3" t="s">
        <v>732</v>
      </c>
      <c r="D699" s="5">
        <v>37100</v>
      </c>
      <c r="E699" s="5">
        <v>34964</v>
      </c>
      <c r="F699" s="6">
        <f>Table1[[#This Row],[pledged]]/Table1[[#This Row],[goal]]</f>
        <v>0.94242587601078165</v>
      </c>
      <c r="G699" t="s">
        <v>14</v>
      </c>
      <c r="H699" s="4">
        <v>393</v>
      </c>
      <c r="I699" s="4">
        <f t="shared" si="50"/>
        <v>88.966921119592882</v>
      </c>
      <c r="J699" t="s">
        <v>21</v>
      </c>
      <c r="K699" t="s">
        <v>22</v>
      </c>
      <c r="L699">
        <v>1323669600</v>
      </c>
      <c r="M699">
        <v>1323756000</v>
      </c>
      <c r="N699" s="11">
        <f t="shared" si="51"/>
        <v>40889.25</v>
      </c>
      <c r="O699" s="11">
        <f t="shared" si="52"/>
        <v>40890.25</v>
      </c>
      <c r="P699" t="b">
        <v>0</v>
      </c>
      <c r="Q699" t="b">
        <v>0</v>
      </c>
      <c r="R699" t="s">
        <v>121</v>
      </c>
      <c r="S699" t="str">
        <f t="shared" si="53"/>
        <v>photography</v>
      </c>
      <c r="T699" t="str">
        <f t="shared" si="54"/>
        <v>photography books</v>
      </c>
    </row>
    <row r="700" spans="1:20" x14ac:dyDescent="0.5">
      <c r="A700" s="4">
        <v>341</v>
      </c>
      <c r="B700" t="s">
        <v>733</v>
      </c>
      <c r="C700" s="3" t="s">
        <v>734</v>
      </c>
      <c r="D700" s="5">
        <v>114300</v>
      </c>
      <c r="E700" s="5">
        <v>96777</v>
      </c>
      <c r="F700" s="6">
        <f>Table1[[#This Row],[pledged]]/Table1[[#This Row],[goal]]</f>
        <v>0.84669291338582675</v>
      </c>
      <c r="G700" t="s">
        <v>14</v>
      </c>
      <c r="H700" s="4">
        <v>1257</v>
      </c>
      <c r="I700" s="4">
        <f t="shared" si="50"/>
        <v>76.990453460620529</v>
      </c>
      <c r="J700" t="s">
        <v>21</v>
      </c>
      <c r="K700" t="s">
        <v>22</v>
      </c>
      <c r="L700">
        <v>1440738000</v>
      </c>
      <c r="M700">
        <v>1441342800</v>
      </c>
      <c r="N700" s="11">
        <f t="shared" si="51"/>
        <v>42244.208333333328</v>
      </c>
      <c r="O700" s="11">
        <f t="shared" si="52"/>
        <v>42251.208333333328</v>
      </c>
      <c r="P700" t="b">
        <v>0</v>
      </c>
      <c r="Q700" t="b">
        <v>0</v>
      </c>
      <c r="R700" t="s">
        <v>59</v>
      </c>
      <c r="S700" t="str">
        <f t="shared" si="53"/>
        <v>music</v>
      </c>
      <c r="T700" t="str">
        <f t="shared" si="54"/>
        <v>indie rock</v>
      </c>
    </row>
    <row r="701" spans="1:20" x14ac:dyDescent="0.5">
      <c r="A701" s="4">
        <v>342</v>
      </c>
      <c r="B701" t="s">
        <v>735</v>
      </c>
      <c r="C701" s="3" t="s">
        <v>736</v>
      </c>
      <c r="D701" s="5">
        <v>47900</v>
      </c>
      <c r="E701" s="5">
        <v>31864</v>
      </c>
      <c r="F701" s="6">
        <f>Table1[[#This Row],[pledged]]/Table1[[#This Row],[goal]]</f>
        <v>0.66521920668058454</v>
      </c>
      <c r="G701" t="s">
        <v>14</v>
      </c>
      <c r="H701" s="4">
        <v>328</v>
      </c>
      <c r="I701" s="4">
        <f t="shared" si="50"/>
        <v>97.146341463414629</v>
      </c>
      <c r="J701" t="s">
        <v>21</v>
      </c>
      <c r="K701" t="s">
        <v>22</v>
      </c>
      <c r="L701">
        <v>1374296400</v>
      </c>
      <c r="M701">
        <v>1375333200</v>
      </c>
      <c r="N701" s="11">
        <f t="shared" si="51"/>
        <v>41475.208333333336</v>
      </c>
      <c r="O701" s="11">
        <f t="shared" si="52"/>
        <v>41487.208333333336</v>
      </c>
      <c r="P701" t="b">
        <v>0</v>
      </c>
      <c r="Q701" t="b">
        <v>0</v>
      </c>
      <c r="R701" t="s">
        <v>33</v>
      </c>
      <c r="S701" t="str">
        <f t="shared" si="53"/>
        <v>theater</v>
      </c>
      <c r="T701" t="str">
        <f t="shared" si="54"/>
        <v>plays</v>
      </c>
    </row>
    <row r="702" spans="1:20" x14ac:dyDescent="0.5">
      <c r="A702" s="4">
        <v>343</v>
      </c>
      <c r="B702" t="s">
        <v>737</v>
      </c>
      <c r="C702" s="3" t="s">
        <v>738</v>
      </c>
      <c r="D702" s="5">
        <v>9000</v>
      </c>
      <c r="E702" s="5">
        <v>4853</v>
      </c>
      <c r="F702" s="6">
        <f>Table1[[#This Row],[pledged]]/Table1[[#This Row],[goal]]</f>
        <v>0.53922222222222227</v>
      </c>
      <c r="G702" t="s">
        <v>14</v>
      </c>
      <c r="H702" s="4">
        <v>147</v>
      </c>
      <c r="I702" s="4">
        <f t="shared" si="50"/>
        <v>33.013605442176868</v>
      </c>
      <c r="J702" t="s">
        <v>21</v>
      </c>
      <c r="K702" t="s">
        <v>22</v>
      </c>
      <c r="L702">
        <v>1384840800</v>
      </c>
      <c r="M702">
        <v>1389420000</v>
      </c>
      <c r="N702" s="11">
        <f t="shared" si="51"/>
        <v>41597.25</v>
      </c>
      <c r="O702" s="11">
        <f t="shared" si="52"/>
        <v>41650.25</v>
      </c>
      <c r="P702" t="b">
        <v>0</v>
      </c>
      <c r="Q702" t="b">
        <v>0</v>
      </c>
      <c r="R702" t="s">
        <v>33</v>
      </c>
      <c r="S702" t="str">
        <f t="shared" si="53"/>
        <v>theater</v>
      </c>
      <c r="T702" t="str">
        <f t="shared" si="54"/>
        <v>plays</v>
      </c>
    </row>
    <row r="703" spans="1:20" x14ac:dyDescent="0.5">
      <c r="A703" s="4">
        <v>344</v>
      </c>
      <c r="B703" t="s">
        <v>739</v>
      </c>
      <c r="C703" s="3" t="s">
        <v>740</v>
      </c>
      <c r="D703" s="5">
        <v>197600</v>
      </c>
      <c r="E703" s="5">
        <v>82959</v>
      </c>
      <c r="F703" s="6">
        <f>Table1[[#This Row],[pledged]]/Table1[[#This Row],[goal]]</f>
        <v>0.41983299595141699</v>
      </c>
      <c r="G703" t="s">
        <v>14</v>
      </c>
      <c r="H703" s="4">
        <v>830</v>
      </c>
      <c r="I703" s="4">
        <f t="shared" si="50"/>
        <v>99.950602409638549</v>
      </c>
      <c r="J703" t="s">
        <v>21</v>
      </c>
      <c r="K703" t="s">
        <v>22</v>
      </c>
      <c r="L703">
        <v>1516600800</v>
      </c>
      <c r="M703">
        <v>1520056800</v>
      </c>
      <c r="N703" s="11">
        <f t="shared" si="51"/>
        <v>43122.25</v>
      </c>
      <c r="O703" s="11">
        <f t="shared" si="52"/>
        <v>43162.25</v>
      </c>
      <c r="P703" t="b">
        <v>0</v>
      </c>
      <c r="Q703" t="b">
        <v>0</v>
      </c>
      <c r="R703" t="s">
        <v>88</v>
      </c>
      <c r="S703" t="str">
        <f t="shared" si="53"/>
        <v>games</v>
      </c>
      <c r="T703" t="str">
        <f t="shared" si="54"/>
        <v>video games</v>
      </c>
    </row>
    <row r="704" spans="1:20" x14ac:dyDescent="0.5">
      <c r="A704" s="4">
        <v>345</v>
      </c>
      <c r="B704" t="s">
        <v>741</v>
      </c>
      <c r="C704" s="3" t="s">
        <v>742</v>
      </c>
      <c r="D704" s="5">
        <v>157600</v>
      </c>
      <c r="E704" s="5">
        <v>23159</v>
      </c>
      <c r="F704" s="6">
        <f>Table1[[#This Row],[pledged]]/Table1[[#This Row],[goal]]</f>
        <v>0.14694796954314721</v>
      </c>
      <c r="G704" t="s">
        <v>14</v>
      </c>
      <c r="H704" s="4">
        <v>331</v>
      </c>
      <c r="I704" s="4">
        <f t="shared" si="50"/>
        <v>69.966767371601208</v>
      </c>
      <c r="J704" t="s">
        <v>40</v>
      </c>
      <c r="K704" t="s">
        <v>41</v>
      </c>
      <c r="L704">
        <v>1436418000</v>
      </c>
      <c r="M704">
        <v>1436504400</v>
      </c>
      <c r="N704" s="11">
        <f t="shared" si="51"/>
        <v>42194.208333333328</v>
      </c>
      <c r="O704" s="11">
        <f t="shared" si="52"/>
        <v>42195.208333333328</v>
      </c>
      <c r="P704" t="b">
        <v>0</v>
      </c>
      <c r="Q704" t="b">
        <v>0</v>
      </c>
      <c r="R704" t="s">
        <v>53</v>
      </c>
      <c r="S704" t="str">
        <f t="shared" si="53"/>
        <v>film &amp; video</v>
      </c>
      <c r="T704" t="str">
        <f t="shared" si="54"/>
        <v>drama</v>
      </c>
    </row>
    <row r="705" spans="1:20" x14ac:dyDescent="0.5">
      <c r="A705" s="4">
        <v>346</v>
      </c>
      <c r="B705" t="s">
        <v>743</v>
      </c>
      <c r="C705" s="3" t="s">
        <v>744</v>
      </c>
      <c r="D705" s="5">
        <v>8000</v>
      </c>
      <c r="E705" s="5">
        <v>2758</v>
      </c>
      <c r="F705" s="6">
        <f>Table1[[#This Row],[pledged]]/Table1[[#This Row],[goal]]</f>
        <v>0.34475</v>
      </c>
      <c r="G705" t="s">
        <v>14</v>
      </c>
      <c r="H705" s="4">
        <v>25</v>
      </c>
      <c r="I705" s="4">
        <f t="shared" si="50"/>
        <v>110.32</v>
      </c>
      <c r="J705" t="s">
        <v>21</v>
      </c>
      <c r="K705" t="s">
        <v>22</v>
      </c>
      <c r="L705">
        <v>1503550800</v>
      </c>
      <c r="M705">
        <v>1508302800</v>
      </c>
      <c r="N705" s="11">
        <f t="shared" si="51"/>
        <v>42971.208333333328</v>
      </c>
      <c r="O705" s="11">
        <f t="shared" si="52"/>
        <v>43026.208333333328</v>
      </c>
      <c r="P705" t="b">
        <v>0</v>
      </c>
      <c r="Q705" t="b">
        <v>1</v>
      </c>
      <c r="R705" t="s">
        <v>59</v>
      </c>
      <c r="S705" t="str">
        <f t="shared" si="53"/>
        <v>music</v>
      </c>
      <c r="T705" t="str">
        <f t="shared" si="54"/>
        <v>indie rock</v>
      </c>
    </row>
    <row r="706" spans="1:20" x14ac:dyDescent="0.5">
      <c r="A706" s="4">
        <v>348</v>
      </c>
      <c r="B706" t="s">
        <v>747</v>
      </c>
      <c r="C706" s="3" t="s">
        <v>748</v>
      </c>
      <c r="D706" s="5">
        <v>199000</v>
      </c>
      <c r="E706" s="5">
        <v>142823</v>
      </c>
      <c r="F706" s="6">
        <f>Table1[[#This Row],[pledged]]/Table1[[#This Row],[goal]]</f>
        <v>0.71770351758793971</v>
      </c>
      <c r="G706" t="s">
        <v>14</v>
      </c>
      <c r="H706" s="4">
        <v>3483</v>
      </c>
      <c r="I706" s="4">
        <f t="shared" ref="I706:I769" si="55">IFERROR(AVERAGE(E706/H706), 0)</f>
        <v>41.005742176284812</v>
      </c>
      <c r="J706" t="s">
        <v>21</v>
      </c>
      <c r="K706" t="s">
        <v>22</v>
      </c>
      <c r="L706">
        <v>1487224800</v>
      </c>
      <c r="M706">
        <v>1488348000</v>
      </c>
      <c r="N706" s="11">
        <f t="shared" ref="N706:N769" si="56">(((L706/60)/60)/24)+DATE(1970,1,1)</f>
        <v>42782.25</v>
      </c>
      <c r="O706" s="11">
        <f t="shared" ref="O706:O769" si="57">(((M706/60)/60)/24)+DATE(1970,1,1)</f>
        <v>42795.25</v>
      </c>
      <c r="P706" t="b">
        <v>0</v>
      </c>
      <c r="Q706" t="b">
        <v>0</v>
      </c>
      <c r="R706" t="s">
        <v>17</v>
      </c>
      <c r="S706" t="str">
        <f t="shared" ref="S706:S769" si="58">LEFT(R706, FIND("/", R706) - 1)</f>
        <v>food</v>
      </c>
      <c r="T706" t="str">
        <f t="shared" ref="T706:T769" si="59">MID(R706, FIND("/", R706) + 1, LEN(R706) - FIND("/", R706))</f>
        <v>food trucks</v>
      </c>
    </row>
    <row r="707" spans="1:20" x14ac:dyDescent="0.5">
      <c r="A707" s="4">
        <v>349</v>
      </c>
      <c r="B707" t="s">
        <v>749</v>
      </c>
      <c r="C707" s="3" t="s">
        <v>750</v>
      </c>
      <c r="D707" s="5">
        <v>180800</v>
      </c>
      <c r="E707" s="5">
        <v>95958</v>
      </c>
      <c r="F707" s="6">
        <f>Table1[[#This Row],[pledged]]/Table1[[#This Row],[goal]]</f>
        <v>0.53074115044247783</v>
      </c>
      <c r="G707" t="s">
        <v>14</v>
      </c>
      <c r="H707" s="4">
        <v>923</v>
      </c>
      <c r="I707" s="4">
        <f t="shared" si="55"/>
        <v>103.96316359696641</v>
      </c>
      <c r="J707" t="s">
        <v>21</v>
      </c>
      <c r="K707" t="s">
        <v>22</v>
      </c>
      <c r="L707">
        <v>1500008400</v>
      </c>
      <c r="M707">
        <v>1502600400</v>
      </c>
      <c r="N707" s="11">
        <f t="shared" si="56"/>
        <v>42930.208333333328</v>
      </c>
      <c r="O707" s="11">
        <f t="shared" si="57"/>
        <v>42960.208333333328</v>
      </c>
      <c r="P707" t="b">
        <v>0</v>
      </c>
      <c r="Q707" t="b">
        <v>0</v>
      </c>
      <c r="R707" t="s">
        <v>33</v>
      </c>
      <c r="S707" t="str">
        <f t="shared" si="58"/>
        <v>theater</v>
      </c>
      <c r="T707" t="str">
        <f t="shared" si="59"/>
        <v>plays</v>
      </c>
    </row>
    <row r="708" spans="1:20" x14ac:dyDescent="0.5">
      <c r="A708" s="4">
        <v>350</v>
      </c>
      <c r="B708" t="s">
        <v>751</v>
      </c>
      <c r="C708" s="3" t="s">
        <v>752</v>
      </c>
      <c r="D708" s="5">
        <v>100</v>
      </c>
      <c r="E708" s="5">
        <v>5</v>
      </c>
      <c r="F708" s="6">
        <f>Table1[[#This Row],[pledged]]/Table1[[#This Row],[goal]]</f>
        <v>0.05</v>
      </c>
      <c r="G708" t="s">
        <v>14</v>
      </c>
      <c r="H708" s="4">
        <v>1</v>
      </c>
      <c r="I708" s="4">
        <f t="shared" si="55"/>
        <v>5</v>
      </c>
      <c r="J708" t="s">
        <v>21</v>
      </c>
      <c r="K708" t="s">
        <v>22</v>
      </c>
      <c r="L708">
        <v>1432098000</v>
      </c>
      <c r="M708">
        <v>1433653200</v>
      </c>
      <c r="N708" s="11">
        <f t="shared" si="56"/>
        <v>42144.208333333328</v>
      </c>
      <c r="O708" s="11">
        <f t="shared" si="57"/>
        <v>42162.208333333328</v>
      </c>
      <c r="P708" t="b">
        <v>0</v>
      </c>
      <c r="Q708" t="b">
        <v>1</v>
      </c>
      <c r="R708" t="s">
        <v>158</v>
      </c>
      <c r="S708" t="str">
        <f t="shared" si="58"/>
        <v>music</v>
      </c>
      <c r="T708" t="str">
        <f t="shared" si="59"/>
        <v>jazz</v>
      </c>
    </row>
    <row r="709" spans="1:20" x14ac:dyDescent="0.5">
      <c r="A709" s="4">
        <v>352</v>
      </c>
      <c r="B709" t="s">
        <v>755</v>
      </c>
      <c r="C709" s="3" t="s">
        <v>756</v>
      </c>
      <c r="D709" s="5">
        <v>2800</v>
      </c>
      <c r="E709" s="5">
        <v>977</v>
      </c>
      <c r="F709" s="6">
        <f>Table1[[#This Row],[pledged]]/Table1[[#This Row],[goal]]</f>
        <v>0.34892857142857142</v>
      </c>
      <c r="G709" t="s">
        <v>14</v>
      </c>
      <c r="H709" s="4">
        <v>33</v>
      </c>
      <c r="I709" s="4">
        <f t="shared" si="55"/>
        <v>29.606060606060606</v>
      </c>
      <c r="J709" t="s">
        <v>15</v>
      </c>
      <c r="K709" t="s">
        <v>16</v>
      </c>
      <c r="L709">
        <v>1446876000</v>
      </c>
      <c r="M709">
        <v>1447567200</v>
      </c>
      <c r="N709" s="11">
        <f t="shared" si="56"/>
        <v>42315.25</v>
      </c>
      <c r="O709" s="11">
        <f t="shared" si="57"/>
        <v>42323.25</v>
      </c>
      <c r="P709" t="b">
        <v>0</v>
      </c>
      <c r="Q709" t="b">
        <v>0</v>
      </c>
      <c r="R709" t="s">
        <v>33</v>
      </c>
      <c r="S709" t="str">
        <f t="shared" si="58"/>
        <v>theater</v>
      </c>
      <c r="T709" t="str">
        <f t="shared" si="59"/>
        <v>plays</v>
      </c>
    </row>
    <row r="710" spans="1:20" x14ac:dyDescent="0.5">
      <c r="A710" s="4">
        <v>356</v>
      </c>
      <c r="B710" t="s">
        <v>763</v>
      </c>
      <c r="C710" s="3" t="s">
        <v>764</v>
      </c>
      <c r="D710" s="5">
        <v>9300</v>
      </c>
      <c r="E710" s="5">
        <v>3431</v>
      </c>
      <c r="F710" s="6">
        <f>Table1[[#This Row],[pledged]]/Table1[[#This Row],[goal]]</f>
        <v>0.36892473118279567</v>
      </c>
      <c r="G710" t="s">
        <v>14</v>
      </c>
      <c r="H710" s="4">
        <v>40</v>
      </c>
      <c r="I710" s="4">
        <f t="shared" si="55"/>
        <v>85.775000000000006</v>
      </c>
      <c r="J710" t="s">
        <v>106</v>
      </c>
      <c r="K710" t="s">
        <v>107</v>
      </c>
      <c r="L710">
        <v>1326520800</v>
      </c>
      <c r="M710">
        <v>1327298400</v>
      </c>
      <c r="N710" s="11">
        <f t="shared" si="56"/>
        <v>40922.25</v>
      </c>
      <c r="O710" s="11">
        <f t="shared" si="57"/>
        <v>40931.25</v>
      </c>
      <c r="P710" t="b">
        <v>0</v>
      </c>
      <c r="Q710" t="b">
        <v>0</v>
      </c>
      <c r="R710" t="s">
        <v>33</v>
      </c>
      <c r="S710" t="str">
        <f t="shared" si="58"/>
        <v>theater</v>
      </c>
      <c r="T710" t="str">
        <f t="shared" si="59"/>
        <v>plays</v>
      </c>
    </row>
    <row r="711" spans="1:20" x14ac:dyDescent="0.5">
      <c r="A711" s="4">
        <v>358</v>
      </c>
      <c r="B711" t="s">
        <v>767</v>
      </c>
      <c r="C711" s="3" t="s">
        <v>768</v>
      </c>
      <c r="D711" s="5">
        <v>9700</v>
      </c>
      <c r="E711" s="5">
        <v>1146</v>
      </c>
      <c r="F711" s="6">
        <f>Table1[[#This Row],[pledged]]/Table1[[#This Row],[goal]]</f>
        <v>0.11814432989690722</v>
      </c>
      <c r="G711" t="s">
        <v>14</v>
      </c>
      <c r="H711" s="4">
        <v>23</v>
      </c>
      <c r="I711" s="4">
        <f t="shared" si="55"/>
        <v>49.826086956521742</v>
      </c>
      <c r="J711" t="s">
        <v>15</v>
      </c>
      <c r="K711" t="s">
        <v>16</v>
      </c>
      <c r="L711">
        <v>1533877200</v>
      </c>
      <c r="M711">
        <v>1534136400</v>
      </c>
      <c r="N711" s="11">
        <f t="shared" si="56"/>
        <v>43322.208333333328</v>
      </c>
      <c r="O711" s="11">
        <f t="shared" si="57"/>
        <v>43325.208333333328</v>
      </c>
      <c r="P711" t="b">
        <v>1</v>
      </c>
      <c r="Q711" t="b">
        <v>0</v>
      </c>
      <c r="R711" t="s">
        <v>121</v>
      </c>
      <c r="S711" t="str">
        <f t="shared" si="58"/>
        <v>photography</v>
      </c>
      <c r="T711" t="str">
        <f t="shared" si="59"/>
        <v>photography books</v>
      </c>
    </row>
    <row r="712" spans="1:20" x14ac:dyDescent="0.5">
      <c r="A712" s="4">
        <v>367</v>
      </c>
      <c r="B712" t="s">
        <v>785</v>
      </c>
      <c r="C712" s="3" t="s">
        <v>786</v>
      </c>
      <c r="D712" s="5">
        <v>9900</v>
      </c>
      <c r="E712" s="5">
        <v>1870</v>
      </c>
      <c r="F712" s="6">
        <f>Table1[[#This Row],[pledged]]/Table1[[#This Row],[goal]]</f>
        <v>0.18888888888888888</v>
      </c>
      <c r="G712" t="s">
        <v>14</v>
      </c>
      <c r="H712" s="4">
        <v>75</v>
      </c>
      <c r="I712" s="4">
        <f t="shared" si="55"/>
        <v>24.933333333333334</v>
      </c>
      <c r="J712" t="s">
        <v>21</v>
      </c>
      <c r="K712" t="s">
        <v>22</v>
      </c>
      <c r="L712">
        <v>1413608400</v>
      </c>
      <c r="M712">
        <v>1415685600</v>
      </c>
      <c r="N712" s="11">
        <f t="shared" si="56"/>
        <v>41930.208333333336</v>
      </c>
      <c r="O712" s="11">
        <f t="shared" si="57"/>
        <v>41954.25</v>
      </c>
      <c r="P712" t="b">
        <v>0</v>
      </c>
      <c r="Q712" t="b">
        <v>1</v>
      </c>
      <c r="R712" t="s">
        <v>33</v>
      </c>
      <c r="S712" t="str">
        <f t="shared" si="58"/>
        <v>theater</v>
      </c>
      <c r="T712" t="str">
        <f t="shared" si="59"/>
        <v>plays</v>
      </c>
    </row>
    <row r="713" spans="1:20" x14ac:dyDescent="0.5">
      <c r="A713" s="4">
        <v>371</v>
      </c>
      <c r="B713" t="s">
        <v>793</v>
      </c>
      <c r="C713" s="3" t="s">
        <v>794</v>
      </c>
      <c r="D713" s="5">
        <v>189200</v>
      </c>
      <c r="E713" s="5">
        <v>128410</v>
      </c>
      <c r="F713" s="6">
        <f>Table1[[#This Row],[pledged]]/Table1[[#This Row],[goal]]</f>
        <v>0.67869978858350954</v>
      </c>
      <c r="G713" t="s">
        <v>14</v>
      </c>
      <c r="H713" s="4">
        <v>2176</v>
      </c>
      <c r="I713" s="4">
        <f t="shared" si="55"/>
        <v>59.011948529411768</v>
      </c>
      <c r="J713" t="s">
        <v>21</v>
      </c>
      <c r="K713" t="s">
        <v>22</v>
      </c>
      <c r="L713">
        <v>1423375200</v>
      </c>
      <c r="M713">
        <v>1427778000</v>
      </c>
      <c r="N713" s="11">
        <f t="shared" si="56"/>
        <v>42043.25</v>
      </c>
      <c r="O713" s="11">
        <f t="shared" si="57"/>
        <v>42094.208333333328</v>
      </c>
      <c r="P713" t="b">
        <v>0</v>
      </c>
      <c r="Q713" t="b">
        <v>0</v>
      </c>
      <c r="R713" t="s">
        <v>33</v>
      </c>
      <c r="S713" t="str">
        <f t="shared" si="58"/>
        <v>theater</v>
      </c>
      <c r="T713" t="str">
        <f t="shared" si="59"/>
        <v>plays</v>
      </c>
    </row>
    <row r="714" spans="1:20" ht="31.5" x14ac:dyDescent="0.5">
      <c r="A714" s="4">
        <v>374</v>
      </c>
      <c r="B714" t="s">
        <v>799</v>
      </c>
      <c r="C714" s="3" t="s">
        <v>800</v>
      </c>
      <c r="D714" s="5">
        <v>167400</v>
      </c>
      <c r="E714" s="5">
        <v>22073</v>
      </c>
      <c r="F714" s="6">
        <f>Table1[[#This Row],[pledged]]/Table1[[#This Row],[goal]]</f>
        <v>0.13185782556750297</v>
      </c>
      <c r="G714" t="s">
        <v>14</v>
      </c>
      <c r="H714" s="4">
        <v>441</v>
      </c>
      <c r="I714" s="4">
        <f t="shared" si="55"/>
        <v>50.05215419501134</v>
      </c>
      <c r="J714" t="s">
        <v>21</v>
      </c>
      <c r="K714" t="s">
        <v>22</v>
      </c>
      <c r="L714">
        <v>1547186400</v>
      </c>
      <c r="M714">
        <v>1547618400</v>
      </c>
      <c r="N714" s="11">
        <f t="shared" si="56"/>
        <v>43476.25</v>
      </c>
      <c r="O714" s="11">
        <f t="shared" si="57"/>
        <v>43481.25</v>
      </c>
      <c r="P714" t="b">
        <v>0</v>
      </c>
      <c r="Q714" t="b">
        <v>1</v>
      </c>
      <c r="R714" t="s">
        <v>42</v>
      </c>
      <c r="S714" t="str">
        <f t="shared" si="58"/>
        <v>film &amp; video</v>
      </c>
      <c r="T714" t="str">
        <f t="shared" si="59"/>
        <v>documentary</v>
      </c>
    </row>
    <row r="715" spans="1:20" ht="31.5" x14ac:dyDescent="0.5">
      <c r="A715" s="4">
        <v>375</v>
      </c>
      <c r="B715" t="s">
        <v>801</v>
      </c>
      <c r="C715" s="3" t="s">
        <v>802</v>
      </c>
      <c r="D715" s="5">
        <v>2700</v>
      </c>
      <c r="E715" s="5">
        <v>1479</v>
      </c>
      <c r="F715" s="6">
        <f>Table1[[#This Row],[pledged]]/Table1[[#This Row],[goal]]</f>
        <v>0.54777777777777781</v>
      </c>
      <c r="G715" t="s">
        <v>14</v>
      </c>
      <c r="H715" s="4">
        <v>25</v>
      </c>
      <c r="I715" s="4">
        <f t="shared" si="55"/>
        <v>59.16</v>
      </c>
      <c r="J715" t="s">
        <v>21</v>
      </c>
      <c r="K715" t="s">
        <v>22</v>
      </c>
      <c r="L715">
        <v>1444971600</v>
      </c>
      <c r="M715">
        <v>1449900000</v>
      </c>
      <c r="N715" s="11">
        <f t="shared" si="56"/>
        <v>42293.208333333328</v>
      </c>
      <c r="O715" s="11">
        <f t="shared" si="57"/>
        <v>42350.25</v>
      </c>
      <c r="P715" t="b">
        <v>0</v>
      </c>
      <c r="Q715" t="b">
        <v>0</v>
      </c>
      <c r="R715" t="s">
        <v>59</v>
      </c>
      <c r="S715" t="str">
        <f t="shared" si="58"/>
        <v>music</v>
      </c>
      <c r="T715" t="str">
        <f t="shared" si="59"/>
        <v>indie rock</v>
      </c>
    </row>
    <row r="716" spans="1:20" x14ac:dyDescent="0.5">
      <c r="A716" s="4">
        <v>377</v>
      </c>
      <c r="B716" t="s">
        <v>805</v>
      </c>
      <c r="C716" s="3" t="s">
        <v>806</v>
      </c>
      <c r="D716" s="5">
        <v>49700</v>
      </c>
      <c r="E716" s="5">
        <v>5098</v>
      </c>
      <c r="F716" s="6">
        <f>Table1[[#This Row],[pledged]]/Table1[[#This Row],[goal]]</f>
        <v>0.10257545271629778</v>
      </c>
      <c r="G716" t="s">
        <v>14</v>
      </c>
      <c r="H716" s="4">
        <v>127</v>
      </c>
      <c r="I716" s="4">
        <f t="shared" si="55"/>
        <v>40.14173228346457</v>
      </c>
      <c r="J716" t="s">
        <v>21</v>
      </c>
      <c r="K716" t="s">
        <v>22</v>
      </c>
      <c r="L716">
        <v>1571720400</v>
      </c>
      <c r="M716">
        <v>1572933600</v>
      </c>
      <c r="N716" s="11">
        <f t="shared" si="56"/>
        <v>43760.208333333328</v>
      </c>
      <c r="O716" s="11">
        <f t="shared" si="57"/>
        <v>43774.25</v>
      </c>
      <c r="P716" t="b">
        <v>0</v>
      </c>
      <c r="Q716" t="b">
        <v>0</v>
      </c>
      <c r="R716" t="s">
        <v>33</v>
      </c>
      <c r="S716" t="str">
        <f t="shared" si="58"/>
        <v>theater</v>
      </c>
      <c r="T716" t="str">
        <f t="shared" si="59"/>
        <v>plays</v>
      </c>
    </row>
    <row r="717" spans="1:20" x14ac:dyDescent="0.5">
      <c r="A717" s="4">
        <v>378</v>
      </c>
      <c r="B717" t="s">
        <v>807</v>
      </c>
      <c r="C717" s="3" t="s">
        <v>808</v>
      </c>
      <c r="D717" s="5">
        <v>178200</v>
      </c>
      <c r="E717" s="5">
        <v>24882</v>
      </c>
      <c r="F717" s="6">
        <f>Table1[[#This Row],[pledged]]/Table1[[#This Row],[goal]]</f>
        <v>0.13962962962962963</v>
      </c>
      <c r="G717" t="s">
        <v>14</v>
      </c>
      <c r="H717" s="4">
        <v>355</v>
      </c>
      <c r="I717" s="4">
        <f t="shared" si="55"/>
        <v>70.090140845070422</v>
      </c>
      <c r="J717" t="s">
        <v>21</v>
      </c>
      <c r="K717" t="s">
        <v>22</v>
      </c>
      <c r="L717">
        <v>1526878800</v>
      </c>
      <c r="M717">
        <v>1530162000</v>
      </c>
      <c r="N717" s="11">
        <f t="shared" si="56"/>
        <v>43241.208333333328</v>
      </c>
      <c r="O717" s="11">
        <f t="shared" si="57"/>
        <v>43279.208333333328</v>
      </c>
      <c r="P717" t="b">
        <v>0</v>
      </c>
      <c r="Q717" t="b">
        <v>0</v>
      </c>
      <c r="R717" t="s">
        <v>42</v>
      </c>
      <c r="S717" t="str">
        <f t="shared" si="58"/>
        <v>film &amp; video</v>
      </c>
      <c r="T717" t="str">
        <f t="shared" si="59"/>
        <v>documentary</v>
      </c>
    </row>
    <row r="718" spans="1:20" x14ac:dyDescent="0.5">
      <c r="A718" s="4">
        <v>379</v>
      </c>
      <c r="B718" t="s">
        <v>809</v>
      </c>
      <c r="C718" s="3" t="s">
        <v>810</v>
      </c>
      <c r="D718" s="5">
        <v>7200</v>
      </c>
      <c r="E718" s="5">
        <v>2912</v>
      </c>
      <c r="F718" s="6">
        <f>Table1[[#This Row],[pledged]]/Table1[[#This Row],[goal]]</f>
        <v>0.40444444444444444</v>
      </c>
      <c r="G718" t="s">
        <v>14</v>
      </c>
      <c r="H718" s="4">
        <v>44</v>
      </c>
      <c r="I718" s="4">
        <f t="shared" si="55"/>
        <v>66.181818181818187</v>
      </c>
      <c r="J718" t="s">
        <v>40</v>
      </c>
      <c r="K718" t="s">
        <v>41</v>
      </c>
      <c r="L718">
        <v>1319691600</v>
      </c>
      <c r="M718">
        <v>1320904800</v>
      </c>
      <c r="N718" s="11">
        <f t="shared" si="56"/>
        <v>40843.208333333336</v>
      </c>
      <c r="O718" s="11">
        <f t="shared" si="57"/>
        <v>40857.25</v>
      </c>
      <c r="P718" t="b">
        <v>0</v>
      </c>
      <c r="Q718" t="b">
        <v>0</v>
      </c>
      <c r="R718" t="s">
        <v>33</v>
      </c>
      <c r="S718" t="str">
        <f t="shared" si="58"/>
        <v>theater</v>
      </c>
      <c r="T718" t="str">
        <f t="shared" si="59"/>
        <v>plays</v>
      </c>
    </row>
    <row r="719" spans="1:20" ht="31.5" x14ac:dyDescent="0.5">
      <c r="A719" s="4">
        <v>382</v>
      </c>
      <c r="B719" t="s">
        <v>815</v>
      </c>
      <c r="C719" s="3" t="s">
        <v>816</v>
      </c>
      <c r="D719" s="5">
        <v>9100</v>
      </c>
      <c r="E719" s="5">
        <v>5803</v>
      </c>
      <c r="F719" s="6">
        <f>Table1[[#This Row],[pledged]]/Table1[[#This Row],[goal]]</f>
        <v>0.63769230769230767</v>
      </c>
      <c r="G719" t="s">
        <v>14</v>
      </c>
      <c r="H719" s="4">
        <v>67</v>
      </c>
      <c r="I719" s="4">
        <f t="shared" si="55"/>
        <v>86.611940298507463</v>
      </c>
      <c r="J719" t="s">
        <v>21</v>
      </c>
      <c r="K719" t="s">
        <v>22</v>
      </c>
      <c r="L719">
        <v>1508130000</v>
      </c>
      <c r="M719">
        <v>1509771600</v>
      </c>
      <c r="N719" s="11">
        <f t="shared" si="56"/>
        <v>43024.208333333328</v>
      </c>
      <c r="O719" s="11">
        <f t="shared" si="57"/>
        <v>43043.208333333328</v>
      </c>
      <c r="P719" t="b">
        <v>0</v>
      </c>
      <c r="Q719" t="b">
        <v>0</v>
      </c>
      <c r="R719" t="s">
        <v>121</v>
      </c>
      <c r="S719" t="str">
        <f t="shared" si="58"/>
        <v>photography</v>
      </c>
      <c r="T719" t="str">
        <f t="shared" si="59"/>
        <v>photography books</v>
      </c>
    </row>
    <row r="720" spans="1:20" ht="31.5" x14ac:dyDescent="0.5">
      <c r="A720" s="4">
        <v>386</v>
      </c>
      <c r="B720" t="s">
        <v>823</v>
      </c>
      <c r="C720" s="3" t="s">
        <v>824</v>
      </c>
      <c r="D720" s="5">
        <v>135500</v>
      </c>
      <c r="E720" s="5">
        <v>103554</v>
      </c>
      <c r="F720" s="6">
        <f>Table1[[#This Row],[pledged]]/Table1[[#This Row],[goal]]</f>
        <v>0.76423616236162362</v>
      </c>
      <c r="G720" t="s">
        <v>14</v>
      </c>
      <c r="H720" s="4">
        <v>1068</v>
      </c>
      <c r="I720" s="4">
        <f t="shared" si="55"/>
        <v>96.960674157303373</v>
      </c>
      <c r="J720" t="s">
        <v>21</v>
      </c>
      <c r="K720" t="s">
        <v>22</v>
      </c>
      <c r="L720">
        <v>1277528400</v>
      </c>
      <c r="M720">
        <v>1278565200</v>
      </c>
      <c r="N720" s="11">
        <f t="shared" si="56"/>
        <v>40355.208333333336</v>
      </c>
      <c r="O720" s="11">
        <f t="shared" si="57"/>
        <v>40367.208333333336</v>
      </c>
      <c r="P720" t="b">
        <v>0</v>
      </c>
      <c r="Q720" t="b">
        <v>0</v>
      </c>
      <c r="R720" t="s">
        <v>33</v>
      </c>
      <c r="S720" t="str">
        <f t="shared" si="58"/>
        <v>theater</v>
      </c>
      <c r="T720" t="str">
        <f t="shared" si="59"/>
        <v>plays</v>
      </c>
    </row>
    <row r="721" spans="1:20" x14ac:dyDescent="0.5">
      <c r="A721" s="4">
        <v>387</v>
      </c>
      <c r="B721" t="s">
        <v>825</v>
      </c>
      <c r="C721" s="3" t="s">
        <v>826</v>
      </c>
      <c r="D721" s="5">
        <v>109000</v>
      </c>
      <c r="E721" s="5">
        <v>42795</v>
      </c>
      <c r="F721" s="6">
        <f>Table1[[#This Row],[pledged]]/Table1[[#This Row],[goal]]</f>
        <v>0.39261467889908258</v>
      </c>
      <c r="G721" t="s">
        <v>14</v>
      </c>
      <c r="H721" s="4">
        <v>424</v>
      </c>
      <c r="I721" s="4">
        <f t="shared" si="55"/>
        <v>100.93160377358491</v>
      </c>
      <c r="J721" t="s">
        <v>21</v>
      </c>
      <c r="K721" t="s">
        <v>22</v>
      </c>
      <c r="L721">
        <v>1339477200</v>
      </c>
      <c r="M721">
        <v>1339909200</v>
      </c>
      <c r="N721" s="11">
        <f t="shared" si="56"/>
        <v>41072.208333333336</v>
      </c>
      <c r="O721" s="11">
        <f t="shared" si="57"/>
        <v>41077.208333333336</v>
      </c>
      <c r="P721" t="b">
        <v>0</v>
      </c>
      <c r="Q721" t="b">
        <v>0</v>
      </c>
      <c r="R721" t="s">
        <v>64</v>
      </c>
      <c r="S721" t="str">
        <f t="shared" si="58"/>
        <v>technology</v>
      </c>
      <c r="T721" t="str">
        <f t="shared" si="59"/>
        <v>wearables</v>
      </c>
    </row>
    <row r="722" spans="1:20" x14ac:dyDescent="0.5">
      <c r="A722" s="4">
        <v>391</v>
      </c>
      <c r="B722" t="s">
        <v>833</v>
      </c>
      <c r="C722" s="3" t="s">
        <v>834</v>
      </c>
      <c r="D722" s="5">
        <v>60400</v>
      </c>
      <c r="E722" s="5">
        <v>4393</v>
      </c>
      <c r="F722" s="6">
        <f>Table1[[#This Row],[pledged]]/Table1[[#This Row],[goal]]</f>
        <v>7.27317880794702E-2</v>
      </c>
      <c r="G722" t="s">
        <v>14</v>
      </c>
      <c r="H722" s="4">
        <v>151</v>
      </c>
      <c r="I722" s="4">
        <f t="shared" si="55"/>
        <v>29.09271523178808</v>
      </c>
      <c r="J722" t="s">
        <v>21</v>
      </c>
      <c r="K722" t="s">
        <v>22</v>
      </c>
      <c r="L722">
        <v>1389679200</v>
      </c>
      <c r="M722">
        <v>1389852000</v>
      </c>
      <c r="N722" s="11">
        <f t="shared" si="56"/>
        <v>41653.25</v>
      </c>
      <c r="O722" s="11">
        <f t="shared" si="57"/>
        <v>41655.25</v>
      </c>
      <c r="P722" t="b">
        <v>0</v>
      </c>
      <c r="Q722" t="b">
        <v>0</v>
      </c>
      <c r="R722" t="s">
        <v>67</v>
      </c>
      <c r="S722" t="str">
        <f t="shared" si="58"/>
        <v>publishing</v>
      </c>
      <c r="T722" t="str">
        <f t="shared" si="59"/>
        <v>nonfiction</v>
      </c>
    </row>
    <row r="723" spans="1:20" ht="31.5" x14ac:dyDescent="0.5">
      <c r="A723" s="4">
        <v>392</v>
      </c>
      <c r="B723" t="s">
        <v>835</v>
      </c>
      <c r="C723" s="3" t="s">
        <v>836</v>
      </c>
      <c r="D723" s="5">
        <v>102900</v>
      </c>
      <c r="E723" s="5">
        <v>67546</v>
      </c>
      <c r="F723" s="6">
        <f>Table1[[#This Row],[pledged]]/Table1[[#This Row],[goal]]</f>
        <v>0.65642371234207963</v>
      </c>
      <c r="G723" t="s">
        <v>14</v>
      </c>
      <c r="H723" s="4">
        <v>1608</v>
      </c>
      <c r="I723" s="4">
        <f t="shared" si="55"/>
        <v>42.006218905472636</v>
      </c>
      <c r="J723" t="s">
        <v>21</v>
      </c>
      <c r="K723" t="s">
        <v>22</v>
      </c>
      <c r="L723">
        <v>1294293600</v>
      </c>
      <c r="M723">
        <v>1294466400</v>
      </c>
      <c r="N723" s="11">
        <f t="shared" si="56"/>
        <v>40549.25</v>
      </c>
      <c r="O723" s="11">
        <f t="shared" si="57"/>
        <v>40551.25</v>
      </c>
      <c r="P723" t="b">
        <v>0</v>
      </c>
      <c r="Q723" t="b">
        <v>0</v>
      </c>
      <c r="R723" t="s">
        <v>64</v>
      </c>
      <c r="S723" t="str">
        <f t="shared" si="58"/>
        <v>technology</v>
      </c>
      <c r="T723" t="str">
        <f t="shared" si="59"/>
        <v>wearables</v>
      </c>
    </row>
    <row r="724" spans="1:20" x14ac:dyDescent="0.5">
      <c r="A724" s="4">
        <v>399</v>
      </c>
      <c r="B724" t="s">
        <v>848</v>
      </c>
      <c r="C724" s="3" t="s">
        <v>849</v>
      </c>
      <c r="D724" s="5">
        <v>97300</v>
      </c>
      <c r="E724" s="5">
        <v>62127</v>
      </c>
      <c r="F724" s="6">
        <f>Table1[[#This Row],[pledged]]/Table1[[#This Row],[goal]]</f>
        <v>0.63850976361767731</v>
      </c>
      <c r="G724" t="s">
        <v>14</v>
      </c>
      <c r="H724" s="4">
        <v>941</v>
      </c>
      <c r="I724" s="4">
        <f t="shared" si="55"/>
        <v>66.022316684378325</v>
      </c>
      <c r="J724" t="s">
        <v>21</v>
      </c>
      <c r="K724" t="s">
        <v>22</v>
      </c>
      <c r="L724">
        <v>1296626400</v>
      </c>
      <c r="M724">
        <v>1297231200</v>
      </c>
      <c r="N724" s="11">
        <f t="shared" si="56"/>
        <v>40576.25</v>
      </c>
      <c r="O724" s="11">
        <f t="shared" si="57"/>
        <v>40583.25</v>
      </c>
      <c r="P724" t="b">
        <v>0</v>
      </c>
      <c r="Q724" t="b">
        <v>0</v>
      </c>
      <c r="R724" t="s">
        <v>59</v>
      </c>
      <c r="S724" t="str">
        <f t="shared" si="58"/>
        <v>music</v>
      </c>
      <c r="T724" t="str">
        <f t="shared" si="59"/>
        <v>indie rock</v>
      </c>
    </row>
    <row r="725" spans="1:20" ht="31.5" x14ac:dyDescent="0.5">
      <c r="A725" s="4">
        <v>400</v>
      </c>
      <c r="B725" t="s">
        <v>850</v>
      </c>
      <c r="C725" s="3" t="s">
        <v>851</v>
      </c>
      <c r="D725" s="5">
        <v>100</v>
      </c>
      <c r="E725" s="5">
        <v>2</v>
      </c>
      <c r="F725" s="6">
        <f>Table1[[#This Row],[pledged]]/Table1[[#This Row],[goal]]</f>
        <v>0.02</v>
      </c>
      <c r="G725" t="s">
        <v>14</v>
      </c>
      <c r="H725" s="4">
        <v>1</v>
      </c>
      <c r="I725" s="4">
        <f t="shared" si="55"/>
        <v>2</v>
      </c>
      <c r="J725" t="s">
        <v>21</v>
      </c>
      <c r="K725" t="s">
        <v>22</v>
      </c>
      <c r="L725">
        <v>1376629200</v>
      </c>
      <c r="M725">
        <v>1378530000</v>
      </c>
      <c r="N725" s="11">
        <f t="shared" si="56"/>
        <v>41502.208333333336</v>
      </c>
      <c r="O725" s="11">
        <f t="shared" si="57"/>
        <v>41524.208333333336</v>
      </c>
      <c r="P725" t="b">
        <v>0</v>
      </c>
      <c r="Q725" t="b">
        <v>1</v>
      </c>
      <c r="R725" t="s">
        <v>121</v>
      </c>
      <c r="S725" t="str">
        <f t="shared" si="58"/>
        <v>photography</v>
      </c>
      <c r="T725" t="str">
        <f t="shared" si="59"/>
        <v>photography books</v>
      </c>
    </row>
    <row r="726" spans="1:20" x14ac:dyDescent="0.5">
      <c r="A726" s="4">
        <v>402</v>
      </c>
      <c r="B726" t="s">
        <v>854</v>
      </c>
      <c r="C726" s="3" t="s">
        <v>855</v>
      </c>
      <c r="D726" s="5">
        <v>7300</v>
      </c>
      <c r="E726" s="5">
        <v>2946</v>
      </c>
      <c r="F726" s="6">
        <f>Table1[[#This Row],[pledged]]/Table1[[#This Row],[goal]]</f>
        <v>0.40356164383561643</v>
      </c>
      <c r="G726" t="s">
        <v>14</v>
      </c>
      <c r="H726" s="4">
        <v>40</v>
      </c>
      <c r="I726" s="4">
        <f t="shared" si="55"/>
        <v>73.650000000000006</v>
      </c>
      <c r="J726" t="s">
        <v>21</v>
      </c>
      <c r="K726" t="s">
        <v>22</v>
      </c>
      <c r="L726">
        <v>1325829600</v>
      </c>
      <c r="M726">
        <v>1329890400</v>
      </c>
      <c r="N726" s="11">
        <f t="shared" si="56"/>
        <v>40914.25</v>
      </c>
      <c r="O726" s="11">
        <f t="shared" si="57"/>
        <v>40961.25</v>
      </c>
      <c r="P726" t="b">
        <v>0</v>
      </c>
      <c r="Q726" t="b">
        <v>1</v>
      </c>
      <c r="R726" t="s">
        <v>99</v>
      </c>
      <c r="S726" t="str">
        <f t="shared" si="58"/>
        <v>film &amp; video</v>
      </c>
      <c r="T726" t="str">
        <f t="shared" si="59"/>
        <v>shorts</v>
      </c>
    </row>
    <row r="727" spans="1:20" x14ac:dyDescent="0.5">
      <c r="A727" s="4">
        <v>403</v>
      </c>
      <c r="B727" t="s">
        <v>856</v>
      </c>
      <c r="C727" s="3" t="s">
        <v>857</v>
      </c>
      <c r="D727" s="5">
        <v>195800</v>
      </c>
      <c r="E727" s="5">
        <v>168820</v>
      </c>
      <c r="F727" s="6">
        <f>Table1[[#This Row],[pledged]]/Table1[[#This Row],[goal]]</f>
        <v>0.86220633299284988</v>
      </c>
      <c r="G727" t="s">
        <v>14</v>
      </c>
      <c r="H727" s="4">
        <v>3015</v>
      </c>
      <c r="I727" s="4">
        <f t="shared" si="55"/>
        <v>55.99336650082919</v>
      </c>
      <c r="J727" t="s">
        <v>15</v>
      </c>
      <c r="K727" t="s">
        <v>16</v>
      </c>
      <c r="L727">
        <v>1273640400</v>
      </c>
      <c r="M727">
        <v>1276750800</v>
      </c>
      <c r="N727" s="11">
        <f t="shared" si="56"/>
        <v>40310.208333333336</v>
      </c>
      <c r="O727" s="11">
        <f t="shared" si="57"/>
        <v>40346.208333333336</v>
      </c>
      <c r="P727" t="b">
        <v>0</v>
      </c>
      <c r="Q727" t="b">
        <v>1</v>
      </c>
      <c r="R727" t="s">
        <v>33</v>
      </c>
      <c r="S727" t="str">
        <f t="shared" si="58"/>
        <v>theater</v>
      </c>
      <c r="T727" t="str">
        <f t="shared" si="59"/>
        <v>plays</v>
      </c>
    </row>
    <row r="728" spans="1:20" x14ac:dyDescent="0.5">
      <c r="A728" s="4">
        <v>405</v>
      </c>
      <c r="B728" t="s">
        <v>860</v>
      </c>
      <c r="C728" s="3" t="s">
        <v>861</v>
      </c>
      <c r="D728" s="5">
        <v>29600</v>
      </c>
      <c r="E728" s="5">
        <v>26527</v>
      </c>
      <c r="F728" s="6">
        <f>Table1[[#This Row],[pledged]]/Table1[[#This Row],[goal]]</f>
        <v>0.89618243243243245</v>
      </c>
      <c r="G728" t="s">
        <v>14</v>
      </c>
      <c r="H728" s="4">
        <v>435</v>
      </c>
      <c r="I728" s="4">
        <f t="shared" si="55"/>
        <v>60.981609195402299</v>
      </c>
      <c r="J728" t="s">
        <v>21</v>
      </c>
      <c r="K728" t="s">
        <v>22</v>
      </c>
      <c r="L728">
        <v>1528088400</v>
      </c>
      <c r="M728">
        <v>1532408400</v>
      </c>
      <c r="N728" s="11">
        <f t="shared" si="56"/>
        <v>43255.208333333328</v>
      </c>
      <c r="O728" s="11">
        <f t="shared" si="57"/>
        <v>43305.208333333328</v>
      </c>
      <c r="P728" t="b">
        <v>0</v>
      </c>
      <c r="Q728" t="b">
        <v>0</v>
      </c>
      <c r="R728" t="s">
        <v>33</v>
      </c>
      <c r="S728" t="str">
        <f t="shared" si="58"/>
        <v>theater</v>
      </c>
      <c r="T728" t="str">
        <f t="shared" si="59"/>
        <v>plays</v>
      </c>
    </row>
    <row r="729" spans="1:20" x14ac:dyDescent="0.5">
      <c r="A729" s="4">
        <v>409</v>
      </c>
      <c r="B729" t="s">
        <v>242</v>
      </c>
      <c r="C729" s="3" t="s">
        <v>868</v>
      </c>
      <c r="D729" s="5">
        <v>135600</v>
      </c>
      <c r="E729" s="5">
        <v>62804</v>
      </c>
      <c r="F729" s="6">
        <f>Table1[[#This Row],[pledged]]/Table1[[#This Row],[goal]]</f>
        <v>0.46315634218289087</v>
      </c>
      <c r="G729" t="s">
        <v>14</v>
      </c>
      <c r="H729" s="4">
        <v>714</v>
      </c>
      <c r="I729" s="4">
        <f t="shared" si="55"/>
        <v>87.960784313725483</v>
      </c>
      <c r="J729" t="s">
        <v>21</v>
      </c>
      <c r="K729" t="s">
        <v>22</v>
      </c>
      <c r="L729">
        <v>1492491600</v>
      </c>
      <c r="M729">
        <v>1492837200</v>
      </c>
      <c r="N729" s="11">
        <f t="shared" si="56"/>
        <v>42843.208333333328</v>
      </c>
      <c r="O729" s="11">
        <f t="shared" si="57"/>
        <v>42847.208333333328</v>
      </c>
      <c r="P729" t="b">
        <v>0</v>
      </c>
      <c r="Q729" t="b">
        <v>0</v>
      </c>
      <c r="R729" t="s">
        <v>23</v>
      </c>
      <c r="S729" t="str">
        <f t="shared" si="58"/>
        <v>music</v>
      </c>
      <c r="T729" t="str">
        <f t="shared" si="59"/>
        <v>rock</v>
      </c>
    </row>
    <row r="730" spans="1:20" x14ac:dyDescent="0.5">
      <c r="A730" s="4">
        <v>414</v>
      </c>
      <c r="B730" t="s">
        <v>877</v>
      </c>
      <c r="C730" s="3" t="s">
        <v>878</v>
      </c>
      <c r="D730" s="5">
        <v>188200</v>
      </c>
      <c r="E730" s="5">
        <v>159405</v>
      </c>
      <c r="F730" s="6">
        <f>Table1[[#This Row],[pledged]]/Table1[[#This Row],[goal]]</f>
        <v>0.84699787460148779</v>
      </c>
      <c r="G730" t="s">
        <v>14</v>
      </c>
      <c r="H730" s="4">
        <v>5497</v>
      </c>
      <c r="I730" s="4">
        <f t="shared" si="55"/>
        <v>28.998544660724033</v>
      </c>
      <c r="J730" t="s">
        <v>21</v>
      </c>
      <c r="K730" t="s">
        <v>22</v>
      </c>
      <c r="L730">
        <v>1271739600</v>
      </c>
      <c r="M730">
        <v>1272430800</v>
      </c>
      <c r="N730" s="11">
        <f t="shared" si="56"/>
        <v>40288.208333333336</v>
      </c>
      <c r="O730" s="11">
        <f t="shared" si="57"/>
        <v>40296.208333333336</v>
      </c>
      <c r="P730" t="b">
        <v>0</v>
      </c>
      <c r="Q730" t="b">
        <v>1</v>
      </c>
      <c r="R730" t="s">
        <v>17</v>
      </c>
      <c r="S730" t="str">
        <f t="shared" si="58"/>
        <v>food</v>
      </c>
      <c r="T730" t="str">
        <f t="shared" si="59"/>
        <v>food trucks</v>
      </c>
    </row>
    <row r="731" spans="1:20" x14ac:dyDescent="0.5">
      <c r="A731" s="4">
        <v>415</v>
      </c>
      <c r="B731" t="s">
        <v>879</v>
      </c>
      <c r="C731" s="3" t="s">
        <v>880</v>
      </c>
      <c r="D731" s="5">
        <v>113500</v>
      </c>
      <c r="E731" s="5">
        <v>12552</v>
      </c>
      <c r="F731" s="6">
        <f>Table1[[#This Row],[pledged]]/Table1[[#This Row],[goal]]</f>
        <v>0.11059030837004405</v>
      </c>
      <c r="G731" t="s">
        <v>14</v>
      </c>
      <c r="H731" s="4">
        <v>418</v>
      </c>
      <c r="I731" s="4">
        <f t="shared" si="55"/>
        <v>30.028708133971293</v>
      </c>
      <c r="J731" t="s">
        <v>21</v>
      </c>
      <c r="K731" t="s">
        <v>22</v>
      </c>
      <c r="L731">
        <v>1326434400</v>
      </c>
      <c r="M731">
        <v>1327903200</v>
      </c>
      <c r="N731" s="11">
        <f t="shared" si="56"/>
        <v>40921.25</v>
      </c>
      <c r="O731" s="11">
        <f t="shared" si="57"/>
        <v>40938.25</v>
      </c>
      <c r="P731" t="b">
        <v>0</v>
      </c>
      <c r="Q731" t="b">
        <v>0</v>
      </c>
      <c r="R731" t="s">
        <v>33</v>
      </c>
      <c r="S731" t="str">
        <f t="shared" si="58"/>
        <v>theater</v>
      </c>
      <c r="T731" t="str">
        <f t="shared" si="59"/>
        <v>plays</v>
      </c>
    </row>
    <row r="732" spans="1:20" ht="31.5" x14ac:dyDescent="0.5">
      <c r="A732" s="4">
        <v>416</v>
      </c>
      <c r="B732" t="s">
        <v>881</v>
      </c>
      <c r="C732" s="3" t="s">
        <v>882</v>
      </c>
      <c r="D732" s="5">
        <v>134600</v>
      </c>
      <c r="E732" s="5">
        <v>59007</v>
      </c>
      <c r="F732" s="6">
        <f>Table1[[#This Row],[pledged]]/Table1[[#This Row],[goal]]</f>
        <v>0.43838781575037145</v>
      </c>
      <c r="G732" t="s">
        <v>14</v>
      </c>
      <c r="H732" s="4">
        <v>1439</v>
      </c>
      <c r="I732" s="4">
        <f t="shared" si="55"/>
        <v>41.005559416261292</v>
      </c>
      <c r="J732" t="s">
        <v>21</v>
      </c>
      <c r="K732" t="s">
        <v>22</v>
      </c>
      <c r="L732">
        <v>1295244000</v>
      </c>
      <c r="M732">
        <v>1296021600</v>
      </c>
      <c r="N732" s="11">
        <f t="shared" si="56"/>
        <v>40560.25</v>
      </c>
      <c r="O732" s="11">
        <f t="shared" si="57"/>
        <v>40569.25</v>
      </c>
      <c r="P732" t="b">
        <v>0</v>
      </c>
      <c r="Q732" t="b">
        <v>1</v>
      </c>
      <c r="R732" t="s">
        <v>42</v>
      </c>
      <c r="S732" t="str">
        <f t="shared" si="58"/>
        <v>film &amp; video</v>
      </c>
      <c r="T732" t="str">
        <f t="shared" si="59"/>
        <v>documentary</v>
      </c>
    </row>
    <row r="733" spans="1:20" x14ac:dyDescent="0.5">
      <c r="A733" s="4">
        <v>417</v>
      </c>
      <c r="B733" t="s">
        <v>883</v>
      </c>
      <c r="C733" s="3" t="s">
        <v>884</v>
      </c>
      <c r="D733" s="5">
        <v>1700</v>
      </c>
      <c r="E733" s="5">
        <v>943</v>
      </c>
      <c r="F733" s="6">
        <f>Table1[[#This Row],[pledged]]/Table1[[#This Row],[goal]]</f>
        <v>0.55470588235294116</v>
      </c>
      <c r="G733" t="s">
        <v>14</v>
      </c>
      <c r="H733" s="4">
        <v>15</v>
      </c>
      <c r="I733" s="4">
        <f t="shared" si="55"/>
        <v>62.866666666666667</v>
      </c>
      <c r="J733" t="s">
        <v>21</v>
      </c>
      <c r="K733" t="s">
        <v>22</v>
      </c>
      <c r="L733">
        <v>1541221200</v>
      </c>
      <c r="M733">
        <v>1543298400</v>
      </c>
      <c r="N733" s="11">
        <f t="shared" si="56"/>
        <v>43407.208333333328</v>
      </c>
      <c r="O733" s="11">
        <f t="shared" si="57"/>
        <v>43431.25</v>
      </c>
      <c r="P733" t="b">
        <v>0</v>
      </c>
      <c r="Q733" t="b">
        <v>0</v>
      </c>
      <c r="R733" t="s">
        <v>33</v>
      </c>
      <c r="S733" t="str">
        <f t="shared" si="58"/>
        <v>theater</v>
      </c>
      <c r="T733" t="str">
        <f t="shared" si="59"/>
        <v>plays</v>
      </c>
    </row>
    <row r="734" spans="1:20" x14ac:dyDescent="0.5">
      <c r="A734" s="4">
        <v>418</v>
      </c>
      <c r="B734" t="s">
        <v>104</v>
      </c>
      <c r="C734" s="3" t="s">
        <v>885</v>
      </c>
      <c r="D734" s="5">
        <v>163700</v>
      </c>
      <c r="E734" s="5">
        <v>93963</v>
      </c>
      <c r="F734" s="6">
        <f>Table1[[#This Row],[pledged]]/Table1[[#This Row],[goal]]</f>
        <v>0.57399511301160655</v>
      </c>
      <c r="G734" t="s">
        <v>14</v>
      </c>
      <c r="H734" s="4">
        <v>1999</v>
      </c>
      <c r="I734" s="4">
        <f t="shared" si="55"/>
        <v>47.005002501250623</v>
      </c>
      <c r="J734" t="s">
        <v>15</v>
      </c>
      <c r="K734" t="s">
        <v>16</v>
      </c>
      <c r="L734">
        <v>1336280400</v>
      </c>
      <c r="M734">
        <v>1336366800</v>
      </c>
      <c r="N734" s="11">
        <f t="shared" si="56"/>
        <v>41035.208333333336</v>
      </c>
      <c r="O734" s="11">
        <f t="shared" si="57"/>
        <v>41036.208333333336</v>
      </c>
      <c r="P734" t="b">
        <v>0</v>
      </c>
      <c r="Q734" t="b">
        <v>0</v>
      </c>
      <c r="R734" t="s">
        <v>42</v>
      </c>
      <c r="S734" t="str">
        <f t="shared" si="58"/>
        <v>film &amp; video</v>
      </c>
      <c r="T734" t="str">
        <f t="shared" si="59"/>
        <v>documentary</v>
      </c>
    </row>
    <row r="735" spans="1:20" x14ac:dyDescent="0.5">
      <c r="A735" s="4">
        <v>421</v>
      </c>
      <c r="B735" t="s">
        <v>890</v>
      </c>
      <c r="C735" s="3" t="s">
        <v>891</v>
      </c>
      <c r="D735" s="5">
        <v>9400</v>
      </c>
      <c r="E735" s="5">
        <v>6015</v>
      </c>
      <c r="F735" s="6">
        <f>Table1[[#This Row],[pledged]]/Table1[[#This Row],[goal]]</f>
        <v>0.63989361702127656</v>
      </c>
      <c r="G735" t="s">
        <v>14</v>
      </c>
      <c r="H735" s="4">
        <v>118</v>
      </c>
      <c r="I735" s="4">
        <f t="shared" si="55"/>
        <v>50.974576271186443</v>
      </c>
      <c r="J735" t="s">
        <v>21</v>
      </c>
      <c r="K735" t="s">
        <v>22</v>
      </c>
      <c r="L735">
        <v>1498712400</v>
      </c>
      <c r="M735">
        <v>1501304400</v>
      </c>
      <c r="N735" s="11">
        <f t="shared" si="56"/>
        <v>42915.208333333328</v>
      </c>
      <c r="O735" s="11">
        <f t="shared" si="57"/>
        <v>42945.208333333328</v>
      </c>
      <c r="P735" t="b">
        <v>0</v>
      </c>
      <c r="Q735" t="b">
        <v>1</v>
      </c>
      <c r="R735" t="s">
        <v>64</v>
      </c>
      <c r="S735" t="str">
        <f t="shared" si="58"/>
        <v>technology</v>
      </c>
      <c r="T735" t="str">
        <f t="shared" si="59"/>
        <v>wearables</v>
      </c>
    </row>
    <row r="736" spans="1:20" x14ac:dyDescent="0.5">
      <c r="A736" s="4">
        <v>423</v>
      </c>
      <c r="B736" t="s">
        <v>894</v>
      </c>
      <c r="C736" s="3" t="s">
        <v>895</v>
      </c>
      <c r="D736" s="5">
        <v>147800</v>
      </c>
      <c r="E736" s="5">
        <v>15723</v>
      </c>
      <c r="F736" s="6">
        <f>Table1[[#This Row],[pledged]]/Table1[[#This Row],[goal]]</f>
        <v>0.10638024357239513</v>
      </c>
      <c r="G736" t="s">
        <v>14</v>
      </c>
      <c r="H736" s="4">
        <v>162</v>
      </c>
      <c r="I736" s="4">
        <f t="shared" si="55"/>
        <v>97.055555555555557</v>
      </c>
      <c r="J736" t="s">
        <v>21</v>
      </c>
      <c r="K736" t="s">
        <v>22</v>
      </c>
      <c r="L736">
        <v>1316667600</v>
      </c>
      <c r="M736">
        <v>1316840400</v>
      </c>
      <c r="N736" s="11">
        <f t="shared" si="56"/>
        <v>40808.208333333336</v>
      </c>
      <c r="O736" s="11">
        <f t="shared" si="57"/>
        <v>40810.208333333336</v>
      </c>
      <c r="P736" t="b">
        <v>0</v>
      </c>
      <c r="Q736" t="b">
        <v>1</v>
      </c>
      <c r="R736" t="s">
        <v>17</v>
      </c>
      <c r="S736" t="str">
        <f t="shared" si="58"/>
        <v>food</v>
      </c>
      <c r="T736" t="str">
        <f t="shared" si="59"/>
        <v>food trucks</v>
      </c>
    </row>
    <row r="737" spans="1:20" x14ac:dyDescent="0.5">
      <c r="A737" s="4">
        <v>424</v>
      </c>
      <c r="B737" t="s">
        <v>896</v>
      </c>
      <c r="C737" s="3" t="s">
        <v>897</v>
      </c>
      <c r="D737" s="5">
        <v>5100</v>
      </c>
      <c r="E737" s="5">
        <v>2064</v>
      </c>
      <c r="F737" s="6">
        <f>Table1[[#This Row],[pledged]]/Table1[[#This Row],[goal]]</f>
        <v>0.40470588235294119</v>
      </c>
      <c r="G737" t="s">
        <v>14</v>
      </c>
      <c r="H737" s="4">
        <v>83</v>
      </c>
      <c r="I737" s="4">
        <f t="shared" si="55"/>
        <v>24.867469879518072</v>
      </c>
      <c r="J737" t="s">
        <v>21</v>
      </c>
      <c r="K737" t="s">
        <v>22</v>
      </c>
      <c r="L737">
        <v>1524027600</v>
      </c>
      <c r="M737">
        <v>1524546000</v>
      </c>
      <c r="N737" s="11">
        <f t="shared" si="56"/>
        <v>43208.208333333328</v>
      </c>
      <c r="O737" s="11">
        <f t="shared" si="57"/>
        <v>43214.208333333328</v>
      </c>
      <c r="P737" t="b">
        <v>0</v>
      </c>
      <c r="Q737" t="b">
        <v>0</v>
      </c>
      <c r="R737" t="s">
        <v>59</v>
      </c>
      <c r="S737" t="str">
        <f t="shared" si="58"/>
        <v>music</v>
      </c>
      <c r="T737" t="str">
        <f t="shared" si="59"/>
        <v>indie rock</v>
      </c>
    </row>
    <row r="738" spans="1:20" x14ac:dyDescent="0.5">
      <c r="A738" s="4">
        <v>428</v>
      </c>
      <c r="B738" t="s">
        <v>904</v>
      </c>
      <c r="C738" s="3" t="s">
        <v>905</v>
      </c>
      <c r="D738" s="5">
        <v>101400</v>
      </c>
      <c r="E738" s="5">
        <v>47037</v>
      </c>
      <c r="F738" s="6">
        <f>Table1[[#This Row],[pledged]]/Table1[[#This Row],[goal]]</f>
        <v>0.46387573964497042</v>
      </c>
      <c r="G738" t="s">
        <v>14</v>
      </c>
      <c r="H738" s="4">
        <v>747</v>
      </c>
      <c r="I738" s="4">
        <f t="shared" si="55"/>
        <v>62.967871485943775</v>
      </c>
      <c r="J738" t="s">
        <v>21</v>
      </c>
      <c r="K738" t="s">
        <v>22</v>
      </c>
      <c r="L738">
        <v>1297404000</v>
      </c>
      <c r="M738">
        <v>1298008800</v>
      </c>
      <c r="N738" s="11">
        <f t="shared" si="56"/>
        <v>40585.25</v>
      </c>
      <c r="O738" s="11">
        <f t="shared" si="57"/>
        <v>40592.25</v>
      </c>
      <c r="P738" t="b">
        <v>0</v>
      </c>
      <c r="Q738" t="b">
        <v>0</v>
      </c>
      <c r="R738" t="s">
        <v>70</v>
      </c>
      <c r="S738" t="str">
        <f t="shared" si="58"/>
        <v>film &amp; video</v>
      </c>
      <c r="T738" t="str">
        <f t="shared" si="59"/>
        <v>animation</v>
      </c>
    </row>
    <row r="739" spans="1:20" x14ac:dyDescent="0.5">
      <c r="A739" s="4">
        <v>430</v>
      </c>
      <c r="B739" t="s">
        <v>908</v>
      </c>
      <c r="C739" s="3" t="s">
        <v>909</v>
      </c>
      <c r="D739" s="5">
        <v>8100</v>
      </c>
      <c r="E739" s="5">
        <v>5487</v>
      </c>
      <c r="F739" s="6">
        <f>Table1[[#This Row],[pledged]]/Table1[[#This Row],[goal]]</f>
        <v>0.67740740740740746</v>
      </c>
      <c r="G739" t="s">
        <v>14</v>
      </c>
      <c r="H739" s="4">
        <v>84</v>
      </c>
      <c r="I739" s="4">
        <f t="shared" si="55"/>
        <v>65.321428571428569</v>
      </c>
      <c r="J739" t="s">
        <v>21</v>
      </c>
      <c r="K739" t="s">
        <v>22</v>
      </c>
      <c r="L739">
        <v>1569733200</v>
      </c>
      <c r="M739">
        <v>1572670800</v>
      </c>
      <c r="N739" s="11">
        <f t="shared" si="56"/>
        <v>43737.208333333328</v>
      </c>
      <c r="O739" s="11">
        <f t="shared" si="57"/>
        <v>43771.208333333328</v>
      </c>
      <c r="P739" t="b">
        <v>0</v>
      </c>
      <c r="Q739" t="b">
        <v>0</v>
      </c>
      <c r="R739" t="s">
        <v>33</v>
      </c>
      <c r="S739" t="str">
        <f t="shared" si="58"/>
        <v>theater</v>
      </c>
      <c r="T739" t="str">
        <f t="shared" si="59"/>
        <v>plays</v>
      </c>
    </row>
    <row r="740" spans="1:20" x14ac:dyDescent="0.5">
      <c r="A740" s="4">
        <v>432</v>
      </c>
      <c r="B740" t="s">
        <v>912</v>
      </c>
      <c r="C740" s="3" t="s">
        <v>913</v>
      </c>
      <c r="D740" s="5">
        <v>7700</v>
      </c>
      <c r="E740" s="5">
        <v>6369</v>
      </c>
      <c r="F740" s="6">
        <f>Table1[[#This Row],[pledged]]/Table1[[#This Row],[goal]]</f>
        <v>0.82714285714285718</v>
      </c>
      <c r="G740" t="s">
        <v>14</v>
      </c>
      <c r="H740" s="4">
        <v>91</v>
      </c>
      <c r="I740" s="4">
        <f t="shared" si="55"/>
        <v>69.989010989010993</v>
      </c>
      <c r="J740" t="s">
        <v>21</v>
      </c>
      <c r="K740" t="s">
        <v>22</v>
      </c>
      <c r="L740">
        <v>1399006800</v>
      </c>
      <c r="M740">
        <v>1400734800</v>
      </c>
      <c r="N740" s="11">
        <f t="shared" si="56"/>
        <v>41761.208333333336</v>
      </c>
      <c r="O740" s="11">
        <f t="shared" si="57"/>
        <v>41781.208333333336</v>
      </c>
      <c r="P740" t="b">
        <v>0</v>
      </c>
      <c r="Q740" t="b">
        <v>0</v>
      </c>
      <c r="R740" t="s">
        <v>33</v>
      </c>
      <c r="S740" t="str">
        <f t="shared" si="58"/>
        <v>theater</v>
      </c>
      <c r="T740" t="str">
        <f t="shared" si="59"/>
        <v>plays</v>
      </c>
    </row>
    <row r="741" spans="1:20" x14ac:dyDescent="0.5">
      <c r="A741" s="4">
        <v>433</v>
      </c>
      <c r="B741" t="s">
        <v>914</v>
      </c>
      <c r="C741" s="3" t="s">
        <v>915</v>
      </c>
      <c r="D741" s="5">
        <v>121400</v>
      </c>
      <c r="E741" s="5">
        <v>65755</v>
      </c>
      <c r="F741" s="6">
        <f>Table1[[#This Row],[pledged]]/Table1[[#This Row],[goal]]</f>
        <v>0.54163920922570019</v>
      </c>
      <c r="G741" t="s">
        <v>14</v>
      </c>
      <c r="H741" s="4">
        <v>792</v>
      </c>
      <c r="I741" s="4">
        <f t="shared" si="55"/>
        <v>83.023989898989896</v>
      </c>
      <c r="J741" t="s">
        <v>21</v>
      </c>
      <c r="K741" t="s">
        <v>22</v>
      </c>
      <c r="L741">
        <v>1385359200</v>
      </c>
      <c r="M741">
        <v>1386741600</v>
      </c>
      <c r="N741" s="11">
        <f t="shared" si="56"/>
        <v>41603.25</v>
      </c>
      <c r="O741" s="11">
        <f t="shared" si="57"/>
        <v>41619.25</v>
      </c>
      <c r="P741" t="b">
        <v>0</v>
      </c>
      <c r="Q741" t="b">
        <v>1</v>
      </c>
      <c r="R741" t="s">
        <v>42</v>
      </c>
      <c r="S741" t="str">
        <f t="shared" si="58"/>
        <v>film &amp; video</v>
      </c>
      <c r="T741" t="str">
        <f t="shared" si="59"/>
        <v>documentary</v>
      </c>
    </row>
    <row r="742" spans="1:20" x14ac:dyDescent="0.5">
      <c r="A742" s="4">
        <v>441</v>
      </c>
      <c r="B742" t="s">
        <v>930</v>
      </c>
      <c r="C742" s="3" t="s">
        <v>931</v>
      </c>
      <c r="D742" s="5">
        <v>7000</v>
      </c>
      <c r="E742" s="5">
        <v>1744</v>
      </c>
      <c r="F742" s="6">
        <f>Table1[[#This Row],[pledged]]/Table1[[#This Row],[goal]]</f>
        <v>0.24914285714285714</v>
      </c>
      <c r="G742" t="s">
        <v>14</v>
      </c>
      <c r="H742" s="4">
        <v>32</v>
      </c>
      <c r="I742" s="4">
        <f t="shared" si="55"/>
        <v>54.5</v>
      </c>
      <c r="J742" t="s">
        <v>21</v>
      </c>
      <c r="K742" t="s">
        <v>22</v>
      </c>
      <c r="L742">
        <v>1335416400</v>
      </c>
      <c r="M742">
        <v>1337835600</v>
      </c>
      <c r="N742" s="11">
        <f t="shared" si="56"/>
        <v>41025.208333333336</v>
      </c>
      <c r="O742" s="11">
        <f t="shared" si="57"/>
        <v>41053.208333333336</v>
      </c>
      <c r="P742" t="b">
        <v>0</v>
      </c>
      <c r="Q742" t="b">
        <v>0</v>
      </c>
      <c r="R742" t="s">
        <v>64</v>
      </c>
      <c r="S742" t="str">
        <f t="shared" si="58"/>
        <v>technology</v>
      </c>
      <c r="T742" t="str">
        <f t="shared" si="59"/>
        <v>wearables</v>
      </c>
    </row>
    <row r="743" spans="1:20" x14ac:dyDescent="0.5">
      <c r="A743" s="4">
        <v>446</v>
      </c>
      <c r="B743" t="s">
        <v>939</v>
      </c>
      <c r="C743" s="3" t="s">
        <v>940</v>
      </c>
      <c r="D743" s="5">
        <v>6800</v>
      </c>
      <c r="E743" s="5">
        <v>5579</v>
      </c>
      <c r="F743" s="6">
        <f>Table1[[#This Row],[pledged]]/Table1[[#This Row],[goal]]</f>
        <v>0.82044117647058823</v>
      </c>
      <c r="G743" t="s">
        <v>14</v>
      </c>
      <c r="H743" s="4">
        <v>186</v>
      </c>
      <c r="I743" s="4">
        <f t="shared" si="55"/>
        <v>29.99462365591398</v>
      </c>
      <c r="J743" t="s">
        <v>21</v>
      </c>
      <c r="K743" t="s">
        <v>22</v>
      </c>
      <c r="L743">
        <v>1355810400</v>
      </c>
      <c r="M743">
        <v>1355983200</v>
      </c>
      <c r="N743" s="11">
        <f t="shared" si="56"/>
        <v>41261.25</v>
      </c>
      <c r="O743" s="11">
        <f t="shared" si="57"/>
        <v>41263.25</v>
      </c>
      <c r="P743" t="b">
        <v>0</v>
      </c>
      <c r="Q743" t="b">
        <v>0</v>
      </c>
      <c r="R743" t="s">
        <v>64</v>
      </c>
      <c r="S743" t="str">
        <f t="shared" si="58"/>
        <v>technology</v>
      </c>
      <c r="T743" t="str">
        <f t="shared" si="59"/>
        <v>wearables</v>
      </c>
    </row>
    <row r="744" spans="1:20" x14ac:dyDescent="0.5">
      <c r="A744" s="4">
        <v>448</v>
      </c>
      <c r="B744" t="s">
        <v>943</v>
      </c>
      <c r="C744" s="3" t="s">
        <v>944</v>
      </c>
      <c r="D744" s="5">
        <v>89900</v>
      </c>
      <c r="E744" s="5">
        <v>45384</v>
      </c>
      <c r="F744" s="6">
        <f>Table1[[#This Row],[pledged]]/Table1[[#This Row],[goal]]</f>
        <v>0.50482758620689661</v>
      </c>
      <c r="G744" t="s">
        <v>14</v>
      </c>
      <c r="H744" s="4">
        <v>605</v>
      </c>
      <c r="I744" s="4">
        <f t="shared" si="55"/>
        <v>75.014876033057845</v>
      </c>
      <c r="J744" t="s">
        <v>21</v>
      </c>
      <c r="K744" t="s">
        <v>22</v>
      </c>
      <c r="L744">
        <v>1365915600</v>
      </c>
      <c r="M744">
        <v>1366088400</v>
      </c>
      <c r="N744" s="11">
        <f t="shared" si="56"/>
        <v>41378.208333333336</v>
      </c>
      <c r="O744" s="11">
        <f t="shared" si="57"/>
        <v>41380.208333333336</v>
      </c>
      <c r="P744" t="b">
        <v>0</v>
      </c>
      <c r="Q744" t="b">
        <v>1</v>
      </c>
      <c r="R744" t="s">
        <v>88</v>
      </c>
      <c r="S744" t="str">
        <f t="shared" si="58"/>
        <v>games</v>
      </c>
      <c r="T744" t="str">
        <f t="shared" si="59"/>
        <v>video games</v>
      </c>
    </row>
    <row r="745" spans="1:20" x14ac:dyDescent="0.5">
      <c r="A745" s="4">
        <v>450</v>
      </c>
      <c r="B745" t="s">
        <v>947</v>
      </c>
      <c r="C745" s="3" t="s">
        <v>948</v>
      </c>
      <c r="D745" s="5">
        <v>100</v>
      </c>
      <c r="E745" s="5">
        <v>4</v>
      </c>
      <c r="F745" s="6">
        <f>Table1[[#This Row],[pledged]]/Table1[[#This Row],[goal]]</f>
        <v>0.04</v>
      </c>
      <c r="G745" t="s">
        <v>14</v>
      </c>
      <c r="H745" s="4">
        <v>1</v>
      </c>
      <c r="I745" s="4">
        <f t="shared" si="55"/>
        <v>4</v>
      </c>
      <c r="J745" t="s">
        <v>15</v>
      </c>
      <c r="K745" t="s">
        <v>16</v>
      </c>
      <c r="L745">
        <v>1540098000</v>
      </c>
      <c r="M745">
        <v>1542088800</v>
      </c>
      <c r="N745" s="11">
        <f t="shared" si="56"/>
        <v>43394.208333333328</v>
      </c>
      <c r="O745" s="11">
        <f t="shared" si="57"/>
        <v>43417.25</v>
      </c>
      <c r="P745" t="b">
        <v>0</v>
      </c>
      <c r="Q745" t="b">
        <v>0</v>
      </c>
      <c r="R745" t="s">
        <v>70</v>
      </c>
      <c r="S745" t="str">
        <f t="shared" si="58"/>
        <v>film &amp; video</v>
      </c>
      <c r="T745" t="str">
        <f t="shared" si="59"/>
        <v>animation</v>
      </c>
    </row>
    <row r="746" spans="1:20" ht="31.5" x14ac:dyDescent="0.5">
      <c r="A746" s="4">
        <v>452</v>
      </c>
      <c r="B746" t="s">
        <v>951</v>
      </c>
      <c r="C746" s="3" t="s">
        <v>952</v>
      </c>
      <c r="D746" s="5">
        <v>4800</v>
      </c>
      <c r="E746" s="5">
        <v>3045</v>
      </c>
      <c r="F746" s="6">
        <f>Table1[[#This Row],[pledged]]/Table1[[#This Row],[goal]]</f>
        <v>0.63437500000000002</v>
      </c>
      <c r="G746" t="s">
        <v>14</v>
      </c>
      <c r="H746" s="4">
        <v>31</v>
      </c>
      <c r="I746" s="4">
        <f t="shared" si="55"/>
        <v>98.225806451612897</v>
      </c>
      <c r="J746" t="s">
        <v>21</v>
      </c>
      <c r="K746" t="s">
        <v>22</v>
      </c>
      <c r="L746">
        <v>1278392400</v>
      </c>
      <c r="M746">
        <v>1278478800</v>
      </c>
      <c r="N746" s="11">
        <f t="shared" si="56"/>
        <v>40365.208333333336</v>
      </c>
      <c r="O746" s="11">
        <f t="shared" si="57"/>
        <v>40366.208333333336</v>
      </c>
      <c r="P746" t="b">
        <v>0</v>
      </c>
      <c r="Q746" t="b">
        <v>0</v>
      </c>
      <c r="R746" t="s">
        <v>53</v>
      </c>
      <c r="S746" t="str">
        <f t="shared" si="58"/>
        <v>film &amp; video</v>
      </c>
      <c r="T746" t="str">
        <f t="shared" si="59"/>
        <v>drama</v>
      </c>
    </row>
    <row r="747" spans="1:20" x14ac:dyDescent="0.5">
      <c r="A747" s="4">
        <v>453</v>
      </c>
      <c r="B747" t="s">
        <v>953</v>
      </c>
      <c r="C747" s="3" t="s">
        <v>954</v>
      </c>
      <c r="D747" s="5">
        <v>182400</v>
      </c>
      <c r="E747" s="5">
        <v>102749</v>
      </c>
      <c r="F747" s="6">
        <f>Table1[[#This Row],[pledged]]/Table1[[#This Row],[goal]]</f>
        <v>0.56331688596491225</v>
      </c>
      <c r="G747" t="s">
        <v>14</v>
      </c>
      <c r="H747" s="4">
        <v>1181</v>
      </c>
      <c r="I747" s="4">
        <f t="shared" si="55"/>
        <v>87.001693480101608</v>
      </c>
      <c r="J747" t="s">
        <v>21</v>
      </c>
      <c r="K747" t="s">
        <v>22</v>
      </c>
      <c r="L747">
        <v>1480572000</v>
      </c>
      <c r="M747">
        <v>1484114400</v>
      </c>
      <c r="N747" s="11">
        <f t="shared" si="56"/>
        <v>42705.25</v>
      </c>
      <c r="O747" s="11">
        <f t="shared" si="57"/>
        <v>42746.25</v>
      </c>
      <c r="P747" t="b">
        <v>0</v>
      </c>
      <c r="Q747" t="b">
        <v>0</v>
      </c>
      <c r="R747" t="s">
        <v>473</v>
      </c>
      <c r="S747" t="str">
        <f t="shared" si="58"/>
        <v>film &amp; video</v>
      </c>
      <c r="T747" t="str">
        <f t="shared" si="59"/>
        <v>science fiction</v>
      </c>
    </row>
    <row r="748" spans="1:20" x14ac:dyDescent="0.5">
      <c r="A748" s="4">
        <v>454</v>
      </c>
      <c r="B748" t="s">
        <v>955</v>
      </c>
      <c r="C748" s="3" t="s">
        <v>956</v>
      </c>
      <c r="D748" s="5">
        <v>4000</v>
      </c>
      <c r="E748" s="5">
        <v>1763</v>
      </c>
      <c r="F748" s="6">
        <f>Table1[[#This Row],[pledged]]/Table1[[#This Row],[goal]]</f>
        <v>0.44074999999999998</v>
      </c>
      <c r="G748" t="s">
        <v>14</v>
      </c>
      <c r="H748" s="4">
        <v>39</v>
      </c>
      <c r="I748" s="4">
        <f t="shared" si="55"/>
        <v>45.205128205128204</v>
      </c>
      <c r="J748" t="s">
        <v>21</v>
      </c>
      <c r="K748" t="s">
        <v>22</v>
      </c>
      <c r="L748">
        <v>1382331600</v>
      </c>
      <c r="M748">
        <v>1385445600</v>
      </c>
      <c r="N748" s="11">
        <f t="shared" si="56"/>
        <v>41568.208333333336</v>
      </c>
      <c r="O748" s="11">
        <f t="shared" si="57"/>
        <v>41604.25</v>
      </c>
      <c r="P748" t="b">
        <v>0</v>
      </c>
      <c r="Q748" t="b">
        <v>1</v>
      </c>
      <c r="R748" t="s">
        <v>53</v>
      </c>
      <c r="S748" t="str">
        <f t="shared" si="58"/>
        <v>film &amp; video</v>
      </c>
      <c r="T748" t="str">
        <f t="shared" si="59"/>
        <v>drama</v>
      </c>
    </row>
    <row r="749" spans="1:20" x14ac:dyDescent="0.5">
      <c r="A749" s="4">
        <v>457</v>
      </c>
      <c r="B749" t="s">
        <v>961</v>
      </c>
      <c r="C749" s="3" t="s">
        <v>962</v>
      </c>
      <c r="D749" s="5">
        <v>5000</v>
      </c>
      <c r="E749" s="5">
        <v>1332</v>
      </c>
      <c r="F749" s="6">
        <f>Table1[[#This Row],[pledged]]/Table1[[#This Row],[goal]]</f>
        <v>0.26640000000000003</v>
      </c>
      <c r="G749" t="s">
        <v>14</v>
      </c>
      <c r="H749" s="4">
        <v>46</v>
      </c>
      <c r="I749" s="4">
        <f t="shared" si="55"/>
        <v>28.956521739130434</v>
      </c>
      <c r="J749" t="s">
        <v>21</v>
      </c>
      <c r="K749" t="s">
        <v>22</v>
      </c>
      <c r="L749">
        <v>1476421200</v>
      </c>
      <c r="M749">
        <v>1476594000</v>
      </c>
      <c r="N749" s="11">
        <f t="shared" si="56"/>
        <v>42657.208333333328</v>
      </c>
      <c r="O749" s="11">
        <f t="shared" si="57"/>
        <v>42659.208333333328</v>
      </c>
      <c r="P749" t="b">
        <v>0</v>
      </c>
      <c r="Q749" t="b">
        <v>0</v>
      </c>
      <c r="R749" t="s">
        <v>33</v>
      </c>
      <c r="S749" t="str">
        <f t="shared" si="58"/>
        <v>theater</v>
      </c>
      <c r="T749" t="str">
        <f t="shared" si="59"/>
        <v>plays</v>
      </c>
    </row>
    <row r="750" spans="1:20" x14ac:dyDescent="0.5">
      <c r="A750" s="4">
        <v>459</v>
      </c>
      <c r="B750" t="s">
        <v>965</v>
      </c>
      <c r="C750" s="3" t="s">
        <v>966</v>
      </c>
      <c r="D750" s="5">
        <v>6300</v>
      </c>
      <c r="E750" s="5">
        <v>5674</v>
      </c>
      <c r="F750" s="6">
        <f>Table1[[#This Row],[pledged]]/Table1[[#This Row],[goal]]</f>
        <v>0.90063492063492068</v>
      </c>
      <c r="G750" t="s">
        <v>14</v>
      </c>
      <c r="H750" s="4">
        <v>105</v>
      </c>
      <c r="I750" s="4">
        <f t="shared" si="55"/>
        <v>54.038095238095238</v>
      </c>
      <c r="J750" t="s">
        <v>21</v>
      </c>
      <c r="K750" t="s">
        <v>22</v>
      </c>
      <c r="L750">
        <v>1419746400</v>
      </c>
      <c r="M750">
        <v>1421906400</v>
      </c>
      <c r="N750" s="11">
        <f t="shared" si="56"/>
        <v>42001.25</v>
      </c>
      <c r="O750" s="11">
        <f t="shared" si="57"/>
        <v>42026.25</v>
      </c>
      <c r="P750" t="b">
        <v>0</v>
      </c>
      <c r="Q750" t="b">
        <v>0</v>
      </c>
      <c r="R750" t="s">
        <v>42</v>
      </c>
      <c r="S750" t="str">
        <f t="shared" si="58"/>
        <v>film &amp; video</v>
      </c>
      <c r="T750" t="str">
        <f t="shared" si="59"/>
        <v>documentary</v>
      </c>
    </row>
    <row r="751" spans="1:20" x14ac:dyDescent="0.5">
      <c r="A751" s="4">
        <v>462</v>
      </c>
      <c r="B751" t="s">
        <v>971</v>
      </c>
      <c r="C751" s="3" t="s">
        <v>972</v>
      </c>
      <c r="D751" s="5">
        <v>188800</v>
      </c>
      <c r="E751" s="5">
        <v>57734</v>
      </c>
      <c r="F751" s="6">
        <f>Table1[[#This Row],[pledged]]/Table1[[#This Row],[goal]]</f>
        <v>0.30579449152542371</v>
      </c>
      <c r="G751" t="s">
        <v>14</v>
      </c>
      <c r="H751" s="4">
        <v>535</v>
      </c>
      <c r="I751" s="4">
        <f t="shared" si="55"/>
        <v>107.91401869158878</v>
      </c>
      <c r="J751" t="s">
        <v>21</v>
      </c>
      <c r="K751" t="s">
        <v>22</v>
      </c>
      <c r="L751">
        <v>1359525600</v>
      </c>
      <c r="M751">
        <v>1362808800</v>
      </c>
      <c r="N751" s="11">
        <f t="shared" si="56"/>
        <v>41304.25</v>
      </c>
      <c r="O751" s="11">
        <f t="shared" si="57"/>
        <v>41342.25</v>
      </c>
      <c r="P751" t="b">
        <v>0</v>
      </c>
      <c r="Q751" t="b">
        <v>0</v>
      </c>
      <c r="R751" t="s">
        <v>291</v>
      </c>
      <c r="S751" t="str">
        <f t="shared" si="58"/>
        <v>games</v>
      </c>
      <c r="T751" t="str">
        <f t="shared" si="59"/>
        <v>mobile games</v>
      </c>
    </row>
    <row r="752" spans="1:20" x14ac:dyDescent="0.5">
      <c r="A752" s="4">
        <v>468</v>
      </c>
      <c r="B752" t="s">
        <v>983</v>
      </c>
      <c r="C752" s="3" t="s">
        <v>984</v>
      </c>
      <c r="D752" s="5">
        <v>4000</v>
      </c>
      <c r="E752" s="5">
        <v>1620</v>
      </c>
      <c r="F752" s="6">
        <f>Table1[[#This Row],[pledged]]/Table1[[#This Row],[goal]]</f>
        <v>0.40500000000000003</v>
      </c>
      <c r="G752" t="s">
        <v>14</v>
      </c>
      <c r="H752" s="4">
        <v>16</v>
      </c>
      <c r="I752" s="4">
        <f t="shared" si="55"/>
        <v>101.25</v>
      </c>
      <c r="J752" t="s">
        <v>21</v>
      </c>
      <c r="K752" t="s">
        <v>22</v>
      </c>
      <c r="L752">
        <v>1555218000</v>
      </c>
      <c r="M752">
        <v>1556600400</v>
      </c>
      <c r="N752" s="11">
        <f t="shared" si="56"/>
        <v>43569.208333333328</v>
      </c>
      <c r="O752" s="11">
        <f t="shared" si="57"/>
        <v>43585.208333333328</v>
      </c>
      <c r="P752" t="b">
        <v>0</v>
      </c>
      <c r="Q752" t="b">
        <v>0</v>
      </c>
      <c r="R752" t="s">
        <v>33</v>
      </c>
      <c r="S752" t="str">
        <f t="shared" si="58"/>
        <v>theater</v>
      </c>
      <c r="T752" t="str">
        <f t="shared" si="59"/>
        <v>plays</v>
      </c>
    </row>
    <row r="753" spans="1:20" x14ac:dyDescent="0.5">
      <c r="A753" s="4">
        <v>472</v>
      </c>
      <c r="B753" t="s">
        <v>990</v>
      </c>
      <c r="C753" s="3" t="s">
        <v>991</v>
      </c>
      <c r="D753" s="5">
        <v>153800</v>
      </c>
      <c r="E753" s="5">
        <v>60342</v>
      </c>
      <c r="F753" s="6">
        <f>Table1[[#This Row],[pledged]]/Table1[[#This Row],[goal]]</f>
        <v>0.39234070221066319</v>
      </c>
      <c r="G753" t="s">
        <v>14</v>
      </c>
      <c r="H753" s="4">
        <v>575</v>
      </c>
      <c r="I753" s="4">
        <f t="shared" si="55"/>
        <v>104.94260869565217</v>
      </c>
      <c r="J753" t="s">
        <v>21</v>
      </c>
      <c r="K753" t="s">
        <v>22</v>
      </c>
      <c r="L753">
        <v>1552280400</v>
      </c>
      <c r="M753">
        <v>1556946000</v>
      </c>
      <c r="N753" s="11">
        <f t="shared" si="56"/>
        <v>43535.208333333328</v>
      </c>
      <c r="O753" s="11">
        <f t="shared" si="57"/>
        <v>43589.208333333328</v>
      </c>
      <c r="P753" t="b">
        <v>0</v>
      </c>
      <c r="Q753" t="b">
        <v>0</v>
      </c>
      <c r="R753" t="s">
        <v>23</v>
      </c>
      <c r="S753" t="str">
        <f t="shared" si="58"/>
        <v>music</v>
      </c>
      <c r="T753" t="str">
        <f t="shared" si="59"/>
        <v>rock</v>
      </c>
    </row>
    <row r="754" spans="1:20" ht="31.5" x14ac:dyDescent="0.5">
      <c r="A754" s="4">
        <v>476</v>
      </c>
      <c r="B754" t="s">
        <v>998</v>
      </c>
      <c r="C754" s="3" t="s">
        <v>999</v>
      </c>
      <c r="D754" s="5">
        <v>191500</v>
      </c>
      <c r="E754" s="5">
        <v>57122</v>
      </c>
      <c r="F754" s="6">
        <f>Table1[[#This Row],[pledged]]/Table1[[#This Row],[goal]]</f>
        <v>0.29828720626631855</v>
      </c>
      <c r="G754" t="s">
        <v>14</v>
      </c>
      <c r="H754" s="4">
        <v>1120</v>
      </c>
      <c r="I754" s="4">
        <f t="shared" si="55"/>
        <v>51.001785714285717</v>
      </c>
      <c r="J754" t="s">
        <v>21</v>
      </c>
      <c r="K754" t="s">
        <v>22</v>
      </c>
      <c r="L754">
        <v>1533877200</v>
      </c>
      <c r="M754">
        <v>1534395600</v>
      </c>
      <c r="N754" s="11">
        <f t="shared" si="56"/>
        <v>43322.208333333328</v>
      </c>
      <c r="O754" s="11">
        <f t="shared" si="57"/>
        <v>43328.208333333328</v>
      </c>
      <c r="P754" t="b">
        <v>0</v>
      </c>
      <c r="Q754" t="b">
        <v>0</v>
      </c>
      <c r="R754" t="s">
        <v>118</v>
      </c>
      <c r="S754" t="str">
        <f t="shared" si="58"/>
        <v>publishing</v>
      </c>
      <c r="T754" t="str">
        <f t="shared" si="59"/>
        <v>fiction</v>
      </c>
    </row>
    <row r="755" spans="1:20" x14ac:dyDescent="0.5">
      <c r="A755" s="4">
        <v>477</v>
      </c>
      <c r="B755" t="s">
        <v>1000</v>
      </c>
      <c r="C755" s="3" t="s">
        <v>1001</v>
      </c>
      <c r="D755" s="5">
        <v>8500</v>
      </c>
      <c r="E755" s="5">
        <v>4613</v>
      </c>
      <c r="F755" s="6">
        <f>Table1[[#This Row],[pledged]]/Table1[[#This Row],[goal]]</f>
        <v>0.54270588235294115</v>
      </c>
      <c r="G755" t="s">
        <v>14</v>
      </c>
      <c r="H755" s="4">
        <v>113</v>
      </c>
      <c r="I755" s="4">
        <f t="shared" si="55"/>
        <v>40.823008849557525</v>
      </c>
      <c r="J755" t="s">
        <v>21</v>
      </c>
      <c r="K755" t="s">
        <v>22</v>
      </c>
      <c r="L755">
        <v>1309064400</v>
      </c>
      <c r="M755">
        <v>1311397200</v>
      </c>
      <c r="N755" s="11">
        <f t="shared" si="56"/>
        <v>40720.208333333336</v>
      </c>
      <c r="O755" s="11">
        <f t="shared" si="57"/>
        <v>40747.208333333336</v>
      </c>
      <c r="P755" t="b">
        <v>0</v>
      </c>
      <c r="Q755" t="b">
        <v>0</v>
      </c>
      <c r="R755" t="s">
        <v>473</v>
      </c>
      <c r="S755" t="str">
        <f t="shared" si="58"/>
        <v>film &amp; video</v>
      </c>
      <c r="T755" t="str">
        <f t="shared" si="59"/>
        <v>science fiction</v>
      </c>
    </row>
    <row r="756" spans="1:20" ht="31.5" x14ac:dyDescent="0.5">
      <c r="A756" s="4">
        <v>481</v>
      </c>
      <c r="B756" t="s">
        <v>1008</v>
      </c>
      <c r="C756" s="3" t="s">
        <v>1009</v>
      </c>
      <c r="D756" s="5">
        <v>196600</v>
      </c>
      <c r="E756" s="5">
        <v>159931</v>
      </c>
      <c r="F756" s="6">
        <f>Table1[[#This Row],[pledged]]/Table1[[#This Row],[goal]]</f>
        <v>0.81348423194303154</v>
      </c>
      <c r="G756" t="s">
        <v>14</v>
      </c>
      <c r="H756" s="4">
        <v>1538</v>
      </c>
      <c r="I756" s="4">
        <f t="shared" si="55"/>
        <v>103.98634590377114</v>
      </c>
      <c r="J756" t="s">
        <v>21</v>
      </c>
      <c r="K756" t="s">
        <v>22</v>
      </c>
      <c r="L756">
        <v>1412139600</v>
      </c>
      <c r="M756">
        <v>1415772000</v>
      </c>
      <c r="N756" s="11">
        <f t="shared" si="56"/>
        <v>41913.208333333336</v>
      </c>
      <c r="O756" s="11">
        <f t="shared" si="57"/>
        <v>41955.25</v>
      </c>
      <c r="P756" t="b">
        <v>0</v>
      </c>
      <c r="Q756" t="b">
        <v>1</v>
      </c>
      <c r="R756" t="s">
        <v>33</v>
      </c>
      <c r="S756" t="str">
        <f t="shared" si="58"/>
        <v>theater</v>
      </c>
      <c r="T756" t="str">
        <f t="shared" si="59"/>
        <v>plays</v>
      </c>
    </row>
    <row r="757" spans="1:20" ht="31.5" x14ac:dyDescent="0.5">
      <c r="A757" s="4">
        <v>482</v>
      </c>
      <c r="B757" t="s">
        <v>1010</v>
      </c>
      <c r="C757" s="3" t="s">
        <v>1011</v>
      </c>
      <c r="D757" s="5">
        <v>4200</v>
      </c>
      <c r="E757" s="5">
        <v>689</v>
      </c>
      <c r="F757" s="6">
        <f>Table1[[#This Row],[pledged]]/Table1[[#This Row],[goal]]</f>
        <v>0.16404761904761905</v>
      </c>
      <c r="G757" t="s">
        <v>14</v>
      </c>
      <c r="H757" s="4">
        <v>9</v>
      </c>
      <c r="I757" s="4">
        <f t="shared" si="55"/>
        <v>76.555555555555557</v>
      </c>
      <c r="J757" t="s">
        <v>21</v>
      </c>
      <c r="K757" t="s">
        <v>22</v>
      </c>
      <c r="L757">
        <v>1330063200</v>
      </c>
      <c r="M757">
        <v>1331013600</v>
      </c>
      <c r="N757" s="11">
        <f t="shared" si="56"/>
        <v>40963.25</v>
      </c>
      <c r="O757" s="11">
        <f t="shared" si="57"/>
        <v>40974.25</v>
      </c>
      <c r="P757" t="b">
        <v>0</v>
      </c>
      <c r="Q757" t="b">
        <v>1</v>
      </c>
      <c r="R757" t="s">
        <v>118</v>
      </c>
      <c r="S757" t="str">
        <f t="shared" si="58"/>
        <v>publishing</v>
      </c>
      <c r="T757" t="str">
        <f t="shared" si="59"/>
        <v>fiction</v>
      </c>
    </row>
    <row r="758" spans="1:20" x14ac:dyDescent="0.5">
      <c r="A758" s="4">
        <v>483</v>
      </c>
      <c r="B758" t="s">
        <v>1012</v>
      </c>
      <c r="C758" s="3" t="s">
        <v>1013</v>
      </c>
      <c r="D758" s="5">
        <v>91400</v>
      </c>
      <c r="E758" s="5">
        <v>48236</v>
      </c>
      <c r="F758" s="6">
        <f>Table1[[#This Row],[pledged]]/Table1[[#This Row],[goal]]</f>
        <v>0.52774617067833696</v>
      </c>
      <c r="G758" t="s">
        <v>14</v>
      </c>
      <c r="H758" s="4">
        <v>554</v>
      </c>
      <c r="I758" s="4">
        <f t="shared" si="55"/>
        <v>87.068592057761734</v>
      </c>
      <c r="J758" t="s">
        <v>21</v>
      </c>
      <c r="K758" t="s">
        <v>22</v>
      </c>
      <c r="L758">
        <v>1576130400</v>
      </c>
      <c r="M758">
        <v>1576735200</v>
      </c>
      <c r="N758" s="11">
        <f t="shared" si="56"/>
        <v>43811.25</v>
      </c>
      <c r="O758" s="11">
        <f t="shared" si="57"/>
        <v>43818.25</v>
      </c>
      <c r="P758" t="b">
        <v>0</v>
      </c>
      <c r="Q758" t="b">
        <v>0</v>
      </c>
      <c r="R758" t="s">
        <v>33</v>
      </c>
      <c r="S758" t="str">
        <f t="shared" si="58"/>
        <v>theater</v>
      </c>
      <c r="T758" t="str">
        <f t="shared" si="59"/>
        <v>plays</v>
      </c>
    </row>
    <row r="759" spans="1:20" ht="31.5" x14ac:dyDescent="0.5">
      <c r="A759" s="4">
        <v>485</v>
      </c>
      <c r="B759" t="s">
        <v>1016</v>
      </c>
      <c r="C759" s="3" t="s">
        <v>1017</v>
      </c>
      <c r="D759" s="5">
        <v>90600</v>
      </c>
      <c r="E759" s="5">
        <v>27844</v>
      </c>
      <c r="F759" s="6">
        <f>Table1[[#This Row],[pledged]]/Table1[[#This Row],[goal]]</f>
        <v>0.30732891832229581</v>
      </c>
      <c r="G759" t="s">
        <v>14</v>
      </c>
      <c r="H759" s="4">
        <v>648</v>
      </c>
      <c r="I759" s="4">
        <f t="shared" si="55"/>
        <v>42.969135802469133</v>
      </c>
      <c r="J759" t="s">
        <v>40</v>
      </c>
      <c r="K759" t="s">
        <v>41</v>
      </c>
      <c r="L759">
        <v>1560142800</v>
      </c>
      <c r="M759">
        <v>1563685200</v>
      </c>
      <c r="N759" s="11">
        <f t="shared" si="56"/>
        <v>43626.208333333328</v>
      </c>
      <c r="O759" s="11">
        <f t="shared" si="57"/>
        <v>43667.208333333328</v>
      </c>
      <c r="P759" t="b">
        <v>0</v>
      </c>
      <c r="Q759" t="b">
        <v>0</v>
      </c>
      <c r="R759" t="s">
        <v>33</v>
      </c>
      <c r="S759" t="str">
        <f t="shared" si="58"/>
        <v>theater</v>
      </c>
      <c r="T759" t="str">
        <f t="shared" si="59"/>
        <v>plays</v>
      </c>
    </row>
    <row r="760" spans="1:20" ht="31.5" x14ac:dyDescent="0.5">
      <c r="A760" s="4">
        <v>486</v>
      </c>
      <c r="B760" t="s">
        <v>1018</v>
      </c>
      <c r="C760" s="3" t="s">
        <v>1019</v>
      </c>
      <c r="D760" s="5">
        <v>5200</v>
      </c>
      <c r="E760" s="5">
        <v>702</v>
      </c>
      <c r="F760" s="6">
        <f>Table1[[#This Row],[pledged]]/Table1[[#This Row],[goal]]</f>
        <v>0.13500000000000001</v>
      </c>
      <c r="G760" t="s">
        <v>14</v>
      </c>
      <c r="H760" s="4">
        <v>21</v>
      </c>
      <c r="I760" s="4">
        <f t="shared" si="55"/>
        <v>33.428571428571431</v>
      </c>
      <c r="J760" t="s">
        <v>40</v>
      </c>
      <c r="K760" t="s">
        <v>41</v>
      </c>
      <c r="L760">
        <v>1520575200</v>
      </c>
      <c r="M760">
        <v>1521867600</v>
      </c>
      <c r="N760" s="11">
        <f t="shared" si="56"/>
        <v>43168.25</v>
      </c>
      <c r="O760" s="11">
        <f t="shared" si="57"/>
        <v>43183.208333333328</v>
      </c>
      <c r="P760" t="b">
        <v>0</v>
      </c>
      <c r="Q760" t="b">
        <v>1</v>
      </c>
      <c r="R760" t="s">
        <v>205</v>
      </c>
      <c r="S760" t="str">
        <f t="shared" si="58"/>
        <v>publishing</v>
      </c>
      <c r="T760" t="str">
        <f t="shared" si="59"/>
        <v>translations</v>
      </c>
    </row>
    <row r="761" spans="1:20" x14ac:dyDescent="0.5">
      <c r="A761" s="4">
        <v>496</v>
      </c>
      <c r="B761" t="s">
        <v>1039</v>
      </c>
      <c r="C761" s="3" t="s">
        <v>1040</v>
      </c>
      <c r="D761" s="5">
        <v>183800</v>
      </c>
      <c r="E761" s="5">
        <v>1667</v>
      </c>
      <c r="F761" s="6">
        <f>Table1[[#This Row],[pledged]]/Table1[[#This Row],[goal]]</f>
        <v>9.0696409140369975E-3</v>
      </c>
      <c r="G761" t="s">
        <v>14</v>
      </c>
      <c r="H761" s="4">
        <v>54</v>
      </c>
      <c r="I761" s="4">
        <f t="shared" si="55"/>
        <v>30.87037037037037</v>
      </c>
      <c r="J761" t="s">
        <v>21</v>
      </c>
      <c r="K761" t="s">
        <v>22</v>
      </c>
      <c r="L761">
        <v>1495342800</v>
      </c>
      <c r="M761">
        <v>1496811600</v>
      </c>
      <c r="N761" s="11">
        <f t="shared" si="56"/>
        <v>42876.208333333328</v>
      </c>
      <c r="O761" s="11">
        <f t="shared" si="57"/>
        <v>42893.208333333328</v>
      </c>
      <c r="P761" t="b">
        <v>0</v>
      </c>
      <c r="Q761" t="b">
        <v>0</v>
      </c>
      <c r="R761" t="s">
        <v>70</v>
      </c>
      <c r="S761" t="str">
        <f t="shared" si="58"/>
        <v>film &amp; video</v>
      </c>
      <c r="T761" t="str">
        <f t="shared" si="59"/>
        <v>animation</v>
      </c>
    </row>
    <row r="762" spans="1:20" x14ac:dyDescent="0.5">
      <c r="A762" s="4">
        <v>497</v>
      </c>
      <c r="B762" t="s">
        <v>1041</v>
      </c>
      <c r="C762" s="3" t="s">
        <v>1042</v>
      </c>
      <c r="D762" s="5">
        <v>9800</v>
      </c>
      <c r="E762" s="5">
        <v>3349</v>
      </c>
      <c r="F762" s="6">
        <f>Table1[[#This Row],[pledged]]/Table1[[#This Row],[goal]]</f>
        <v>0.34173469387755101</v>
      </c>
      <c r="G762" t="s">
        <v>14</v>
      </c>
      <c r="H762" s="4">
        <v>120</v>
      </c>
      <c r="I762" s="4">
        <f t="shared" si="55"/>
        <v>27.908333333333335</v>
      </c>
      <c r="J762" t="s">
        <v>21</v>
      </c>
      <c r="K762" t="s">
        <v>22</v>
      </c>
      <c r="L762">
        <v>1482213600</v>
      </c>
      <c r="M762">
        <v>1482213600</v>
      </c>
      <c r="N762" s="11">
        <f t="shared" si="56"/>
        <v>42724.25</v>
      </c>
      <c r="O762" s="11">
        <f t="shared" si="57"/>
        <v>42724.25</v>
      </c>
      <c r="P762" t="b">
        <v>0</v>
      </c>
      <c r="Q762" t="b">
        <v>1</v>
      </c>
      <c r="R762" t="s">
        <v>64</v>
      </c>
      <c r="S762" t="str">
        <f t="shared" si="58"/>
        <v>technology</v>
      </c>
      <c r="T762" t="str">
        <f t="shared" si="59"/>
        <v>wearables</v>
      </c>
    </row>
    <row r="763" spans="1:20" x14ac:dyDescent="0.5">
      <c r="A763" s="4">
        <v>498</v>
      </c>
      <c r="B763" t="s">
        <v>1043</v>
      </c>
      <c r="C763" s="3" t="s">
        <v>1044</v>
      </c>
      <c r="D763" s="5">
        <v>193400</v>
      </c>
      <c r="E763" s="5">
        <v>46317</v>
      </c>
      <c r="F763" s="6">
        <f>Table1[[#This Row],[pledged]]/Table1[[#This Row],[goal]]</f>
        <v>0.239488107549121</v>
      </c>
      <c r="G763" t="s">
        <v>14</v>
      </c>
      <c r="H763" s="4">
        <v>579</v>
      </c>
      <c r="I763" s="4">
        <f t="shared" si="55"/>
        <v>79.994818652849744</v>
      </c>
      <c r="J763" t="s">
        <v>36</v>
      </c>
      <c r="K763" t="s">
        <v>37</v>
      </c>
      <c r="L763">
        <v>1420092000</v>
      </c>
      <c r="M763">
        <v>1420264800</v>
      </c>
      <c r="N763" s="11">
        <f t="shared" si="56"/>
        <v>42005.25</v>
      </c>
      <c r="O763" s="11">
        <f t="shared" si="57"/>
        <v>42007.25</v>
      </c>
      <c r="P763" t="b">
        <v>0</v>
      </c>
      <c r="Q763" t="b">
        <v>0</v>
      </c>
      <c r="R763" t="s">
        <v>28</v>
      </c>
      <c r="S763" t="str">
        <f t="shared" si="58"/>
        <v>technology</v>
      </c>
      <c r="T763" t="str">
        <f t="shared" si="59"/>
        <v>web</v>
      </c>
    </row>
    <row r="764" spans="1:20" ht="31.5" x14ac:dyDescent="0.5">
      <c r="A764" s="4">
        <v>499</v>
      </c>
      <c r="B764" t="s">
        <v>1045</v>
      </c>
      <c r="C764" s="3" t="s">
        <v>1046</v>
      </c>
      <c r="D764" s="5">
        <v>163800</v>
      </c>
      <c r="E764" s="5">
        <v>78743</v>
      </c>
      <c r="F764" s="6">
        <f>Table1[[#This Row],[pledged]]/Table1[[#This Row],[goal]]</f>
        <v>0.48072649572649573</v>
      </c>
      <c r="G764" t="s">
        <v>14</v>
      </c>
      <c r="H764" s="4">
        <v>2072</v>
      </c>
      <c r="I764" s="4">
        <f t="shared" si="55"/>
        <v>38.003378378378379</v>
      </c>
      <c r="J764" t="s">
        <v>21</v>
      </c>
      <c r="K764" t="s">
        <v>22</v>
      </c>
      <c r="L764">
        <v>1458018000</v>
      </c>
      <c r="M764">
        <v>1458450000</v>
      </c>
      <c r="N764" s="11">
        <f t="shared" si="56"/>
        <v>42444.208333333328</v>
      </c>
      <c r="O764" s="11">
        <f t="shared" si="57"/>
        <v>42449.208333333328</v>
      </c>
      <c r="P764" t="b">
        <v>0</v>
      </c>
      <c r="Q764" t="b">
        <v>1</v>
      </c>
      <c r="R764" t="s">
        <v>42</v>
      </c>
      <c r="S764" t="str">
        <f t="shared" si="58"/>
        <v>film &amp; video</v>
      </c>
      <c r="T764" t="str">
        <f t="shared" si="59"/>
        <v>documentary</v>
      </c>
    </row>
    <row r="765" spans="1:20" x14ac:dyDescent="0.5">
      <c r="A765" s="4">
        <v>500</v>
      </c>
      <c r="B765" t="s">
        <v>1047</v>
      </c>
      <c r="C765" s="3" t="s">
        <v>1048</v>
      </c>
      <c r="D765" s="5">
        <v>100</v>
      </c>
      <c r="E765" s="5">
        <v>0</v>
      </c>
      <c r="F765" s="6">
        <f>Table1[[#This Row],[pledged]]/Table1[[#This Row],[goal]]</f>
        <v>0</v>
      </c>
      <c r="G765" t="s">
        <v>14</v>
      </c>
      <c r="H765" s="4">
        <v>0</v>
      </c>
      <c r="I765" s="4">
        <f t="shared" si="55"/>
        <v>0</v>
      </c>
      <c r="J765" t="s">
        <v>21</v>
      </c>
      <c r="K765" t="s">
        <v>22</v>
      </c>
      <c r="L765">
        <v>1367384400</v>
      </c>
      <c r="M765">
        <v>1369803600</v>
      </c>
      <c r="N765" s="11">
        <f t="shared" si="56"/>
        <v>41395.208333333336</v>
      </c>
      <c r="O765" s="11">
        <f t="shared" si="57"/>
        <v>41423.208333333336</v>
      </c>
      <c r="P765" t="b">
        <v>0</v>
      </c>
      <c r="Q765" t="b">
        <v>1</v>
      </c>
      <c r="R765" t="s">
        <v>33</v>
      </c>
      <c r="S765" t="str">
        <f t="shared" si="58"/>
        <v>theater</v>
      </c>
      <c r="T765" t="str">
        <f t="shared" si="59"/>
        <v>plays</v>
      </c>
    </row>
    <row r="766" spans="1:20" x14ac:dyDescent="0.5">
      <c r="A766" s="4">
        <v>501</v>
      </c>
      <c r="B766" t="s">
        <v>1049</v>
      </c>
      <c r="C766" s="3" t="s">
        <v>1050</v>
      </c>
      <c r="D766" s="5">
        <v>153600</v>
      </c>
      <c r="E766" s="5">
        <v>107743</v>
      </c>
      <c r="F766" s="6">
        <f>Table1[[#This Row],[pledged]]/Table1[[#This Row],[goal]]</f>
        <v>0.70145182291666663</v>
      </c>
      <c r="G766" t="s">
        <v>14</v>
      </c>
      <c r="H766" s="4">
        <v>1796</v>
      </c>
      <c r="I766" s="4">
        <f t="shared" si="55"/>
        <v>59.990534521158132</v>
      </c>
      <c r="J766" t="s">
        <v>21</v>
      </c>
      <c r="K766" t="s">
        <v>22</v>
      </c>
      <c r="L766">
        <v>1363064400</v>
      </c>
      <c r="M766">
        <v>1363237200</v>
      </c>
      <c r="N766" s="11">
        <f t="shared" si="56"/>
        <v>41345.208333333336</v>
      </c>
      <c r="O766" s="11">
        <f t="shared" si="57"/>
        <v>41347.208333333336</v>
      </c>
      <c r="P766" t="b">
        <v>0</v>
      </c>
      <c r="Q766" t="b">
        <v>0</v>
      </c>
      <c r="R766" t="s">
        <v>42</v>
      </c>
      <c r="S766" t="str">
        <f t="shared" si="58"/>
        <v>film &amp; video</v>
      </c>
      <c r="T766" t="str">
        <f t="shared" si="59"/>
        <v>documentary</v>
      </c>
    </row>
    <row r="767" spans="1:20" x14ac:dyDescent="0.5">
      <c r="A767" s="4">
        <v>504</v>
      </c>
      <c r="B767" t="s">
        <v>1054</v>
      </c>
      <c r="C767" s="3" t="s">
        <v>1055</v>
      </c>
      <c r="D767" s="5">
        <v>7500</v>
      </c>
      <c r="E767" s="5">
        <v>6924</v>
      </c>
      <c r="F767" s="6">
        <f>Table1[[#This Row],[pledged]]/Table1[[#This Row],[goal]]</f>
        <v>0.92320000000000002</v>
      </c>
      <c r="G767" t="s">
        <v>14</v>
      </c>
      <c r="H767" s="4">
        <v>62</v>
      </c>
      <c r="I767" s="4">
        <f t="shared" si="55"/>
        <v>111.6774193548387</v>
      </c>
      <c r="J767" t="s">
        <v>106</v>
      </c>
      <c r="K767" t="s">
        <v>107</v>
      </c>
      <c r="L767">
        <v>1431925200</v>
      </c>
      <c r="M767">
        <v>1432011600</v>
      </c>
      <c r="N767" s="11">
        <f t="shared" si="56"/>
        <v>42142.208333333328</v>
      </c>
      <c r="O767" s="11">
        <f t="shared" si="57"/>
        <v>42143.208333333328</v>
      </c>
      <c r="P767" t="b">
        <v>0</v>
      </c>
      <c r="Q767" t="b">
        <v>0</v>
      </c>
      <c r="R767" t="s">
        <v>23</v>
      </c>
      <c r="S767" t="str">
        <f t="shared" si="58"/>
        <v>music</v>
      </c>
      <c r="T767" t="str">
        <f t="shared" si="59"/>
        <v>rock</v>
      </c>
    </row>
    <row r="768" spans="1:20" x14ac:dyDescent="0.5">
      <c r="A768" s="4">
        <v>505</v>
      </c>
      <c r="B768" t="s">
        <v>1056</v>
      </c>
      <c r="C768" s="3" t="s">
        <v>1057</v>
      </c>
      <c r="D768" s="5">
        <v>89900</v>
      </c>
      <c r="E768" s="5">
        <v>12497</v>
      </c>
      <c r="F768" s="6">
        <f>Table1[[#This Row],[pledged]]/Table1[[#This Row],[goal]]</f>
        <v>0.13901001112347053</v>
      </c>
      <c r="G768" t="s">
        <v>14</v>
      </c>
      <c r="H768" s="4">
        <v>347</v>
      </c>
      <c r="I768" s="4">
        <f t="shared" si="55"/>
        <v>36.014409221902014</v>
      </c>
      <c r="J768" t="s">
        <v>21</v>
      </c>
      <c r="K768" t="s">
        <v>22</v>
      </c>
      <c r="L768">
        <v>1362722400</v>
      </c>
      <c r="M768">
        <v>1366347600</v>
      </c>
      <c r="N768" s="11">
        <f t="shared" si="56"/>
        <v>41341.25</v>
      </c>
      <c r="O768" s="11">
        <f t="shared" si="57"/>
        <v>41383.208333333336</v>
      </c>
      <c r="P768" t="b">
        <v>0</v>
      </c>
      <c r="Q768" t="b">
        <v>1</v>
      </c>
      <c r="R768" t="s">
        <v>132</v>
      </c>
      <c r="S768" t="str">
        <f t="shared" si="58"/>
        <v>publishing</v>
      </c>
      <c r="T768" t="str">
        <f t="shared" si="59"/>
        <v>radio &amp; podcasts</v>
      </c>
    </row>
    <row r="769" spans="1:20" ht="31.5" x14ac:dyDescent="0.5">
      <c r="A769" s="4">
        <v>507</v>
      </c>
      <c r="B769" t="s">
        <v>1060</v>
      </c>
      <c r="C769" s="3" t="s">
        <v>1061</v>
      </c>
      <c r="D769" s="5">
        <v>2100</v>
      </c>
      <c r="E769" s="5">
        <v>837</v>
      </c>
      <c r="F769" s="6">
        <f>Table1[[#This Row],[pledged]]/Table1[[#This Row],[goal]]</f>
        <v>0.39857142857142858</v>
      </c>
      <c r="G769" t="s">
        <v>14</v>
      </c>
      <c r="H769" s="4">
        <v>19</v>
      </c>
      <c r="I769" s="4">
        <f t="shared" si="55"/>
        <v>44.05263157894737</v>
      </c>
      <c r="J769" t="s">
        <v>21</v>
      </c>
      <c r="K769" t="s">
        <v>22</v>
      </c>
      <c r="L769">
        <v>1365483600</v>
      </c>
      <c r="M769">
        <v>1369717200</v>
      </c>
      <c r="N769" s="11">
        <f t="shared" si="56"/>
        <v>41373.208333333336</v>
      </c>
      <c r="O769" s="11">
        <f t="shared" si="57"/>
        <v>41422.208333333336</v>
      </c>
      <c r="P769" t="b">
        <v>0</v>
      </c>
      <c r="Q769" t="b">
        <v>1</v>
      </c>
      <c r="R769" t="s">
        <v>28</v>
      </c>
      <c r="S769" t="str">
        <f t="shared" si="58"/>
        <v>technology</v>
      </c>
      <c r="T769" t="str">
        <f t="shared" si="59"/>
        <v>web</v>
      </c>
    </row>
    <row r="770" spans="1:20" x14ac:dyDescent="0.5">
      <c r="A770" s="4">
        <v>509</v>
      </c>
      <c r="B770" t="s">
        <v>397</v>
      </c>
      <c r="C770" s="3" t="s">
        <v>1064</v>
      </c>
      <c r="D770" s="5">
        <v>168500</v>
      </c>
      <c r="E770" s="5">
        <v>119510</v>
      </c>
      <c r="F770" s="6">
        <f>Table1[[#This Row],[pledged]]/Table1[[#This Row],[goal]]</f>
        <v>0.70925816023738875</v>
      </c>
      <c r="G770" t="s">
        <v>14</v>
      </c>
      <c r="H770" s="4">
        <v>1258</v>
      </c>
      <c r="I770" s="4">
        <f t="shared" ref="I770:I833" si="60">IFERROR(AVERAGE(E770/H770), 0)</f>
        <v>95</v>
      </c>
      <c r="J770" t="s">
        <v>21</v>
      </c>
      <c r="K770" t="s">
        <v>22</v>
      </c>
      <c r="L770">
        <v>1336194000</v>
      </c>
      <c r="M770">
        <v>1337058000</v>
      </c>
      <c r="N770" s="11">
        <f t="shared" ref="N770:N833" si="61">(((L770/60)/60)/24)+DATE(1970,1,1)</f>
        <v>41034.208333333336</v>
      </c>
      <c r="O770" s="11">
        <f t="shared" ref="O770:O833" si="62">(((M770/60)/60)/24)+DATE(1970,1,1)</f>
        <v>41044.208333333336</v>
      </c>
      <c r="P770" t="b">
        <v>0</v>
      </c>
      <c r="Q770" t="b">
        <v>0</v>
      </c>
      <c r="R770" t="s">
        <v>33</v>
      </c>
      <c r="S770" t="str">
        <f t="shared" ref="S770:S833" si="63">LEFT(R770, FIND("/", R770) - 1)</f>
        <v>theater</v>
      </c>
      <c r="T770" t="str">
        <f t="shared" ref="T770:T833" si="64">MID(R770, FIND("/", R770) + 1, LEN(R770) - FIND("/", R770))</f>
        <v>plays</v>
      </c>
    </row>
    <row r="771" spans="1:20" x14ac:dyDescent="0.5">
      <c r="A771" s="4">
        <v>511</v>
      </c>
      <c r="B771" t="s">
        <v>1067</v>
      </c>
      <c r="C771" s="3" t="s">
        <v>1068</v>
      </c>
      <c r="D771" s="5">
        <v>147800</v>
      </c>
      <c r="E771" s="5">
        <v>35498</v>
      </c>
      <c r="F771" s="6">
        <f>Table1[[#This Row],[pledged]]/Table1[[#This Row],[goal]]</f>
        <v>0.24017591339648173</v>
      </c>
      <c r="G771" t="s">
        <v>14</v>
      </c>
      <c r="H771" s="4">
        <v>362</v>
      </c>
      <c r="I771" s="4">
        <f t="shared" si="60"/>
        <v>98.060773480662988</v>
      </c>
      <c r="J771" t="s">
        <v>21</v>
      </c>
      <c r="K771" t="s">
        <v>22</v>
      </c>
      <c r="L771">
        <v>1564030800</v>
      </c>
      <c r="M771">
        <v>1564894800</v>
      </c>
      <c r="N771" s="11">
        <f t="shared" si="61"/>
        <v>43671.208333333328</v>
      </c>
      <c r="O771" s="11">
        <f t="shared" si="62"/>
        <v>43681.208333333328</v>
      </c>
      <c r="P771" t="b">
        <v>0</v>
      </c>
      <c r="Q771" t="b">
        <v>0</v>
      </c>
      <c r="R771" t="s">
        <v>33</v>
      </c>
      <c r="S771" t="str">
        <f t="shared" si="63"/>
        <v>theater</v>
      </c>
      <c r="T771" t="str">
        <f t="shared" si="64"/>
        <v>plays</v>
      </c>
    </row>
    <row r="772" spans="1:20" x14ac:dyDescent="0.5">
      <c r="A772" s="4">
        <v>515</v>
      </c>
      <c r="B772" t="s">
        <v>1075</v>
      </c>
      <c r="C772" s="3" t="s">
        <v>1076</v>
      </c>
      <c r="D772" s="5">
        <v>8600</v>
      </c>
      <c r="E772" s="5">
        <v>4797</v>
      </c>
      <c r="F772" s="6">
        <f>Table1[[#This Row],[pledged]]/Table1[[#This Row],[goal]]</f>
        <v>0.55779069767441858</v>
      </c>
      <c r="G772" t="s">
        <v>14</v>
      </c>
      <c r="H772" s="4">
        <v>133</v>
      </c>
      <c r="I772" s="4">
        <f t="shared" si="60"/>
        <v>36.067669172932334</v>
      </c>
      <c r="J772" t="s">
        <v>15</v>
      </c>
      <c r="K772" t="s">
        <v>16</v>
      </c>
      <c r="L772">
        <v>1324620000</v>
      </c>
      <c r="M772">
        <v>1324792800</v>
      </c>
      <c r="N772" s="11">
        <f t="shared" si="61"/>
        <v>40900.25</v>
      </c>
      <c r="O772" s="11">
        <f t="shared" si="62"/>
        <v>40902.25</v>
      </c>
      <c r="P772" t="b">
        <v>0</v>
      </c>
      <c r="Q772" t="b">
        <v>1</v>
      </c>
      <c r="R772" t="s">
        <v>33</v>
      </c>
      <c r="S772" t="str">
        <f t="shared" si="63"/>
        <v>theater</v>
      </c>
      <c r="T772" t="str">
        <f t="shared" si="64"/>
        <v>plays</v>
      </c>
    </row>
    <row r="773" spans="1:20" x14ac:dyDescent="0.5">
      <c r="A773" s="4">
        <v>516</v>
      </c>
      <c r="B773" t="s">
        <v>1077</v>
      </c>
      <c r="C773" s="3" t="s">
        <v>1078</v>
      </c>
      <c r="D773" s="5">
        <v>125400</v>
      </c>
      <c r="E773" s="5">
        <v>53324</v>
      </c>
      <c r="F773" s="6">
        <f>Table1[[#This Row],[pledged]]/Table1[[#This Row],[goal]]</f>
        <v>0.42523125996810207</v>
      </c>
      <c r="G773" t="s">
        <v>14</v>
      </c>
      <c r="H773" s="4">
        <v>846</v>
      </c>
      <c r="I773" s="4">
        <f t="shared" si="60"/>
        <v>63.030732860520096</v>
      </c>
      <c r="J773" t="s">
        <v>21</v>
      </c>
      <c r="K773" t="s">
        <v>22</v>
      </c>
      <c r="L773">
        <v>1281070800</v>
      </c>
      <c r="M773">
        <v>1284354000</v>
      </c>
      <c r="N773" s="11">
        <f t="shared" si="61"/>
        <v>40396.208333333336</v>
      </c>
      <c r="O773" s="11">
        <f t="shared" si="62"/>
        <v>40434.208333333336</v>
      </c>
      <c r="P773" t="b">
        <v>0</v>
      </c>
      <c r="Q773" t="b">
        <v>0</v>
      </c>
      <c r="R773" t="s">
        <v>67</v>
      </c>
      <c r="S773" t="str">
        <f t="shared" si="63"/>
        <v>publishing</v>
      </c>
      <c r="T773" t="str">
        <f t="shared" si="64"/>
        <v>nonfiction</v>
      </c>
    </row>
    <row r="774" spans="1:20" ht="31.5" x14ac:dyDescent="0.5">
      <c r="A774" s="4">
        <v>518</v>
      </c>
      <c r="B774" t="s">
        <v>1081</v>
      </c>
      <c r="C774" s="3" t="s">
        <v>1082</v>
      </c>
      <c r="D774" s="5">
        <v>8800</v>
      </c>
      <c r="E774" s="5">
        <v>622</v>
      </c>
      <c r="F774" s="6">
        <f>Table1[[#This Row],[pledged]]/Table1[[#This Row],[goal]]</f>
        <v>7.0681818181818179E-2</v>
      </c>
      <c r="G774" t="s">
        <v>14</v>
      </c>
      <c r="H774" s="4">
        <v>10</v>
      </c>
      <c r="I774" s="4">
        <f t="shared" si="60"/>
        <v>62.2</v>
      </c>
      <c r="J774" t="s">
        <v>21</v>
      </c>
      <c r="K774" t="s">
        <v>22</v>
      </c>
      <c r="L774">
        <v>1519365600</v>
      </c>
      <c r="M774">
        <v>1519538400</v>
      </c>
      <c r="N774" s="11">
        <f t="shared" si="61"/>
        <v>43154.25</v>
      </c>
      <c r="O774" s="11">
        <f t="shared" si="62"/>
        <v>43156.25</v>
      </c>
      <c r="P774" t="b">
        <v>0</v>
      </c>
      <c r="Q774" t="b">
        <v>1</v>
      </c>
      <c r="R774" t="s">
        <v>70</v>
      </c>
      <c r="S774" t="str">
        <f t="shared" si="63"/>
        <v>film &amp; video</v>
      </c>
      <c r="T774" t="str">
        <f t="shared" si="64"/>
        <v>animation</v>
      </c>
    </row>
    <row r="775" spans="1:20" ht="31.5" x14ac:dyDescent="0.5">
      <c r="A775" s="4">
        <v>522</v>
      </c>
      <c r="B775" t="s">
        <v>1088</v>
      </c>
      <c r="C775" s="3" t="s">
        <v>1089</v>
      </c>
      <c r="D775" s="5">
        <v>50500</v>
      </c>
      <c r="E775" s="5">
        <v>16389</v>
      </c>
      <c r="F775" s="6">
        <f>Table1[[#This Row],[pledged]]/Table1[[#This Row],[goal]]</f>
        <v>0.32453465346534655</v>
      </c>
      <c r="G775" t="s">
        <v>14</v>
      </c>
      <c r="H775" s="4">
        <v>191</v>
      </c>
      <c r="I775" s="4">
        <f t="shared" si="60"/>
        <v>85.806282722513089</v>
      </c>
      <c r="J775" t="s">
        <v>21</v>
      </c>
      <c r="K775" t="s">
        <v>22</v>
      </c>
      <c r="L775">
        <v>1341291600</v>
      </c>
      <c r="M775">
        <v>1342328400</v>
      </c>
      <c r="N775" s="11">
        <f t="shared" si="61"/>
        <v>41093.208333333336</v>
      </c>
      <c r="O775" s="11">
        <f t="shared" si="62"/>
        <v>41105.208333333336</v>
      </c>
      <c r="P775" t="b">
        <v>0</v>
      </c>
      <c r="Q775" t="b">
        <v>0</v>
      </c>
      <c r="R775" t="s">
        <v>99</v>
      </c>
      <c r="S775" t="str">
        <f t="shared" si="63"/>
        <v>film &amp; video</v>
      </c>
      <c r="T775" t="str">
        <f t="shared" si="64"/>
        <v>shorts</v>
      </c>
    </row>
    <row r="776" spans="1:20" x14ac:dyDescent="0.5">
      <c r="A776" s="4">
        <v>524</v>
      </c>
      <c r="B776" t="s">
        <v>1092</v>
      </c>
      <c r="C776" s="3" t="s">
        <v>1093</v>
      </c>
      <c r="D776" s="5">
        <v>96700</v>
      </c>
      <c r="E776" s="5">
        <v>81136</v>
      </c>
      <c r="F776" s="6">
        <f>Table1[[#This Row],[pledged]]/Table1[[#This Row],[goal]]</f>
        <v>0.83904860392967939</v>
      </c>
      <c r="G776" t="s">
        <v>14</v>
      </c>
      <c r="H776" s="4">
        <v>1979</v>
      </c>
      <c r="I776" s="4">
        <f t="shared" si="60"/>
        <v>40.998484082870135</v>
      </c>
      <c r="J776" t="s">
        <v>21</v>
      </c>
      <c r="K776" t="s">
        <v>22</v>
      </c>
      <c r="L776">
        <v>1272258000</v>
      </c>
      <c r="M776">
        <v>1273381200</v>
      </c>
      <c r="N776" s="11">
        <f t="shared" si="61"/>
        <v>40294.208333333336</v>
      </c>
      <c r="O776" s="11">
        <f t="shared" si="62"/>
        <v>40307.208333333336</v>
      </c>
      <c r="P776" t="b">
        <v>0</v>
      </c>
      <c r="Q776" t="b">
        <v>0</v>
      </c>
      <c r="R776" t="s">
        <v>33</v>
      </c>
      <c r="S776" t="str">
        <f t="shared" si="63"/>
        <v>theater</v>
      </c>
      <c r="T776" t="str">
        <f t="shared" si="64"/>
        <v>plays</v>
      </c>
    </row>
    <row r="777" spans="1:20" x14ac:dyDescent="0.5">
      <c r="A777" s="4">
        <v>525</v>
      </c>
      <c r="B777" t="s">
        <v>1094</v>
      </c>
      <c r="C777" s="3" t="s">
        <v>1095</v>
      </c>
      <c r="D777" s="5">
        <v>2100</v>
      </c>
      <c r="E777" s="5">
        <v>1768</v>
      </c>
      <c r="F777" s="6">
        <f>Table1[[#This Row],[pledged]]/Table1[[#This Row],[goal]]</f>
        <v>0.84190476190476193</v>
      </c>
      <c r="G777" t="s">
        <v>14</v>
      </c>
      <c r="H777" s="4">
        <v>63</v>
      </c>
      <c r="I777" s="4">
        <f t="shared" si="60"/>
        <v>28.063492063492063</v>
      </c>
      <c r="J777" t="s">
        <v>21</v>
      </c>
      <c r="K777" t="s">
        <v>22</v>
      </c>
      <c r="L777">
        <v>1290492000</v>
      </c>
      <c r="M777">
        <v>1290837600</v>
      </c>
      <c r="N777" s="11">
        <f t="shared" si="61"/>
        <v>40505.25</v>
      </c>
      <c r="O777" s="11">
        <f t="shared" si="62"/>
        <v>40509.25</v>
      </c>
      <c r="P777" t="b">
        <v>0</v>
      </c>
      <c r="Q777" t="b">
        <v>0</v>
      </c>
      <c r="R777" t="s">
        <v>64</v>
      </c>
      <c r="S777" t="str">
        <f t="shared" si="63"/>
        <v>technology</v>
      </c>
      <c r="T777" t="str">
        <f t="shared" si="64"/>
        <v>wearables</v>
      </c>
    </row>
    <row r="778" spans="1:20" x14ac:dyDescent="0.5">
      <c r="A778" s="4">
        <v>527</v>
      </c>
      <c r="B778" t="s">
        <v>1098</v>
      </c>
      <c r="C778" s="3" t="s">
        <v>1099</v>
      </c>
      <c r="D778" s="5">
        <v>189200</v>
      </c>
      <c r="E778" s="5">
        <v>188480</v>
      </c>
      <c r="F778" s="6">
        <f>Table1[[#This Row],[pledged]]/Table1[[#This Row],[goal]]</f>
        <v>0.99619450317124736</v>
      </c>
      <c r="G778" t="s">
        <v>14</v>
      </c>
      <c r="H778" s="4">
        <v>6080</v>
      </c>
      <c r="I778" s="4">
        <f t="shared" si="60"/>
        <v>31</v>
      </c>
      <c r="J778" t="s">
        <v>15</v>
      </c>
      <c r="K778" t="s">
        <v>16</v>
      </c>
      <c r="L778">
        <v>1454652000</v>
      </c>
      <c r="M778">
        <v>1457762400</v>
      </c>
      <c r="N778" s="11">
        <f t="shared" si="61"/>
        <v>42405.25</v>
      </c>
      <c r="O778" s="11">
        <f t="shared" si="62"/>
        <v>42441.25</v>
      </c>
      <c r="P778" t="b">
        <v>0</v>
      </c>
      <c r="Q778" t="b">
        <v>0</v>
      </c>
      <c r="R778" t="s">
        <v>70</v>
      </c>
      <c r="S778" t="str">
        <f t="shared" si="63"/>
        <v>film &amp; video</v>
      </c>
      <c r="T778" t="str">
        <f t="shared" si="64"/>
        <v>animation</v>
      </c>
    </row>
    <row r="779" spans="1:20" x14ac:dyDescent="0.5">
      <c r="A779" s="4">
        <v>528</v>
      </c>
      <c r="B779" t="s">
        <v>1100</v>
      </c>
      <c r="C779" s="3" t="s">
        <v>1101</v>
      </c>
      <c r="D779" s="5">
        <v>9000</v>
      </c>
      <c r="E779" s="5">
        <v>7227</v>
      </c>
      <c r="F779" s="6">
        <f>Table1[[#This Row],[pledged]]/Table1[[#This Row],[goal]]</f>
        <v>0.80300000000000005</v>
      </c>
      <c r="G779" t="s">
        <v>14</v>
      </c>
      <c r="H779" s="4">
        <v>80</v>
      </c>
      <c r="I779" s="4">
        <f t="shared" si="60"/>
        <v>90.337500000000006</v>
      </c>
      <c r="J779" t="s">
        <v>40</v>
      </c>
      <c r="K779" t="s">
        <v>41</v>
      </c>
      <c r="L779">
        <v>1385186400</v>
      </c>
      <c r="M779">
        <v>1389074400</v>
      </c>
      <c r="N779" s="11">
        <f t="shared" si="61"/>
        <v>41601.25</v>
      </c>
      <c r="O779" s="11">
        <f t="shared" si="62"/>
        <v>41646.25</v>
      </c>
      <c r="P779" t="b">
        <v>0</v>
      </c>
      <c r="Q779" t="b">
        <v>0</v>
      </c>
      <c r="R779" t="s">
        <v>59</v>
      </c>
      <c r="S779" t="str">
        <f t="shared" si="63"/>
        <v>music</v>
      </c>
      <c r="T779" t="str">
        <f t="shared" si="64"/>
        <v>indie rock</v>
      </c>
    </row>
    <row r="780" spans="1:20" x14ac:dyDescent="0.5">
      <c r="A780" s="4">
        <v>529</v>
      </c>
      <c r="B780" t="s">
        <v>1102</v>
      </c>
      <c r="C780" s="3" t="s">
        <v>1103</v>
      </c>
      <c r="D780" s="5">
        <v>5100</v>
      </c>
      <c r="E780" s="5">
        <v>574</v>
      </c>
      <c r="F780" s="6">
        <f>Table1[[#This Row],[pledged]]/Table1[[#This Row],[goal]]</f>
        <v>0.11254901960784314</v>
      </c>
      <c r="G780" t="s">
        <v>14</v>
      </c>
      <c r="H780" s="4">
        <v>9</v>
      </c>
      <c r="I780" s="4">
        <f t="shared" si="60"/>
        <v>63.777777777777779</v>
      </c>
      <c r="J780" t="s">
        <v>21</v>
      </c>
      <c r="K780" t="s">
        <v>22</v>
      </c>
      <c r="L780">
        <v>1399698000</v>
      </c>
      <c r="M780">
        <v>1402117200</v>
      </c>
      <c r="N780" s="11">
        <f t="shared" si="61"/>
        <v>41769.208333333336</v>
      </c>
      <c r="O780" s="11">
        <f t="shared" si="62"/>
        <v>41797.208333333336</v>
      </c>
      <c r="P780" t="b">
        <v>0</v>
      </c>
      <c r="Q780" t="b">
        <v>0</v>
      </c>
      <c r="R780" t="s">
        <v>88</v>
      </c>
      <c r="S780" t="str">
        <f t="shared" si="63"/>
        <v>games</v>
      </c>
      <c r="T780" t="str">
        <f t="shared" si="64"/>
        <v>video games</v>
      </c>
    </row>
    <row r="781" spans="1:20" ht="31.5" x14ac:dyDescent="0.5">
      <c r="A781" s="4">
        <v>530</v>
      </c>
      <c r="B781" t="s">
        <v>1104</v>
      </c>
      <c r="C781" s="3" t="s">
        <v>1105</v>
      </c>
      <c r="D781" s="5">
        <v>105000</v>
      </c>
      <c r="E781" s="5">
        <v>96328</v>
      </c>
      <c r="F781" s="6">
        <f>Table1[[#This Row],[pledged]]/Table1[[#This Row],[goal]]</f>
        <v>0.91740952380952379</v>
      </c>
      <c r="G781" t="s">
        <v>14</v>
      </c>
      <c r="H781" s="4">
        <v>1784</v>
      </c>
      <c r="I781" s="4">
        <f t="shared" si="60"/>
        <v>53.995515695067262</v>
      </c>
      <c r="J781" t="s">
        <v>21</v>
      </c>
      <c r="K781" t="s">
        <v>22</v>
      </c>
      <c r="L781">
        <v>1283230800</v>
      </c>
      <c r="M781">
        <v>1284440400</v>
      </c>
      <c r="N781" s="11">
        <f t="shared" si="61"/>
        <v>40421.208333333336</v>
      </c>
      <c r="O781" s="11">
        <f t="shared" si="62"/>
        <v>40435.208333333336</v>
      </c>
      <c r="P781" t="b">
        <v>0</v>
      </c>
      <c r="Q781" t="b">
        <v>1</v>
      </c>
      <c r="R781" t="s">
        <v>118</v>
      </c>
      <c r="S781" t="str">
        <f t="shared" si="63"/>
        <v>publishing</v>
      </c>
      <c r="T781" t="str">
        <f t="shared" si="64"/>
        <v>fiction</v>
      </c>
    </row>
    <row r="782" spans="1:20" x14ac:dyDescent="0.5">
      <c r="A782" s="4">
        <v>534</v>
      </c>
      <c r="B782" t="s">
        <v>1112</v>
      </c>
      <c r="C782" s="3" t="s">
        <v>1113</v>
      </c>
      <c r="D782" s="5">
        <v>89100</v>
      </c>
      <c r="E782" s="5">
        <v>13385</v>
      </c>
      <c r="F782" s="6">
        <f>Table1[[#This Row],[pledged]]/Table1[[#This Row],[goal]]</f>
        <v>0.15022446689113356</v>
      </c>
      <c r="G782" t="s">
        <v>14</v>
      </c>
      <c r="H782" s="4">
        <v>243</v>
      </c>
      <c r="I782" s="4">
        <f t="shared" si="60"/>
        <v>55.08230452674897</v>
      </c>
      <c r="J782" t="s">
        <v>21</v>
      </c>
      <c r="K782" t="s">
        <v>22</v>
      </c>
      <c r="L782">
        <v>1534482000</v>
      </c>
      <c r="M782">
        <v>1534568400</v>
      </c>
      <c r="N782" s="11">
        <f t="shared" si="61"/>
        <v>43329.208333333328</v>
      </c>
      <c r="O782" s="11">
        <f t="shared" si="62"/>
        <v>43330.208333333328</v>
      </c>
      <c r="P782" t="b">
        <v>0</v>
      </c>
      <c r="Q782" t="b">
        <v>1</v>
      </c>
      <c r="R782" t="s">
        <v>53</v>
      </c>
      <c r="S782" t="str">
        <f t="shared" si="63"/>
        <v>film &amp; video</v>
      </c>
      <c r="T782" t="str">
        <f t="shared" si="64"/>
        <v>drama</v>
      </c>
    </row>
    <row r="783" spans="1:20" x14ac:dyDescent="0.5">
      <c r="A783" s="4">
        <v>538</v>
      </c>
      <c r="B783" t="s">
        <v>1120</v>
      </c>
      <c r="C783" s="3" t="s">
        <v>1121</v>
      </c>
      <c r="D783" s="5">
        <v>151300</v>
      </c>
      <c r="E783" s="5">
        <v>57034</v>
      </c>
      <c r="F783" s="6">
        <f>Table1[[#This Row],[pledged]]/Table1[[#This Row],[goal]]</f>
        <v>0.37695968274950431</v>
      </c>
      <c r="G783" t="s">
        <v>14</v>
      </c>
      <c r="H783" s="4">
        <v>1296</v>
      </c>
      <c r="I783" s="4">
        <f t="shared" si="60"/>
        <v>44.007716049382715</v>
      </c>
      <c r="J783" t="s">
        <v>21</v>
      </c>
      <c r="K783" t="s">
        <v>22</v>
      </c>
      <c r="L783">
        <v>1379826000</v>
      </c>
      <c r="M783">
        <v>1381208400</v>
      </c>
      <c r="N783" s="11">
        <f t="shared" si="61"/>
        <v>41539.208333333336</v>
      </c>
      <c r="O783" s="11">
        <f t="shared" si="62"/>
        <v>41555.208333333336</v>
      </c>
      <c r="P783" t="b">
        <v>0</v>
      </c>
      <c r="Q783" t="b">
        <v>0</v>
      </c>
      <c r="R783" t="s">
        <v>291</v>
      </c>
      <c r="S783" t="str">
        <f t="shared" si="63"/>
        <v>games</v>
      </c>
      <c r="T783" t="str">
        <f t="shared" si="64"/>
        <v>mobile games</v>
      </c>
    </row>
    <row r="784" spans="1:20" x14ac:dyDescent="0.5">
      <c r="A784" s="4">
        <v>539</v>
      </c>
      <c r="B784" t="s">
        <v>1122</v>
      </c>
      <c r="C784" s="3" t="s">
        <v>1123</v>
      </c>
      <c r="D784" s="5">
        <v>9800</v>
      </c>
      <c r="E784" s="5">
        <v>7120</v>
      </c>
      <c r="F784" s="6">
        <f>Table1[[#This Row],[pledged]]/Table1[[#This Row],[goal]]</f>
        <v>0.72653061224489801</v>
      </c>
      <c r="G784" t="s">
        <v>14</v>
      </c>
      <c r="H784" s="4">
        <v>77</v>
      </c>
      <c r="I784" s="4">
        <f t="shared" si="60"/>
        <v>92.467532467532465</v>
      </c>
      <c r="J784" t="s">
        <v>21</v>
      </c>
      <c r="K784" t="s">
        <v>22</v>
      </c>
      <c r="L784">
        <v>1561957200</v>
      </c>
      <c r="M784">
        <v>1562475600</v>
      </c>
      <c r="N784" s="11">
        <f t="shared" si="61"/>
        <v>43647.208333333328</v>
      </c>
      <c r="O784" s="11">
        <f t="shared" si="62"/>
        <v>43653.208333333328</v>
      </c>
      <c r="P784" t="b">
        <v>0</v>
      </c>
      <c r="Q784" t="b">
        <v>1</v>
      </c>
      <c r="R784" t="s">
        <v>17</v>
      </c>
      <c r="S784" t="str">
        <f t="shared" si="63"/>
        <v>food</v>
      </c>
      <c r="T784" t="str">
        <f t="shared" si="64"/>
        <v>food trucks</v>
      </c>
    </row>
    <row r="785" spans="1:20" x14ac:dyDescent="0.5">
      <c r="A785" s="4">
        <v>541</v>
      </c>
      <c r="B785" t="s">
        <v>1126</v>
      </c>
      <c r="C785" s="3" t="s">
        <v>1127</v>
      </c>
      <c r="D785" s="5">
        <v>178000</v>
      </c>
      <c r="E785" s="5">
        <v>43086</v>
      </c>
      <c r="F785" s="6">
        <f>Table1[[#This Row],[pledged]]/Table1[[#This Row],[goal]]</f>
        <v>0.24205617977528091</v>
      </c>
      <c r="G785" t="s">
        <v>14</v>
      </c>
      <c r="H785" s="4">
        <v>395</v>
      </c>
      <c r="I785" s="4">
        <f t="shared" si="60"/>
        <v>109.07848101265823</v>
      </c>
      <c r="J785" t="s">
        <v>106</v>
      </c>
      <c r="K785" t="s">
        <v>107</v>
      </c>
      <c r="L785">
        <v>1433912400</v>
      </c>
      <c r="M785">
        <v>1436158800</v>
      </c>
      <c r="N785" s="11">
        <f t="shared" si="61"/>
        <v>42165.208333333328</v>
      </c>
      <c r="O785" s="11">
        <f t="shared" si="62"/>
        <v>42191.208333333328</v>
      </c>
      <c r="P785" t="b">
        <v>0</v>
      </c>
      <c r="Q785" t="b">
        <v>0</v>
      </c>
      <c r="R785" t="s">
        <v>291</v>
      </c>
      <c r="S785" t="str">
        <f t="shared" si="63"/>
        <v>games</v>
      </c>
      <c r="T785" t="str">
        <f t="shared" si="64"/>
        <v>mobile games</v>
      </c>
    </row>
    <row r="786" spans="1:20" x14ac:dyDescent="0.5">
      <c r="A786" s="4">
        <v>542</v>
      </c>
      <c r="B786" t="s">
        <v>1128</v>
      </c>
      <c r="C786" s="3" t="s">
        <v>1129</v>
      </c>
      <c r="D786" s="5">
        <v>77000</v>
      </c>
      <c r="E786" s="5">
        <v>1930</v>
      </c>
      <c r="F786" s="6">
        <f>Table1[[#This Row],[pledged]]/Table1[[#This Row],[goal]]</f>
        <v>2.5064935064935064E-2</v>
      </c>
      <c r="G786" t="s">
        <v>14</v>
      </c>
      <c r="H786" s="4">
        <v>49</v>
      </c>
      <c r="I786" s="4">
        <f t="shared" si="60"/>
        <v>39.387755102040813</v>
      </c>
      <c r="J786" t="s">
        <v>40</v>
      </c>
      <c r="K786" t="s">
        <v>41</v>
      </c>
      <c r="L786">
        <v>1453442400</v>
      </c>
      <c r="M786">
        <v>1456034400</v>
      </c>
      <c r="N786" s="11">
        <f t="shared" si="61"/>
        <v>42391.25</v>
      </c>
      <c r="O786" s="11">
        <f t="shared" si="62"/>
        <v>42421.25</v>
      </c>
      <c r="P786" t="b">
        <v>0</v>
      </c>
      <c r="Q786" t="b">
        <v>0</v>
      </c>
      <c r="R786" t="s">
        <v>59</v>
      </c>
      <c r="S786" t="str">
        <f t="shared" si="63"/>
        <v>music</v>
      </c>
      <c r="T786" t="str">
        <f t="shared" si="64"/>
        <v>indie rock</v>
      </c>
    </row>
    <row r="787" spans="1:20" x14ac:dyDescent="0.5">
      <c r="A787" s="4">
        <v>543</v>
      </c>
      <c r="B787" t="s">
        <v>1130</v>
      </c>
      <c r="C787" s="3" t="s">
        <v>1131</v>
      </c>
      <c r="D787" s="5">
        <v>84900</v>
      </c>
      <c r="E787" s="5">
        <v>13864</v>
      </c>
      <c r="F787" s="6">
        <f>Table1[[#This Row],[pledged]]/Table1[[#This Row],[goal]]</f>
        <v>0.1632979976442874</v>
      </c>
      <c r="G787" t="s">
        <v>14</v>
      </c>
      <c r="H787" s="4">
        <v>180</v>
      </c>
      <c r="I787" s="4">
        <f t="shared" si="60"/>
        <v>77.022222222222226</v>
      </c>
      <c r="J787" t="s">
        <v>21</v>
      </c>
      <c r="K787" t="s">
        <v>22</v>
      </c>
      <c r="L787">
        <v>1378875600</v>
      </c>
      <c r="M787">
        <v>1380171600</v>
      </c>
      <c r="N787" s="11">
        <f t="shared" si="61"/>
        <v>41528.208333333336</v>
      </c>
      <c r="O787" s="11">
        <f t="shared" si="62"/>
        <v>41543.208333333336</v>
      </c>
      <c r="P787" t="b">
        <v>0</v>
      </c>
      <c r="Q787" t="b">
        <v>0</v>
      </c>
      <c r="R787" t="s">
        <v>88</v>
      </c>
      <c r="S787" t="str">
        <f t="shared" si="63"/>
        <v>games</v>
      </c>
      <c r="T787" t="str">
        <f t="shared" si="64"/>
        <v>video games</v>
      </c>
    </row>
    <row r="788" spans="1:20" x14ac:dyDescent="0.5">
      <c r="A788" s="4">
        <v>545</v>
      </c>
      <c r="B788" t="s">
        <v>1134</v>
      </c>
      <c r="C788" s="3" t="s">
        <v>1135</v>
      </c>
      <c r="D788" s="5">
        <v>184800</v>
      </c>
      <c r="E788" s="5">
        <v>164109</v>
      </c>
      <c r="F788" s="6">
        <f>Table1[[#This Row],[pledged]]/Table1[[#This Row],[goal]]</f>
        <v>0.88803571428571426</v>
      </c>
      <c r="G788" t="s">
        <v>14</v>
      </c>
      <c r="H788" s="4">
        <v>2690</v>
      </c>
      <c r="I788" s="4">
        <f t="shared" si="60"/>
        <v>61.007063197026021</v>
      </c>
      <c r="J788" t="s">
        <v>21</v>
      </c>
      <c r="K788" t="s">
        <v>22</v>
      </c>
      <c r="L788">
        <v>1577253600</v>
      </c>
      <c r="M788">
        <v>1578981600</v>
      </c>
      <c r="N788" s="11">
        <f t="shared" si="61"/>
        <v>43824.25</v>
      </c>
      <c r="O788" s="11">
        <f t="shared" si="62"/>
        <v>43844.25</v>
      </c>
      <c r="P788" t="b">
        <v>0</v>
      </c>
      <c r="Q788" t="b">
        <v>0</v>
      </c>
      <c r="R788" t="s">
        <v>33</v>
      </c>
      <c r="S788" t="str">
        <f t="shared" si="63"/>
        <v>theater</v>
      </c>
      <c r="T788" t="str">
        <f t="shared" si="64"/>
        <v>plays</v>
      </c>
    </row>
    <row r="789" spans="1:20" x14ac:dyDescent="0.5">
      <c r="A789" s="4">
        <v>551</v>
      </c>
      <c r="B789" t="s">
        <v>1146</v>
      </c>
      <c r="C789" s="3" t="s">
        <v>1147</v>
      </c>
      <c r="D789" s="5">
        <v>180100</v>
      </c>
      <c r="E789" s="5">
        <v>105598</v>
      </c>
      <c r="F789" s="6">
        <f>Table1[[#This Row],[pledged]]/Table1[[#This Row],[goal]]</f>
        <v>0.58632981676846196</v>
      </c>
      <c r="G789" t="s">
        <v>14</v>
      </c>
      <c r="H789" s="4">
        <v>2779</v>
      </c>
      <c r="I789" s="4">
        <f t="shared" si="60"/>
        <v>37.99856063332134</v>
      </c>
      <c r="J789" t="s">
        <v>26</v>
      </c>
      <c r="K789" t="s">
        <v>27</v>
      </c>
      <c r="L789">
        <v>1419055200</v>
      </c>
      <c r="M789">
        <v>1422511200</v>
      </c>
      <c r="N789" s="11">
        <f t="shared" si="61"/>
        <v>41993.25</v>
      </c>
      <c r="O789" s="11">
        <f t="shared" si="62"/>
        <v>42033.25</v>
      </c>
      <c r="P789" t="b">
        <v>0</v>
      </c>
      <c r="Q789" t="b">
        <v>1</v>
      </c>
      <c r="R789" t="s">
        <v>28</v>
      </c>
      <c r="S789" t="str">
        <f t="shared" si="63"/>
        <v>technology</v>
      </c>
      <c r="T789" t="str">
        <f t="shared" si="64"/>
        <v>web</v>
      </c>
    </row>
    <row r="790" spans="1:20" x14ac:dyDescent="0.5">
      <c r="A790" s="4">
        <v>552</v>
      </c>
      <c r="B790" t="s">
        <v>1148</v>
      </c>
      <c r="C790" s="3" t="s">
        <v>1149</v>
      </c>
      <c r="D790" s="5">
        <v>9000</v>
      </c>
      <c r="E790" s="5">
        <v>8866</v>
      </c>
      <c r="F790" s="6">
        <f>Table1[[#This Row],[pledged]]/Table1[[#This Row],[goal]]</f>
        <v>0.98511111111111116</v>
      </c>
      <c r="G790" t="s">
        <v>14</v>
      </c>
      <c r="H790" s="4">
        <v>92</v>
      </c>
      <c r="I790" s="4">
        <f t="shared" si="60"/>
        <v>96.369565217391298</v>
      </c>
      <c r="J790" t="s">
        <v>21</v>
      </c>
      <c r="K790" t="s">
        <v>22</v>
      </c>
      <c r="L790">
        <v>1480140000</v>
      </c>
      <c r="M790">
        <v>1480312800</v>
      </c>
      <c r="N790" s="11">
        <f t="shared" si="61"/>
        <v>42700.25</v>
      </c>
      <c r="O790" s="11">
        <f t="shared" si="62"/>
        <v>42702.25</v>
      </c>
      <c r="P790" t="b">
        <v>0</v>
      </c>
      <c r="Q790" t="b">
        <v>0</v>
      </c>
      <c r="R790" t="s">
        <v>33</v>
      </c>
      <c r="S790" t="str">
        <f t="shared" si="63"/>
        <v>theater</v>
      </c>
      <c r="T790" t="str">
        <f t="shared" si="64"/>
        <v>plays</v>
      </c>
    </row>
    <row r="791" spans="1:20" ht="31.5" x14ac:dyDescent="0.5">
      <c r="A791" s="4">
        <v>553</v>
      </c>
      <c r="B791" t="s">
        <v>1150</v>
      </c>
      <c r="C791" s="3" t="s">
        <v>1151</v>
      </c>
      <c r="D791" s="5">
        <v>170600</v>
      </c>
      <c r="E791" s="5">
        <v>75022</v>
      </c>
      <c r="F791" s="6">
        <f>Table1[[#This Row],[pledged]]/Table1[[#This Row],[goal]]</f>
        <v>0.43975381008206332</v>
      </c>
      <c r="G791" t="s">
        <v>14</v>
      </c>
      <c r="H791" s="4">
        <v>1028</v>
      </c>
      <c r="I791" s="4">
        <f t="shared" si="60"/>
        <v>72.978599221789878</v>
      </c>
      <c r="J791" t="s">
        <v>21</v>
      </c>
      <c r="K791" t="s">
        <v>22</v>
      </c>
      <c r="L791">
        <v>1293948000</v>
      </c>
      <c r="M791">
        <v>1294034400</v>
      </c>
      <c r="N791" s="11">
        <f t="shared" si="61"/>
        <v>40545.25</v>
      </c>
      <c r="O791" s="11">
        <f t="shared" si="62"/>
        <v>40546.25</v>
      </c>
      <c r="P791" t="b">
        <v>0</v>
      </c>
      <c r="Q791" t="b">
        <v>0</v>
      </c>
      <c r="R791" t="s">
        <v>23</v>
      </c>
      <c r="S791" t="str">
        <f t="shared" si="63"/>
        <v>music</v>
      </c>
      <c r="T791" t="str">
        <f t="shared" si="64"/>
        <v>rock</v>
      </c>
    </row>
    <row r="792" spans="1:20" ht="31.5" x14ac:dyDescent="0.5">
      <c r="A792" s="4">
        <v>562</v>
      </c>
      <c r="B792" t="s">
        <v>1167</v>
      </c>
      <c r="C792" s="3" t="s">
        <v>1168</v>
      </c>
      <c r="D792" s="5">
        <v>9900</v>
      </c>
      <c r="E792" s="5">
        <v>1269</v>
      </c>
      <c r="F792" s="6">
        <f>Table1[[#This Row],[pledged]]/Table1[[#This Row],[goal]]</f>
        <v>0.12818181818181817</v>
      </c>
      <c r="G792" t="s">
        <v>14</v>
      </c>
      <c r="H792" s="4">
        <v>26</v>
      </c>
      <c r="I792" s="4">
        <f t="shared" si="60"/>
        <v>48.807692307692307</v>
      </c>
      <c r="J792" t="s">
        <v>97</v>
      </c>
      <c r="K792" t="s">
        <v>98</v>
      </c>
      <c r="L792">
        <v>1552366800</v>
      </c>
      <c r="M792">
        <v>1552539600</v>
      </c>
      <c r="N792" s="11">
        <f t="shared" si="61"/>
        <v>43536.208333333328</v>
      </c>
      <c r="O792" s="11">
        <f t="shared" si="62"/>
        <v>43538.208333333328</v>
      </c>
      <c r="P792" t="b">
        <v>0</v>
      </c>
      <c r="Q792" t="b">
        <v>0</v>
      </c>
      <c r="R792" t="s">
        <v>23</v>
      </c>
      <c r="S792" t="str">
        <f t="shared" si="63"/>
        <v>music</v>
      </c>
      <c r="T792" t="str">
        <f t="shared" si="64"/>
        <v>rock</v>
      </c>
    </row>
    <row r="793" spans="1:20" x14ac:dyDescent="0.5">
      <c r="A793" s="4">
        <v>564</v>
      </c>
      <c r="B793" t="s">
        <v>1171</v>
      </c>
      <c r="C793" s="3" t="s">
        <v>1172</v>
      </c>
      <c r="D793" s="5">
        <v>168700</v>
      </c>
      <c r="E793" s="5">
        <v>141393</v>
      </c>
      <c r="F793" s="6">
        <f>Table1[[#This Row],[pledged]]/Table1[[#This Row],[goal]]</f>
        <v>0.83813278008298753</v>
      </c>
      <c r="G793" t="s">
        <v>14</v>
      </c>
      <c r="H793" s="4">
        <v>1790</v>
      </c>
      <c r="I793" s="4">
        <f t="shared" si="60"/>
        <v>78.990502793296088</v>
      </c>
      <c r="J793" t="s">
        <v>21</v>
      </c>
      <c r="K793" t="s">
        <v>22</v>
      </c>
      <c r="L793">
        <v>1426395600</v>
      </c>
      <c r="M793">
        <v>1427086800</v>
      </c>
      <c r="N793" s="11">
        <f t="shared" si="61"/>
        <v>42078.208333333328</v>
      </c>
      <c r="O793" s="11">
        <f t="shared" si="62"/>
        <v>42086.208333333328</v>
      </c>
      <c r="P793" t="b">
        <v>0</v>
      </c>
      <c r="Q793" t="b">
        <v>0</v>
      </c>
      <c r="R793" t="s">
        <v>33</v>
      </c>
      <c r="S793" t="str">
        <f t="shared" si="63"/>
        <v>theater</v>
      </c>
      <c r="T793" t="str">
        <f t="shared" si="64"/>
        <v>plays</v>
      </c>
    </row>
    <row r="794" spans="1:20" x14ac:dyDescent="0.5">
      <c r="A794" s="4">
        <v>566</v>
      </c>
      <c r="B794" t="s">
        <v>1175</v>
      </c>
      <c r="C794" s="3" t="s">
        <v>1176</v>
      </c>
      <c r="D794" s="5">
        <v>9300</v>
      </c>
      <c r="E794" s="5">
        <v>4124</v>
      </c>
      <c r="F794" s="6">
        <f>Table1[[#This Row],[pledged]]/Table1[[#This Row],[goal]]</f>
        <v>0.44344086021505374</v>
      </c>
      <c r="G794" t="s">
        <v>14</v>
      </c>
      <c r="H794" s="4">
        <v>37</v>
      </c>
      <c r="I794" s="4">
        <f t="shared" si="60"/>
        <v>111.45945945945945</v>
      </c>
      <c r="J794" t="s">
        <v>21</v>
      </c>
      <c r="K794" t="s">
        <v>22</v>
      </c>
      <c r="L794">
        <v>1456293600</v>
      </c>
      <c r="M794">
        <v>1458277200</v>
      </c>
      <c r="N794" s="11">
        <f t="shared" si="61"/>
        <v>42424.25</v>
      </c>
      <c r="O794" s="11">
        <f t="shared" si="62"/>
        <v>42447.208333333328</v>
      </c>
      <c r="P794" t="b">
        <v>0</v>
      </c>
      <c r="Q794" t="b">
        <v>1</v>
      </c>
      <c r="R794" t="s">
        <v>50</v>
      </c>
      <c r="S794" t="str">
        <f t="shared" si="63"/>
        <v>music</v>
      </c>
      <c r="T794" t="str">
        <f t="shared" si="64"/>
        <v>electric music</v>
      </c>
    </row>
    <row r="795" spans="1:20" x14ac:dyDescent="0.5">
      <c r="A795" s="4">
        <v>571</v>
      </c>
      <c r="B795" t="s">
        <v>1185</v>
      </c>
      <c r="C795" s="3" t="s">
        <v>1186</v>
      </c>
      <c r="D795" s="5">
        <v>3500</v>
      </c>
      <c r="E795" s="5">
        <v>3295</v>
      </c>
      <c r="F795" s="6">
        <f>Table1[[#This Row],[pledged]]/Table1[[#This Row],[goal]]</f>
        <v>0.94142857142857139</v>
      </c>
      <c r="G795" t="s">
        <v>14</v>
      </c>
      <c r="H795" s="4">
        <v>35</v>
      </c>
      <c r="I795" s="4">
        <f t="shared" si="60"/>
        <v>94.142857142857139</v>
      </c>
      <c r="J795" t="s">
        <v>106</v>
      </c>
      <c r="K795" t="s">
        <v>107</v>
      </c>
      <c r="L795">
        <v>1434690000</v>
      </c>
      <c r="M795">
        <v>1438750800</v>
      </c>
      <c r="N795" s="11">
        <f t="shared" si="61"/>
        <v>42174.208333333328</v>
      </c>
      <c r="O795" s="11">
        <f t="shared" si="62"/>
        <v>42221.208333333328</v>
      </c>
      <c r="P795" t="b">
        <v>0</v>
      </c>
      <c r="Q795" t="b">
        <v>0</v>
      </c>
      <c r="R795" t="s">
        <v>99</v>
      </c>
      <c r="S795" t="str">
        <f t="shared" si="63"/>
        <v>film &amp; video</v>
      </c>
      <c r="T795" t="str">
        <f t="shared" si="64"/>
        <v>shorts</v>
      </c>
    </row>
    <row r="796" spans="1:20" x14ac:dyDescent="0.5">
      <c r="A796" s="4">
        <v>575</v>
      </c>
      <c r="B796" t="s">
        <v>1193</v>
      </c>
      <c r="C796" s="3" t="s">
        <v>1194</v>
      </c>
      <c r="D796" s="5">
        <v>83300</v>
      </c>
      <c r="E796" s="5">
        <v>52421</v>
      </c>
      <c r="F796" s="6">
        <f>Table1[[#This Row],[pledged]]/Table1[[#This Row],[goal]]</f>
        <v>0.62930372148859548</v>
      </c>
      <c r="G796" t="s">
        <v>14</v>
      </c>
      <c r="H796" s="4">
        <v>558</v>
      </c>
      <c r="I796" s="4">
        <f t="shared" si="60"/>
        <v>93.944444444444443</v>
      </c>
      <c r="J796" t="s">
        <v>21</v>
      </c>
      <c r="K796" t="s">
        <v>22</v>
      </c>
      <c r="L796">
        <v>1400562000</v>
      </c>
      <c r="M796">
        <v>1400821200</v>
      </c>
      <c r="N796" s="11">
        <f t="shared" si="61"/>
        <v>41779.208333333336</v>
      </c>
      <c r="O796" s="11">
        <f t="shared" si="62"/>
        <v>41782.208333333336</v>
      </c>
      <c r="P796" t="b">
        <v>0</v>
      </c>
      <c r="Q796" t="b">
        <v>1</v>
      </c>
      <c r="R796" t="s">
        <v>33</v>
      </c>
      <c r="S796" t="str">
        <f t="shared" si="63"/>
        <v>theater</v>
      </c>
      <c r="T796" t="str">
        <f t="shared" si="64"/>
        <v>plays</v>
      </c>
    </row>
    <row r="797" spans="1:20" ht="31.5" x14ac:dyDescent="0.5">
      <c r="A797" s="4">
        <v>576</v>
      </c>
      <c r="B797" t="s">
        <v>1195</v>
      </c>
      <c r="C797" s="3" t="s">
        <v>1196</v>
      </c>
      <c r="D797" s="5">
        <v>9700</v>
      </c>
      <c r="E797" s="5">
        <v>6298</v>
      </c>
      <c r="F797" s="6">
        <f>Table1[[#This Row],[pledged]]/Table1[[#This Row],[goal]]</f>
        <v>0.6492783505154639</v>
      </c>
      <c r="G797" t="s">
        <v>14</v>
      </c>
      <c r="H797" s="4">
        <v>64</v>
      </c>
      <c r="I797" s="4">
        <f t="shared" si="60"/>
        <v>98.40625</v>
      </c>
      <c r="J797" t="s">
        <v>21</v>
      </c>
      <c r="K797" t="s">
        <v>22</v>
      </c>
      <c r="L797">
        <v>1509512400</v>
      </c>
      <c r="M797">
        <v>1510984800</v>
      </c>
      <c r="N797" s="11">
        <f t="shared" si="61"/>
        <v>43040.208333333328</v>
      </c>
      <c r="O797" s="11">
        <f t="shared" si="62"/>
        <v>43057.25</v>
      </c>
      <c r="P797" t="b">
        <v>0</v>
      </c>
      <c r="Q797" t="b">
        <v>0</v>
      </c>
      <c r="R797" t="s">
        <v>33</v>
      </c>
      <c r="S797" t="str">
        <f t="shared" si="63"/>
        <v>theater</v>
      </c>
      <c r="T797" t="str">
        <f t="shared" si="64"/>
        <v>plays</v>
      </c>
    </row>
    <row r="798" spans="1:20" x14ac:dyDescent="0.5">
      <c r="A798" s="4">
        <v>578</v>
      </c>
      <c r="B798" t="s">
        <v>1199</v>
      </c>
      <c r="C798" s="3" t="s">
        <v>1200</v>
      </c>
      <c r="D798" s="5">
        <v>96500</v>
      </c>
      <c r="E798" s="5">
        <v>16168</v>
      </c>
      <c r="F798" s="6">
        <f>Table1[[#This Row],[pledged]]/Table1[[#This Row],[goal]]</f>
        <v>0.1675440414507772</v>
      </c>
      <c r="G798" t="s">
        <v>14</v>
      </c>
      <c r="H798" s="4">
        <v>245</v>
      </c>
      <c r="I798" s="4">
        <f t="shared" si="60"/>
        <v>65.991836734693877</v>
      </c>
      <c r="J798" t="s">
        <v>21</v>
      </c>
      <c r="K798" t="s">
        <v>22</v>
      </c>
      <c r="L798">
        <v>1322719200</v>
      </c>
      <c r="M798">
        <v>1322978400</v>
      </c>
      <c r="N798" s="11">
        <f t="shared" si="61"/>
        <v>40878.25</v>
      </c>
      <c r="O798" s="11">
        <f t="shared" si="62"/>
        <v>40881.25</v>
      </c>
      <c r="P798" t="b">
        <v>0</v>
      </c>
      <c r="Q798" t="b">
        <v>0</v>
      </c>
      <c r="R798" t="s">
        <v>473</v>
      </c>
      <c r="S798" t="str">
        <f t="shared" si="63"/>
        <v>film &amp; video</v>
      </c>
      <c r="T798" t="str">
        <f t="shared" si="64"/>
        <v>science fiction</v>
      </c>
    </row>
    <row r="799" spans="1:20" x14ac:dyDescent="0.5">
      <c r="A799" s="4">
        <v>581</v>
      </c>
      <c r="B799" t="s">
        <v>1204</v>
      </c>
      <c r="C799" s="3" t="s">
        <v>1205</v>
      </c>
      <c r="D799" s="5">
        <v>6000</v>
      </c>
      <c r="E799" s="5">
        <v>3841</v>
      </c>
      <c r="F799" s="6">
        <f>Table1[[#This Row],[pledged]]/Table1[[#This Row],[goal]]</f>
        <v>0.64016666666666666</v>
      </c>
      <c r="G799" t="s">
        <v>14</v>
      </c>
      <c r="H799" s="4">
        <v>71</v>
      </c>
      <c r="I799" s="4">
        <f t="shared" si="60"/>
        <v>54.098591549295776</v>
      </c>
      <c r="J799" t="s">
        <v>21</v>
      </c>
      <c r="K799" t="s">
        <v>22</v>
      </c>
      <c r="L799">
        <v>1304053200</v>
      </c>
      <c r="M799">
        <v>1305349200</v>
      </c>
      <c r="N799" s="11">
        <f t="shared" si="61"/>
        <v>40662.208333333336</v>
      </c>
      <c r="O799" s="11">
        <f t="shared" si="62"/>
        <v>40677.208333333336</v>
      </c>
      <c r="P799" t="b">
        <v>0</v>
      </c>
      <c r="Q799" t="b">
        <v>0</v>
      </c>
      <c r="R799" t="s">
        <v>28</v>
      </c>
      <c r="S799" t="str">
        <f t="shared" si="63"/>
        <v>technology</v>
      </c>
      <c r="T799" t="str">
        <f t="shared" si="64"/>
        <v>web</v>
      </c>
    </row>
    <row r="800" spans="1:20" x14ac:dyDescent="0.5">
      <c r="A800" s="4">
        <v>582</v>
      </c>
      <c r="B800" t="s">
        <v>1206</v>
      </c>
      <c r="C800" s="3" t="s">
        <v>1207</v>
      </c>
      <c r="D800" s="5">
        <v>8700</v>
      </c>
      <c r="E800" s="5">
        <v>4531</v>
      </c>
      <c r="F800" s="6">
        <f>Table1[[#This Row],[pledged]]/Table1[[#This Row],[goal]]</f>
        <v>0.5208045977011494</v>
      </c>
      <c r="G800" t="s">
        <v>14</v>
      </c>
      <c r="H800" s="4">
        <v>42</v>
      </c>
      <c r="I800" s="4">
        <f t="shared" si="60"/>
        <v>107.88095238095238</v>
      </c>
      <c r="J800" t="s">
        <v>21</v>
      </c>
      <c r="K800" t="s">
        <v>22</v>
      </c>
      <c r="L800">
        <v>1433912400</v>
      </c>
      <c r="M800">
        <v>1434344400</v>
      </c>
      <c r="N800" s="11">
        <f t="shared" si="61"/>
        <v>42165.208333333328</v>
      </c>
      <c r="O800" s="11">
        <f t="shared" si="62"/>
        <v>42170.208333333328</v>
      </c>
      <c r="P800" t="b">
        <v>0</v>
      </c>
      <c r="Q800" t="b">
        <v>1</v>
      </c>
      <c r="R800" t="s">
        <v>88</v>
      </c>
      <c r="S800" t="str">
        <f t="shared" si="63"/>
        <v>games</v>
      </c>
      <c r="T800" t="str">
        <f t="shared" si="64"/>
        <v>video games</v>
      </c>
    </row>
    <row r="801" spans="1:20" x14ac:dyDescent="0.5">
      <c r="A801" s="4">
        <v>587</v>
      </c>
      <c r="B801" t="s">
        <v>1215</v>
      </c>
      <c r="C801" s="3" t="s">
        <v>1216</v>
      </c>
      <c r="D801" s="5">
        <v>9400</v>
      </c>
      <c r="E801" s="5">
        <v>6852</v>
      </c>
      <c r="F801" s="6">
        <f>Table1[[#This Row],[pledged]]/Table1[[#This Row],[goal]]</f>
        <v>0.72893617021276591</v>
      </c>
      <c r="G801" t="s">
        <v>14</v>
      </c>
      <c r="H801" s="4">
        <v>156</v>
      </c>
      <c r="I801" s="4">
        <f t="shared" si="60"/>
        <v>43.92307692307692</v>
      </c>
      <c r="J801" t="s">
        <v>15</v>
      </c>
      <c r="K801" t="s">
        <v>16</v>
      </c>
      <c r="L801">
        <v>1547877600</v>
      </c>
      <c r="M801">
        <v>1552366800</v>
      </c>
      <c r="N801" s="11">
        <f t="shared" si="61"/>
        <v>43484.25</v>
      </c>
      <c r="O801" s="11">
        <f t="shared" si="62"/>
        <v>43536.208333333328</v>
      </c>
      <c r="P801" t="b">
        <v>0</v>
      </c>
      <c r="Q801" t="b">
        <v>1</v>
      </c>
      <c r="R801" t="s">
        <v>17</v>
      </c>
      <c r="S801" t="str">
        <f t="shared" si="63"/>
        <v>food</v>
      </c>
      <c r="T801" t="str">
        <f t="shared" si="64"/>
        <v>food trucks</v>
      </c>
    </row>
    <row r="802" spans="1:20" x14ac:dyDescent="0.5">
      <c r="A802" s="4">
        <v>588</v>
      </c>
      <c r="B802" t="s">
        <v>1217</v>
      </c>
      <c r="C802" s="3" t="s">
        <v>1218</v>
      </c>
      <c r="D802" s="5">
        <v>157600</v>
      </c>
      <c r="E802" s="5">
        <v>124517</v>
      </c>
      <c r="F802" s="6">
        <f>Table1[[#This Row],[pledged]]/Table1[[#This Row],[goal]]</f>
        <v>0.7900824873096447</v>
      </c>
      <c r="G802" t="s">
        <v>14</v>
      </c>
      <c r="H802" s="4">
        <v>1368</v>
      </c>
      <c r="I802" s="4">
        <f t="shared" si="60"/>
        <v>91.021198830409361</v>
      </c>
      <c r="J802" t="s">
        <v>40</v>
      </c>
      <c r="K802" t="s">
        <v>41</v>
      </c>
      <c r="L802">
        <v>1269493200</v>
      </c>
      <c r="M802">
        <v>1272171600</v>
      </c>
      <c r="N802" s="11">
        <f t="shared" si="61"/>
        <v>40262.208333333336</v>
      </c>
      <c r="O802" s="11">
        <f t="shared" si="62"/>
        <v>40293.208333333336</v>
      </c>
      <c r="P802" t="b">
        <v>0</v>
      </c>
      <c r="Q802" t="b">
        <v>0</v>
      </c>
      <c r="R802" t="s">
        <v>33</v>
      </c>
      <c r="S802" t="str">
        <f t="shared" si="63"/>
        <v>theater</v>
      </c>
      <c r="T802" t="str">
        <f t="shared" si="64"/>
        <v>plays</v>
      </c>
    </row>
    <row r="803" spans="1:20" x14ac:dyDescent="0.5">
      <c r="A803" s="4">
        <v>589</v>
      </c>
      <c r="B803" t="s">
        <v>1219</v>
      </c>
      <c r="C803" s="3" t="s">
        <v>1220</v>
      </c>
      <c r="D803" s="5">
        <v>7900</v>
      </c>
      <c r="E803" s="5">
        <v>5113</v>
      </c>
      <c r="F803" s="6">
        <f>Table1[[#This Row],[pledged]]/Table1[[#This Row],[goal]]</f>
        <v>0.64721518987341775</v>
      </c>
      <c r="G803" t="s">
        <v>14</v>
      </c>
      <c r="H803" s="4">
        <v>102</v>
      </c>
      <c r="I803" s="4">
        <f t="shared" si="60"/>
        <v>50.127450980392155</v>
      </c>
      <c r="J803" t="s">
        <v>21</v>
      </c>
      <c r="K803" t="s">
        <v>22</v>
      </c>
      <c r="L803">
        <v>1436072400</v>
      </c>
      <c r="M803">
        <v>1436677200</v>
      </c>
      <c r="N803" s="11">
        <f t="shared" si="61"/>
        <v>42190.208333333328</v>
      </c>
      <c r="O803" s="11">
        <f t="shared" si="62"/>
        <v>42197.208333333328</v>
      </c>
      <c r="P803" t="b">
        <v>0</v>
      </c>
      <c r="Q803" t="b">
        <v>0</v>
      </c>
      <c r="R803" t="s">
        <v>42</v>
      </c>
      <c r="S803" t="str">
        <f t="shared" si="63"/>
        <v>film &amp; video</v>
      </c>
      <c r="T803" t="str">
        <f t="shared" si="64"/>
        <v>documentary</v>
      </c>
    </row>
    <row r="804" spans="1:20" ht="31.5" x14ac:dyDescent="0.5">
      <c r="A804" s="4">
        <v>590</v>
      </c>
      <c r="B804" t="s">
        <v>1221</v>
      </c>
      <c r="C804" s="3" t="s">
        <v>1222</v>
      </c>
      <c r="D804" s="5">
        <v>7100</v>
      </c>
      <c r="E804" s="5">
        <v>5824</v>
      </c>
      <c r="F804" s="6">
        <f>Table1[[#This Row],[pledged]]/Table1[[#This Row],[goal]]</f>
        <v>0.82028169014084507</v>
      </c>
      <c r="G804" t="s">
        <v>14</v>
      </c>
      <c r="H804" s="4">
        <v>86</v>
      </c>
      <c r="I804" s="4">
        <f t="shared" si="60"/>
        <v>67.720930232558146</v>
      </c>
      <c r="J804" t="s">
        <v>26</v>
      </c>
      <c r="K804" t="s">
        <v>27</v>
      </c>
      <c r="L804">
        <v>1419141600</v>
      </c>
      <c r="M804">
        <v>1420092000</v>
      </c>
      <c r="N804" s="11">
        <f t="shared" si="61"/>
        <v>41994.25</v>
      </c>
      <c r="O804" s="11">
        <f t="shared" si="62"/>
        <v>42005.25</v>
      </c>
      <c r="P804" t="b">
        <v>0</v>
      </c>
      <c r="Q804" t="b">
        <v>0</v>
      </c>
      <c r="R804" t="s">
        <v>132</v>
      </c>
      <c r="S804" t="str">
        <f t="shared" si="63"/>
        <v>publishing</v>
      </c>
      <c r="T804" t="str">
        <f t="shared" si="64"/>
        <v>radio &amp; podcasts</v>
      </c>
    </row>
    <row r="805" spans="1:20" ht="31.5" x14ac:dyDescent="0.5">
      <c r="A805" s="4">
        <v>592</v>
      </c>
      <c r="B805" t="s">
        <v>1225</v>
      </c>
      <c r="C805" s="3" t="s">
        <v>1226</v>
      </c>
      <c r="D805" s="5">
        <v>156800</v>
      </c>
      <c r="E805" s="5">
        <v>20243</v>
      </c>
      <c r="F805" s="6">
        <f>Table1[[#This Row],[pledged]]/Table1[[#This Row],[goal]]</f>
        <v>0.12910076530612244</v>
      </c>
      <c r="G805" t="s">
        <v>14</v>
      </c>
      <c r="H805" s="4">
        <v>253</v>
      </c>
      <c r="I805" s="4">
        <f t="shared" si="60"/>
        <v>80.011857707509876</v>
      </c>
      <c r="J805" t="s">
        <v>21</v>
      </c>
      <c r="K805" t="s">
        <v>22</v>
      </c>
      <c r="L805">
        <v>1401426000</v>
      </c>
      <c r="M805">
        <v>1402203600</v>
      </c>
      <c r="N805" s="11">
        <f t="shared" si="61"/>
        <v>41789.208333333336</v>
      </c>
      <c r="O805" s="11">
        <f t="shared" si="62"/>
        <v>41798.208333333336</v>
      </c>
      <c r="P805" t="b">
        <v>0</v>
      </c>
      <c r="Q805" t="b">
        <v>0</v>
      </c>
      <c r="R805" t="s">
        <v>33</v>
      </c>
      <c r="S805" t="str">
        <f t="shared" si="63"/>
        <v>theater</v>
      </c>
      <c r="T805" t="str">
        <f t="shared" si="64"/>
        <v>plays</v>
      </c>
    </row>
    <row r="806" spans="1:20" ht="31.5" x14ac:dyDescent="0.5">
      <c r="A806" s="4">
        <v>594</v>
      </c>
      <c r="B806" t="s">
        <v>1229</v>
      </c>
      <c r="C806" s="3" t="s">
        <v>1230</v>
      </c>
      <c r="D806" s="5">
        <v>157300</v>
      </c>
      <c r="E806" s="5">
        <v>11167</v>
      </c>
      <c r="F806" s="6">
        <f>Table1[[#This Row],[pledged]]/Table1[[#This Row],[goal]]</f>
        <v>7.0991735537190084E-2</v>
      </c>
      <c r="G806" t="s">
        <v>14</v>
      </c>
      <c r="H806" s="4">
        <v>157</v>
      </c>
      <c r="I806" s="4">
        <f t="shared" si="60"/>
        <v>71.127388535031841</v>
      </c>
      <c r="J806" t="s">
        <v>21</v>
      </c>
      <c r="K806" t="s">
        <v>22</v>
      </c>
      <c r="L806">
        <v>1467003600</v>
      </c>
      <c r="M806">
        <v>1467262800</v>
      </c>
      <c r="N806" s="11">
        <f t="shared" si="61"/>
        <v>42548.208333333328</v>
      </c>
      <c r="O806" s="11">
        <f t="shared" si="62"/>
        <v>42551.208333333328</v>
      </c>
      <c r="P806" t="b">
        <v>0</v>
      </c>
      <c r="Q806" t="b">
        <v>1</v>
      </c>
      <c r="R806" t="s">
        <v>33</v>
      </c>
      <c r="S806" t="str">
        <f t="shared" si="63"/>
        <v>theater</v>
      </c>
      <c r="T806" t="str">
        <f t="shared" si="64"/>
        <v>plays</v>
      </c>
    </row>
    <row r="807" spans="1:20" x14ac:dyDescent="0.5">
      <c r="A807" s="4">
        <v>596</v>
      </c>
      <c r="B807" t="s">
        <v>1233</v>
      </c>
      <c r="C807" s="3" t="s">
        <v>1234</v>
      </c>
      <c r="D807" s="5">
        <v>7900</v>
      </c>
      <c r="E807" s="5">
        <v>7875</v>
      </c>
      <c r="F807" s="6">
        <f>Table1[[#This Row],[pledged]]/Table1[[#This Row],[goal]]</f>
        <v>0.99683544303797467</v>
      </c>
      <c r="G807" t="s">
        <v>14</v>
      </c>
      <c r="H807" s="4">
        <v>183</v>
      </c>
      <c r="I807" s="4">
        <f t="shared" si="60"/>
        <v>43.032786885245905</v>
      </c>
      <c r="J807" t="s">
        <v>21</v>
      </c>
      <c r="K807" t="s">
        <v>22</v>
      </c>
      <c r="L807">
        <v>1457157600</v>
      </c>
      <c r="M807">
        <v>1457762400</v>
      </c>
      <c r="N807" s="11">
        <f t="shared" si="61"/>
        <v>42434.25</v>
      </c>
      <c r="O807" s="11">
        <f t="shared" si="62"/>
        <v>42441.25</v>
      </c>
      <c r="P807" t="b">
        <v>0</v>
      </c>
      <c r="Q807" t="b">
        <v>1</v>
      </c>
      <c r="R807" t="s">
        <v>53</v>
      </c>
      <c r="S807" t="str">
        <f t="shared" si="63"/>
        <v>film &amp; video</v>
      </c>
      <c r="T807" t="str">
        <f t="shared" si="64"/>
        <v>drama</v>
      </c>
    </row>
    <row r="808" spans="1:20" ht="31.5" x14ac:dyDescent="0.5">
      <c r="A808" s="4">
        <v>599</v>
      </c>
      <c r="B808" t="s">
        <v>1239</v>
      </c>
      <c r="C808" s="3" t="s">
        <v>1240</v>
      </c>
      <c r="D808" s="5">
        <v>140300</v>
      </c>
      <c r="E808" s="5">
        <v>5112</v>
      </c>
      <c r="F808" s="6">
        <f>Table1[[#This Row],[pledged]]/Table1[[#This Row],[goal]]</f>
        <v>3.6436208125445471E-2</v>
      </c>
      <c r="G808" t="s">
        <v>14</v>
      </c>
      <c r="H808" s="4">
        <v>82</v>
      </c>
      <c r="I808" s="4">
        <f t="shared" si="60"/>
        <v>62.341463414634148</v>
      </c>
      <c r="J808" t="s">
        <v>36</v>
      </c>
      <c r="K808" t="s">
        <v>37</v>
      </c>
      <c r="L808">
        <v>1423720800</v>
      </c>
      <c r="M808">
        <v>1424412000</v>
      </c>
      <c r="N808" s="11">
        <f t="shared" si="61"/>
        <v>42047.25</v>
      </c>
      <c r="O808" s="11">
        <f t="shared" si="62"/>
        <v>42055.25</v>
      </c>
      <c r="P808" t="b">
        <v>0</v>
      </c>
      <c r="Q808" t="b">
        <v>0</v>
      </c>
      <c r="R808" t="s">
        <v>42</v>
      </c>
      <c r="S808" t="str">
        <f t="shared" si="63"/>
        <v>film &amp; video</v>
      </c>
      <c r="T808" t="str">
        <f t="shared" si="64"/>
        <v>documentary</v>
      </c>
    </row>
    <row r="809" spans="1:20" x14ac:dyDescent="0.5">
      <c r="A809" s="4">
        <v>600</v>
      </c>
      <c r="B809" t="s">
        <v>1241</v>
      </c>
      <c r="C809" s="3" t="s">
        <v>1242</v>
      </c>
      <c r="D809" s="5">
        <v>100</v>
      </c>
      <c r="E809" s="5">
        <v>5</v>
      </c>
      <c r="F809" s="6">
        <f>Table1[[#This Row],[pledged]]/Table1[[#This Row],[goal]]</f>
        <v>0.05</v>
      </c>
      <c r="G809" t="s">
        <v>14</v>
      </c>
      <c r="H809" s="4">
        <v>1</v>
      </c>
      <c r="I809" s="4">
        <f t="shared" si="60"/>
        <v>5</v>
      </c>
      <c r="J809" t="s">
        <v>40</v>
      </c>
      <c r="K809" t="s">
        <v>41</v>
      </c>
      <c r="L809">
        <v>1375160400</v>
      </c>
      <c r="M809">
        <v>1376197200</v>
      </c>
      <c r="N809" s="11">
        <f t="shared" si="61"/>
        <v>41485.208333333336</v>
      </c>
      <c r="O809" s="11">
        <f t="shared" si="62"/>
        <v>41497.208333333336</v>
      </c>
      <c r="P809" t="b">
        <v>0</v>
      </c>
      <c r="Q809" t="b">
        <v>0</v>
      </c>
      <c r="R809" t="s">
        <v>17</v>
      </c>
      <c r="S809" t="str">
        <f t="shared" si="63"/>
        <v>food</v>
      </c>
      <c r="T809" t="str">
        <f t="shared" si="64"/>
        <v>food trucks</v>
      </c>
    </row>
    <row r="810" spans="1:20" x14ac:dyDescent="0.5">
      <c r="A810" s="4">
        <v>618</v>
      </c>
      <c r="B810" t="s">
        <v>1277</v>
      </c>
      <c r="C810" s="3" t="s">
        <v>1278</v>
      </c>
      <c r="D810" s="5">
        <v>198600</v>
      </c>
      <c r="E810" s="5">
        <v>97037</v>
      </c>
      <c r="F810" s="6">
        <f>Table1[[#This Row],[pledged]]/Table1[[#This Row],[goal]]</f>
        <v>0.48860523665659616</v>
      </c>
      <c r="G810" t="s">
        <v>14</v>
      </c>
      <c r="H810" s="4">
        <v>1198</v>
      </c>
      <c r="I810" s="4">
        <f t="shared" si="60"/>
        <v>80.999165275459092</v>
      </c>
      <c r="J810" t="s">
        <v>21</v>
      </c>
      <c r="K810" t="s">
        <v>22</v>
      </c>
      <c r="L810">
        <v>1367470800</v>
      </c>
      <c r="M810">
        <v>1369285200</v>
      </c>
      <c r="N810" s="11">
        <f t="shared" si="61"/>
        <v>41396.208333333336</v>
      </c>
      <c r="O810" s="11">
        <f t="shared" si="62"/>
        <v>41417.208333333336</v>
      </c>
      <c r="P810" t="b">
        <v>0</v>
      </c>
      <c r="Q810" t="b">
        <v>0</v>
      </c>
      <c r="R810" t="s">
        <v>67</v>
      </c>
      <c r="S810" t="str">
        <f t="shared" si="63"/>
        <v>publishing</v>
      </c>
      <c r="T810" t="str">
        <f t="shared" si="64"/>
        <v>nonfiction</v>
      </c>
    </row>
    <row r="811" spans="1:20" x14ac:dyDescent="0.5">
      <c r="A811" s="4">
        <v>619</v>
      </c>
      <c r="B811" t="s">
        <v>1279</v>
      </c>
      <c r="C811" s="3" t="s">
        <v>1280</v>
      </c>
      <c r="D811" s="5">
        <v>195900</v>
      </c>
      <c r="E811" s="5">
        <v>55757</v>
      </c>
      <c r="F811" s="6">
        <f>Table1[[#This Row],[pledged]]/Table1[[#This Row],[goal]]</f>
        <v>0.28461970393057684</v>
      </c>
      <c r="G811" t="s">
        <v>14</v>
      </c>
      <c r="H811" s="4">
        <v>648</v>
      </c>
      <c r="I811" s="4">
        <f t="shared" si="60"/>
        <v>86.044753086419746</v>
      </c>
      <c r="J811" t="s">
        <v>21</v>
      </c>
      <c r="K811" t="s">
        <v>22</v>
      </c>
      <c r="L811">
        <v>1304658000</v>
      </c>
      <c r="M811">
        <v>1304744400</v>
      </c>
      <c r="N811" s="11">
        <f t="shared" si="61"/>
        <v>40669.208333333336</v>
      </c>
      <c r="O811" s="11">
        <f t="shared" si="62"/>
        <v>40670.208333333336</v>
      </c>
      <c r="P811" t="b">
        <v>1</v>
      </c>
      <c r="Q811" t="b">
        <v>1</v>
      </c>
      <c r="R811" t="s">
        <v>33</v>
      </c>
      <c r="S811" t="str">
        <f t="shared" si="63"/>
        <v>theater</v>
      </c>
      <c r="T811" t="str">
        <f t="shared" si="64"/>
        <v>plays</v>
      </c>
    </row>
    <row r="812" spans="1:20" x14ac:dyDescent="0.5">
      <c r="A812" s="4">
        <v>622</v>
      </c>
      <c r="B812" t="s">
        <v>1285</v>
      </c>
      <c r="C812" s="3" t="s">
        <v>1286</v>
      </c>
      <c r="D812" s="5">
        <v>189000</v>
      </c>
      <c r="E812" s="5">
        <v>5916</v>
      </c>
      <c r="F812" s="6">
        <f>Table1[[#This Row],[pledged]]/Table1[[#This Row],[goal]]</f>
        <v>3.1301587301587303E-2</v>
      </c>
      <c r="G812" t="s">
        <v>14</v>
      </c>
      <c r="H812" s="4">
        <v>64</v>
      </c>
      <c r="I812" s="4">
        <f t="shared" si="60"/>
        <v>92.4375</v>
      </c>
      <c r="J812" t="s">
        <v>21</v>
      </c>
      <c r="K812" t="s">
        <v>22</v>
      </c>
      <c r="L812">
        <v>1523768400</v>
      </c>
      <c r="M812">
        <v>1526014800</v>
      </c>
      <c r="N812" s="11">
        <f t="shared" si="61"/>
        <v>43205.208333333328</v>
      </c>
      <c r="O812" s="11">
        <f t="shared" si="62"/>
        <v>43231.208333333328</v>
      </c>
      <c r="P812" t="b">
        <v>0</v>
      </c>
      <c r="Q812" t="b">
        <v>0</v>
      </c>
      <c r="R812" t="s">
        <v>59</v>
      </c>
      <c r="S812" t="str">
        <f t="shared" si="63"/>
        <v>music</v>
      </c>
      <c r="T812" t="str">
        <f t="shared" si="64"/>
        <v>indie rock</v>
      </c>
    </row>
    <row r="813" spans="1:20" ht="31.5" x14ac:dyDescent="0.5">
      <c r="A813" s="4">
        <v>625</v>
      </c>
      <c r="B813" t="s">
        <v>1291</v>
      </c>
      <c r="C813" s="3" t="s">
        <v>1292</v>
      </c>
      <c r="D813" s="5">
        <v>7500</v>
      </c>
      <c r="E813" s="5">
        <v>5803</v>
      </c>
      <c r="F813" s="6">
        <f>Table1[[#This Row],[pledged]]/Table1[[#This Row],[goal]]</f>
        <v>0.77373333333333338</v>
      </c>
      <c r="G813" t="s">
        <v>14</v>
      </c>
      <c r="H813" s="4">
        <v>62</v>
      </c>
      <c r="I813" s="4">
        <f t="shared" si="60"/>
        <v>93.596774193548384</v>
      </c>
      <c r="J813" t="s">
        <v>21</v>
      </c>
      <c r="K813" t="s">
        <v>22</v>
      </c>
      <c r="L813">
        <v>1580104800</v>
      </c>
      <c r="M813">
        <v>1581314400</v>
      </c>
      <c r="N813" s="11">
        <f t="shared" si="61"/>
        <v>43857.25</v>
      </c>
      <c r="O813" s="11">
        <f t="shared" si="62"/>
        <v>43871.25</v>
      </c>
      <c r="P813" t="b">
        <v>0</v>
      </c>
      <c r="Q813" t="b">
        <v>0</v>
      </c>
      <c r="R813" t="s">
        <v>33</v>
      </c>
      <c r="S813" t="str">
        <f t="shared" si="63"/>
        <v>theater</v>
      </c>
      <c r="T813" t="str">
        <f t="shared" si="64"/>
        <v>plays</v>
      </c>
    </row>
    <row r="814" spans="1:20" x14ac:dyDescent="0.5">
      <c r="A814" s="4">
        <v>629</v>
      </c>
      <c r="B814" t="s">
        <v>1299</v>
      </c>
      <c r="C814" s="3" t="s">
        <v>1300</v>
      </c>
      <c r="D814" s="5">
        <v>85900</v>
      </c>
      <c r="E814" s="5">
        <v>55476</v>
      </c>
      <c r="F814" s="6">
        <f>Table1[[#This Row],[pledged]]/Table1[[#This Row],[goal]]</f>
        <v>0.64582072176949945</v>
      </c>
      <c r="G814" t="s">
        <v>14</v>
      </c>
      <c r="H814" s="4">
        <v>750</v>
      </c>
      <c r="I814" s="4">
        <f t="shared" si="60"/>
        <v>73.968000000000004</v>
      </c>
      <c r="J814" t="s">
        <v>21</v>
      </c>
      <c r="K814" t="s">
        <v>22</v>
      </c>
      <c r="L814">
        <v>1467781200</v>
      </c>
      <c r="M814">
        <v>1467954000</v>
      </c>
      <c r="N814" s="11">
        <f t="shared" si="61"/>
        <v>42557.208333333328</v>
      </c>
      <c r="O814" s="11">
        <f t="shared" si="62"/>
        <v>42559.208333333328</v>
      </c>
      <c r="P814" t="b">
        <v>0</v>
      </c>
      <c r="Q814" t="b">
        <v>1</v>
      </c>
      <c r="R814" t="s">
        <v>33</v>
      </c>
      <c r="S814" t="str">
        <f t="shared" si="63"/>
        <v>theater</v>
      </c>
      <c r="T814" t="str">
        <f t="shared" si="64"/>
        <v>plays</v>
      </c>
    </row>
    <row r="815" spans="1:20" x14ac:dyDescent="0.5">
      <c r="A815" s="4">
        <v>633</v>
      </c>
      <c r="B815" t="s">
        <v>1307</v>
      </c>
      <c r="C815" s="3" t="s">
        <v>1308</v>
      </c>
      <c r="D815" s="5">
        <v>6700</v>
      </c>
      <c r="E815" s="5">
        <v>5569</v>
      </c>
      <c r="F815" s="6">
        <f>Table1[[#This Row],[pledged]]/Table1[[#This Row],[goal]]</f>
        <v>0.83119402985074631</v>
      </c>
      <c r="G815" t="s">
        <v>14</v>
      </c>
      <c r="H815" s="4">
        <v>105</v>
      </c>
      <c r="I815" s="4">
        <f t="shared" si="60"/>
        <v>53.038095238095238</v>
      </c>
      <c r="J815" t="s">
        <v>21</v>
      </c>
      <c r="K815" t="s">
        <v>22</v>
      </c>
      <c r="L815">
        <v>1446876000</v>
      </c>
      <c r="M815">
        <v>1447221600</v>
      </c>
      <c r="N815" s="11">
        <f t="shared" si="61"/>
        <v>42315.25</v>
      </c>
      <c r="O815" s="11">
        <f t="shared" si="62"/>
        <v>42319.25</v>
      </c>
      <c r="P815" t="b">
        <v>0</v>
      </c>
      <c r="Q815" t="b">
        <v>0</v>
      </c>
      <c r="R815" t="s">
        <v>70</v>
      </c>
      <c r="S815" t="str">
        <f t="shared" si="63"/>
        <v>film &amp; video</v>
      </c>
      <c r="T815" t="str">
        <f t="shared" si="64"/>
        <v>animation</v>
      </c>
    </row>
    <row r="816" spans="1:20" x14ac:dyDescent="0.5">
      <c r="A816" s="4">
        <v>636</v>
      </c>
      <c r="B816" t="s">
        <v>1313</v>
      </c>
      <c r="C816" s="3" t="s">
        <v>1314</v>
      </c>
      <c r="D816" s="5">
        <v>197700</v>
      </c>
      <c r="E816" s="5">
        <v>127591</v>
      </c>
      <c r="F816" s="6">
        <f>Table1[[#This Row],[pledged]]/Table1[[#This Row],[goal]]</f>
        <v>0.64537683358624176</v>
      </c>
      <c r="G816" t="s">
        <v>14</v>
      </c>
      <c r="H816" s="4">
        <v>2604</v>
      </c>
      <c r="I816" s="4">
        <f t="shared" si="60"/>
        <v>48.998079877112133</v>
      </c>
      <c r="J816" t="s">
        <v>36</v>
      </c>
      <c r="K816" t="s">
        <v>37</v>
      </c>
      <c r="L816">
        <v>1326866400</v>
      </c>
      <c r="M816">
        <v>1330754400</v>
      </c>
      <c r="N816" s="11">
        <f t="shared" si="61"/>
        <v>40926.25</v>
      </c>
      <c r="O816" s="11">
        <f t="shared" si="62"/>
        <v>40971.25</v>
      </c>
      <c r="P816" t="b">
        <v>0</v>
      </c>
      <c r="Q816" t="b">
        <v>1</v>
      </c>
      <c r="R816" t="s">
        <v>70</v>
      </c>
      <c r="S816" t="str">
        <f t="shared" si="63"/>
        <v>film &amp; video</v>
      </c>
      <c r="T816" t="str">
        <f t="shared" si="64"/>
        <v>animation</v>
      </c>
    </row>
    <row r="817" spans="1:20" x14ac:dyDescent="0.5">
      <c r="A817" s="4">
        <v>637</v>
      </c>
      <c r="B817" t="s">
        <v>1315</v>
      </c>
      <c r="C817" s="3" t="s">
        <v>1316</v>
      </c>
      <c r="D817" s="5">
        <v>8500</v>
      </c>
      <c r="E817" s="5">
        <v>6750</v>
      </c>
      <c r="F817" s="6">
        <f>Table1[[#This Row],[pledged]]/Table1[[#This Row],[goal]]</f>
        <v>0.79411764705882348</v>
      </c>
      <c r="G817" t="s">
        <v>14</v>
      </c>
      <c r="H817" s="4">
        <v>65</v>
      </c>
      <c r="I817" s="4">
        <f t="shared" si="60"/>
        <v>103.84615384615384</v>
      </c>
      <c r="J817" t="s">
        <v>21</v>
      </c>
      <c r="K817" t="s">
        <v>22</v>
      </c>
      <c r="L817">
        <v>1479103200</v>
      </c>
      <c r="M817">
        <v>1479794400</v>
      </c>
      <c r="N817" s="11">
        <f t="shared" si="61"/>
        <v>42688.25</v>
      </c>
      <c r="O817" s="11">
        <f t="shared" si="62"/>
        <v>42696.25</v>
      </c>
      <c r="P817" t="b">
        <v>0</v>
      </c>
      <c r="Q817" t="b">
        <v>0</v>
      </c>
      <c r="R817" t="s">
        <v>33</v>
      </c>
      <c r="S817" t="str">
        <f t="shared" si="63"/>
        <v>theater</v>
      </c>
      <c r="T817" t="str">
        <f t="shared" si="64"/>
        <v>plays</v>
      </c>
    </row>
    <row r="818" spans="1:20" x14ac:dyDescent="0.5">
      <c r="A818" s="4">
        <v>638</v>
      </c>
      <c r="B818" t="s">
        <v>1317</v>
      </c>
      <c r="C818" s="3" t="s">
        <v>1318</v>
      </c>
      <c r="D818" s="5">
        <v>81600</v>
      </c>
      <c r="E818" s="5">
        <v>9318</v>
      </c>
      <c r="F818" s="6">
        <f>Table1[[#This Row],[pledged]]/Table1[[#This Row],[goal]]</f>
        <v>0.11419117647058824</v>
      </c>
      <c r="G818" t="s">
        <v>14</v>
      </c>
      <c r="H818" s="4">
        <v>94</v>
      </c>
      <c r="I818" s="4">
        <f t="shared" si="60"/>
        <v>99.127659574468083</v>
      </c>
      <c r="J818" t="s">
        <v>21</v>
      </c>
      <c r="K818" t="s">
        <v>22</v>
      </c>
      <c r="L818">
        <v>1280206800</v>
      </c>
      <c r="M818">
        <v>1281243600</v>
      </c>
      <c r="N818" s="11">
        <f t="shared" si="61"/>
        <v>40386.208333333336</v>
      </c>
      <c r="O818" s="11">
        <f t="shared" si="62"/>
        <v>40398.208333333336</v>
      </c>
      <c r="P818" t="b">
        <v>0</v>
      </c>
      <c r="Q818" t="b">
        <v>1</v>
      </c>
      <c r="R818" t="s">
        <v>33</v>
      </c>
      <c r="S818" t="str">
        <f t="shared" si="63"/>
        <v>theater</v>
      </c>
      <c r="T818" t="str">
        <f t="shared" si="64"/>
        <v>plays</v>
      </c>
    </row>
    <row r="819" spans="1:20" x14ac:dyDescent="0.5">
      <c r="A819" s="4">
        <v>640</v>
      </c>
      <c r="B819" t="s">
        <v>1321</v>
      </c>
      <c r="C819" s="3" t="s">
        <v>1322</v>
      </c>
      <c r="D819" s="5">
        <v>119800</v>
      </c>
      <c r="E819" s="5">
        <v>19769</v>
      </c>
      <c r="F819" s="6">
        <f>Table1[[#This Row],[pledged]]/Table1[[#This Row],[goal]]</f>
        <v>0.16501669449081802</v>
      </c>
      <c r="G819" t="s">
        <v>14</v>
      </c>
      <c r="H819" s="4">
        <v>257</v>
      </c>
      <c r="I819" s="4">
        <f t="shared" si="60"/>
        <v>76.922178988326849</v>
      </c>
      <c r="J819" t="s">
        <v>21</v>
      </c>
      <c r="K819" t="s">
        <v>22</v>
      </c>
      <c r="L819">
        <v>1453096800</v>
      </c>
      <c r="M819">
        <v>1453356000</v>
      </c>
      <c r="N819" s="11">
        <f t="shared" si="61"/>
        <v>42387.25</v>
      </c>
      <c r="O819" s="11">
        <f t="shared" si="62"/>
        <v>42390.25</v>
      </c>
      <c r="P819" t="b">
        <v>0</v>
      </c>
      <c r="Q819" t="b">
        <v>0</v>
      </c>
      <c r="R819" t="s">
        <v>33</v>
      </c>
      <c r="S819" t="str">
        <f t="shared" si="63"/>
        <v>theater</v>
      </c>
      <c r="T819" t="str">
        <f t="shared" si="64"/>
        <v>plays</v>
      </c>
    </row>
    <row r="820" spans="1:20" x14ac:dyDescent="0.5">
      <c r="A820" s="4">
        <v>644</v>
      </c>
      <c r="B820" t="s">
        <v>1329</v>
      </c>
      <c r="C820" s="3" t="s">
        <v>1330</v>
      </c>
      <c r="D820" s="5">
        <v>169400</v>
      </c>
      <c r="E820" s="5">
        <v>81984</v>
      </c>
      <c r="F820" s="6">
        <f>Table1[[#This Row],[pledged]]/Table1[[#This Row],[goal]]</f>
        <v>0.48396694214876035</v>
      </c>
      <c r="G820" t="s">
        <v>14</v>
      </c>
      <c r="H820" s="4">
        <v>2928</v>
      </c>
      <c r="I820" s="4">
        <f t="shared" si="60"/>
        <v>28</v>
      </c>
      <c r="J820" t="s">
        <v>15</v>
      </c>
      <c r="K820" t="s">
        <v>16</v>
      </c>
      <c r="L820">
        <v>1545112800</v>
      </c>
      <c r="M820">
        <v>1546495200</v>
      </c>
      <c r="N820" s="11">
        <f t="shared" si="61"/>
        <v>43452.25</v>
      </c>
      <c r="O820" s="11">
        <f t="shared" si="62"/>
        <v>43468.25</v>
      </c>
      <c r="P820" t="b">
        <v>0</v>
      </c>
      <c r="Q820" t="b">
        <v>0</v>
      </c>
      <c r="R820" t="s">
        <v>33</v>
      </c>
      <c r="S820" t="str">
        <f t="shared" si="63"/>
        <v>theater</v>
      </c>
      <c r="T820" t="str">
        <f t="shared" si="64"/>
        <v>plays</v>
      </c>
    </row>
    <row r="821" spans="1:20" x14ac:dyDescent="0.5">
      <c r="A821" s="4">
        <v>645</v>
      </c>
      <c r="B821" t="s">
        <v>1331</v>
      </c>
      <c r="C821" s="3" t="s">
        <v>1332</v>
      </c>
      <c r="D821" s="5">
        <v>192100</v>
      </c>
      <c r="E821" s="5">
        <v>178483</v>
      </c>
      <c r="F821" s="6">
        <f>Table1[[#This Row],[pledged]]/Table1[[#This Row],[goal]]</f>
        <v>0.92911504424778757</v>
      </c>
      <c r="G821" t="s">
        <v>14</v>
      </c>
      <c r="H821" s="4">
        <v>4697</v>
      </c>
      <c r="I821" s="4">
        <f t="shared" si="60"/>
        <v>37.999361294443261</v>
      </c>
      <c r="J821" t="s">
        <v>21</v>
      </c>
      <c r="K821" t="s">
        <v>22</v>
      </c>
      <c r="L821">
        <v>1537938000</v>
      </c>
      <c r="M821">
        <v>1539752400</v>
      </c>
      <c r="N821" s="11">
        <f t="shared" si="61"/>
        <v>43369.208333333328</v>
      </c>
      <c r="O821" s="11">
        <f t="shared" si="62"/>
        <v>43390.208333333328</v>
      </c>
      <c r="P821" t="b">
        <v>0</v>
      </c>
      <c r="Q821" t="b">
        <v>1</v>
      </c>
      <c r="R821" t="s">
        <v>23</v>
      </c>
      <c r="S821" t="str">
        <f t="shared" si="63"/>
        <v>music</v>
      </c>
      <c r="T821" t="str">
        <f t="shared" si="64"/>
        <v>rock</v>
      </c>
    </row>
    <row r="822" spans="1:20" x14ac:dyDescent="0.5">
      <c r="A822" s="4">
        <v>646</v>
      </c>
      <c r="B822" t="s">
        <v>1333</v>
      </c>
      <c r="C822" s="3" t="s">
        <v>1334</v>
      </c>
      <c r="D822" s="5">
        <v>98700</v>
      </c>
      <c r="E822" s="5">
        <v>87448</v>
      </c>
      <c r="F822" s="6">
        <f>Table1[[#This Row],[pledged]]/Table1[[#This Row],[goal]]</f>
        <v>0.88599797365754818</v>
      </c>
      <c r="G822" t="s">
        <v>14</v>
      </c>
      <c r="H822" s="4">
        <v>2915</v>
      </c>
      <c r="I822" s="4">
        <f t="shared" si="60"/>
        <v>29.999313893653515</v>
      </c>
      <c r="J822" t="s">
        <v>21</v>
      </c>
      <c r="K822" t="s">
        <v>22</v>
      </c>
      <c r="L822">
        <v>1363150800</v>
      </c>
      <c r="M822">
        <v>1364101200</v>
      </c>
      <c r="N822" s="11">
        <f t="shared" si="61"/>
        <v>41346.208333333336</v>
      </c>
      <c r="O822" s="11">
        <f t="shared" si="62"/>
        <v>41357.208333333336</v>
      </c>
      <c r="P822" t="b">
        <v>0</v>
      </c>
      <c r="Q822" t="b">
        <v>0</v>
      </c>
      <c r="R822" t="s">
        <v>88</v>
      </c>
      <c r="S822" t="str">
        <f t="shared" si="63"/>
        <v>games</v>
      </c>
      <c r="T822" t="str">
        <f t="shared" si="64"/>
        <v>video games</v>
      </c>
    </row>
    <row r="823" spans="1:20" x14ac:dyDescent="0.5">
      <c r="A823" s="4">
        <v>647</v>
      </c>
      <c r="B823" t="s">
        <v>1335</v>
      </c>
      <c r="C823" s="3" t="s">
        <v>1336</v>
      </c>
      <c r="D823" s="5">
        <v>4500</v>
      </c>
      <c r="E823" s="5">
        <v>1863</v>
      </c>
      <c r="F823" s="6">
        <f>Table1[[#This Row],[pledged]]/Table1[[#This Row],[goal]]</f>
        <v>0.41399999999999998</v>
      </c>
      <c r="G823" t="s">
        <v>14</v>
      </c>
      <c r="H823" s="4">
        <v>18</v>
      </c>
      <c r="I823" s="4">
        <f t="shared" si="60"/>
        <v>103.5</v>
      </c>
      <c r="J823" t="s">
        <v>21</v>
      </c>
      <c r="K823" t="s">
        <v>22</v>
      </c>
      <c r="L823">
        <v>1523250000</v>
      </c>
      <c r="M823">
        <v>1525323600</v>
      </c>
      <c r="N823" s="11">
        <f t="shared" si="61"/>
        <v>43199.208333333328</v>
      </c>
      <c r="O823" s="11">
        <f t="shared" si="62"/>
        <v>43223.208333333328</v>
      </c>
      <c r="P823" t="b">
        <v>0</v>
      </c>
      <c r="Q823" t="b">
        <v>0</v>
      </c>
      <c r="R823" t="s">
        <v>205</v>
      </c>
      <c r="S823" t="str">
        <f t="shared" si="63"/>
        <v>publishing</v>
      </c>
      <c r="T823" t="str">
        <f t="shared" si="64"/>
        <v>translations</v>
      </c>
    </row>
    <row r="824" spans="1:20" x14ac:dyDescent="0.5">
      <c r="A824" s="4">
        <v>649</v>
      </c>
      <c r="B824" t="s">
        <v>1339</v>
      </c>
      <c r="C824" s="3" t="s">
        <v>1340</v>
      </c>
      <c r="D824" s="5">
        <v>121700</v>
      </c>
      <c r="E824" s="5">
        <v>59003</v>
      </c>
      <c r="F824" s="6">
        <f>Table1[[#This Row],[pledged]]/Table1[[#This Row],[goal]]</f>
        <v>0.48482333607230893</v>
      </c>
      <c r="G824" t="s">
        <v>14</v>
      </c>
      <c r="H824" s="4">
        <v>602</v>
      </c>
      <c r="I824" s="4">
        <f t="shared" si="60"/>
        <v>98.011627906976742</v>
      </c>
      <c r="J824" t="s">
        <v>97</v>
      </c>
      <c r="K824" t="s">
        <v>98</v>
      </c>
      <c r="L824">
        <v>1287550800</v>
      </c>
      <c r="M824">
        <v>1288501200</v>
      </c>
      <c r="N824" s="11">
        <f t="shared" si="61"/>
        <v>40471.208333333336</v>
      </c>
      <c r="O824" s="11">
        <f t="shared" si="62"/>
        <v>40482.208333333336</v>
      </c>
      <c r="P824" t="b">
        <v>1</v>
      </c>
      <c r="Q824" t="b">
        <v>1</v>
      </c>
      <c r="R824" t="s">
        <v>33</v>
      </c>
      <c r="S824" t="str">
        <f t="shared" si="63"/>
        <v>theater</v>
      </c>
      <c r="T824" t="str">
        <f t="shared" si="64"/>
        <v>plays</v>
      </c>
    </row>
    <row r="825" spans="1:20" x14ac:dyDescent="0.5">
      <c r="A825" s="4">
        <v>650</v>
      </c>
      <c r="B825" t="s">
        <v>1341</v>
      </c>
      <c r="C825" s="3" t="s">
        <v>1342</v>
      </c>
      <c r="D825" s="5">
        <v>100</v>
      </c>
      <c r="E825" s="5">
        <v>2</v>
      </c>
      <c r="F825" s="6">
        <f>Table1[[#This Row],[pledged]]/Table1[[#This Row],[goal]]</f>
        <v>0.02</v>
      </c>
      <c r="G825" t="s">
        <v>14</v>
      </c>
      <c r="H825" s="4">
        <v>1</v>
      </c>
      <c r="I825" s="4">
        <f t="shared" si="60"/>
        <v>2</v>
      </c>
      <c r="J825" t="s">
        <v>21</v>
      </c>
      <c r="K825" t="s">
        <v>22</v>
      </c>
      <c r="L825">
        <v>1404795600</v>
      </c>
      <c r="M825">
        <v>1407128400</v>
      </c>
      <c r="N825" s="11">
        <f t="shared" si="61"/>
        <v>41828.208333333336</v>
      </c>
      <c r="O825" s="11">
        <f t="shared" si="62"/>
        <v>41855.208333333336</v>
      </c>
      <c r="P825" t="b">
        <v>0</v>
      </c>
      <c r="Q825" t="b">
        <v>0</v>
      </c>
      <c r="R825" t="s">
        <v>158</v>
      </c>
      <c r="S825" t="str">
        <f t="shared" si="63"/>
        <v>music</v>
      </c>
      <c r="T825" t="str">
        <f t="shared" si="64"/>
        <v>jazz</v>
      </c>
    </row>
    <row r="826" spans="1:20" x14ac:dyDescent="0.5">
      <c r="A826" s="4">
        <v>651</v>
      </c>
      <c r="B826" t="s">
        <v>1343</v>
      </c>
      <c r="C826" s="3" t="s">
        <v>1344</v>
      </c>
      <c r="D826" s="5">
        <v>196700</v>
      </c>
      <c r="E826" s="5">
        <v>174039</v>
      </c>
      <c r="F826" s="6">
        <f>Table1[[#This Row],[pledged]]/Table1[[#This Row],[goal]]</f>
        <v>0.88479410269445857</v>
      </c>
      <c r="G826" t="s">
        <v>14</v>
      </c>
      <c r="H826" s="4">
        <v>3868</v>
      </c>
      <c r="I826" s="4">
        <f t="shared" si="60"/>
        <v>44.994570837642193</v>
      </c>
      <c r="J826" t="s">
        <v>106</v>
      </c>
      <c r="K826" t="s">
        <v>107</v>
      </c>
      <c r="L826">
        <v>1393048800</v>
      </c>
      <c r="M826">
        <v>1394344800</v>
      </c>
      <c r="N826" s="11">
        <f t="shared" si="61"/>
        <v>41692.25</v>
      </c>
      <c r="O826" s="11">
        <f t="shared" si="62"/>
        <v>41707.25</v>
      </c>
      <c r="P826" t="b">
        <v>0</v>
      </c>
      <c r="Q826" t="b">
        <v>0</v>
      </c>
      <c r="R826" t="s">
        <v>99</v>
      </c>
      <c r="S826" t="str">
        <f t="shared" si="63"/>
        <v>film &amp; video</v>
      </c>
      <c r="T826" t="str">
        <f t="shared" si="64"/>
        <v>shorts</v>
      </c>
    </row>
    <row r="827" spans="1:20" ht="31.5" x14ac:dyDescent="0.5">
      <c r="A827" s="4">
        <v>656</v>
      </c>
      <c r="B827" t="s">
        <v>1353</v>
      </c>
      <c r="C827" s="3" t="s">
        <v>1354</v>
      </c>
      <c r="D827" s="5">
        <v>118400</v>
      </c>
      <c r="E827" s="5">
        <v>49879</v>
      </c>
      <c r="F827" s="6">
        <f>Table1[[#This Row],[pledged]]/Table1[[#This Row],[goal]]</f>
        <v>0.42127533783783783</v>
      </c>
      <c r="G827" t="s">
        <v>14</v>
      </c>
      <c r="H827" s="4">
        <v>504</v>
      </c>
      <c r="I827" s="4">
        <f t="shared" si="60"/>
        <v>98.966269841269835</v>
      </c>
      <c r="J827" t="s">
        <v>26</v>
      </c>
      <c r="K827" t="s">
        <v>27</v>
      </c>
      <c r="L827">
        <v>1514440800</v>
      </c>
      <c r="M827">
        <v>1514872800</v>
      </c>
      <c r="N827" s="11">
        <f t="shared" si="61"/>
        <v>43097.25</v>
      </c>
      <c r="O827" s="11">
        <f t="shared" si="62"/>
        <v>43102.25</v>
      </c>
      <c r="P827" t="b">
        <v>0</v>
      </c>
      <c r="Q827" t="b">
        <v>0</v>
      </c>
      <c r="R827" t="s">
        <v>17</v>
      </c>
      <c r="S827" t="str">
        <f t="shared" si="63"/>
        <v>food</v>
      </c>
      <c r="T827" t="str">
        <f t="shared" si="64"/>
        <v>food trucks</v>
      </c>
    </row>
    <row r="828" spans="1:20" x14ac:dyDescent="0.5">
      <c r="A828" s="4">
        <v>657</v>
      </c>
      <c r="B828" t="s">
        <v>1355</v>
      </c>
      <c r="C828" s="3" t="s">
        <v>1356</v>
      </c>
      <c r="D828" s="5">
        <v>10000</v>
      </c>
      <c r="E828" s="5">
        <v>824</v>
      </c>
      <c r="F828" s="6">
        <f>Table1[[#This Row],[pledged]]/Table1[[#This Row],[goal]]</f>
        <v>8.2400000000000001E-2</v>
      </c>
      <c r="G828" t="s">
        <v>14</v>
      </c>
      <c r="H828" s="4">
        <v>14</v>
      </c>
      <c r="I828" s="4">
        <f t="shared" si="60"/>
        <v>58.857142857142854</v>
      </c>
      <c r="J828" t="s">
        <v>21</v>
      </c>
      <c r="K828" t="s">
        <v>22</v>
      </c>
      <c r="L828">
        <v>1514354400</v>
      </c>
      <c r="M828">
        <v>1515736800</v>
      </c>
      <c r="N828" s="11">
        <f t="shared" si="61"/>
        <v>43096.25</v>
      </c>
      <c r="O828" s="11">
        <f t="shared" si="62"/>
        <v>43112.25</v>
      </c>
      <c r="P828" t="b">
        <v>0</v>
      </c>
      <c r="Q828" t="b">
        <v>0</v>
      </c>
      <c r="R828" t="s">
        <v>473</v>
      </c>
      <c r="S828" t="str">
        <f t="shared" si="63"/>
        <v>film &amp; video</v>
      </c>
      <c r="T828" t="str">
        <f t="shared" si="64"/>
        <v>science fiction</v>
      </c>
    </row>
    <row r="829" spans="1:20" x14ac:dyDescent="0.5">
      <c r="A829" s="4">
        <v>659</v>
      </c>
      <c r="B829" t="s">
        <v>1359</v>
      </c>
      <c r="C829" s="3" t="s">
        <v>1360</v>
      </c>
      <c r="D829" s="5">
        <v>120700</v>
      </c>
      <c r="E829" s="5">
        <v>57010</v>
      </c>
      <c r="F829" s="6">
        <f>Table1[[#This Row],[pledged]]/Table1[[#This Row],[goal]]</f>
        <v>0.47232808616404309</v>
      </c>
      <c r="G829" t="s">
        <v>14</v>
      </c>
      <c r="H829" s="4">
        <v>750</v>
      </c>
      <c r="I829" s="4">
        <f t="shared" si="60"/>
        <v>76.013333333333335</v>
      </c>
      <c r="J829" t="s">
        <v>40</v>
      </c>
      <c r="K829" t="s">
        <v>41</v>
      </c>
      <c r="L829">
        <v>1296108000</v>
      </c>
      <c r="M829">
        <v>1296194400</v>
      </c>
      <c r="N829" s="11">
        <f t="shared" si="61"/>
        <v>40570.25</v>
      </c>
      <c r="O829" s="11">
        <f t="shared" si="62"/>
        <v>40571.25</v>
      </c>
      <c r="P829" t="b">
        <v>0</v>
      </c>
      <c r="Q829" t="b">
        <v>0</v>
      </c>
      <c r="R829" t="s">
        <v>42</v>
      </c>
      <c r="S829" t="str">
        <f t="shared" si="63"/>
        <v>film &amp; video</v>
      </c>
      <c r="T829" t="str">
        <f t="shared" si="64"/>
        <v>documentary</v>
      </c>
    </row>
    <row r="830" spans="1:20" x14ac:dyDescent="0.5">
      <c r="A830" s="4">
        <v>660</v>
      </c>
      <c r="B830" t="s">
        <v>1361</v>
      </c>
      <c r="C830" s="3" t="s">
        <v>1362</v>
      </c>
      <c r="D830" s="5">
        <v>9100</v>
      </c>
      <c r="E830" s="5">
        <v>7438</v>
      </c>
      <c r="F830" s="6">
        <f>Table1[[#This Row],[pledged]]/Table1[[#This Row],[goal]]</f>
        <v>0.81736263736263737</v>
      </c>
      <c r="G830" t="s">
        <v>14</v>
      </c>
      <c r="H830" s="4">
        <v>77</v>
      </c>
      <c r="I830" s="4">
        <f t="shared" si="60"/>
        <v>96.597402597402592</v>
      </c>
      <c r="J830" t="s">
        <v>21</v>
      </c>
      <c r="K830" t="s">
        <v>22</v>
      </c>
      <c r="L830">
        <v>1440133200</v>
      </c>
      <c r="M830">
        <v>1440910800</v>
      </c>
      <c r="N830" s="11">
        <f t="shared" si="61"/>
        <v>42237.208333333328</v>
      </c>
      <c r="O830" s="11">
        <f t="shared" si="62"/>
        <v>42246.208333333328</v>
      </c>
      <c r="P830" t="b">
        <v>1</v>
      </c>
      <c r="Q830" t="b">
        <v>0</v>
      </c>
      <c r="R830" t="s">
        <v>33</v>
      </c>
      <c r="S830" t="str">
        <f t="shared" si="63"/>
        <v>theater</v>
      </c>
      <c r="T830" t="str">
        <f t="shared" si="64"/>
        <v>plays</v>
      </c>
    </row>
    <row r="831" spans="1:20" x14ac:dyDescent="0.5">
      <c r="A831" s="4">
        <v>661</v>
      </c>
      <c r="B831" t="s">
        <v>1363</v>
      </c>
      <c r="C831" s="3" t="s">
        <v>1364</v>
      </c>
      <c r="D831" s="5">
        <v>106800</v>
      </c>
      <c r="E831" s="5">
        <v>57872</v>
      </c>
      <c r="F831" s="6">
        <f>Table1[[#This Row],[pledged]]/Table1[[#This Row],[goal]]</f>
        <v>0.54187265917603</v>
      </c>
      <c r="G831" t="s">
        <v>14</v>
      </c>
      <c r="H831" s="4">
        <v>752</v>
      </c>
      <c r="I831" s="4">
        <f t="shared" si="60"/>
        <v>76.957446808510639</v>
      </c>
      <c r="J831" t="s">
        <v>36</v>
      </c>
      <c r="K831" t="s">
        <v>37</v>
      </c>
      <c r="L831">
        <v>1332910800</v>
      </c>
      <c r="M831">
        <v>1335502800</v>
      </c>
      <c r="N831" s="11">
        <f t="shared" si="61"/>
        <v>40996.208333333336</v>
      </c>
      <c r="O831" s="11">
        <f t="shared" si="62"/>
        <v>41026.208333333336</v>
      </c>
      <c r="P831" t="b">
        <v>0</v>
      </c>
      <c r="Q831" t="b">
        <v>0</v>
      </c>
      <c r="R831" t="s">
        <v>158</v>
      </c>
      <c r="S831" t="str">
        <f t="shared" si="63"/>
        <v>music</v>
      </c>
      <c r="T831" t="str">
        <f t="shared" si="64"/>
        <v>jazz</v>
      </c>
    </row>
    <row r="832" spans="1:20" x14ac:dyDescent="0.5">
      <c r="A832" s="4">
        <v>662</v>
      </c>
      <c r="B832" t="s">
        <v>1365</v>
      </c>
      <c r="C832" s="3" t="s">
        <v>1366</v>
      </c>
      <c r="D832" s="5">
        <v>9100</v>
      </c>
      <c r="E832" s="5">
        <v>8906</v>
      </c>
      <c r="F832" s="6">
        <f>Table1[[#This Row],[pledged]]/Table1[[#This Row],[goal]]</f>
        <v>0.97868131868131869</v>
      </c>
      <c r="G832" t="s">
        <v>14</v>
      </c>
      <c r="H832" s="4">
        <v>131</v>
      </c>
      <c r="I832" s="4">
        <f t="shared" si="60"/>
        <v>67.984732824427482</v>
      </c>
      <c r="J832" t="s">
        <v>21</v>
      </c>
      <c r="K832" t="s">
        <v>22</v>
      </c>
      <c r="L832">
        <v>1544335200</v>
      </c>
      <c r="M832">
        <v>1544680800</v>
      </c>
      <c r="N832" s="11">
        <f t="shared" si="61"/>
        <v>43443.25</v>
      </c>
      <c r="O832" s="11">
        <f t="shared" si="62"/>
        <v>43447.25</v>
      </c>
      <c r="P832" t="b">
        <v>0</v>
      </c>
      <c r="Q832" t="b">
        <v>0</v>
      </c>
      <c r="R832" t="s">
        <v>33</v>
      </c>
      <c r="S832" t="str">
        <f t="shared" si="63"/>
        <v>theater</v>
      </c>
      <c r="T832" t="str">
        <f t="shared" si="64"/>
        <v>plays</v>
      </c>
    </row>
    <row r="833" spans="1:20" x14ac:dyDescent="0.5">
      <c r="A833" s="4">
        <v>663</v>
      </c>
      <c r="B833" t="s">
        <v>1367</v>
      </c>
      <c r="C833" s="3" t="s">
        <v>1368</v>
      </c>
      <c r="D833" s="5">
        <v>10000</v>
      </c>
      <c r="E833" s="5">
        <v>7724</v>
      </c>
      <c r="F833" s="6">
        <f>Table1[[#This Row],[pledged]]/Table1[[#This Row],[goal]]</f>
        <v>0.77239999999999998</v>
      </c>
      <c r="G833" t="s">
        <v>14</v>
      </c>
      <c r="H833" s="4">
        <v>87</v>
      </c>
      <c r="I833" s="4">
        <f t="shared" si="60"/>
        <v>88.781609195402297</v>
      </c>
      <c r="J833" t="s">
        <v>21</v>
      </c>
      <c r="K833" t="s">
        <v>22</v>
      </c>
      <c r="L833">
        <v>1286427600</v>
      </c>
      <c r="M833">
        <v>1288414800</v>
      </c>
      <c r="N833" s="11">
        <f t="shared" si="61"/>
        <v>40458.208333333336</v>
      </c>
      <c r="O833" s="11">
        <f t="shared" si="62"/>
        <v>40481.208333333336</v>
      </c>
      <c r="P833" t="b">
        <v>0</v>
      </c>
      <c r="Q833" t="b">
        <v>0</v>
      </c>
      <c r="R833" t="s">
        <v>33</v>
      </c>
      <c r="S833" t="str">
        <f t="shared" si="63"/>
        <v>theater</v>
      </c>
      <c r="T833" t="str">
        <f t="shared" si="64"/>
        <v>plays</v>
      </c>
    </row>
    <row r="834" spans="1:20" x14ac:dyDescent="0.5">
      <c r="A834" s="4">
        <v>664</v>
      </c>
      <c r="B834" t="s">
        <v>707</v>
      </c>
      <c r="C834" s="3" t="s">
        <v>1369</v>
      </c>
      <c r="D834" s="5">
        <v>79400</v>
      </c>
      <c r="E834" s="5">
        <v>26571</v>
      </c>
      <c r="F834" s="6">
        <f>Table1[[#This Row],[pledged]]/Table1[[#This Row],[goal]]</f>
        <v>0.33464735516372796</v>
      </c>
      <c r="G834" t="s">
        <v>14</v>
      </c>
      <c r="H834" s="4">
        <v>1063</v>
      </c>
      <c r="I834" s="4">
        <f t="shared" ref="I834:I897" si="65">IFERROR(AVERAGE(E834/H834), 0)</f>
        <v>24.99623706491063</v>
      </c>
      <c r="J834" t="s">
        <v>21</v>
      </c>
      <c r="K834" t="s">
        <v>22</v>
      </c>
      <c r="L834">
        <v>1329717600</v>
      </c>
      <c r="M834">
        <v>1330581600</v>
      </c>
      <c r="N834" s="11">
        <f t="shared" ref="N834:N897" si="66">(((L834/60)/60)/24)+DATE(1970,1,1)</f>
        <v>40959.25</v>
      </c>
      <c r="O834" s="11">
        <f t="shared" ref="O834:O897" si="67">(((M834/60)/60)/24)+DATE(1970,1,1)</f>
        <v>40969.25</v>
      </c>
      <c r="P834" t="b">
        <v>0</v>
      </c>
      <c r="Q834" t="b">
        <v>0</v>
      </c>
      <c r="R834" t="s">
        <v>158</v>
      </c>
      <c r="S834" t="str">
        <f t="shared" ref="S834:S897" si="68">LEFT(R834, FIND("/", R834) - 1)</f>
        <v>music</v>
      </c>
      <c r="T834" t="str">
        <f t="shared" ref="T834:T897" si="69">MID(R834, FIND("/", R834) + 1, LEN(R834) - FIND("/", R834))</f>
        <v>jazz</v>
      </c>
    </row>
    <row r="835" spans="1:20" ht="31.5" x14ac:dyDescent="0.5">
      <c r="A835" s="4">
        <v>668</v>
      </c>
      <c r="B835" t="s">
        <v>1376</v>
      </c>
      <c r="C835" s="3" t="s">
        <v>1377</v>
      </c>
      <c r="D835" s="5">
        <v>27500</v>
      </c>
      <c r="E835" s="5">
        <v>5593</v>
      </c>
      <c r="F835" s="6">
        <f>Table1[[#This Row],[pledged]]/Table1[[#This Row],[goal]]</f>
        <v>0.20338181818181819</v>
      </c>
      <c r="G835" t="s">
        <v>14</v>
      </c>
      <c r="H835" s="4">
        <v>76</v>
      </c>
      <c r="I835" s="4">
        <f t="shared" si="65"/>
        <v>73.59210526315789</v>
      </c>
      <c r="J835" t="s">
        <v>21</v>
      </c>
      <c r="K835" t="s">
        <v>22</v>
      </c>
      <c r="L835">
        <v>1343797200</v>
      </c>
      <c r="M835">
        <v>1344834000</v>
      </c>
      <c r="N835" s="11">
        <f t="shared" si="66"/>
        <v>41122.208333333336</v>
      </c>
      <c r="O835" s="11">
        <f t="shared" si="67"/>
        <v>41134.208333333336</v>
      </c>
      <c r="P835" t="b">
        <v>0</v>
      </c>
      <c r="Q835" t="b">
        <v>0</v>
      </c>
      <c r="R835" t="s">
        <v>33</v>
      </c>
      <c r="S835" t="str">
        <f t="shared" si="68"/>
        <v>theater</v>
      </c>
      <c r="T835" t="str">
        <f t="shared" si="69"/>
        <v>plays</v>
      </c>
    </row>
    <row r="836" spans="1:20" x14ac:dyDescent="0.5">
      <c r="A836" s="4">
        <v>672</v>
      </c>
      <c r="B836" t="s">
        <v>1383</v>
      </c>
      <c r="C836" s="3" t="s">
        <v>1384</v>
      </c>
      <c r="D836" s="5">
        <v>197900</v>
      </c>
      <c r="E836" s="5">
        <v>110689</v>
      </c>
      <c r="F836" s="6">
        <f>Table1[[#This Row],[pledged]]/Table1[[#This Row],[goal]]</f>
        <v>0.55931783729156137</v>
      </c>
      <c r="G836" t="s">
        <v>14</v>
      </c>
      <c r="H836" s="4">
        <v>4428</v>
      </c>
      <c r="I836" s="4">
        <f t="shared" si="65"/>
        <v>24.997515808491418</v>
      </c>
      <c r="J836" t="s">
        <v>26</v>
      </c>
      <c r="K836" t="s">
        <v>27</v>
      </c>
      <c r="L836">
        <v>1521608400</v>
      </c>
      <c r="M836">
        <v>1522472400</v>
      </c>
      <c r="N836" s="11">
        <f t="shared" si="66"/>
        <v>43180.208333333328</v>
      </c>
      <c r="O836" s="11">
        <f t="shared" si="67"/>
        <v>43190.208333333328</v>
      </c>
      <c r="P836" t="b">
        <v>0</v>
      </c>
      <c r="Q836" t="b">
        <v>0</v>
      </c>
      <c r="R836" t="s">
        <v>33</v>
      </c>
      <c r="S836" t="str">
        <f t="shared" si="68"/>
        <v>theater</v>
      </c>
      <c r="T836" t="str">
        <f t="shared" si="69"/>
        <v>plays</v>
      </c>
    </row>
    <row r="837" spans="1:20" x14ac:dyDescent="0.5">
      <c r="A837" s="4">
        <v>673</v>
      </c>
      <c r="B837" t="s">
        <v>1385</v>
      </c>
      <c r="C837" s="3" t="s">
        <v>1386</v>
      </c>
      <c r="D837" s="5">
        <v>5600</v>
      </c>
      <c r="E837" s="5">
        <v>2445</v>
      </c>
      <c r="F837" s="6">
        <f>Table1[[#This Row],[pledged]]/Table1[[#This Row],[goal]]</f>
        <v>0.43660714285714286</v>
      </c>
      <c r="G837" t="s">
        <v>14</v>
      </c>
      <c r="H837" s="4">
        <v>58</v>
      </c>
      <c r="I837" s="4">
        <f t="shared" si="65"/>
        <v>42.155172413793103</v>
      </c>
      <c r="J837" t="s">
        <v>106</v>
      </c>
      <c r="K837" t="s">
        <v>107</v>
      </c>
      <c r="L837">
        <v>1460696400</v>
      </c>
      <c r="M837">
        <v>1462510800</v>
      </c>
      <c r="N837" s="11">
        <f t="shared" si="66"/>
        <v>42475.208333333328</v>
      </c>
      <c r="O837" s="11">
        <f t="shared" si="67"/>
        <v>42496.208333333328</v>
      </c>
      <c r="P837" t="b">
        <v>0</v>
      </c>
      <c r="Q837" t="b">
        <v>0</v>
      </c>
      <c r="R837" t="s">
        <v>59</v>
      </c>
      <c r="S837" t="str">
        <f t="shared" si="68"/>
        <v>music</v>
      </c>
      <c r="T837" t="str">
        <f t="shared" si="69"/>
        <v>indie rock</v>
      </c>
    </row>
    <row r="838" spans="1:20" x14ac:dyDescent="0.5">
      <c r="A838" s="4">
        <v>677</v>
      </c>
      <c r="B838" t="s">
        <v>1393</v>
      </c>
      <c r="C838" s="3" t="s">
        <v>1394</v>
      </c>
      <c r="D838" s="5">
        <v>5300</v>
      </c>
      <c r="E838" s="5">
        <v>4432</v>
      </c>
      <c r="F838" s="6">
        <f>Table1[[#This Row],[pledged]]/Table1[[#This Row],[goal]]</f>
        <v>0.83622641509433959</v>
      </c>
      <c r="G838" t="s">
        <v>14</v>
      </c>
      <c r="H838" s="4">
        <v>111</v>
      </c>
      <c r="I838" s="4">
        <f t="shared" si="65"/>
        <v>39.927927927927925</v>
      </c>
      <c r="J838" t="s">
        <v>21</v>
      </c>
      <c r="K838" t="s">
        <v>22</v>
      </c>
      <c r="L838">
        <v>1468126800</v>
      </c>
      <c r="M838">
        <v>1472446800</v>
      </c>
      <c r="N838" s="11">
        <f t="shared" si="66"/>
        <v>42561.208333333328</v>
      </c>
      <c r="O838" s="11">
        <f t="shared" si="67"/>
        <v>42611.208333333328</v>
      </c>
      <c r="P838" t="b">
        <v>0</v>
      </c>
      <c r="Q838" t="b">
        <v>0</v>
      </c>
      <c r="R838" t="s">
        <v>118</v>
      </c>
      <c r="S838" t="str">
        <f t="shared" si="68"/>
        <v>publishing</v>
      </c>
      <c r="T838" t="str">
        <f t="shared" si="69"/>
        <v>fiction</v>
      </c>
    </row>
    <row r="839" spans="1:20" ht="31.5" x14ac:dyDescent="0.5">
      <c r="A839" s="4">
        <v>680</v>
      </c>
      <c r="B839" t="s">
        <v>1398</v>
      </c>
      <c r="C839" s="3" t="s">
        <v>1399</v>
      </c>
      <c r="D839" s="5">
        <v>145600</v>
      </c>
      <c r="E839" s="5">
        <v>141822</v>
      </c>
      <c r="F839" s="6">
        <f>Table1[[#This Row],[pledged]]/Table1[[#This Row],[goal]]</f>
        <v>0.97405219780219776</v>
      </c>
      <c r="G839" t="s">
        <v>14</v>
      </c>
      <c r="H839" s="4">
        <v>2955</v>
      </c>
      <c r="I839" s="4">
        <f t="shared" si="65"/>
        <v>47.993908629441627</v>
      </c>
      <c r="J839" t="s">
        <v>21</v>
      </c>
      <c r="K839" t="s">
        <v>22</v>
      </c>
      <c r="L839">
        <v>1576303200</v>
      </c>
      <c r="M839">
        <v>1576476000</v>
      </c>
      <c r="N839" s="11">
        <f t="shared" si="66"/>
        <v>43813.25</v>
      </c>
      <c r="O839" s="11">
        <f t="shared" si="67"/>
        <v>43815.25</v>
      </c>
      <c r="P839" t="b">
        <v>0</v>
      </c>
      <c r="Q839" t="b">
        <v>1</v>
      </c>
      <c r="R839" t="s">
        <v>291</v>
      </c>
      <c r="S839" t="str">
        <f t="shared" si="68"/>
        <v>games</v>
      </c>
      <c r="T839" t="str">
        <f t="shared" si="69"/>
        <v>mobile games</v>
      </c>
    </row>
    <row r="840" spans="1:20" ht="31.5" x14ac:dyDescent="0.5">
      <c r="A840" s="4">
        <v>681</v>
      </c>
      <c r="B840" t="s">
        <v>1400</v>
      </c>
      <c r="C840" s="3" t="s">
        <v>1401</v>
      </c>
      <c r="D840" s="5">
        <v>184100</v>
      </c>
      <c r="E840" s="5">
        <v>159037</v>
      </c>
      <c r="F840" s="6">
        <f>Table1[[#This Row],[pledged]]/Table1[[#This Row],[goal]]</f>
        <v>0.86386203150461705</v>
      </c>
      <c r="G840" t="s">
        <v>14</v>
      </c>
      <c r="H840" s="4">
        <v>1657</v>
      </c>
      <c r="I840" s="4">
        <f t="shared" si="65"/>
        <v>95.978877489438744</v>
      </c>
      <c r="J840" t="s">
        <v>21</v>
      </c>
      <c r="K840" t="s">
        <v>22</v>
      </c>
      <c r="L840">
        <v>1324447200</v>
      </c>
      <c r="M840">
        <v>1324965600</v>
      </c>
      <c r="N840" s="11">
        <f t="shared" si="66"/>
        <v>40898.25</v>
      </c>
      <c r="O840" s="11">
        <f t="shared" si="67"/>
        <v>40904.25</v>
      </c>
      <c r="P840" t="b">
        <v>0</v>
      </c>
      <c r="Q840" t="b">
        <v>0</v>
      </c>
      <c r="R840" t="s">
        <v>33</v>
      </c>
      <c r="S840" t="str">
        <f t="shared" si="68"/>
        <v>theater</v>
      </c>
      <c r="T840" t="str">
        <f t="shared" si="69"/>
        <v>plays</v>
      </c>
    </row>
    <row r="841" spans="1:20" x14ac:dyDescent="0.5">
      <c r="A841" s="4">
        <v>685</v>
      </c>
      <c r="B841" t="s">
        <v>1408</v>
      </c>
      <c r="C841" s="3" t="s">
        <v>1409</v>
      </c>
      <c r="D841" s="5">
        <v>140000</v>
      </c>
      <c r="E841" s="5">
        <v>94501</v>
      </c>
      <c r="F841" s="6">
        <f>Table1[[#This Row],[pledged]]/Table1[[#This Row],[goal]]</f>
        <v>0.67500714285714281</v>
      </c>
      <c r="G841" t="s">
        <v>14</v>
      </c>
      <c r="H841" s="4">
        <v>926</v>
      </c>
      <c r="I841" s="4">
        <f t="shared" si="65"/>
        <v>102.05291576673866</v>
      </c>
      <c r="J841" t="s">
        <v>15</v>
      </c>
      <c r="K841" t="s">
        <v>16</v>
      </c>
      <c r="L841">
        <v>1440306000</v>
      </c>
      <c r="M841">
        <v>1442379600</v>
      </c>
      <c r="N841" s="11">
        <f t="shared" si="66"/>
        <v>42239.208333333328</v>
      </c>
      <c r="O841" s="11">
        <f t="shared" si="67"/>
        <v>42263.208333333328</v>
      </c>
      <c r="P841" t="b">
        <v>0</v>
      </c>
      <c r="Q841" t="b">
        <v>0</v>
      </c>
      <c r="R841" t="s">
        <v>33</v>
      </c>
      <c r="S841" t="str">
        <f t="shared" si="68"/>
        <v>theater</v>
      </c>
      <c r="T841" t="str">
        <f t="shared" si="69"/>
        <v>plays</v>
      </c>
    </row>
    <row r="842" spans="1:20" x14ac:dyDescent="0.5">
      <c r="A842" s="4">
        <v>692</v>
      </c>
      <c r="B842" t="s">
        <v>1422</v>
      </c>
      <c r="C842" s="3" t="s">
        <v>1423</v>
      </c>
      <c r="D842" s="5">
        <v>6000</v>
      </c>
      <c r="E842" s="5">
        <v>5438</v>
      </c>
      <c r="F842" s="6">
        <f>Table1[[#This Row],[pledged]]/Table1[[#This Row],[goal]]</f>
        <v>0.90633333333333332</v>
      </c>
      <c r="G842" t="s">
        <v>14</v>
      </c>
      <c r="H842" s="4">
        <v>77</v>
      </c>
      <c r="I842" s="4">
        <f t="shared" si="65"/>
        <v>70.623376623376629</v>
      </c>
      <c r="J842" t="s">
        <v>40</v>
      </c>
      <c r="K842" t="s">
        <v>41</v>
      </c>
      <c r="L842">
        <v>1562648400</v>
      </c>
      <c r="M842">
        <v>1564203600</v>
      </c>
      <c r="N842" s="11">
        <f t="shared" si="66"/>
        <v>43655.208333333328</v>
      </c>
      <c r="O842" s="11">
        <f t="shared" si="67"/>
        <v>43673.208333333328</v>
      </c>
      <c r="P842" t="b">
        <v>0</v>
      </c>
      <c r="Q842" t="b">
        <v>0</v>
      </c>
      <c r="R842" t="s">
        <v>23</v>
      </c>
      <c r="S842" t="str">
        <f t="shared" si="68"/>
        <v>music</v>
      </c>
      <c r="T842" t="str">
        <f t="shared" si="69"/>
        <v>rock</v>
      </c>
    </row>
    <row r="843" spans="1:20" ht="31.5" x14ac:dyDescent="0.5">
      <c r="A843" s="4">
        <v>693</v>
      </c>
      <c r="B843" t="s">
        <v>1424</v>
      </c>
      <c r="C843" s="3" t="s">
        <v>1425</v>
      </c>
      <c r="D843" s="5">
        <v>180400</v>
      </c>
      <c r="E843" s="5">
        <v>115396</v>
      </c>
      <c r="F843" s="6">
        <f>Table1[[#This Row],[pledged]]/Table1[[#This Row],[goal]]</f>
        <v>0.63966740576496672</v>
      </c>
      <c r="G843" t="s">
        <v>14</v>
      </c>
      <c r="H843" s="4">
        <v>1748</v>
      </c>
      <c r="I843" s="4">
        <f t="shared" si="65"/>
        <v>66.016018306636155</v>
      </c>
      <c r="J843" t="s">
        <v>21</v>
      </c>
      <c r="K843" t="s">
        <v>22</v>
      </c>
      <c r="L843">
        <v>1508216400</v>
      </c>
      <c r="M843">
        <v>1509685200</v>
      </c>
      <c r="N843" s="11">
        <f t="shared" si="66"/>
        <v>43025.208333333328</v>
      </c>
      <c r="O843" s="11">
        <f t="shared" si="67"/>
        <v>43042.208333333328</v>
      </c>
      <c r="P843" t="b">
        <v>0</v>
      </c>
      <c r="Q843" t="b">
        <v>0</v>
      </c>
      <c r="R843" t="s">
        <v>33</v>
      </c>
      <c r="S843" t="str">
        <f t="shared" si="68"/>
        <v>theater</v>
      </c>
      <c r="T843" t="str">
        <f t="shared" si="69"/>
        <v>plays</v>
      </c>
    </row>
    <row r="844" spans="1:20" x14ac:dyDescent="0.5">
      <c r="A844" s="4">
        <v>694</v>
      </c>
      <c r="B844" t="s">
        <v>1426</v>
      </c>
      <c r="C844" s="3" t="s">
        <v>1427</v>
      </c>
      <c r="D844" s="5">
        <v>9100</v>
      </c>
      <c r="E844" s="5">
        <v>7656</v>
      </c>
      <c r="F844" s="6">
        <f>Table1[[#This Row],[pledged]]/Table1[[#This Row],[goal]]</f>
        <v>0.84131868131868137</v>
      </c>
      <c r="G844" t="s">
        <v>14</v>
      </c>
      <c r="H844" s="4">
        <v>79</v>
      </c>
      <c r="I844" s="4">
        <f t="shared" si="65"/>
        <v>96.911392405063296</v>
      </c>
      <c r="J844" t="s">
        <v>21</v>
      </c>
      <c r="K844" t="s">
        <v>22</v>
      </c>
      <c r="L844">
        <v>1511762400</v>
      </c>
      <c r="M844">
        <v>1514959200</v>
      </c>
      <c r="N844" s="11">
        <f t="shared" si="66"/>
        <v>43066.25</v>
      </c>
      <c r="O844" s="11">
        <f t="shared" si="67"/>
        <v>43103.25</v>
      </c>
      <c r="P844" t="b">
        <v>0</v>
      </c>
      <c r="Q844" t="b">
        <v>0</v>
      </c>
      <c r="R844" t="s">
        <v>33</v>
      </c>
      <c r="S844" t="str">
        <f t="shared" si="68"/>
        <v>theater</v>
      </c>
      <c r="T844" t="str">
        <f t="shared" si="69"/>
        <v>plays</v>
      </c>
    </row>
    <row r="845" spans="1:20" x14ac:dyDescent="0.5">
      <c r="A845" s="4">
        <v>696</v>
      </c>
      <c r="B845" t="s">
        <v>1430</v>
      </c>
      <c r="C845" s="3" t="s">
        <v>1431</v>
      </c>
      <c r="D845" s="5">
        <v>164100</v>
      </c>
      <c r="E845" s="5">
        <v>96888</v>
      </c>
      <c r="F845" s="6">
        <f>Table1[[#This Row],[pledged]]/Table1[[#This Row],[goal]]</f>
        <v>0.59042047531992692</v>
      </c>
      <c r="G845" t="s">
        <v>14</v>
      </c>
      <c r="H845" s="4">
        <v>889</v>
      </c>
      <c r="I845" s="4">
        <f t="shared" si="65"/>
        <v>108.98537682789652</v>
      </c>
      <c r="J845" t="s">
        <v>21</v>
      </c>
      <c r="K845" t="s">
        <v>22</v>
      </c>
      <c r="L845">
        <v>1429506000</v>
      </c>
      <c r="M845">
        <v>1429592400</v>
      </c>
      <c r="N845" s="11">
        <f t="shared" si="66"/>
        <v>42114.208333333328</v>
      </c>
      <c r="O845" s="11">
        <f t="shared" si="67"/>
        <v>42115.208333333328</v>
      </c>
      <c r="P845" t="b">
        <v>0</v>
      </c>
      <c r="Q845" t="b">
        <v>1</v>
      </c>
      <c r="R845" t="s">
        <v>33</v>
      </c>
      <c r="S845" t="str">
        <f t="shared" si="68"/>
        <v>theater</v>
      </c>
      <c r="T845" t="str">
        <f t="shared" si="69"/>
        <v>plays</v>
      </c>
    </row>
    <row r="846" spans="1:20" x14ac:dyDescent="0.5">
      <c r="A846" s="4">
        <v>699</v>
      </c>
      <c r="B846" t="s">
        <v>443</v>
      </c>
      <c r="C846" s="3" t="s">
        <v>1436</v>
      </c>
      <c r="D846" s="5">
        <v>7400</v>
      </c>
      <c r="E846" s="5">
        <v>6245</v>
      </c>
      <c r="F846" s="6">
        <f>Table1[[#This Row],[pledged]]/Table1[[#This Row],[goal]]</f>
        <v>0.8439189189189189</v>
      </c>
      <c r="G846" t="s">
        <v>14</v>
      </c>
      <c r="H846" s="4">
        <v>56</v>
      </c>
      <c r="I846" s="4">
        <f t="shared" si="65"/>
        <v>111.51785714285714</v>
      </c>
      <c r="J846" t="s">
        <v>21</v>
      </c>
      <c r="K846" t="s">
        <v>22</v>
      </c>
      <c r="L846">
        <v>1561438800</v>
      </c>
      <c r="M846">
        <v>1561525200</v>
      </c>
      <c r="N846" s="11">
        <f t="shared" si="66"/>
        <v>43641.208333333328</v>
      </c>
      <c r="O846" s="11">
        <f t="shared" si="67"/>
        <v>43642.208333333328</v>
      </c>
      <c r="P846" t="b">
        <v>0</v>
      </c>
      <c r="Q846" t="b">
        <v>0</v>
      </c>
      <c r="R846" t="s">
        <v>53</v>
      </c>
      <c r="S846" t="str">
        <f t="shared" si="68"/>
        <v>film &amp; video</v>
      </c>
      <c r="T846" t="str">
        <f t="shared" si="69"/>
        <v>drama</v>
      </c>
    </row>
    <row r="847" spans="1:20" x14ac:dyDescent="0.5">
      <c r="A847" s="4">
        <v>700</v>
      </c>
      <c r="B847" t="s">
        <v>1437</v>
      </c>
      <c r="C847" s="3" t="s">
        <v>1438</v>
      </c>
      <c r="D847" s="5">
        <v>100</v>
      </c>
      <c r="E847" s="5">
        <v>3</v>
      </c>
      <c r="F847" s="6">
        <f>Table1[[#This Row],[pledged]]/Table1[[#This Row],[goal]]</f>
        <v>0.03</v>
      </c>
      <c r="G847" t="s">
        <v>14</v>
      </c>
      <c r="H847" s="4">
        <v>1</v>
      </c>
      <c r="I847" s="4">
        <f t="shared" si="65"/>
        <v>3</v>
      </c>
      <c r="J847" t="s">
        <v>21</v>
      </c>
      <c r="K847" t="s">
        <v>22</v>
      </c>
      <c r="L847">
        <v>1264399200</v>
      </c>
      <c r="M847">
        <v>1265695200</v>
      </c>
      <c r="N847" s="11">
        <f t="shared" si="66"/>
        <v>40203.25</v>
      </c>
      <c r="O847" s="11">
        <f t="shared" si="67"/>
        <v>40218.25</v>
      </c>
      <c r="P847" t="b">
        <v>0</v>
      </c>
      <c r="Q847" t="b">
        <v>0</v>
      </c>
      <c r="R847" t="s">
        <v>64</v>
      </c>
      <c r="S847" t="str">
        <f t="shared" si="68"/>
        <v>technology</v>
      </c>
      <c r="T847" t="str">
        <f t="shared" si="69"/>
        <v>wearables</v>
      </c>
    </row>
    <row r="848" spans="1:20" ht="31.5" x14ac:dyDescent="0.5">
      <c r="A848" s="4">
        <v>702</v>
      </c>
      <c r="B848" t="s">
        <v>1441</v>
      </c>
      <c r="C848" s="3" t="s">
        <v>1442</v>
      </c>
      <c r="D848" s="5">
        <v>8700</v>
      </c>
      <c r="E848" s="5">
        <v>4710</v>
      </c>
      <c r="F848" s="6">
        <f>Table1[[#This Row],[pledged]]/Table1[[#This Row],[goal]]</f>
        <v>0.54137931034482756</v>
      </c>
      <c r="G848" t="s">
        <v>14</v>
      </c>
      <c r="H848" s="4">
        <v>83</v>
      </c>
      <c r="I848" s="4">
        <f t="shared" si="65"/>
        <v>56.746987951807228</v>
      </c>
      <c r="J848" t="s">
        <v>21</v>
      </c>
      <c r="K848" t="s">
        <v>22</v>
      </c>
      <c r="L848">
        <v>1374469200</v>
      </c>
      <c r="M848">
        <v>1374901200</v>
      </c>
      <c r="N848" s="11">
        <f t="shared" si="66"/>
        <v>41477.208333333336</v>
      </c>
      <c r="O848" s="11">
        <f t="shared" si="67"/>
        <v>41482.208333333336</v>
      </c>
      <c r="P848" t="b">
        <v>0</v>
      </c>
      <c r="Q848" t="b">
        <v>0</v>
      </c>
      <c r="R848" t="s">
        <v>64</v>
      </c>
      <c r="S848" t="str">
        <f t="shared" si="68"/>
        <v>technology</v>
      </c>
      <c r="T848" t="str">
        <f t="shared" si="69"/>
        <v>wearables</v>
      </c>
    </row>
    <row r="849" spans="1:20" x14ac:dyDescent="0.5">
      <c r="A849" s="4">
        <v>705</v>
      </c>
      <c r="B849" t="s">
        <v>1447</v>
      </c>
      <c r="C849" s="3" t="s">
        <v>1448</v>
      </c>
      <c r="D849" s="5">
        <v>169700</v>
      </c>
      <c r="E849" s="5">
        <v>168048</v>
      </c>
      <c r="F849" s="6">
        <f>Table1[[#This Row],[pledged]]/Table1[[#This Row],[goal]]</f>
        <v>0.99026517383618151</v>
      </c>
      <c r="G849" t="s">
        <v>14</v>
      </c>
      <c r="H849" s="4">
        <v>2025</v>
      </c>
      <c r="I849" s="4">
        <f t="shared" si="65"/>
        <v>82.986666666666665</v>
      </c>
      <c r="J849" t="s">
        <v>40</v>
      </c>
      <c r="K849" t="s">
        <v>41</v>
      </c>
      <c r="L849">
        <v>1386741600</v>
      </c>
      <c r="M849">
        <v>1387087200</v>
      </c>
      <c r="N849" s="11">
        <f t="shared" si="66"/>
        <v>41619.25</v>
      </c>
      <c r="O849" s="11">
        <f t="shared" si="67"/>
        <v>41623.25</v>
      </c>
      <c r="P849" t="b">
        <v>0</v>
      </c>
      <c r="Q849" t="b">
        <v>0</v>
      </c>
      <c r="R849" t="s">
        <v>67</v>
      </c>
      <c r="S849" t="str">
        <f t="shared" si="68"/>
        <v>publishing</v>
      </c>
      <c r="T849" t="str">
        <f t="shared" si="69"/>
        <v>nonfiction</v>
      </c>
    </row>
    <row r="850" spans="1:20" ht="31.5" x14ac:dyDescent="0.5">
      <c r="A850" s="4">
        <v>711</v>
      </c>
      <c r="B850" t="s">
        <v>1459</v>
      </c>
      <c r="C850" s="3" t="s">
        <v>1460</v>
      </c>
      <c r="D850" s="5">
        <v>6200</v>
      </c>
      <c r="E850" s="5">
        <v>1260</v>
      </c>
      <c r="F850" s="6">
        <f>Table1[[#This Row],[pledged]]/Table1[[#This Row],[goal]]</f>
        <v>0.20322580645161289</v>
      </c>
      <c r="G850" t="s">
        <v>14</v>
      </c>
      <c r="H850" s="4">
        <v>14</v>
      </c>
      <c r="I850" s="4">
        <f t="shared" si="65"/>
        <v>90</v>
      </c>
      <c r="J850" t="s">
        <v>106</v>
      </c>
      <c r="K850" t="s">
        <v>107</v>
      </c>
      <c r="L850">
        <v>1453615200</v>
      </c>
      <c r="M850">
        <v>1453788000</v>
      </c>
      <c r="N850" s="11">
        <f t="shared" si="66"/>
        <v>42393.25</v>
      </c>
      <c r="O850" s="11">
        <f t="shared" si="67"/>
        <v>42395.25</v>
      </c>
      <c r="P850" t="b">
        <v>1</v>
      </c>
      <c r="Q850" t="b">
        <v>1</v>
      </c>
      <c r="R850" t="s">
        <v>33</v>
      </c>
      <c r="S850" t="str">
        <f t="shared" si="68"/>
        <v>theater</v>
      </c>
      <c r="T850" t="str">
        <f t="shared" si="69"/>
        <v>plays</v>
      </c>
    </row>
    <row r="851" spans="1:20" x14ac:dyDescent="0.5">
      <c r="A851" s="4">
        <v>715</v>
      </c>
      <c r="B851" t="s">
        <v>1467</v>
      </c>
      <c r="C851" s="3" t="s">
        <v>1468</v>
      </c>
      <c r="D851" s="5">
        <v>118000</v>
      </c>
      <c r="E851" s="5">
        <v>28870</v>
      </c>
      <c r="F851" s="6">
        <f>Table1[[#This Row],[pledged]]/Table1[[#This Row],[goal]]</f>
        <v>0.24466101694915254</v>
      </c>
      <c r="G851" t="s">
        <v>14</v>
      </c>
      <c r="H851" s="4">
        <v>656</v>
      </c>
      <c r="I851" s="4">
        <f t="shared" si="65"/>
        <v>44.009146341463413</v>
      </c>
      <c r="J851" t="s">
        <v>21</v>
      </c>
      <c r="K851" t="s">
        <v>22</v>
      </c>
      <c r="L851">
        <v>1281157200</v>
      </c>
      <c r="M851">
        <v>1281589200</v>
      </c>
      <c r="N851" s="11">
        <f t="shared" si="66"/>
        <v>40397.208333333336</v>
      </c>
      <c r="O851" s="11">
        <f t="shared" si="67"/>
        <v>40402.208333333336</v>
      </c>
      <c r="P851" t="b">
        <v>0</v>
      </c>
      <c r="Q851" t="b">
        <v>0</v>
      </c>
      <c r="R851" t="s">
        <v>291</v>
      </c>
      <c r="S851" t="str">
        <f t="shared" si="68"/>
        <v>games</v>
      </c>
      <c r="T851" t="str">
        <f t="shared" si="69"/>
        <v>mobile games</v>
      </c>
    </row>
    <row r="852" spans="1:20" x14ac:dyDescent="0.5">
      <c r="A852" s="4">
        <v>725</v>
      </c>
      <c r="B852" t="s">
        <v>1487</v>
      </c>
      <c r="C852" s="3" t="s">
        <v>1488</v>
      </c>
      <c r="D852" s="5">
        <v>193200</v>
      </c>
      <c r="E852" s="5">
        <v>97369</v>
      </c>
      <c r="F852" s="6">
        <f>Table1[[#This Row],[pledged]]/Table1[[#This Row],[goal]]</f>
        <v>0.50398033126293995</v>
      </c>
      <c r="G852" t="s">
        <v>14</v>
      </c>
      <c r="H852" s="4">
        <v>1596</v>
      </c>
      <c r="I852" s="4">
        <f t="shared" si="65"/>
        <v>61.008145363408524</v>
      </c>
      <c r="J852" t="s">
        <v>21</v>
      </c>
      <c r="K852" t="s">
        <v>22</v>
      </c>
      <c r="L852">
        <v>1416031200</v>
      </c>
      <c r="M852">
        <v>1416204000</v>
      </c>
      <c r="N852" s="11">
        <f t="shared" si="66"/>
        <v>41958.25</v>
      </c>
      <c r="O852" s="11">
        <f t="shared" si="67"/>
        <v>41960.25</v>
      </c>
      <c r="P852" t="b">
        <v>0</v>
      </c>
      <c r="Q852" t="b">
        <v>0</v>
      </c>
      <c r="R852" t="s">
        <v>291</v>
      </c>
      <c r="S852" t="str">
        <f t="shared" si="68"/>
        <v>games</v>
      </c>
      <c r="T852" t="str">
        <f t="shared" si="69"/>
        <v>mobile games</v>
      </c>
    </row>
    <row r="853" spans="1:20" ht="31.5" x14ac:dyDescent="0.5">
      <c r="A853" s="4">
        <v>728</v>
      </c>
      <c r="B853" t="s">
        <v>1493</v>
      </c>
      <c r="C853" s="3" t="s">
        <v>1494</v>
      </c>
      <c r="D853" s="5">
        <v>4200</v>
      </c>
      <c r="E853" s="5">
        <v>735</v>
      </c>
      <c r="F853" s="6">
        <f>Table1[[#This Row],[pledged]]/Table1[[#This Row],[goal]]</f>
        <v>0.17499999999999999</v>
      </c>
      <c r="G853" t="s">
        <v>14</v>
      </c>
      <c r="H853" s="4">
        <v>10</v>
      </c>
      <c r="I853" s="4">
        <f t="shared" si="65"/>
        <v>73.5</v>
      </c>
      <c r="J853" t="s">
        <v>21</v>
      </c>
      <c r="K853" t="s">
        <v>22</v>
      </c>
      <c r="L853">
        <v>1464152400</v>
      </c>
      <c r="M853">
        <v>1465102800</v>
      </c>
      <c r="N853" s="11">
        <f t="shared" si="66"/>
        <v>42515.208333333328</v>
      </c>
      <c r="O853" s="11">
        <f t="shared" si="67"/>
        <v>42526.208333333328</v>
      </c>
      <c r="P853" t="b">
        <v>0</v>
      </c>
      <c r="Q853" t="b">
        <v>0</v>
      </c>
      <c r="R853" t="s">
        <v>33</v>
      </c>
      <c r="S853" t="str">
        <f t="shared" si="68"/>
        <v>theater</v>
      </c>
      <c r="T853" t="str">
        <f t="shared" si="69"/>
        <v>plays</v>
      </c>
    </row>
    <row r="854" spans="1:20" x14ac:dyDescent="0.5">
      <c r="A854" s="4">
        <v>732</v>
      </c>
      <c r="B854" t="s">
        <v>1501</v>
      </c>
      <c r="C854" s="3" t="s">
        <v>1502</v>
      </c>
      <c r="D854" s="5">
        <v>117000</v>
      </c>
      <c r="E854" s="5">
        <v>107622</v>
      </c>
      <c r="F854" s="6">
        <f>Table1[[#This Row],[pledged]]/Table1[[#This Row],[goal]]</f>
        <v>0.91984615384615387</v>
      </c>
      <c r="G854" t="s">
        <v>14</v>
      </c>
      <c r="H854" s="4">
        <v>1121</v>
      </c>
      <c r="I854" s="4">
        <f t="shared" si="65"/>
        <v>96.005352363960753</v>
      </c>
      <c r="J854" t="s">
        <v>21</v>
      </c>
      <c r="K854" t="s">
        <v>22</v>
      </c>
      <c r="L854">
        <v>1490158800</v>
      </c>
      <c r="M854">
        <v>1492146000</v>
      </c>
      <c r="N854" s="11">
        <f t="shared" si="66"/>
        <v>42816.208333333328</v>
      </c>
      <c r="O854" s="11">
        <f t="shared" si="67"/>
        <v>42839.208333333328</v>
      </c>
      <c r="P854" t="b">
        <v>0</v>
      </c>
      <c r="Q854" t="b">
        <v>1</v>
      </c>
      <c r="R854" t="s">
        <v>23</v>
      </c>
      <c r="S854" t="str">
        <f t="shared" si="68"/>
        <v>music</v>
      </c>
      <c r="T854" t="str">
        <f t="shared" si="69"/>
        <v>rock</v>
      </c>
    </row>
    <row r="855" spans="1:20" x14ac:dyDescent="0.5">
      <c r="A855" s="4">
        <v>738</v>
      </c>
      <c r="B855" t="s">
        <v>1031</v>
      </c>
      <c r="C855" s="3" t="s">
        <v>1513</v>
      </c>
      <c r="D855" s="5">
        <v>74700</v>
      </c>
      <c r="E855" s="5">
        <v>1557</v>
      </c>
      <c r="F855" s="6">
        <f>Table1[[#This Row],[pledged]]/Table1[[#This Row],[goal]]</f>
        <v>2.0843373493975904E-2</v>
      </c>
      <c r="G855" t="s">
        <v>14</v>
      </c>
      <c r="H855" s="4">
        <v>15</v>
      </c>
      <c r="I855" s="4">
        <f t="shared" si="65"/>
        <v>103.8</v>
      </c>
      <c r="J855" t="s">
        <v>21</v>
      </c>
      <c r="K855" t="s">
        <v>22</v>
      </c>
      <c r="L855">
        <v>1416117600</v>
      </c>
      <c r="M855">
        <v>1418018400</v>
      </c>
      <c r="N855" s="11">
        <f t="shared" si="66"/>
        <v>41959.25</v>
      </c>
      <c r="O855" s="11">
        <f t="shared" si="67"/>
        <v>41981.25</v>
      </c>
      <c r="P855" t="b">
        <v>0</v>
      </c>
      <c r="Q855" t="b">
        <v>1</v>
      </c>
      <c r="R855" t="s">
        <v>33</v>
      </c>
      <c r="S855" t="str">
        <f t="shared" si="68"/>
        <v>theater</v>
      </c>
      <c r="T855" t="str">
        <f t="shared" si="69"/>
        <v>plays</v>
      </c>
    </row>
    <row r="856" spans="1:20" x14ac:dyDescent="0.5">
      <c r="A856" s="4">
        <v>739</v>
      </c>
      <c r="B856" t="s">
        <v>1514</v>
      </c>
      <c r="C856" s="3" t="s">
        <v>1515</v>
      </c>
      <c r="D856" s="5">
        <v>10000</v>
      </c>
      <c r="E856" s="5">
        <v>6100</v>
      </c>
      <c r="F856" s="6">
        <f>Table1[[#This Row],[pledged]]/Table1[[#This Row],[goal]]</f>
        <v>0.61</v>
      </c>
      <c r="G856" t="s">
        <v>14</v>
      </c>
      <c r="H856" s="4">
        <v>191</v>
      </c>
      <c r="I856" s="4">
        <f t="shared" si="65"/>
        <v>31.937172774869111</v>
      </c>
      <c r="J856" t="s">
        <v>21</v>
      </c>
      <c r="K856" t="s">
        <v>22</v>
      </c>
      <c r="L856">
        <v>1340946000</v>
      </c>
      <c r="M856">
        <v>1341032400</v>
      </c>
      <c r="N856" s="11">
        <f t="shared" si="66"/>
        <v>41089.208333333336</v>
      </c>
      <c r="O856" s="11">
        <f t="shared" si="67"/>
        <v>41090.208333333336</v>
      </c>
      <c r="P856" t="b">
        <v>0</v>
      </c>
      <c r="Q856" t="b">
        <v>0</v>
      </c>
      <c r="R856" t="s">
        <v>59</v>
      </c>
      <c r="S856" t="str">
        <f t="shared" si="68"/>
        <v>music</v>
      </c>
      <c r="T856" t="str">
        <f t="shared" si="69"/>
        <v>indie rock</v>
      </c>
    </row>
    <row r="857" spans="1:20" x14ac:dyDescent="0.5">
      <c r="A857" s="4">
        <v>740</v>
      </c>
      <c r="B857" t="s">
        <v>1516</v>
      </c>
      <c r="C857" s="3" t="s">
        <v>1517</v>
      </c>
      <c r="D857" s="5">
        <v>5300</v>
      </c>
      <c r="E857" s="5">
        <v>1592</v>
      </c>
      <c r="F857" s="6">
        <f>Table1[[#This Row],[pledged]]/Table1[[#This Row],[goal]]</f>
        <v>0.30037735849056602</v>
      </c>
      <c r="G857" t="s">
        <v>14</v>
      </c>
      <c r="H857" s="4">
        <v>16</v>
      </c>
      <c r="I857" s="4">
        <f t="shared" si="65"/>
        <v>99.5</v>
      </c>
      <c r="J857" t="s">
        <v>21</v>
      </c>
      <c r="K857" t="s">
        <v>22</v>
      </c>
      <c r="L857">
        <v>1486101600</v>
      </c>
      <c r="M857">
        <v>1486360800</v>
      </c>
      <c r="N857" s="11">
        <f t="shared" si="66"/>
        <v>42769.25</v>
      </c>
      <c r="O857" s="11">
        <f t="shared" si="67"/>
        <v>42772.25</v>
      </c>
      <c r="P857" t="b">
        <v>0</v>
      </c>
      <c r="Q857" t="b">
        <v>0</v>
      </c>
      <c r="R857" t="s">
        <v>33</v>
      </c>
      <c r="S857" t="str">
        <f t="shared" si="68"/>
        <v>theater</v>
      </c>
      <c r="T857" t="str">
        <f t="shared" si="69"/>
        <v>plays</v>
      </c>
    </row>
    <row r="858" spans="1:20" ht="31.5" x14ac:dyDescent="0.5">
      <c r="A858" s="4">
        <v>743</v>
      </c>
      <c r="B858" t="s">
        <v>1521</v>
      </c>
      <c r="C858" s="3" t="s">
        <v>1522</v>
      </c>
      <c r="D858" s="5">
        <v>3900</v>
      </c>
      <c r="E858" s="5">
        <v>504</v>
      </c>
      <c r="F858" s="6">
        <f>Table1[[#This Row],[pledged]]/Table1[[#This Row],[goal]]</f>
        <v>0.12923076923076923</v>
      </c>
      <c r="G858" t="s">
        <v>14</v>
      </c>
      <c r="H858" s="4">
        <v>17</v>
      </c>
      <c r="I858" s="4">
        <f t="shared" si="65"/>
        <v>29.647058823529413</v>
      </c>
      <c r="J858" t="s">
        <v>21</v>
      </c>
      <c r="K858" t="s">
        <v>22</v>
      </c>
      <c r="L858">
        <v>1445403600</v>
      </c>
      <c r="M858">
        <v>1445922000</v>
      </c>
      <c r="N858" s="11">
        <f t="shared" si="66"/>
        <v>42298.208333333328</v>
      </c>
      <c r="O858" s="11">
        <f t="shared" si="67"/>
        <v>42304.208333333328</v>
      </c>
      <c r="P858" t="b">
        <v>0</v>
      </c>
      <c r="Q858" t="b">
        <v>1</v>
      </c>
      <c r="R858" t="s">
        <v>33</v>
      </c>
      <c r="S858" t="str">
        <f t="shared" si="68"/>
        <v>theater</v>
      </c>
      <c r="T858" t="str">
        <f t="shared" si="69"/>
        <v>plays</v>
      </c>
    </row>
    <row r="859" spans="1:20" ht="31.5" x14ac:dyDescent="0.5">
      <c r="A859" s="4">
        <v>745</v>
      </c>
      <c r="B859" t="s">
        <v>1525</v>
      </c>
      <c r="C859" s="3" t="s">
        <v>1526</v>
      </c>
      <c r="D859" s="5">
        <v>6900</v>
      </c>
      <c r="E859" s="5">
        <v>2091</v>
      </c>
      <c r="F859" s="6">
        <f>Table1[[#This Row],[pledged]]/Table1[[#This Row],[goal]]</f>
        <v>0.30304347826086958</v>
      </c>
      <c r="G859" t="s">
        <v>14</v>
      </c>
      <c r="H859" s="4">
        <v>34</v>
      </c>
      <c r="I859" s="4">
        <f t="shared" si="65"/>
        <v>61.5</v>
      </c>
      <c r="J859" t="s">
        <v>21</v>
      </c>
      <c r="K859" t="s">
        <v>22</v>
      </c>
      <c r="L859">
        <v>1275195600</v>
      </c>
      <c r="M859">
        <v>1277528400</v>
      </c>
      <c r="N859" s="11">
        <f t="shared" si="66"/>
        <v>40328.208333333336</v>
      </c>
      <c r="O859" s="11">
        <f t="shared" si="67"/>
        <v>40355.208333333336</v>
      </c>
      <c r="P859" t="b">
        <v>0</v>
      </c>
      <c r="Q859" t="b">
        <v>0</v>
      </c>
      <c r="R859" t="s">
        <v>64</v>
      </c>
      <c r="S859" t="str">
        <f t="shared" si="68"/>
        <v>technology</v>
      </c>
      <c r="T859" t="str">
        <f t="shared" si="69"/>
        <v>wearables</v>
      </c>
    </row>
    <row r="860" spans="1:20" x14ac:dyDescent="0.5">
      <c r="A860" s="4">
        <v>750</v>
      </c>
      <c r="B860" t="s">
        <v>1535</v>
      </c>
      <c r="C860" s="3" t="s">
        <v>1536</v>
      </c>
      <c r="D860" s="5">
        <v>100</v>
      </c>
      <c r="E860" s="5">
        <v>1</v>
      </c>
      <c r="F860" s="6">
        <f>Table1[[#This Row],[pledged]]/Table1[[#This Row],[goal]]</f>
        <v>0.01</v>
      </c>
      <c r="G860" t="s">
        <v>14</v>
      </c>
      <c r="H860" s="4">
        <v>1</v>
      </c>
      <c r="I860" s="4">
        <f t="shared" si="65"/>
        <v>1</v>
      </c>
      <c r="J860" t="s">
        <v>40</v>
      </c>
      <c r="K860" t="s">
        <v>41</v>
      </c>
      <c r="L860">
        <v>1277960400</v>
      </c>
      <c r="M860">
        <v>1280120400</v>
      </c>
      <c r="N860" s="11">
        <f t="shared" si="66"/>
        <v>40360.208333333336</v>
      </c>
      <c r="O860" s="11">
        <f t="shared" si="67"/>
        <v>40385.208333333336</v>
      </c>
      <c r="P860" t="b">
        <v>0</v>
      </c>
      <c r="Q860" t="b">
        <v>0</v>
      </c>
      <c r="R860" t="s">
        <v>50</v>
      </c>
      <c r="S860" t="str">
        <f t="shared" si="68"/>
        <v>music</v>
      </c>
      <c r="T860" t="str">
        <f t="shared" si="69"/>
        <v>electric music</v>
      </c>
    </row>
    <row r="861" spans="1:20" ht="31.5" x14ac:dyDescent="0.5">
      <c r="A861" s="4">
        <v>759</v>
      </c>
      <c r="B861" t="s">
        <v>1553</v>
      </c>
      <c r="C861" s="3" t="s">
        <v>1554</v>
      </c>
      <c r="D861" s="5">
        <v>167500</v>
      </c>
      <c r="E861" s="5">
        <v>114615</v>
      </c>
      <c r="F861" s="6">
        <f>Table1[[#This Row],[pledged]]/Table1[[#This Row],[goal]]</f>
        <v>0.6842686567164179</v>
      </c>
      <c r="G861" t="s">
        <v>14</v>
      </c>
      <c r="H861" s="4">
        <v>1274</v>
      </c>
      <c r="I861" s="4">
        <f t="shared" si="65"/>
        <v>89.964678178963894</v>
      </c>
      <c r="J861" t="s">
        <v>21</v>
      </c>
      <c r="K861" t="s">
        <v>22</v>
      </c>
      <c r="L861">
        <v>1517810400</v>
      </c>
      <c r="M861">
        <v>1520402400</v>
      </c>
      <c r="N861" s="11">
        <f t="shared" si="66"/>
        <v>43136.25</v>
      </c>
      <c r="O861" s="11">
        <f t="shared" si="67"/>
        <v>43166.25</v>
      </c>
      <c r="P861" t="b">
        <v>0</v>
      </c>
      <c r="Q861" t="b">
        <v>0</v>
      </c>
      <c r="R861" t="s">
        <v>50</v>
      </c>
      <c r="S861" t="str">
        <f t="shared" si="68"/>
        <v>music</v>
      </c>
      <c r="T861" t="str">
        <f t="shared" si="69"/>
        <v>electric music</v>
      </c>
    </row>
    <row r="862" spans="1:20" x14ac:dyDescent="0.5">
      <c r="A862" s="4">
        <v>760</v>
      </c>
      <c r="B862" t="s">
        <v>1555</v>
      </c>
      <c r="C862" s="3" t="s">
        <v>1556</v>
      </c>
      <c r="D862" s="5">
        <v>48300</v>
      </c>
      <c r="E862" s="5">
        <v>16592</v>
      </c>
      <c r="F862" s="6">
        <f>Table1[[#This Row],[pledged]]/Table1[[#This Row],[goal]]</f>
        <v>0.34351966873706002</v>
      </c>
      <c r="G862" t="s">
        <v>14</v>
      </c>
      <c r="H862" s="4">
        <v>210</v>
      </c>
      <c r="I862" s="4">
        <f t="shared" si="65"/>
        <v>79.009523809523813</v>
      </c>
      <c r="J862" t="s">
        <v>106</v>
      </c>
      <c r="K862" t="s">
        <v>107</v>
      </c>
      <c r="L862">
        <v>1564635600</v>
      </c>
      <c r="M862">
        <v>1567141200</v>
      </c>
      <c r="N862" s="11">
        <f t="shared" si="66"/>
        <v>43678.208333333328</v>
      </c>
      <c r="O862" s="11">
        <f t="shared" si="67"/>
        <v>43707.208333333328</v>
      </c>
      <c r="P862" t="b">
        <v>0</v>
      </c>
      <c r="Q862" t="b">
        <v>1</v>
      </c>
      <c r="R862" t="s">
        <v>88</v>
      </c>
      <c r="S862" t="str">
        <f t="shared" si="68"/>
        <v>games</v>
      </c>
      <c r="T862" t="str">
        <f t="shared" si="69"/>
        <v>video games</v>
      </c>
    </row>
    <row r="863" spans="1:20" ht="31.5" x14ac:dyDescent="0.5">
      <c r="A863" s="4">
        <v>766</v>
      </c>
      <c r="B863" t="s">
        <v>1566</v>
      </c>
      <c r="C863" s="3" t="s">
        <v>1567</v>
      </c>
      <c r="D863" s="5">
        <v>43800</v>
      </c>
      <c r="E863" s="5">
        <v>13653</v>
      </c>
      <c r="F863" s="6">
        <f>Table1[[#This Row],[pledged]]/Table1[[#This Row],[goal]]</f>
        <v>0.31171232876712329</v>
      </c>
      <c r="G863" t="s">
        <v>14</v>
      </c>
      <c r="H863" s="4">
        <v>248</v>
      </c>
      <c r="I863" s="4">
        <f t="shared" si="65"/>
        <v>55.052419354838712</v>
      </c>
      <c r="J863" t="s">
        <v>26</v>
      </c>
      <c r="K863" t="s">
        <v>27</v>
      </c>
      <c r="L863">
        <v>1537333200</v>
      </c>
      <c r="M863">
        <v>1537419600</v>
      </c>
      <c r="N863" s="11">
        <f t="shared" si="66"/>
        <v>43362.208333333328</v>
      </c>
      <c r="O863" s="11">
        <f t="shared" si="67"/>
        <v>43363.208333333328</v>
      </c>
      <c r="P863" t="b">
        <v>0</v>
      </c>
      <c r="Q863" t="b">
        <v>0</v>
      </c>
      <c r="R863" t="s">
        <v>473</v>
      </c>
      <c r="S863" t="str">
        <f t="shared" si="68"/>
        <v>film &amp; video</v>
      </c>
      <c r="T863" t="str">
        <f t="shared" si="69"/>
        <v>science fiction</v>
      </c>
    </row>
    <row r="864" spans="1:20" x14ac:dyDescent="0.5">
      <c r="A864" s="4">
        <v>767</v>
      </c>
      <c r="B864" t="s">
        <v>1568</v>
      </c>
      <c r="C864" s="3" t="s">
        <v>1569</v>
      </c>
      <c r="D864" s="5">
        <v>97200</v>
      </c>
      <c r="E864" s="5">
        <v>55372</v>
      </c>
      <c r="F864" s="6">
        <f>Table1[[#This Row],[pledged]]/Table1[[#This Row],[goal]]</f>
        <v>0.56967078189300413</v>
      </c>
      <c r="G864" t="s">
        <v>14</v>
      </c>
      <c r="H864" s="4">
        <v>513</v>
      </c>
      <c r="I864" s="4">
        <f t="shared" si="65"/>
        <v>107.93762183235867</v>
      </c>
      <c r="J864" t="s">
        <v>21</v>
      </c>
      <c r="K864" t="s">
        <v>22</v>
      </c>
      <c r="L864">
        <v>1444107600</v>
      </c>
      <c r="M864">
        <v>1447999200</v>
      </c>
      <c r="N864" s="11">
        <f t="shared" si="66"/>
        <v>42283.208333333328</v>
      </c>
      <c r="O864" s="11">
        <f t="shared" si="67"/>
        <v>42328.25</v>
      </c>
      <c r="P864" t="b">
        <v>0</v>
      </c>
      <c r="Q864" t="b">
        <v>0</v>
      </c>
      <c r="R864" t="s">
        <v>205</v>
      </c>
      <c r="S864" t="str">
        <f t="shared" si="68"/>
        <v>publishing</v>
      </c>
      <c r="T864" t="str">
        <f t="shared" si="69"/>
        <v>translations</v>
      </c>
    </row>
    <row r="865" spans="1:20" x14ac:dyDescent="0.5">
      <c r="A865" s="4">
        <v>769</v>
      </c>
      <c r="B865" t="s">
        <v>1572</v>
      </c>
      <c r="C865" s="3" t="s">
        <v>1573</v>
      </c>
      <c r="D865" s="5">
        <v>125600</v>
      </c>
      <c r="E865" s="5">
        <v>109106</v>
      </c>
      <c r="F865" s="6">
        <f>Table1[[#This Row],[pledged]]/Table1[[#This Row],[goal]]</f>
        <v>0.86867834394904464</v>
      </c>
      <c r="G865" t="s">
        <v>14</v>
      </c>
      <c r="H865" s="4">
        <v>3410</v>
      </c>
      <c r="I865" s="4">
        <f t="shared" si="65"/>
        <v>31.995894428152493</v>
      </c>
      <c r="J865" t="s">
        <v>21</v>
      </c>
      <c r="K865" t="s">
        <v>22</v>
      </c>
      <c r="L865">
        <v>1376542800</v>
      </c>
      <c r="M865">
        <v>1378789200</v>
      </c>
      <c r="N865" s="11">
        <f t="shared" si="66"/>
        <v>41501.208333333336</v>
      </c>
      <c r="O865" s="11">
        <f t="shared" si="67"/>
        <v>41527.208333333336</v>
      </c>
      <c r="P865" t="b">
        <v>0</v>
      </c>
      <c r="Q865" t="b">
        <v>0</v>
      </c>
      <c r="R865" t="s">
        <v>88</v>
      </c>
      <c r="S865" t="str">
        <f t="shared" si="68"/>
        <v>games</v>
      </c>
      <c r="T865" t="str">
        <f t="shared" si="69"/>
        <v>video games</v>
      </c>
    </row>
    <row r="866" spans="1:20" ht="31.5" x14ac:dyDescent="0.5">
      <c r="A866" s="4">
        <v>775</v>
      </c>
      <c r="B866" t="s">
        <v>1584</v>
      </c>
      <c r="C866" s="3" t="s">
        <v>1585</v>
      </c>
      <c r="D866" s="5">
        <v>9400</v>
      </c>
      <c r="E866" s="5">
        <v>968</v>
      </c>
      <c r="F866" s="6">
        <f>Table1[[#This Row],[pledged]]/Table1[[#This Row],[goal]]</f>
        <v>0.10297872340425532</v>
      </c>
      <c r="G866" t="s">
        <v>14</v>
      </c>
      <c r="H866" s="4">
        <v>10</v>
      </c>
      <c r="I866" s="4">
        <f t="shared" si="65"/>
        <v>96.8</v>
      </c>
      <c r="J866" t="s">
        <v>21</v>
      </c>
      <c r="K866" t="s">
        <v>22</v>
      </c>
      <c r="L866">
        <v>1415253600</v>
      </c>
      <c r="M866">
        <v>1416117600</v>
      </c>
      <c r="N866" s="11">
        <f t="shared" si="66"/>
        <v>41949.25</v>
      </c>
      <c r="O866" s="11">
        <f t="shared" si="67"/>
        <v>41959.25</v>
      </c>
      <c r="P866" t="b">
        <v>0</v>
      </c>
      <c r="Q866" t="b">
        <v>0</v>
      </c>
      <c r="R866" t="s">
        <v>23</v>
      </c>
      <c r="S866" t="str">
        <f t="shared" si="68"/>
        <v>music</v>
      </c>
      <c r="T866" t="str">
        <f t="shared" si="69"/>
        <v>rock</v>
      </c>
    </row>
    <row r="867" spans="1:20" x14ac:dyDescent="0.5">
      <c r="A867" s="4">
        <v>776</v>
      </c>
      <c r="B867" t="s">
        <v>1586</v>
      </c>
      <c r="C867" s="3" t="s">
        <v>1587</v>
      </c>
      <c r="D867" s="5">
        <v>110800</v>
      </c>
      <c r="E867" s="5">
        <v>72623</v>
      </c>
      <c r="F867" s="6">
        <f>Table1[[#This Row],[pledged]]/Table1[[#This Row],[goal]]</f>
        <v>0.65544223826714798</v>
      </c>
      <c r="G867" t="s">
        <v>14</v>
      </c>
      <c r="H867" s="4">
        <v>2201</v>
      </c>
      <c r="I867" s="4">
        <f t="shared" si="65"/>
        <v>32.995456610631528</v>
      </c>
      <c r="J867" t="s">
        <v>21</v>
      </c>
      <c r="K867" t="s">
        <v>22</v>
      </c>
      <c r="L867">
        <v>1562216400</v>
      </c>
      <c r="M867">
        <v>1563771600</v>
      </c>
      <c r="N867" s="11">
        <f t="shared" si="66"/>
        <v>43650.208333333328</v>
      </c>
      <c r="O867" s="11">
        <f t="shared" si="67"/>
        <v>43668.208333333328</v>
      </c>
      <c r="P867" t="b">
        <v>0</v>
      </c>
      <c r="Q867" t="b">
        <v>0</v>
      </c>
      <c r="R867" t="s">
        <v>33</v>
      </c>
      <c r="S867" t="str">
        <f t="shared" si="68"/>
        <v>theater</v>
      </c>
      <c r="T867" t="str">
        <f t="shared" si="69"/>
        <v>plays</v>
      </c>
    </row>
    <row r="868" spans="1:20" x14ac:dyDescent="0.5">
      <c r="A868" s="4">
        <v>777</v>
      </c>
      <c r="B868" t="s">
        <v>1588</v>
      </c>
      <c r="C868" s="3" t="s">
        <v>1589</v>
      </c>
      <c r="D868" s="5">
        <v>93800</v>
      </c>
      <c r="E868" s="5">
        <v>45987</v>
      </c>
      <c r="F868" s="6">
        <f>Table1[[#This Row],[pledged]]/Table1[[#This Row],[goal]]</f>
        <v>0.49026652452025588</v>
      </c>
      <c r="G868" t="s">
        <v>14</v>
      </c>
      <c r="H868" s="4">
        <v>676</v>
      </c>
      <c r="I868" s="4">
        <f t="shared" si="65"/>
        <v>68.028106508875737</v>
      </c>
      <c r="J868" t="s">
        <v>21</v>
      </c>
      <c r="K868" t="s">
        <v>22</v>
      </c>
      <c r="L868">
        <v>1316754000</v>
      </c>
      <c r="M868">
        <v>1319259600</v>
      </c>
      <c r="N868" s="11">
        <f t="shared" si="66"/>
        <v>40809.208333333336</v>
      </c>
      <c r="O868" s="11">
        <f t="shared" si="67"/>
        <v>40838.208333333336</v>
      </c>
      <c r="P868" t="b">
        <v>0</v>
      </c>
      <c r="Q868" t="b">
        <v>0</v>
      </c>
      <c r="R868" t="s">
        <v>33</v>
      </c>
      <c r="S868" t="str">
        <f t="shared" si="68"/>
        <v>theater</v>
      </c>
      <c r="T868" t="str">
        <f t="shared" si="69"/>
        <v>plays</v>
      </c>
    </row>
    <row r="869" spans="1:20" x14ac:dyDescent="0.5">
      <c r="A869" s="4">
        <v>779</v>
      </c>
      <c r="B869" t="s">
        <v>1592</v>
      </c>
      <c r="C869" s="3" t="s">
        <v>1593</v>
      </c>
      <c r="D869" s="5">
        <v>108700</v>
      </c>
      <c r="E869" s="5">
        <v>87293</v>
      </c>
      <c r="F869" s="6">
        <f>Table1[[#This Row],[pledged]]/Table1[[#This Row],[goal]]</f>
        <v>0.80306347746090156</v>
      </c>
      <c r="G869" t="s">
        <v>14</v>
      </c>
      <c r="H869" s="4">
        <v>831</v>
      </c>
      <c r="I869" s="4">
        <f t="shared" si="65"/>
        <v>105.04572803850782</v>
      </c>
      <c r="J869" t="s">
        <v>21</v>
      </c>
      <c r="K869" t="s">
        <v>22</v>
      </c>
      <c r="L869">
        <v>1439528400</v>
      </c>
      <c r="M869">
        <v>1440306000</v>
      </c>
      <c r="N869" s="11">
        <f t="shared" si="66"/>
        <v>42230.208333333328</v>
      </c>
      <c r="O869" s="11">
        <f t="shared" si="67"/>
        <v>42239.208333333328</v>
      </c>
      <c r="P869" t="b">
        <v>0</v>
      </c>
      <c r="Q869" t="b">
        <v>1</v>
      </c>
      <c r="R869" t="s">
        <v>33</v>
      </c>
      <c r="S869" t="str">
        <f t="shared" si="68"/>
        <v>theater</v>
      </c>
      <c r="T869" t="str">
        <f t="shared" si="69"/>
        <v>plays</v>
      </c>
    </row>
    <row r="870" spans="1:20" x14ac:dyDescent="0.5">
      <c r="A870" s="4">
        <v>787</v>
      </c>
      <c r="B870" t="s">
        <v>1608</v>
      </c>
      <c r="C870" s="3" t="s">
        <v>1609</v>
      </c>
      <c r="D870" s="5">
        <v>61200</v>
      </c>
      <c r="E870" s="5">
        <v>60994</v>
      </c>
      <c r="F870" s="6">
        <f>Table1[[#This Row],[pledged]]/Table1[[#This Row],[goal]]</f>
        <v>0.99663398692810456</v>
      </c>
      <c r="G870" t="s">
        <v>14</v>
      </c>
      <c r="H870" s="4">
        <v>859</v>
      </c>
      <c r="I870" s="4">
        <f t="shared" si="65"/>
        <v>71.005820721769496</v>
      </c>
      <c r="J870" t="s">
        <v>15</v>
      </c>
      <c r="K870" t="s">
        <v>16</v>
      </c>
      <c r="L870">
        <v>1305954000</v>
      </c>
      <c r="M870">
        <v>1306731600</v>
      </c>
      <c r="N870" s="11">
        <f t="shared" si="66"/>
        <v>40684.208333333336</v>
      </c>
      <c r="O870" s="11">
        <f t="shared" si="67"/>
        <v>40693.208333333336</v>
      </c>
      <c r="P870" t="b">
        <v>0</v>
      </c>
      <c r="Q870" t="b">
        <v>0</v>
      </c>
      <c r="R870" t="s">
        <v>23</v>
      </c>
      <c r="S870" t="str">
        <f t="shared" si="68"/>
        <v>music</v>
      </c>
      <c r="T870" t="str">
        <f t="shared" si="69"/>
        <v>rock</v>
      </c>
    </row>
    <row r="871" spans="1:20" x14ac:dyDescent="0.5">
      <c r="A871" s="4">
        <v>789</v>
      </c>
      <c r="B871" t="s">
        <v>1612</v>
      </c>
      <c r="C871" s="3" t="s">
        <v>1613</v>
      </c>
      <c r="D871" s="5">
        <v>9000</v>
      </c>
      <c r="E871" s="5">
        <v>3351</v>
      </c>
      <c r="F871" s="6">
        <f>Table1[[#This Row],[pledged]]/Table1[[#This Row],[goal]]</f>
        <v>0.37233333333333335</v>
      </c>
      <c r="G871" t="s">
        <v>14</v>
      </c>
      <c r="H871" s="4">
        <v>45</v>
      </c>
      <c r="I871" s="4">
        <f t="shared" si="65"/>
        <v>74.466666666666669</v>
      </c>
      <c r="J871" t="s">
        <v>21</v>
      </c>
      <c r="K871" t="s">
        <v>22</v>
      </c>
      <c r="L871">
        <v>1401166800</v>
      </c>
      <c r="M871">
        <v>1404363600</v>
      </c>
      <c r="N871" s="11">
        <f t="shared" si="66"/>
        <v>41786.208333333336</v>
      </c>
      <c r="O871" s="11">
        <f t="shared" si="67"/>
        <v>41823.208333333336</v>
      </c>
      <c r="P871" t="b">
        <v>0</v>
      </c>
      <c r="Q871" t="b">
        <v>0</v>
      </c>
      <c r="R871" t="s">
        <v>33</v>
      </c>
      <c r="S871" t="str">
        <f t="shared" si="68"/>
        <v>theater</v>
      </c>
      <c r="T871" t="str">
        <f t="shared" si="69"/>
        <v>plays</v>
      </c>
    </row>
    <row r="872" spans="1:20" x14ac:dyDescent="0.5">
      <c r="A872" s="4">
        <v>791</v>
      </c>
      <c r="B872" t="s">
        <v>1616</v>
      </c>
      <c r="C872" s="3" t="s">
        <v>1617</v>
      </c>
      <c r="D872" s="5">
        <v>2100</v>
      </c>
      <c r="E872" s="5">
        <v>540</v>
      </c>
      <c r="F872" s="6">
        <f>Table1[[#This Row],[pledged]]/Table1[[#This Row],[goal]]</f>
        <v>0.25714285714285712</v>
      </c>
      <c r="G872" t="s">
        <v>14</v>
      </c>
      <c r="H872" s="4">
        <v>6</v>
      </c>
      <c r="I872" s="4">
        <f t="shared" si="65"/>
        <v>90</v>
      </c>
      <c r="J872" t="s">
        <v>21</v>
      </c>
      <c r="K872" t="s">
        <v>22</v>
      </c>
      <c r="L872">
        <v>1481436000</v>
      </c>
      <c r="M872">
        <v>1482818400</v>
      </c>
      <c r="N872" s="11">
        <f t="shared" si="66"/>
        <v>42715.25</v>
      </c>
      <c r="O872" s="11">
        <f t="shared" si="67"/>
        <v>42731.25</v>
      </c>
      <c r="P872" t="b">
        <v>0</v>
      </c>
      <c r="Q872" t="b">
        <v>0</v>
      </c>
      <c r="R872" t="s">
        <v>17</v>
      </c>
      <c r="S872" t="str">
        <f t="shared" si="68"/>
        <v>food</v>
      </c>
      <c r="T872" t="str">
        <f t="shared" si="69"/>
        <v>food trucks</v>
      </c>
    </row>
    <row r="873" spans="1:20" x14ac:dyDescent="0.5">
      <c r="A873" s="4">
        <v>792</v>
      </c>
      <c r="B873" t="s">
        <v>1618</v>
      </c>
      <c r="C873" s="3" t="s">
        <v>1619</v>
      </c>
      <c r="D873" s="5">
        <v>2000</v>
      </c>
      <c r="E873" s="5">
        <v>680</v>
      </c>
      <c r="F873" s="6">
        <f>Table1[[#This Row],[pledged]]/Table1[[#This Row],[goal]]</f>
        <v>0.34</v>
      </c>
      <c r="G873" t="s">
        <v>14</v>
      </c>
      <c r="H873" s="4">
        <v>7</v>
      </c>
      <c r="I873" s="4">
        <f t="shared" si="65"/>
        <v>97.142857142857139</v>
      </c>
      <c r="J873" t="s">
        <v>21</v>
      </c>
      <c r="K873" t="s">
        <v>22</v>
      </c>
      <c r="L873">
        <v>1372222800</v>
      </c>
      <c r="M873">
        <v>1374642000</v>
      </c>
      <c r="N873" s="11">
        <f t="shared" si="66"/>
        <v>41451.208333333336</v>
      </c>
      <c r="O873" s="11">
        <f t="shared" si="67"/>
        <v>41479.208333333336</v>
      </c>
      <c r="P873" t="b">
        <v>0</v>
      </c>
      <c r="Q873" t="b">
        <v>1</v>
      </c>
      <c r="R873" t="s">
        <v>33</v>
      </c>
      <c r="S873" t="str">
        <f t="shared" si="68"/>
        <v>theater</v>
      </c>
      <c r="T873" t="str">
        <f t="shared" si="69"/>
        <v>plays</v>
      </c>
    </row>
    <row r="874" spans="1:20" ht="31.5" x14ac:dyDescent="0.5">
      <c r="A874" s="4">
        <v>795</v>
      </c>
      <c r="B874" t="s">
        <v>1624</v>
      </c>
      <c r="C874" s="3" t="s">
        <v>1625</v>
      </c>
      <c r="D874" s="5">
        <v>7100</v>
      </c>
      <c r="E874" s="5">
        <v>1022</v>
      </c>
      <c r="F874" s="6">
        <f>Table1[[#This Row],[pledged]]/Table1[[#This Row],[goal]]</f>
        <v>0.14394366197183098</v>
      </c>
      <c r="G874" t="s">
        <v>14</v>
      </c>
      <c r="H874" s="4">
        <v>31</v>
      </c>
      <c r="I874" s="4">
        <f t="shared" si="65"/>
        <v>32.967741935483872</v>
      </c>
      <c r="J874" t="s">
        <v>21</v>
      </c>
      <c r="K874" t="s">
        <v>22</v>
      </c>
      <c r="L874">
        <v>1477976400</v>
      </c>
      <c r="M874">
        <v>1478235600</v>
      </c>
      <c r="N874" s="11">
        <f t="shared" si="66"/>
        <v>42675.208333333328</v>
      </c>
      <c r="O874" s="11">
        <f t="shared" si="67"/>
        <v>42678.208333333328</v>
      </c>
      <c r="P874" t="b">
        <v>0</v>
      </c>
      <c r="Q874" t="b">
        <v>0</v>
      </c>
      <c r="R874" t="s">
        <v>53</v>
      </c>
      <c r="S874" t="str">
        <f t="shared" si="68"/>
        <v>film &amp; video</v>
      </c>
      <c r="T874" t="str">
        <f t="shared" si="69"/>
        <v>drama</v>
      </c>
    </row>
    <row r="875" spans="1:20" x14ac:dyDescent="0.5">
      <c r="A875" s="4">
        <v>796</v>
      </c>
      <c r="B875" t="s">
        <v>1626</v>
      </c>
      <c r="C875" s="3" t="s">
        <v>1627</v>
      </c>
      <c r="D875" s="5">
        <v>7800</v>
      </c>
      <c r="E875" s="5">
        <v>4275</v>
      </c>
      <c r="F875" s="6">
        <f>Table1[[#This Row],[pledged]]/Table1[[#This Row],[goal]]</f>
        <v>0.54807692307692313</v>
      </c>
      <c r="G875" t="s">
        <v>14</v>
      </c>
      <c r="H875" s="4">
        <v>78</v>
      </c>
      <c r="I875" s="4">
        <f t="shared" si="65"/>
        <v>54.807692307692307</v>
      </c>
      <c r="J875" t="s">
        <v>21</v>
      </c>
      <c r="K875" t="s">
        <v>22</v>
      </c>
      <c r="L875">
        <v>1407474000</v>
      </c>
      <c r="M875">
        <v>1408078800</v>
      </c>
      <c r="N875" s="11">
        <f t="shared" si="66"/>
        <v>41859.208333333336</v>
      </c>
      <c r="O875" s="11">
        <f t="shared" si="67"/>
        <v>41866.208333333336</v>
      </c>
      <c r="P875" t="b">
        <v>0</v>
      </c>
      <c r="Q875" t="b">
        <v>1</v>
      </c>
      <c r="R875" t="s">
        <v>291</v>
      </c>
      <c r="S875" t="str">
        <f t="shared" si="68"/>
        <v>games</v>
      </c>
      <c r="T875" t="str">
        <f t="shared" si="69"/>
        <v>mobile games</v>
      </c>
    </row>
    <row r="876" spans="1:20" x14ac:dyDescent="0.5">
      <c r="A876" s="4">
        <v>799</v>
      </c>
      <c r="B876" t="s">
        <v>1632</v>
      </c>
      <c r="C876" s="3" t="s">
        <v>1633</v>
      </c>
      <c r="D876" s="5">
        <v>84500</v>
      </c>
      <c r="E876" s="5">
        <v>73522</v>
      </c>
      <c r="F876" s="6">
        <f>Table1[[#This Row],[pledged]]/Table1[[#This Row],[goal]]</f>
        <v>0.87008284023668636</v>
      </c>
      <c r="G876" t="s">
        <v>14</v>
      </c>
      <c r="H876" s="4">
        <v>1225</v>
      </c>
      <c r="I876" s="4">
        <f t="shared" si="65"/>
        <v>60.017959183673469</v>
      </c>
      <c r="J876" t="s">
        <v>40</v>
      </c>
      <c r="K876" t="s">
        <v>41</v>
      </c>
      <c r="L876">
        <v>1454133600</v>
      </c>
      <c r="M876">
        <v>1454479200</v>
      </c>
      <c r="N876" s="11">
        <f t="shared" si="66"/>
        <v>42399.25</v>
      </c>
      <c r="O876" s="11">
        <f t="shared" si="67"/>
        <v>42403.25</v>
      </c>
      <c r="P876" t="b">
        <v>0</v>
      </c>
      <c r="Q876" t="b">
        <v>0</v>
      </c>
      <c r="R876" t="s">
        <v>33</v>
      </c>
      <c r="S876" t="str">
        <f t="shared" si="68"/>
        <v>theater</v>
      </c>
      <c r="T876" t="str">
        <f t="shared" si="69"/>
        <v>plays</v>
      </c>
    </row>
    <row r="877" spans="1:20" x14ac:dyDescent="0.5">
      <c r="A877" s="4">
        <v>800</v>
      </c>
      <c r="B877" t="s">
        <v>1634</v>
      </c>
      <c r="C877" s="3" t="s">
        <v>1635</v>
      </c>
      <c r="D877" s="5">
        <v>100</v>
      </c>
      <c r="E877" s="5">
        <v>1</v>
      </c>
      <c r="F877" s="6">
        <f>Table1[[#This Row],[pledged]]/Table1[[#This Row],[goal]]</f>
        <v>0.01</v>
      </c>
      <c r="G877" t="s">
        <v>14</v>
      </c>
      <c r="H877" s="4">
        <v>1</v>
      </c>
      <c r="I877" s="4">
        <f t="shared" si="65"/>
        <v>1</v>
      </c>
      <c r="J877" t="s">
        <v>97</v>
      </c>
      <c r="K877" t="s">
        <v>98</v>
      </c>
      <c r="L877">
        <v>1434085200</v>
      </c>
      <c r="M877">
        <v>1434430800</v>
      </c>
      <c r="N877" s="11">
        <f t="shared" si="66"/>
        <v>42167.208333333328</v>
      </c>
      <c r="O877" s="11">
        <f t="shared" si="67"/>
        <v>42171.208333333328</v>
      </c>
      <c r="P877" t="b">
        <v>0</v>
      </c>
      <c r="Q877" t="b">
        <v>0</v>
      </c>
      <c r="R877" t="s">
        <v>23</v>
      </c>
      <c r="S877" t="str">
        <f t="shared" si="68"/>
        <v>music</v>
      </c>
      <c r="T877" t="str">
        <f t="shared" si="69"/>
        <v>rock</v>
      </c>
    </row>
    <row r="878" spans="1:20" ht="31.5" x14ac:dyDescent="0.5">
      <c r="A878" s="4">
        <v>805</v>
      </c>
      <c r="B878" t="s">
        <v>1644</v>
      </c>
      <c r="C878" s="3" t="s">
        <v>1645</v>
      </c>
      <c r="D878" s="5">
        <v>9700</v>
      </c>
      <c r="E878" s="5">
        <v>4932</v>
      </c>
      <c r="F878" s="6">
        <f>Table1[[#This Row],[pledged]]/Table1[[#This Row],[goal]]</f>
        <v>0.50845360824742269</v>
      </c>
      <c r="G878" t="s">
        <v>14</v>
      </c>
      <c r="H878" s="4">
        <v>67</v>
      </c>
      <c r="I878" s="4">
        <f t="shared" si="65"/>
        <v>73.611940298507463</v>
      </c>
      <c r="J878" t="s">
        <v>26</v>
      </c>
      <c r="K878" t="s">
        <v>27</v>
      </c>
      <c r="L878">
        <v>1416031200</v>
      </c>
      <c r="M878">
        <v>1420437600</v>
      </c>
      <c r="N878" s="11">
        <f t="shared" si="66"/>
        <v>41958.25</v>
      </c>
      <c r="O878" s="11">
        <f t="shared" si="67"/>
        <v>42009.25</v>
      </c>
      <c r="P878" t="b">
        <v>0</v>
      </c>
      <c r="Q878" t="b">
        <v>0</v>
      </c>
      <c r="R878" t="s">
        <v>42</v>
      </c>
      <c r="S878" t="str">
        <f t="shared" si="68"/>
        <v>film &amp; video</v>
      </c>
      <c r="T878" t="str">
        <f t="shared" si="69"/>
        <v>documentary</v>
      </c>
    </row>
    <row r="879" spans="1:20" x14ac:dyDescent="0.5">
      <c r="A879" s="4">
        <v>808</v>
      </c>
      <c r="B879" t="s">
        <v>1650</v>
      </c>
      <c r="C879" s="3" t="s">
        <v>1651</v>
      </c>
      <c r="D879" s="5">
        <v>5200</v>
      </c>
      <c r="E879" s="5">
        <v>1583</v>
      </c>
      <c r="F879" s="6">
        <f>Table1[[#This Row],[pledged]]/Table1[[#This Row],[goal]]</f>
        <v>0.30442307692307691</v>
      </c>
      <c r="G879" t="s">
        <v>14</v>
      </c>
      <c r="H879" s="4">
        <v>19</v>
      </c>
      <c r="I879" s="4">
        <f t="shared" si="65"/>
        <v>83.315789473684205</v>
      </c>
      <c r="J879" t="s">
        <v>21</v>
      </c>
      <c r="K879" t="s">
        <v>22</v>
      </c>
      <c r="L879">
        <v>1463461200</v>
      </c>
      <c r="M879">
        <v>1464930000</v>
      </c>
      <c r="N879" s="11">
        <f t="shared" si="66"/>
        <v>42507.208333333328</v>
      </c>
      <c r="O879" s="11">
        <f t="shared" si="67"/>
        <v>42524.208333333328</v>
      </c>
      <c r="P879" t="b">
        <v>0</v>
      </c>
      <c r="Q879" t="b">
        <v>0</v>
      </c>
      <c r="R879" t="s">
        <v>17</v>
      </c>
      <c r="S879" t="str">
        <f t="shared" si="68"/>
        <v>food</v>
      </c>
      <c r="T879" t="str">
        <f t="shared" si="69"/>
        <v>food trucks</v>
      </c>
    </row>
    <row r="880" spans="1:20" x14ac:dyDescent="0.5">
      <c r="A880" s="4">
        <v>809</v>
      </c>
      <c r="B880" t="s">
        <v>1598</v>
      </c>
      <c r="C880" s="3" t="s">
        <v>1652</v>
      </c>
      <c r="D880" s="5">
        <v>140800</v>
      </c>
      <c r="E880" s="5">
        <v>88536</v>
      </c>
      <c r="F880" s="6">
        <f>Table1[[#This Row],[pledged]]/Table1[[#This Row],[goal]]</f>
        <v>0.62880681818181816</v>
      </c>
      <c r="G880" t="s">
        <v>14</v>
      </c>
      <c r="H880" s="4">
        <v>2108</v>
      </c>
      <c r="I880" s="4">
        <f t="shared" si="65"/>
        <v>42</v>
      </c>
      <c r="J880" t="s">
        <v>97</v>
      </c>
      <c r="K880" t="s">
        <v>98</v>
      </c>
      <c r="L880">
        <v>1344920400</v>
      </c>
      <c r="M880">
        <v>1345006800</v>
      </c>
      <c r="N880" s="11">
        <f t="shared" si="66"/>
        <v>41135.208333333336</v>
      </c>
      <c r="O880" s="11">
        <f t="shared" si="67"/>
        <v>41136.208333333336</v>
      </c>
      <c r="P880" t="b">
        <v>0</v>
      </c>
      <c r="Q880" t="b">
        <v>0</v>
      </c>
      <c r="R880" t="s">
        <v>42</v>
      </c>
      <c r="S880" t="str">
        <f t="shared" si="68"/>
        <v>film &amp; video</v>
      </c>
      <c r="T880" t="str">
        <f t="shared" si="69"/>
        <v>documentary</v>
      </c>
    </row>
    <row r="881" spans="1:20" x14ac:dyDescent="0.5">
      <c r="A881" s="4">
        <v>811</v>
      </c>
      <c r="B881" t="s">
        <v>1655</v>
      </c>
      <c r="C881" s="3" t="s">
        <v>1656</v>
      </c>
      <c r="D881" s="5">
        <v>92500</v>
      </c>
      <c r="E881" s="5">
        <v>71320</v>
      </c>
      <c r="F881" s="6">
        <f>Table1[[#This Row],[pledged]]/Table1[[#This Row],[goal]]</f>
        <v>0.77102702702702708</v>
      </c>
      <c r="G881" t="s">
        <v>14</v>
      </c>
      <c r="H881" s="4">
        <v>679</v>
      </c>
      <c r="I881" s="4">
        <f t="shared" si="65"/>
        <v>105.03681885125184</v>
      </c>
      <c r="J881" t="s">
        <v>21</v>
      </c>
      <c r="K881" t="s">
        <v>22</v>
      </c>
      <c r="L881">
        <v>1452319200</v>
      </c>
      <c r="M881">
        <v>1452492000</v>
      </c>
      <c r="N881" s="11">
        <f t="shared" si="66"/>
        <v>42378.25</v>
      </c>
      <c r="O881" s="11">
        <f t="shared" si="67"/>
        <v>42380.25</v>
      </c>
      <c r="P881" t="b">
        <v>0</v>
      </c>
      <c r="Q881" t="b">
        <v>1</v>
      </c>
      <c r="R881" t="s">
        <v>88</v>
      </c>
      <c r="S881" t="str">
        <f t="shared" si="68"/>
        <v>games</v>
      </c>
      <c r="T881" t="str">
        <f t="shared" si="69"/>
        <v>video games</v>
      </c>
    </row>
    <row r="882" spans="1:20" x14ac:dyDescent="0.5">
      <c r="A882" s="4">
        <v>814</v>
      </c>
      <c r="B882" t="s">
        <v>1661</v>
      </c>
      <c r="C882" s="3" t="s">
        <v>1662</v>
      </c>
      <c r="D882" s="5">
        <v>3200</v>
      </c>
      <c r="E882" s="5">
        <v>2950</v>
      </c>
      <c r="F882" s="6">
        <f>Table1[[#This Row],[pledged]]/Table1[[#This Row],[goal]]</f>
        <v>0.921875</v>
      </c>
      <c r="G882" t="s">
        <v>14</v>
      </c>
      <c r="H882" s="4">
        <v>36</v>
      </c>
      <c r="I882" s="4">
        <f t="shared" si="65"/>
        <v>81.944444444444443</v>
      </c>
      <c r="J882" t="s">
        <v>36</v>
      </c>
      <c r="K882" t="s">
        <v>37</v>
      </c>
      <c r="L882">
        <v>1464325200</v>
      </c>
      <c r="M882">
        <v>1464498000</v>
      </c>
      <c r="N882" s="11">
        <f t="shared" si="66"/>
        <v>42517.208333333328</v>
      </c>
      <c r="O882" s="11">
        <f t="shared" si="67"/>
        <v>42519.208333333328</v>
      </c>
      <c r="P882" t="b">
        <v>0</v>
      </c>
      <c r="Q882" t="b">
        <v>1</v>
      </c>
      <c r="R882" t="s">
        <v>23</v>
      </c>
      <c r="S882" t="str">
        <f t="shared" si="68"/>
        <v>music</v>
      </c>
      <c r="T882" t="str">
        <f t="shared" si="69"/>
        <v>rock</v>
      </c>
    </row>
    <row r="883" spans="1:20" ht="31.5" x14ac:dyDescent="0.5">
      <c r="A883" s="4">
        <v>819</v>
      </c>
      <c r="B883" t="s">
        <v>1670</v>
      </c>
      <c r="C883" s="3" t="s">
        <v>1671</v>
      </c>
      <c r="D883" s="5">
        <v>8900</v>
      </c>
      <c r="E883" s="5">
        <v>4509</v>
      </c>
      <c r="F883" s="6">
        <f>Table1[[#This Row],[pledged]]/Table1[[#This Row],[goal]]</f>
        <v>0.50662921348314605</v>
      </c>
      <c r="G883" t="s">
        <v>14</v>
      </c>
      <c r="H883" s="4">
        <v>47</v>
      </c>
      <c r="I883" s="4">
        <f t="shared" si="65"/>
        <v>95.936170212765958</v>
      </c>
      <c r="J883" t="s">
        <v>21</v>
      </c>
      <c r="K883" t="s">
        <v>22</v>
      </c>
      <c r="L883">
        <v>1353736800</v>
      </c>
      <c r="M883">
        <v>1355032800</v>
      </c>
      <c r="N883" s="11">
        <f t="shared" si="66"/>
        <v>41237.25</v>
      </c>
      <c r="O883" s="11">
        <f t="shared" si="67"/>
        <v>41252.25</v>
      </c>
      <c r="P883" t="b">
        <v>1</v>
      </c>
      <c r="Q883" t="b">
        <v>0</v>
      </c>
      <c r="R883" t="s">
        <v>88</v>
      </c>
      <c r="S883" t="str">
        <f t="shared" si="68"/>
        <v>games</v>
      </c>
      <c r="T883" t="str">
        <f t="shared" si="69"/>
        <v>video games</v>
      </c>
    </row>
    <row r="884" spans="1:20" ht="31.5" x14ac:dyDescent="0.5">
      <c r="A884" s="4">
        <v>828</v>
      </c>
      <c r="B884" t="s">
        <v>1688</v>
      </c>
      <c r="C884" s="3" t="s">
        <v>1689</v>
      </c>
      <c r="D884" s="5">
        <v>7100</v>
      </c>
      <c r="E884" s="5">
        <v>4899</v>
      </c>
      <c r="F884" s="6">
        <f>Table1[[#This Row],[pledged]]/Table1[[#This Row],[goal]]</f>
        <v>0.69</v>
      </c>
      <c r="G884" t="s">
        <v>14</v>
      </c>
      <c r="H884" s="4">
        <v>70</v>
      </c>
      <c r="I884" s="4">
        <f t="shared" si="65"/>
        <v>69.98571428571428</v>
      </c>
      <c r="J884" t="s">
        <v>21</v>
      </c>
      <c r="K884" t="s">
        <v>22</v>
      </c>
      <c r="L884">
        <v>1535432400</v>
      </c>
      <c r="M884">
        <v>1537592400</v>
      </c>
      <c r="N884" s="11">
        <f t="shared" si="66"/>
        <v>43340.208333333328</v>
      </c>
      <c r="O884" s="11">
        <f t="shared" si="67"/>
        <v>43365.208333333328</v>
      </c>
      <c r="P884" t="b">
        <v>0</v>
      </c>
      <c r="Q884" t="b">
        <v>0</v>
      </c>
      <c r="R884" t="s">
        <v>33</v>
      </c>
      <c r="S884" t="str">
        <f t="shared" si="68"/>
        <v>theater</v>
      </c>
      <c r="T884" t="str">
        <f t="shared" si="69"/>
        <v>plays</v>
      </c>
    </row>
    <row r="885" spans="1:20" x14ac:dyDescent="0.5">
      <c r="A885" s="4">
        <v>829</v>
      </c>
      <c r="B885" t="s">
        <v>1690</v>
      </c>
      <c r="C885" s="3" t="s">
        <v>1691</v>
      </c>
      <c r="D885" s="5">
        <v>9600</v>
      </c>
      <c r="E885" s="5">
        <v>4929</v>
      </c>
      <c r="F885" s="6">
        <f>Table1[[#This Row],[pledged]]/Table1[[#This Row],[goal]]</f>
        <v>0.51343749999999999</v>
      </c>
      <c r="G885" t="s">
        <v>14</v>
      </c>
      <c r="H885" s="4">
        <v>154</v>
      </c>
      <c r="I885" s="4">
        <f t="shared" si="65"/>
        <v>32.006493506493506</v>
      </c>
      <c r="J885" t="s">
        <v>21</v>
      </c>
      <c r="K885" t="s">
        <v>22</v>
      </c>
      <c r="L885">
        <v>1433826000</v>
      </c>
      <c r="M885">
        <v>1435122000</v>
      </c>
      <c r="N885" s="11">
        <f t="shared" si="66"/>
        <v>42164.208333333328</v>
      </c>
      <c r="O885" s="11">
        <f t="shared" si="67"/>
        <v>42179.208333333328</v>
      </c>
      <c r="P885" t="b">
        <v>0</v>
      </c>
      <c r="Q885" t="b">
        <v>0</v>
      </c>
      <c r="R885" t="s">
        <v>33</v>
      </c>
      <c r="S885" t="str">
        <f t="shared" si="68"/>
        <v>theater</v>
      </c>
      <c r="T885" t="str">
        <f t="shared" si="69"/>
        <v>plays</v>
      </c>
    </row>
    <row r="886" spans="1:20" ht="31.5" x14ac:dyDescent="0.5">
      <c r="A886" s="4">
        <v>830</v>
      </c>
      <c r="B886" t="s">
        <v>1692</v>
      </c>
      <c r="C886" s="3" t="s">
        <v>1693</v>
      </c>
      <c r="D886" s="5">
        <v>121600</v>
      </c>
      <c r="E886" s="5">
        <v>1424</v>
      </c>
      <c r="F886" s="6">
        <f>Table1[[#This Row],[pledged]]/Table1[[#This Row],[goal]]</f>
        <v>1.1710526315789473E-2</v>
      </c>
      <c r="G886" t="s">
        <v>14</v>
      </c>
      <c r="H886" s="4">
        <v>22</v>
      </c>
      <c r="I886" s="4">
        <f t="shared" si="65"/>
        <v>64.727272727272734</v>
      </c>
      <c r="J886" t="s">
        <v>21</v>
      </c>
      <c r="K886" t="s">
        <v>22</v>
      </c>
      <c r="L886">
        <v>1514959200</v>
      </c>
      <c r="M886">
        <v>1520056800</v>
      </c>
      <c r="N886" s="11">
        <f t="shared" si="66"/>
        <v>43103.25</v>
      </c>
      <c r="O886" s="11">
        <f t="shared" si="67"/>
        <v>43162.25</v>
      </c>
      <c r="P886" t="b">
        <v>0</v>
      </c>
      <c r="Q886" t="b">
        <v>0</v>
      </c>
      <c r="R886" t="s">
        <v>33</v>
      </c>
      <c r="S886" t="str">
        <f t="shared" si="68"/>
        <v>theater</v>
      </c>
      <c r="T886" t="str">
        <f t="shared" si="69"/>
        <v>plays</v>
      </c>
    </row>
    <row r="887" spans="1:20" x14ac:dyDescent="0.5">
      <c r="A887" s="4">
        <v>835</v>
      </c>
      <c r="B887" t="s">
        <v>1702</v>
      </c>
      <c r="C887" s="3" t="s">
        <v>1703</v>
      </c>
      <c r="D887" s="5">
        <v>86200</v>
      </c>
      <c r="E887" s="5">
        <v>77355</v>
      </c>
      <c r="F887" s="6">
        <f>Table1[[#This Row],[pledged]]/Table1[[#This Row],[goal]]</f>
        <v>0.89738979118329465</v>
      </c>
      <c r="G887" t="s">
        <v>14</v>
      </c>
      <c r="H887" s="4">
        <v>1758</v>
      </c>
      <c r="I887" s="4">
        <f t="shared" si="65"/>
        <v>44.001706484641637</v>
      </c>
      <c r="J887" t="s">
        <v>21</v>
      </c>
      <c r="K887" t="s">
        <v>22</v>
      </c>
      <c r="L887">
        <v>1425103200</v>
      </c>
      <c r="M887">
        <v>1425621600</v>
      </c>
      <c r="N887" s="11">
        <f t="shared" si="66"/>
        <v>42063.25</v>
      </c>
      <c r="O887" s="11">
        <f t="shared" si="67"/>
        <v>42069.25</v>
      </c>
      <c r="P887" t="b">
        <v>0</v>
      </c>
      <c r="Q887" t="b">
        <v>0</v>
      </c>
      <c r="R887" t="s">
        <v>28</v>
      </c>
      <c r="S887" t="str">
        <f t="shared" si="68"/>
        <v>technology</v>
      </c>
      <c r="T887" t="str">
        <f t="shared" si="69"/>
        <v>web</v>
      </c>
    </row>
    <row r="888" spans="1:20" x14ac:dyDescent="0.5">
      <c r="A888" s="4">
        <v>836</v>
      </c>
      <c r="B888" t="s">
        <v>1704</v>
      </c>
      <c r="C888" s="3" t="s">
        <v>1705</v>
      </c>
      <c r="D888" s="5">
        <v>8100</v>
      </c>
      <c r="E888" s="5">
        <v>6086</v>
      </c>
      <c r="F888" s="6">
        <f>Table1[[#This Row],[pledged]]/Table1[[#This Row],[goal]]</f>
        <v>0.75135802469135804</v>
      </c>
      <c r="G888" t="s">
        <v>14</v>
      </c>
      <c r="H888" s="4">
        <v>94</v>
      </c>
      <c r="I888" s="4">
        <f t="shared" si="65"/>
        <v>64.744680851063833</v>
      </c>
      <c r="J888" t="s">
        <v>21</v>
      </c>
      <c r="K888" t="s">
        <v>22</v>
      </c>
      <c r="L888">
        <v>1265349600</v>
      </c>
      <c r="M888">
        <v>1266300000</v>
      </c>
      <c r="N888" s="11">
        <f t="shared" si="66"/>
        <v>40214.25</v>
      </c>
      <c r="O888" s="11">
        <f t="shared" si="67"/>
        <v>40225.25</v>
      </c>
      <c r="P888" t="b">
        <v>0</v>
      </c>
      <c r="Q888" t="b">
        <v>0</v>
      </c>
      <c r="R888" t="s">
        <v>59</v>
      </c>
      <c r="S888" t="str">
        <f t="shared" si="68"/>
        <v>music</v>
      </c>
      <c r="T888" t="str">
        <f t="shared" si="69"/>
        <v>indie rock</v>
      </c>
    </row>
    <row r="889" spans="1:20" ht="31.5" x14ac:dyDescent="0.5">
      <c r="A889" s="4">
        <v>843</v>
      </c>
      <c r="B889" t="s">
        <v>1718</v>
      </c>
      <c r="C889" s="3" t="s">
        <v>1719</v>
      </c>
      <c r="D889" s="5">
        <v>8800</v>
      </c>
      <c r="E889" s="5">
        <v>2703</v>
      </c>
      <c r="F889" s="6">
        <f>Table1[[#This Row],[pledged]]/Table1[[#This Row],[goal]]</f>
        <v>0.30715909090909088</v>
      </c>
      <c r="G889" t="s">
        <v>14</v>
      </c>
      <c r="H889" s="4">
        <v>33</v>
      </c>
      <c r="I889" s="4">
        <f t="shared" si="65"/>
        <v>81.909090909090907</v>
      </c>
      <c r="J889" t="s">
        <v>21</v>
      </c>
      <c r="K889" t="s">
        <v>22</v>
      </c>
      <c r="L889">
        <v>1535259600</v>
      </c>
      <c r="M889">
        <v>1535778000</v>
      </c>
      <c r="N889" s="11">
        <f t="shared" si="66"/>
        <v>43338.208333333328</v>
      </c>
      <c r="O889" s="11">
        <f t="shared" si="67"/>
        <v>43344.208333333328</v>
      </c>
      <c r="P889" t="b">
        <v>0</v>
      </c>
      <c r="Q889" t="b">
        <v>0</v>
      </c>
      <c r="R889" t="s">
        <v>121</v>
      </c>
      <c r="S889" t="str">
        <f t="shared" si="68"/>
        <v>photography</v>
      </c>
      <c r="T889" t="str">
        <f t="shared" si="69"/>
        <v>photography books</v>
      </c>
    </row>
    <row r="890" spans="1:20" x14ac:dyDescent="0.5">
      <c r="A890" s="4">
        <v>850</v>
      </c>
      <c r="B890" t="s">
        <v>1732</v>
      </c>
      <c r="C890" s="3" t="s">
        <v>1733</v>
      </c>
      <c r="D890" s="5">
        <v>100</v>
      </c>
      <c r="E890" s="5">
        <v>1</v>
      </c>
      <c r="F890" s="6">
        <f>Table1[[#This Row],[pledged]]/Table1[[#This Row],[goal]]</f>
        <v>0.01</v>
      </c>
      <c r="G890" t="s">
        <v>14</v>
      </c>
      <c r="H890" s="4">
        <v>1</v>
      </c>
      <c r="I890" s="4">
        <f t="shared" si="65"/>
        <v>1</v>
      </c>
      <c r="J890" t="s">
        <v>21</v>
      </c>
      <c r="K890" t="s">
        <v>22</v>
      </c>
      <c r="L890">
        <v>1321682400</v>
      </c>
      <c r="M890">
        <v>1322978400</v>
      </c>
      <c r="N890" s="11">
        <f t="shared" si="66"/>
        <v>40866.25</v>
      </c>
      <c r="O890" s="11">
        <f t="shared" si="67"/>
        <v>40881.25</v>
      </c>
      <c r="P890" t="b">
        <v>1</v>
      </c>
      <c r="Q890" t="b">
        <v>0</v>
      </c>
      <c r="R890" t="s">
        <v>23</v>
      </c>
      <c r="S890" t="str">
        <f t="shared" si="68"/>
        <v>music</v>
      </c>
      <c r="T890" t="str">
        <f t="shared" si="69"/>
        <v>rock</v>
      </c>
    </row>
    <row r="891" spans="1:20" x14ac:dyDescent="0.5">
      <c r="A891" s="4">
        <v>852</v>
      </c>
      <c r="B891" t="s">
        <v>1736</v>
      </c>
      <c r="C891" s="3" t="s">
        <v>1737</v>
      </c>
      <c r="D891" s="5">
        <v>4900</v>
      </c>
      <c r="E891" s="5">
        <v>2505</v>
      </c>
      <c r="F891" s="6">
        <f>Table1[[#This Row],[pledged]]/Table1[[#This Row],[goal]]</f>
        <v>0.51122448979591839</v>
      </c>
      <c r="G891" t="s">
        <v>14</v>
      </c>
      <c r="H891" s="4">
        <v>31</v>
      </c>
      <c r="I891" s="4">
        <f t="shared" si="65"/>
        <v>80.806451612903231</v>
      </c>
      <c r="J891" t="s">
        <v>21</v>
      </c>
      <c r="K891" t="s">
        <v>22</v>
      </c>
      <c r="L891">
        <v>1310792400</v>
      </c>
      <c r="M891">
        <v>1311656400</v>
      </c>
      <c r="N891" s="11">
        <f t="shared" si="66"/>
        <v>40740.208333333336</v>
      </c>
      <c r="O891" s="11">
        <f t="shared" si="67"/>
        <v>40750.208333333336</v>
      </c>
      <c r="P891" t="b">
        <v>0</v>
      </c>
      <c r="Q891" t="b">
        <v>1</v>
      </c>
      <c r="R891" t="s">
        <v>88</v>
      </c>
      <c r="S891" t="str">
        <f t="shared" si="68"/>
        <v>games</v>
      </c>
      <c r="T891" t="str">
        <f t="shared" si="69"/>
        <v>video games</v>
      </c>
    </row>
    <row r="892" spans="1:20" ht="31.5" x14ac:dyDescent="0.5">
      <c r="A892" s="4">
        <v>858</v>
      </c>
      <c r="B892" t="s">
        <v>1747</v>
      </c>
      <c r="C892" s="3" t="s">
        <v>1748</v>
      </c>
      <c r="D892" s="5">
        <v>4000</v>
      </c>
      <c r="E892" s="5">
        <v>2778</v>
      </c>
      <c r="F892" s="6">
        <f>Table1[[#This Row],[pledged]]/Table1[[#This Row],[goal]]</f>
        <v>0.69450000000000001</v>
      </c>
      <c r="G892" t="s">
        <v>14</v>
      </c>
      <c r="H892" s="4">
        <v>35</v>
      </c>
      <c r="I892" s="4">
        <f t="shared" si="65"/>
        <v>79.371428571428567</v>
      </c>
      <c r="J892" t="s">
        <v>21</v>
      </c>
      <c r="K892" t="s">
        <v>22</v>
      </c>
      <c r="L892">
        <v>1524286800</v>
      </c>
      <c r="M892">
        <v>1524891600</v>
      </c>
      <c r="N892" s="11">
        <f t="shared" si="66"/>
        <v>43211.208333333328</v>
      </c>
      <c r="O892" s="11">
        <f t="shared" si="67"/>
        <v>43218.208333333328</v>
      </c>
      <c r="P892" t="b">
        <v>1</v>
      </c>
      <c r="Q892" t="b">
        <v>0</v>
      </c>
      <c r="R892" t="s">
        <v>17</v>
      </c>
      <c r="S892" t="str">
        <f t="shared" si="68"/>
        <v>food</v>
      </c>
      <c r="T892" t="str">
        <f t="shared" si="69"/>
        <v>food trucks</v>
      </c>
    </row>
    <row r="893" spans="1:20" ht="31.5" x14ac:dyDescent="0.5">
      <c r="A893" s="4">
        <v>859</v>
      </c>
      <c r="B893" t="s">
        <v>1749</v>
      </c>
      <c r="C893" s="3" t="s">
        <v>1750</v>
      </c>
      <c r="D893" s="5">
        <v>7300</v>
      </c>
      <c r="E893" s="5">
        <v>2594</v>
      </c>
      <c r="F893" s="6">
        <f>Table1[[#This Row],[pledged]]/Table1[[#This Row],[goal]]</f>
        <v>0.35534246575342465</v>
      </c>
      <c r="G893" t="s">
        <v>14</v>
      </c>
      <c r="H893" s="4">
        <v>63</v>
      </c>
      <c r="I893" s="4">
        <f t="shared" si="65"/>
        <v>41.174603174603178</v>
      </c>
      <c r="J893" t="s">
        <v>21</v>
      </c>
      <c r="K893" t="s">
        <v>22</v>
      </c>
      <c r="L893">
        <v>1362117600</v>
      </c>
      <c r="M893">
        <v>1363669200</v>
      </c>
      <c r="N893" s="11">
        <f t="shared" si="66"/>
        <v>41334.25</v>
      </c>
      <c r="O893" s="11">
        <f t="shared" si="67"/>
        <v>41352.208333333336</v>
      </c>
      <c r="P893" t="b">
        <v>0</v>
      </c>
      <c r="Q893" t="b">
        <v>1</v>
      </c>
      <c r="R893" t="s">
        <v>33</v>
      </c>
      <c r="S893" t="str">
        <f t="shared" si="68"/>
        <v>theater</v>
      </c>
      <c r="T893" t="str">
        <f t="shared" si="69"/>
        <v>plays</v>
      </c>
    </row>
    <row r="894" spans="1:20" x14ac:dyDescent="0.5">
      <c r="A894" s="4">
        <v>869</v>
      </c>
      <c r="B894" t="s">
        <v>1769</v>
      </c>
      <c r="C894" s="3" t="s">
        <v>1770</v>
      </c>
      <c r="D894" s="5">
        <v>161900</v>
      </c>
      <c r="E894" s="5">
        <v>38376</v>
      </c>
      <c r="F894" s="6">
        <f>Table1[[#This Row],[pledged]]/Table1[[#This Row],[goal]]</f>
        <v>0.23703520691785052</v>
      </c>
      <c r="G894" t="s">
        <v>14</v>
      </c>
      <c r="H894" s="4">
        <v>526</v>
      </c>
      <c r="I894" s="4">
        <f t="shared" si="65"/>
        <v>72.958174904942965</v>
      </c>
      <c r="J894" t="s">
        <v>21</v>
      </c>
      <c r="K894" t="s">
        <v>22</v>
      </c>
      <c r="L894">
        <v>1277096400</v>
      </c>
      <c r="M894">
        <v>1278306000</v>
      </c>
      <c r="N894" s="11">
        <f t="shared" si="66"/>
        <v>40350.208333333336</v>
      </c>
      <c r="O894" s="11">
        <f t="shared" si="67"/>
        <v>40364.208333333336</v>
      </c>
      <c r="P894" t="b">
        <v>0</v>
      </c>
      <c r="Q894" t="b">
        <v>0</v>
      </c>
      <c r="R894" t="s">
        <v>53</v>
      </c>
      <c r="S894" t="str">
        <f t="shared" si="68"/>
        <v>film &amp; video</v>
      </c>
      <c r="T894" t="str">
        <f t="shared" si="69"/>
        <v>drama</v>
      </c>
    </row>
    <row r="895" spans="1:20" x14ac:dyDescent="0.5">
      <c r="A895" s="4">
        <v>870</v>
      </c>
      <c r="B895" t="s">
        <v>1771</v>
      </c>
      <c r="C895" s="3" t="s">
        <v>1772</v>
      </c>
      <c r="D895" s="5">
        <v>7700</v>
      </c>
      <c r="E895" s="5">
        <v>6920</v>
      </c>
      <c r="F895" s="6">
        <f>Table1[[#This Row],[pledged]]/Table1[[#This Row],[goal]]</f>
        <v>0.89870129870129867</v>
      </c>
      <c r="G895" t="s">
        <v>14</v>
      </c>
      <c r="H895" s="4">
        <v>121</v>
      </c>
      <c r="I895" s="4">
        <f t="shared" si="65"/>
        <v>57.190082644628099</v>
      </c>
      <c r="J895" t="s">
        <v>21</v>
      </c>
      <c r="K895" t="s">
        <v>22</v>
      </c>
      <c r="L895">
        <v>1440392400</v>
      </c>
      <c r="M895">
        <v>1442552400</v>
      </c>
      <c r="N895" s="11">
        <f t="shared" si="66"/>
        <v>42240.208333333328</v>
      </c>
      <c r="O895" s="11">
        <f t="shared" si="67"/>
        <v>42265.208333333328</v>
      </c>
      <c r="P895" t="b">
        <v>0</v>
      </c>
      <c r="Q895" t="b">
        <v>0</v>
      </c>
      <c r="R895" t="s">
        <v>33</v>
      </c>
      <c r="S895" t="str">
        <f t="shared" si="68"/>
        <v>theater</v>
      </c>
      <c r="T895" t="str">
        <f t="shared" si="69"/>
        <v>plays</v>
      </c>
    </row>
    <row r="896" spans="1:20" x14ac:dyDescent="0.5">
      <c r="A896" s="4">
        <v>875</v>
      </c>
      <c r="B896" t="s">
        <v>1781</v>
      </c>
      <c r="C896" s="3" t="s">
        <v>1782</v>
      </c>
      <c r="D896" s="5">
        <v>7900</v>
      </c>
      <c r="E896" s="5">
        <v>5465</v>
      </c>
      <c r="F896" s="6">
        <f>Table1[[#This Row],[pledged]]/Table1[[#This Row],[goal]]</f>
        <v>0.6917721518987342</v>
      </c>
      <c r="G896" t="s">
        <v>14</v>
      </c>
      <c r="H896" s="4">
        <v>67</v>
      </c>
      <c r="I896" s="4">
        <f t="shared" si="65"/>
        <v>81.567164179104481</v>
      </c>
      <c r="J896" t="s">
        <v>21</v>
      </c>
      <c r="K896" t="s">
        <v>22</v>
      </c>
      <c r="L896">
        <v>1294898400</v>
      </c>
      <c r="M896">
        <v>1294984800</v>
      </c>
      <c r="N896" s="11">
        <f t="shared" si="66"/>
        <v>40556.25</v>
      </c>
      <c r="O896" s="11">
        <f t="shared" si="67"/>
        <v>40557.25</v>
      </c>
      <c r="P896" t="b">
        <v>0</v>
      </c>
      <c r="Q896" t="b">
        <v>0</v>
      </c>
      <c r="R896" t="s">
        <v>23</v>
      </c>
      <c r="S896" t="str">
        <f t="shared" si="68"/>
        <v>music</v>
      </c>
      <c r="T896" t="str">
        <f t="shared" si="69"/>
        <v>rock</v>
      </c>
    </row>
    <row r="897" spans="1:20" x14ac:dyDescent="0.5">
      <c r="A897" s="4">
        <v>876</v>
      </c>
      <c r="B897" t="s">
        <v>1783</v>
      </c>
      <c r="C897" s="3" t="s">
        <v>1784</v>
      </c>
      <c r="D897" s="5">
        <v>8300</v>
      </c>
      <c r="E897" s="5">
        <v>2111</v>
      </c>
      <c r="F897" s="6">
        <f>Table1[[#This Row],[pledged]]/Table1[[#This Row],[goal]]</f>
        <v>0.25433734939759034</v>
      </c>
      <c r="G897" t="s">
        <v>14</v>
      </c>
      <c r="H897" s="4">
        <v>57</v>
      </c>
      <c r="I897" s="4">
        <f t="shared" si="65"/>
        <v>37.035087719298247</v>
      </c>
      <c r="J897" t="s">
        <v>15</v>
      </c>
      <c r="K897" t="s">
        <v>16</v>
      </c>
      <c r="L897">
        <v>1559970000</v>
      </c>
      <c r="M897">
        <v>1562043600</v>
      </c>
      <c r="N897" s="11">
        <f t="shared" si="66"/>
        <v>43624.208333333328</v>
      </c>
      <c r="O897" s="11">
        <f t="shared" si="67"/>
        <v>43648.208333333328</v>
      </c>
      <c r="P897" t="b">
        <v>0</v>
      </c>
      <c r="Q897" t="b">
        <v>0</v>
      </c>
      <c r="R897" t="s">
        <v>121</v>
      </c>
      <c r="S897" t="str">
        <f t="shared" si="68"/>
        <v>photography</v>
      </c>
      <c r="T897" t="str">
        <f t="shared" si="69"/>
        <v>photography books</v>
      </c>
    </row>
    <row r="898" spans="1:20" x14ac:dyDescent="0.5">
      <c r="A898" s="4">
        <v>877</v>
      </c>
      <c r="B898" t="s">
        <v>1785</v>
      </c>
      <c r="C898" s="3" t="s">
        <v>1786</v>
      </c>
      <c r="D898" s="5">
        <v>163600</v>
      </c>
      <c r="E898" s="5">
        <v>126628</v>
      </c>
      <c r="F898" s="6">
        <f>Table1[[#This Row],[pledged]]/Table1[[#This Row],[goal]]</f>
        <v>0.77400977995110021</v>
      </c>
      <c r="G898" t="s">
        <v>14</v>
      </c>
      <c r="H898" s="4">
        <v>1229</v>
      </c>
      <c r="I898" s="4">
        <f t="shared" ref="I898:I961" si="70">IFERROR(AVERAGE(E898/H898), 0)</f>
        <v>103.033360455655</v>
      </c>
      <c r="J898" t="s">
        <v>21</v>
      </c>
      <c r="K898" t="s">
        <v>22</v>
      </c>
      <c r="L898">
        <v>1469509200</v>
      </c>
      <c r="M898">
        <v>1469595600</v>
      </c>
      <c r="N898" s="11">
        <f t="shared" ref="N898:N961" si="71">(((L898/60)/60)/24)+DATE(1970,1,1)</f>
        <v>42577.208333333328</v>
      </c>
      <c r="O898" s="11">
        <f t="shared" ref="O898:O961" si="72">(((M898/60)/60)/24)+DATE(1970,1,1)</f>
        <v>42578.208333333328</v>
      </c>
      <c r="P898" t="b">
        <v>0</v>
      </c>
      <c r="Q898" t="b">
        <v>0</v>
      </c>
      <c r="R898" t="s">
        <v>17</v>
      </c>
      <c r="S898" t="str">
        <f t="shared" ref="S898:S961" si="73">LEFT(R898, FIND("/", R898) - 1)</f>
        <v>food</v>
      </c>
      <c r="T898" t="str">
        <f t="shared" ref="T898:T961" si="74">MID(R898, FIND("/", R898) + 1, LEN(R898) - FIND("/", R898))</f>
        <v>food trucks</v>
      </c>
    </row>
    <row r="899" spans="1:20" x14ac:dyDescent="0.5">
      <c r="A899" s="4">
        <v>878</v>
      </c>
      <c r="B899" t="s">
        <v>1787</v>
      </c>
      <c r="C899" s="3" t="s">
        <v>1788</v>
      </c>
      <c r="D899" s="5">
        <v>2700</v>
      </c>
      <c r="E899" s="5">
        <v>1012</v>
      </c>
      <c r="F899" s="6">
        <f>Table1[[#This Row],[pledged]]/Table1[[#This Row],[goal]]</f>
        <v>0.37481481481481482</v>
      </c>
      <c r="G899" t="s">
        <v>14</v>
      </c>
      <c r="H899" s="4">
        <v>12</v>
      </c>
      <c r="I899" s="4">
        <f t="shared" si="70"/>
        <v>84.333333333333329</v>
      </c>
      <c r="J899" t="s">
        <v>106</v>
      </c>
      <c r="K899" t="s">
        <v>107</v>
      </c>
      <c r="L899">
        <v>1579068000</v>
      </c>
      <c r="M899">
        <v>1581141600</v>
      </c>
      <c r="N899" s="11">
        <f t="shared" si="71"/>
        <v>43845.25</v>
      </c>
      <c r="O899" s="11">
        <f t="shared" si="72"/>
        <v>43869.25</v>
      </c>
      <c r="P899" t="b">
        <v>0</v>
      </c>
      <c r="Q899" t="b">
        <v>0</v>
      </c>
      <c r="R899" t="s">
        <v>147</v>
      </c>
      <c r="S899" t="str">
        <f t="shared" si="73"/>
        <v>music</v>
      </c>
      <c r="T899" t="str">
        <f t="shared" si="74"/>
        <v>metal</v>
      </c>
    </row>
    <row r="900" spans="1:20" x14ac:dyDescent="0.5">
      <c r="A900" s="4">
        <v>881</v>
      </c>
      <c r="B900" t="s">
        <v>1793</v>
      </c>
      <c r="C900" s="3" t="s">
        <v>1794</v>
      </c>
      <c r="D900" s="5">
        <v>81300</v>
      </c>
      <c r="E900" s="5">
        <v>31665</v>
      </c>
      <c r="F900" s="6">
        <f>Table1[[#This Row],[pledged]]/Table1[[#This Row],[goal]]</f>
        <v>0.38948339483394834</v>
      </c>
      <c r="G900" t="s">
        <v>14</v>
      </c>
      <c r="H900" s="4">
        <v>452</v>
      </c>
      <c r="I900" s="4">
        <f t="shared" si="70"/>
        <v>70.055309734513273</v>
      </c>
      <c r="J900" t="s">
        <v>21</v>
      </c>
      <c r="K900" t="s">
        <v>22</v>
      </c>
      <c r="L900">
        <v>1436418000</v>
      </c>
      <c r="M900">
        <v>1438923600</v>
      </c>
      <c r="N900" s="11">
        <f t="shared" si="71"/>
        <v>42194.208333333328</v>
      </c>
      <c r="O900" s="11">
        <f t="shared" si="72"/>
        <v>42223.208333333328</v>
      </c>
      <c r="P900" t="b">
        <v>0</v>
      </c>
      <c r="Q900" t="b">
        <v>1</v>
      </c>
      <c r="R900" t="s">
        <v>33</v>
      </c>
      <c r="S900" t="str">
        <f t="shared" si="73"/>
        <v>theater</v>
      </c>
      <c r="T900" t="str">
        <f t="shared" si="74"/>
        <v>plays</v>
      </c>
    </row>
    <row r="901" spans="1:20" x14ac:dyDescent="0.5">
      <c r="A901" s="4">
        <v>884</v>
      </c>
      <c r="B901" t="s">
        <v>1799</v>
      </c>
      <c r="C901" s="3" t="s">
        <v>1800</v>
      </c>
      <c r="D901" s="5">
        <v>170800</v>
      </c>
      <c r="E901" s="5">
        <v>109374</v>
      </c>
      <c r="F901" s="6">
        <f>Table1[[#This Row],[pledged]]/Table1[[#This Row],[goal]]</f>
        <v>0.64036299765807958</v>
      </c>
      <c r="G901" t="s">
        <v>14</v>
      </c>
      <c r="H901" s="4">
        <v>1886</v>
      </c>
      <c r="I901" s="4">
        <f t="shared" si="70"/>
        <v>57.992576882290564</v>
      </c>
      <c r="J901" t="s">
        <v>21</v>
      </c>
      <c r="K901" t="s">
        <v>22</v>
      </c>
      <c r="L901">
        <v>1399179600</v>
      </c>
      <c r="M901">
        <v>1399352400</v>
      </c>
      <c r="N901" s="11">
        <f t="shared" si="71"/>
        <v>41763.208333333336</v>
      </c>
      <c r="O901" s="11">
        <f t="shared" si="72"/>
        <v>41765.208333333336</v>
      </c>
      <c r="P901" t="b">
        <v>0</v>
      </c>
      <c r="Q901" t="b">
        <v>1</v>
      </c>
      <c r="R901" t="s">
        <v>33</v>
      </c>
      <c r="S901" t="str">
        <f t="shared" si="73"/>
        <v>theater</v>
      </c>
      <c r="T901" t="str">
        <f t="shared" si="74"/>
        <v>plays</v>
      </c>
    </row>
    <row r="902" spans="1:20" x14ac:dyDescent="0.5">
      <c r="A902" s="4">
        <v>886</v>
      </c>
      <c r="B902" t="s">
        <v>1803</v>
      </c>
      <c r="C902" s="3" t="s">
        <v>1804</v>
      </c>
      <c r="D902" s="5">
        <v>150600</v>
      </c>
      <c r="E902" s="5">
        <v>127745</v>
      </c>
      <c r="F902" s="6">
        <f>Table1[[#This Row],[pledged]]/Table1[[#This Row],[goal]]</f>
        <v>0.84824037184594958</v>
      </c>
      <c r="G902" t="s">
        <v>14</v>
      </c>
      <c r="H902" s="4">
        <v>1825</v>
      </c>
      <c r="I902" s="4">
        <f t="shared" si="70"/>
        <v>69.9972602739726</v>
      </c>
      <c r="J902" t="s">
        <v>21</v>
      </c>
      <c r="K902" t="s">
        <v>22</v>
      </c>
      <c r="L902">
        <v>1282798800</v>
      </c>
      <c r="M902">
        <v>1284354000</v>
      </c>
      <c r="N902" s="11">
        <f t="shared" si="71"/>
        <v>40416.208333333336</v>
      </c>
      <c r="O902" s="11">
        <f t="shared" si="72"/>
        <v>40434.208333333336</v>
      </c>
      <c r="P902" t="b">
        <v>0</v>
      </c>
      <c r="Q902" t="b">
        <v>0</v>
      </c>
      <c r="R902" t="s">
        <v>59</v>
      </c>
      <c r="S902" t="str">
        <f t="shared" si="73"/>
        <v>music</v>
      </c>
      <c r="T902" t="str">
        <f t="shared" si="74"/>
        <v>indie rock</v>
      </c>
    </row>
    <row r="903" spans="1:20" ht="31.5" x14ac:dyDescent="0.5">
      <c r="A903" s="4">
        <v>887</v>
      </c>
      <c r="B903" t="s">
        <v>1805</v>
      </c>
      <c r="C903" s="3" t="s">
        <v>1806</v>
      </c>
      <c r="D903" s="5">
        <v>7800</v>
      </c>
      <c r="E903" s="5">
        <v>2289</v>
      </c>
      <c r="F903" s="6">
        <f>Table1[[#This Row],[pledged]]/Table1[[#This Row],[goal]]</f>
        <v>0.29346153846153844</v>
      </c>
      <c r="G903" t="s">
        <v>14</v>
      </c>
      <c r="H903" s="4">
        <v>31</v>
      </c>
      <c r="I903" s="4">
        <f t="shared" si="70"/>
        <v>73.838709677419359</v>
      </c>
      <c r="J903" t="s">
        <v>21</v>
      </c>
      <c r="K903" t="s">
        <v>22</v>
      </c>
      <c r="L903">
        <v>1437109200</v>
      </c>
      <c r="M903">
        <v>1441170000</v>
      </c>
      <c r="N903" s="11">
        <f t="shared" si="71"/>
        <v>42202.208333333328</v>
      </c>
      <c r="O903" s="11">
        <f t="shared" si="72"/>
        <v>42249.208333333328</v>
      </c>
      <c r="P903" t="b">
        <v>0</v>
      </c>
      <c r="Q903" t="b">
        <v>1</v>
      </c>
      <c r="R903" t="s">
        <v>33</v>
      </c>
      <c r="S903" t="str">
        <f t="shared" si="73"/>
        <v>theater</v>
      </c>
      <c r="T903" t="str">
        <f t="shared" si="74"/>
        <v>plays</v>
      </c>
    </row>
    <row r="904" spans="1:20" ht="31.5" x14ac:dyDescent="0.5">
      <c r="A904" s="4">
        <v>895</v>
      </c>
      <c r="B904" t="s">
        <v>1821</v>
      </c>
      <c r="C904" s="3" t="s">
        <v>1822</v>
      </c>
      <c r="D904" s="5">
        <v>159800</v>
      </c>
      <c r="E904" s="5">
        <v>11108</v>
      </c>
      <c r="F904" s="6">
        <f>Table1[[#This Row],[pledged]]/Table1[[#This Row],[goal]]</f>
        <v>6.9511889862327911E-2</v>
      </c>
      <c r="G904" t="s">
        <v>14</v>
      </c>
      <c r="H904" s="4">
        <v>107</v>
      </c>
      <c r="I904" s="4">
        <f t="shared" si="70"/>
        <v>103.81308411214954</v>
      </c>
      <c r="J904" t="s">
        <v>21</v>
      </c>
      <c r="K904" t="s">
        <v>22</v>
      </c>
      <c r="L904">
        <v>1517637600</v>
      </c>
      <c r="M904">
        <v>1518415200</v>
      </c>
      <c r="N904" s="11">
        <f t="shared" si="71"/>
        <v>43134.25</v>
      </c>
      <c r="O904" s="11">
        <f t="shared" si="72"/>
        <v>43143.25</v>
      </c>
      <c r="P904" t="b">
        <v>0</v>
      </c>
      <c r="Q904" t="b">
        <v>0</v>
      </c>
      <c r="R904" t="s">
        <v>33</v>
      </c>
      <c r="S904" t="str">
        <f t="shared" si="73"/>
        <v>theater</v>
      </c>
      <c r="T904" t="str">
        <f t="shared" si="74"/>
        <v>plays</v>
      </c>
    </row>
    <row r="905" spans="1:20" x14ac:dyDescent="0.5">
      <c r="A905" s="4">
        <v>897</v>
      </c>
      <c r="B905" t="s">
        <v>1825</v>
      </c>
      <c r="C905" s="3" t="s">
        <v>1826</v>
      </c>
      <c r="D905" s="5">
        <v>8800</v>
      </c>
      <c r="E905" s="5">
        <v>2437</v>
      </c>
      <c r="F905" s="6">
        <f>Table1[[#This Row],[pledged]]/Table1[[#This Row],[goal]]</f>
        <v>0.27693181818181817</v>
      </c>
      <c r="G905" t="s">
        <v>14</v>
      </c>
      <c r="H905" s="4">
        <v>27</v>
      </c>
      <c r="I905" s="4">
        <f t="shared" si="70"/>
        <v>90.259259259259252</v>
      </c>
      <c r="J905" t="s">
        <v>21</v>
      </c>
      <c r="K905" t="s">
        <v>22</v>
      </c>
      <c r="L905">
        <v>1556427600</v>
      </c>
      <c r="M905">
        <v>1556600400</v>
      </c>
      <c r="N905" s="11">
        <f t="shared" si="71"/>
        <v>43583.208333333328</v>
      </c>
      <c r="O905" s="11">
        <f t="shared" si="72"/>
        <v>43585.208333333328</v>
      </c>
      <c r="P905" t="b">
        <v>0</v>
      </c>
      <c r="Q905" t="b">
        <v>0</v>
      </c>
      <c r="R905" t="s">
        <v>33</v>
      </c>
      <c r="S905" t="str">
        <f t="shared" si="73"/>
        <v>theater</v>
      </c>
      <c r="T905" t="str">
        <f t="shared" si="74"/>
        <v>plays</v>
      </c>
    </row>
    <row r="906" spans="1:20" x14ac:dyDescent="0.5">
      <c r="A906" s="4">
        <v>898</v>
      </c>
      <c r="B906" t="s">
        <v>1827</v>
      </c>
      <c r="C906" s="3" t="s">
        <v>1828</v>
      </c>
      <c r="D906" s="5">
        <v>179100</v>
      </c>
      <c r="E906" s="5">
        <v>93991</v>
      </c>
      <c r="F906" s="6">
        <f>Table1[[#This Row],[pledged]]/Table1[[#This Row],[goal]]</f>
        <v>0.52479620323841425</v>
      </c>
      <c r="G906" t="s">
        <v>14</v>
      </c>
      <c r="H906" s="4">
        <v>1221</v>
      </c>
      <c r="I906" s="4">
        <f t="shared" si="70"/>
        <v>76.978705978705975</v>
      </c>
      <c r="J906" t="s">
        <v>21</v>
      </c>
      <c r="K906" t="s">
        <v>22</v>
      </c>
      <c r="L906">
        <v>1576476000</v>
      </c>
      <c r="M906">
        <v>1576994400</v>
      </c>
      <c r="N906" s="11">
        <f t="shared" si="71"/>
        <v>43815.25</v>
      </c>
      <c r="O906" s="11">
        <f t="shared" si="72"/>
        <v>43821.25</v>
      </c>
      <c r="P906" t="b">
        <v>0</v>
      </c>
      <c r="Q906" t="b">
        <v>0</v>
      </c>
      <c r="R906" t="s">
        <v>42</v>
      </c>
      <c r="S906" t="str">
        <f t="shared" si="73"/>
        <v>film &amp; video</v>
      </c>
      <c r="T906" t="str">
        <f t="shared" si="74"/>
        <v>documentary</v>
      </c>
    </row>
    <row r="907" spans="1:20" x14ac:dyDescent="0.5">
      <c r="A907" s="4">
        <v>900</v>
      </c>
      <c r="B907" t="s">
        <v>1831</v>
      </c>
      <c r="C907" s="3" t="s">
        <v>1832</v>
      </c>
      <c r="D907" s="5">
        <v>100</v>
      </c>
      <c r="E907" s="5">
        <v>2</v>
      </c>
      <c r="F907" s="6">
        <f>Table1[[#This Row],[pledged]]/Table1[[#This Row],[goal]]</f>
        <v>0.02</v>
      </c>
      <c r="G907" t="s">
        <v>14</v>
      </c>
      <c r="H907" s="4">
        <v>1</v>
      </c>
      <c r="I907" s="4">
        <f t="shared" si="70"/>
        <v>2</v>
      </c>
      <c r="J907" t="s">
        <v>21</v>
      </c>
      <c r="K907" t="s">
        <v>22</v>
      </c>
      <c r="L907">
        <v>1411102800</v>
      </c>
      <c r="M907">
        <v>1411189200</v>
      </c>
      <c r="N907" s="11">
        <f t="shared" si="71"/>
        <v>41901.208333333336</v>
      </c>
      <c r="O907" s="11">
        <f t="shared" si="72"/>
        <v>41902.208333333336</v>
      </c>
      <c r="P907" t="b">
        <v>0</v>
      </c>
      <c r="Q907" t="b">
        <v>1</v>
      </c>
      <c r="R907" t="s">
        <v>28</v>
      </c>
      <c r="S907" t="str">
        <f t="shared" si="73"/>
        <v>technology</v>
      </c>
      <c r="T907" t="str">
        <f t="shared" si="74"/>
        <v>web</v>
      </c>
    </row>
    <row r="908" spans="1:20" x14ac:dyDescent="0.5">
      <c r="A908" s="4">
        <v>904</v>
      </c>
      <c r="B908" t="s">
        <v>1839</v>
      </c>
      <c r="C908" s="3" t="s">
        <v>1840</v>
      </c>
      <c r="D908" s="5">
        <v>6500</v>
      </c>
      <c r="E908" s="5">
        <v>795</v>
      </c>
      <c r="F908" s="6">
        <f>Table1[[#This Row],[pledged]]/Table1[[#This Row],[goal]]</f>
        <v>0.12230769230769231</v>
      </c>
      <c r="G908" t="s">
        <v>14</v>
      </c>
      <c r="H908" s="4">
        <v>16</v>
      </c>
      <c r="I908" s="4">
        <f t="shared" si="70"/>
        <v>49.6875</v>
      </c>
      <c r="J908" t="s">
        <v>21</v>
      </c>
      <c r="K908" t="s">
        <v>22</v>
      </c>
      <c r="L908">
        <v>1349326800</v>
      </c>
      <c r="M908">
        <v>1349672400</v>
      </c>
      <c r="N908" s="11">
        <f t="shared" si="71"/>
        <v>41186.208333333336</v>
      </c>
      <c r="O908" s="11">
        <f t="shared" si="72"/>
        <v>41190.208333333336</v>
      </c>
      <c r="P908" t="b">
        <v>0</v>
      </c>
      <c r="Q908" t="b">
        <v>0</v>
      </c>
      <c r="R908" t="s">
        <v>132</v>
      </c>
      <c r="S908" t="str">
        <f t="shared" si="73"/>
        <v>publishing</v>
      </c>
      <c r="T908" t="str">
        <f t="shared" si="74"/>
        <v>radio &amp; podcasts</v>
      </c>
    </row>
    <row r="909" spans="1:20" x14ac:dyDescent="0.5">
      <c r="A909" s="4">
        <v>907</v>
      </c>
      <c r="B909" t="s">
        <v>1845</v>
      </c>
      <c r="C909" s="3" t="s">
        <v>1846</v>
      </c>
      <c r="D909" s="5">
        <v>9100</v>
      </c>
      <c r="E909" s="5">
        <v>1843</v>
      </c>
      <c r="F909" s="6">
        <f>Table1[[#This Row],[pledged]]/Table1[[#This Row],[goal]]</f>
        <v>0.20252747252747252</v>
      </c>
      <c r="G909" t="s">
        <v>14</v>
      </c>
      <c r="H909" s="4">
        <v>41</v>
      </c>
      <c r="I909" s="4">
        <f t="shared" si="70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71"/>
        <v>40660.208333333336</v>
      </c>
      <c r="O909" s="11">
        <f t="shared" si="72"/>
        <v>40667.208333333336</v>
      </c>
      <c r="P909" t="b">
        <v>0</v>
      </c>
      <c r="Q909" t="b">
        <v>0</v>
      </c>
      <c r="R909" t="s">
        <v>33</v>
      </c>
      <c r="S909" t="str">
        <f t="shared" si="73"/>
        <v>theater</v>
      </c>
      <c r="T909" t="str">
        <f t="shared" si="74"/>
        <v>plays</v>
      </c>
    </row>
    <row r="910" spans="1:20" x14ac:dyDescent="0.5">
      <c r="A910" s="4">
        <v>913</v>
      </c>
      <c r="B910" t="s">
        <v>1857</v>
      </c>
      <c r="C910" s="3" t="s">
        <v>1858</v>
      </c>
      <c r="D910" s="5">
        <v>70200</v>
      </c>
      <c r="E910" s="5">
        <v>35536</v>
      </c>
      <c r="F910" s="6">
        <f>Table1[[#This Row],[pledged]]/Table1[[#This Row],[goal]]</f>
        <v>0.50621082621082625</v>
      </c>
      <c r="G910" t="s">
        <v>14</v>
      </c>
      <c r="H910" s="4">
        <v>523</v>
      </c>
      <c r="I910" s="4">
        <f t="shared" si="70"/>
        <v>67.946462715105156</v>
      </c>
      <c r="J910" t="s">
        <v>26</v>
      </c>
      <c r="K910" t="s">
        <v>27</v>
      </c>
      <c r="L910">
        <v>1557637200</v>
      </c>
      <c r="M910">
        <v>1558760400</v>
      </c>
      <c r="N910" s="11">
        <f t="shared" si="71"/>
        <v>43597.208333333328</v>
      </c>
      <c r="O910" s="11">
        <f t="shared" si="72"/>
        <v>43610.208333333328</v>
      </c>
      <c r="P910" t="b">
        <v>0</v>
      </c>
      <c r="Q910" t="b">
        <v>0</v>
      </c>
      <c r="R910" t="s">
        <v>53</v>
      </c>
      <c r="S910" t="str">
        <f t="shared" si="73"/>
        <v>film &amp; video</v>
      </c>
      <c r="T910" t="str">
        <f t="shared" si="74"/>
        <v>drama</v>
      </c>
    </row>
    <row r="911" spans="1:20" x14ac:dyDescent="0.5">
      <c r="A911" s="4">
        <v>914</v>
      </c>
      <c r="B911" t="s">
        <v>1859</v>
      </c>
      <c r="C911" s="3" t="s">
        <v>1860</v>
      </c>
      <c r="D911" s="5">
        <v>6400</v>
      </c>
      <c r="E911" s="5">
        <v>3676</v>
      </c>
      <c r="F911" s="6">
        <f>Table1[[#This Row],[pledged]]/Table1[[#This Row],[goal]]</f>
        <v>0.57437499999999997</v>
      </c>
      <c r="G911" t="s">
        <v>14</v>
      </c>
      <c r="H911" s="4">
        <v>141</v>
      </c>
      <c r="I911" s="4">
        <f t="shared" si="70"/>
        <v>26.070921985815602</v>
      </c>
      <c r="J911" t="s">
        <v>40</v>
      </c>
      <c r="K911" t="s">
        <v>41</v>
      </c>
      <c r="L911">
        <v>1375592400</v>
      </c>
      <c r="M911">
        <v>1376629200</v>
      </c>
      <c r="N911" s="11">
        <f t="shared" si="71"/>
        <v>41490.208333333336</v>
      </c>
      <c r="O911" s="11">
        <f t="shared" si="72"/>
        <v>41502.208333333336</v>
      </c>
      <c r="P911" t="b">
        <v>0</v>
      </c>
      <c r="Q911" t="b">
        <v>0</v>
      </c>
      <c r="R911" t="s">
        <v>33</v>
      </c>
      <c r="S911" t="str">
        <f t="shared" si="73"/>
        <v>theater</v>
      </c>
      <c r="T911" t="str">
        <f t="shared" si="74"/>
        <v>plays</v>
      </c>
    </row>
    <row r="912" spans="1:20" ht="31.5" x14ac:dyDescent="0.5">
      <c r="A912" s="4">
        <v>916</v>
      </c>
      <c r="B912" t="s">
        <v>1863</v>
      </c>
      <c r="C912" s="3" t="s">
        <v>1864</v>
      </c>
      <c r="D912" s="5">
        <v>3700</v>
      </c>
      <c r="E912" s="5">
        <v>1343</v>
      </c>
      <c r="F912" s="6">
        <f>Table1[[#This Row],[pledged]]/Table1[[#This Row],[goal]]</f>
        <v>0.36297297297297298</v>
      </c>
      <c r="G912" t="s">
        <v>14</v>
      </c>
      <c r="H912" s="4">
        <v>52</v>
      </c>
      <c r="I912" s="4">
        <f t="shared" si="70"/>
        <v>25.826923076923077</v>
      </c>
      <c r="J912" t="s">
        <v>21</v>
      </c>
      <c r="K912" t="s">
        <v>22</v>
      </c>
      <c r="L912">
        <v>1418882400</v>
      </c>
      <c r="M912">
        <v>1419660000</v>
      </c>
      <c r="N912" s="11">
        <f t="shared" si="71"/>
        <v>41991.25</v>
      </c>
      <c r="O912" s="11">
        <f t="shared" si="72"/>
        <v>42000.25</v>
      </c>
      <c r="P912" t="b">
        <v>0</v>
      </c>
      <c r="Q912" t="b">
        <v>0</v>
      </c>
      <c r="R912" t="s">
        <v>121</v>
      </c>
      <c r="S912" t="str">
        <f t="shared" si="73"/>
        <v>photography</v>
      </c>
      <c r="T912" t="str">
        <f t="shared" si="74"/>
        <v>photography books</v>
      </c>
    </row>
    <row r="913" spans="1:20" x14ac:dyDescent="0.5">
      <c r="A913" s="4">
        <v>919</v>
      </c>
      <c r="B913" t="s">
        <v>1869</v>
      </c>
      <c r="C913" s="3" t="s">
        <v>1870</v>
      </c>
      <c r="D913" s="5">
        <v>35600</v>
      </c>
      <c r="E913" s="5">
        <v>20915</v>
      </c>
      <c r="F913" s="6">
        <f>Table1[[#This Row],[pledged]]/Table1[[#This Row],[goal]]</f>
        <v>0.58750000000000002</v>
      </c>
      <c r="G913" t="s">
        <v>14</v>
      </c>
      <c r="H913" s="4">
        <v>225</v>
      </c>
      <c r="I913" s="4">
        <f t="shared" si="70"/>
        <v>92.955555555555549</v>
      </c>
      <c r="J913" t="s">
        <v>26</v>
      </c>
      <c r="K913" t="s">
        <v>27</v>
      </c>
      <c r="L913">
        <v>1507957200</v>
      </c>
      <c r="M913">
        <v>1510725600</v>
      </c>
      <c r="N913" s="11">
        <f t="shared" si="71"/>
        <v>43022.208333333328</v>
      </c>
      <c r="O913" s="11">
        <f t="shared" si="72"/>
        <v>43054.25</v>
      </c>
      <c r="P913" t="b">
        <v>0</v>
      </c>
      <c r="Q913" t="b">
        <v>1</v>
      </c>
      <c r="R913" t="s">
        <v>33</v>
      </c>
      <c r="S913" t="str">
        <f t="shared" si="73"/>
        <v>theater</v>
      </c>
      <c r="T913" t="str">
        <f t="shared" si="74"/>
        <v>plays</v>
      </c>
    </row>
    <row r="914" spans="1:20" x14ac:dyDescent="0.5">
      <c r="A914" s="4">
        <v>921</v>
      </c>
      <c r="B914" t="s">
        <v>1873</v>
      </c>
      <c r="C914" s="3" t="s">
        <v>1874</v>
      </c>
      <c r="D914" s="5">
        <v>160400</v>
      </c>
      <c r="E914" s="5">
        <v>1210</v>
      </c>
      <c r="F914" s="6">
        <f>Table1[[#This Row],[pledged]]/Table1[[#This Row],[goal]]</f>
        <v>7.5436408977556111E-3</v>
      </c>
      <c r="G914" t="s">
        <v>14</v>
      </c>
      <c r="H914" s="4">
        <v>38</v>
      </c>
      <c r="I914" s="4">
        <f t="shared" si="70"/>
        <v>31.842105263157894</v>
      </c>
      <c r="J914" t="s">
        <v>21</v>
      </c>
      <c r="K914" t="s">
        <v>22</v>
      </c>
      <c r="L914">
        <v>1329026400</v>
      </c>
      <c r="M914">
        <v>1330236000</v>
      </c>
      <c r="N914" s="11">
        <f t="shared" si="71"/>
        <v>40951.25</v>
      </c>
      <c r="O914" s="11">
        <f t="shared" si="72"/>
        <v>40965.25</v>
      </c>
      <c r="P914" t="b">
        <v>0</v>
      </c>
      <c r="Q914" t="b">
        <v>0</v>
      </c>
      <c r="R914" t="s">
        <v>28</v>
      </c>
      <c r="S914" t="str">
        <f t="shared" si="73"/>
        <v>technology</v>
      </c>
      <c r="T914" t="str">
        <f t="shared" si="74"/>
        <v>web</v>
      </c>
    </row>
    <row r="915" spans="1:20" x14ac:dyDescent="0.5">
      <c r="A915" s="4">
        <v>926</v>
      </c>
      <c r="B915" t="s">
        <v>1883</v>
      </c>
      <c r="C915" s="3" t="s">
        <v>1884</v>
      </c>
      <c r="D915" s="5">
        <v>8700</v>
      </c>
      <c r="E915" s="5">
        <v>1577</v>
      </c>
      <c r="F915" s="6">
        <f>Table1[[#This Row],[pledged]]/Table1[[#This Row],[goal]]</f>
        <v>0.18126436781609195</v>
      </c>
      <c r="G915" t="s">
        <v>14</v>
      </c>
      <c r="H915" s="4">
        <v>15</v>
      </c>
      <c r="I915" s="4">
        <f t="shared" si="70"/>
        <v>105.13333333333334</v>
      </c>
      <c r="J915" t="s">
        <v>21</v>
      </c>
      <c r="K915" t="s">
        <v>22</v>
      </c>
      <c r="L915">
        <v>1463029200</v>
      </c>
      <c r="M915">
        <v>1463374800</v>
      </c>
      <c r="N915" s="11">
        <f t="shared" si="71"/>
        <v>42502.208333333328</v>
      </c>
      <c r="O915" s="11">
        <f t="shared" si="72"/>
        <v>42506.208333333328</v>
      </c>
      <c r="P915" t="b">
        <v>0</v>
      </c>
      <c r="Q915" t="b">
        <v>0</v>
      </c>
      <c r="R915" t="s">
        <v>17</v>
      </c>
      <c r="S915" t="str">
        <f t="shared" si="73"/>
        <v>food</v>
      </c>
      <c r="T915" t="str">
        <f t="shared" si="74"/>
        <v>food trucks</v>
      </c>
    </row>
    <row r="916" spans="1:20" x14ac:dyDescent="0.5">
      <c r="A916" s="4">
        <v>927</v>
      </c>
      <c r="B916" t="s">
        <v>1885</v>
      </c>
      <c r="C916" s="3" t="s">
        <v>1886</v>
      </c>
      <c r="D916" s="5">
        <v>7200</v>
      </c>
      <c r="E916" s="5">
        <v>3301</v>
      </c>
      <c r="F916" s="6">
        <f>Table1[[#This Row],[pledged]]/Table1[[#This Row],[goal]]</f>
        <v>0.45847222222222223</v>
      </c>
      <c r="G916" t="s">
        <v>14</v>
      </c>
      <c r="H916" s="4">
        <v>37</v>
      </c>
      <c r="I916" s="4">
        <f t="shared" si="70"/>
        <v>89.21621621621621</v>
      </c>
      <c r="J916" t="s">
        <v>21</v>
      </c>
      <c r="K916" t="s">
        <v>22</v>
      </c>
      <c r="L916">
        <v>1342069200</v>
      </c>
      <c r="M916">
        <v>1344574800</v>
      </c>
      <c r="N916" s="11">
        <f t="shared" si="71"/>
        <v>41102.208333333336</v>
      </c>
      <c r="O916" s="11">
        <f t="shared" si="72"/>
        <v>41131.208333333336</v>
      </c>
      <c r="P916" t="b">
        <v>0</v>
      </c>
      <c r="Q916" t="b">
        <v>0</v>
      </c>
      <c r="R916" t="s">
        <v>33</v>
      </c>
      <c r="S916" t="str">
        <f t="shared" si="73"/>
        <v>theater</v>
      </c>
      <c r="T916" t="str">
        <f t="shared" si="74"/>
        <v>plays</v>
      </c>
    </row>
    <row r="917" spans="1:20" x14ac:dyDescent="0.5">
      <c r="A917" s="4">
        <v>931</v>
      </c>
      <c r="B917" t="s">
        <v>1893</v>
      </c>
      <c r="C917" s="3" t="s">
        <v>1894</v>
      </c>
      <c r="D917" s="5">
        <v>7900</v>
      </c>
      <c r="E917" s="5">
        <v>5729</v>
      </c>
      <c r="F917" s="6">
        <f>Table1[[#This Row],[pledged]]/Table1[[#This Row],[goal]]</f>
        <v>0.72518987341772156</v>
      </c>
      <c r="G917" t="s">
        <v>14</v>
      </c>
      <c r="H917" s="4">
        <v>112</v>
      </c>
      <c r="I917" s="4">
        <f t="shared" si="70"/>
        <v>51.151785714285715</v>
      </c>
      <c r="J917" t="s">
        <v>21</v>
      </c>
      <c r="K917" t="s">
        <v>22</v>
      </c>
      <c r="L917">
        <v>1403931600</v>
      </c>
      <c r="M917">
        <v>1404104400</v>
      </c>
      <c r="N917" s="11">
        <f t="shared" si="71"/>
        <v>41818.208333333336</v>
      </c>
      <c r="O917" s="11">
        <f t="shared" si="72"/>
        <v>41820.208333333336</v>
      </c>
      <c r="P917" t="b">
        <v>0</v>
      </c>
      <c r="Q917" t="b">
        <v>1</v>
      </c>
      <c r="R917" t="s">
        <v>33</v>
      </c>
      <c r="S917" t="str">
        <f t="shared" si="73"/>
        <v>theater</v>
      </c>
      <c r="T917" t="str">
        <f t="shared" si="74"/>
        <v>plays</v>
      </c>
    </row>
    <row r="918" spans="1:20" x14ac:dyDescent="0.5">
      <c r="A918" s="4">
        <v>936</v>
      </c>
      <c r="B918" t="s">
        <v>1245</v>
      </c>
      <c r="C918" s="3" t="s">
        <v>1903</v>
      </c>
      <c r="D918" s="5">
        <v>103200</v>
      </c>
      <c r="E918" s="5">
        <v>1690</v>
      </c>
      <c r="F918" s="6">
        <f>Table1[[#This Row],[pledged]]/Table1[[#This Row],[goal]]</f>
        <v>1.6375968992248063E-2</v>
      </c>
      <c r="G918" t="s">
        <v>14</v>
      </c>
      <c r="H918" s="4">
        <v>21</v>
      </c>
      <c r="I918" s="4">
        <f t="shared" si="70"/>
        <v>80.476190476190482</v>
      </c>
      <c r="J918" t="s">
        <v>21</v>
      </c>
      <c r="K918" t="s">
        <v>22</v>
      </c>
      <c r="L918">
        <v>1563771600</v>
      </c>
      <c r="M918">
        <v>1564030800</v>
      </c>
      <c r="N918" s="11">
        <f t="shared" si="71"/>
        <v>43668.208333333328</v>
      </c>
      <c r="O918" s="11">
        <f t="shared" si="72"/>
        <v>43671.208333333328</v>
      </c>
      <c r="P918" t="b">
        <v>1</v>
      </c>
      <c r="Q918" t="b">
        <v>0</v>
      </c>
      <c r="R918" t="s">
        <v>33</v>
      </c>
      <c r="S918" t="str">
        <f t="shared" si="73"/>
        <v>theater</v>
      </c>
      <c r="T918" t="str">
        <f t="shared" si="74"/>
        <v>plays</v>
      </c>
    </row>
    <row r="919" spans="1:20" ht="31.5" x14ac:dyDescent="0.5">
      <c r="A919" s="4">
        <v>939</v>
      </c>
      <c r="B919" t="s">
        <v>1908</v>
      </c>
      <c r="C919" s="3" t="s">
        <v>1909</v>
      </c>
      <c r="D919" s="5">
        <v>7800</v>
      </c>
      <c r="E919" s="5">
        <v>3839</v>
      </c>
      <c r="F919" s="6">
        <f>Table1[[#This Row],[pledged]]/Table1[[#This Row],[goal]]</f>
        <v>0.49217948717948717</v>
      </c>
      <c r="G919" t="s">
        <v>14</v>
      </c>
      <c r="H919" s="4">
        <v>67</v>
      </c>
      <c r="I919" s="4">
        <f t="shared" si="70"/>
        <v>57.298507462686565</v>
      </c>
      <c r="J919" t="s">
        <v>21</v>
      </c>
      <c r="K919" t="s">
        <v>22</v>
      </c>
      <c r="L919">
        <v>1304744400</v>
      </c>
      <c r="M919">
        <v>1306213200</v>
      </c>
      <c r="N919" s="11">
        <f t="shared" si="71"/>
        <v>40670.208333333336</v>
      </c>
      <c r="O919" s="11">
        <f t="shared" si="72"/>
        <v>40687.208333333336</v>
      </c>
      <c r="P919" t="b">
        <v>0</v>
      </c>
      <c r="Q919" t="b">
        <v>1</v>
      </c>
      <c r="R919" t="s">
        <v>88</v>
      </c>
      <c r="S919" t="str">
        <f t="shared" si="73"/>
        <v>games</v>
      </c>
      <c r="T919" t="str">
        <f t="shared" si="74"/>
        <v>video games</v>
      </c>
    </row>
    <row r="920" spans="1:20" x14ac:dyDescent="0.5">
      <c r="A920" s="4">
        <v>941</v>
      </c>
      <c r="B920" t="s">
        <v>1912</v>
      </c>
      <c r="C920" s="3" t="s">
        <v>1913</v>
      </c>
      <c r="D920" s="5">
        <v>43000</v>
      </c>
      <c r="E920" s="5">
        <v>5615</v>
      </c>
      <c r="F920" s="6">
        <f>Table1[[#This Row],[pledged]]/Table1[[#This Row],[goal]]</f>
        <v>0.1305813953488372</v>
      </c>
      <c r="G920" t="s">
        <v>14</v>
      </c>
      <c r="H920" s="4">
        <v>78</v>
      </c>
      <c r="I920" s="4">
        <f t="shared" si="70"/>
        <v>71.987179487179489</v>
      </c>
      <c r="J920" t="s">
        <v>21</v>
      </c>
      <c r="K920" t="s">
        <v>22</v>
      </c>
      <c r="L920">
        <v>1294552800</v>
      </c>
      <c r="M920">
        <v>1297576800</v>
      </c>
      <c r="N920" s="11">
        <f t="shared" si="71"/>
        <v>40552.25</v>
      </c>
      <c r="O920" s="11">
        <f t="shared" si="72"/>
        <v>40587.25</v>
      </c>
      <c r="P920" t="b">
        <v>1</v>
      </c>
      <c r="Q920" t="b">
        <v>0</v>
      </c>
      <c r="R920" t="s">
        <v>33</v>
      </c>
      <c r="S920" t="str">
        <f t="shared" si="73"/>
        <v>theater</v>
      </c>
      <c r="T920" t="str">
        <f t="shared" si="74"/>
        <v>plays</v>
      </c>
    </row>
    <row r="921" spans="1:20" x14ac:dyDescent="0.5">
      <c r="A921" s="4">
        <v>942</v>
      </c>
      <c r="B921" t="s">
        <v>1906</v>
      </c>
      <c r="C921" s="3" t="s">
        <v>1914</v>
      </c>
      <c r="D921" s="5">
        <v>9600</v>
      </c>
      <c r="E921" s="5">
        <v>6205</v>
      </c>
      <c r="F921" s="6">
        <f>Table1[[#This Row],[pledged]]/Table1[[#This Row],[goal]]</f>
        <v>0.64635416666666667</v>
      </c>
      <c r="G921" t="s">
        <v>14</v>
      </c>
      <c r="H921" s="4">
        <v>67</v>
      </c>
      <c r="I921" s="4">
        <f t="shared" si="70"/>
        <v>92.611940298507463</v>
      </c>
      <c r="J921" t="s">
        <v>26</v>
      </c>
      <c r="K921" t="s">
        <v>27</v>
      </c>
      <c r="L921">
        <v>1295935200</v>
      </c>
      <c r="M921">
        <v>1296194400</v>
      </c>
      <c r="N921" s="11">
        <f t="shared" si="71"/>
        <v>40568.25</v>
      </c>
      <c r="O921" s="11">
        <f t="shared" si="72"/>
        <v>40571.25</v>
      </c>
      <c r="P921" t="b">
        <v>0</v>
      </c>
      <c r="Q921" t="b">
        <v>0</v>
      </c>
      <c r="R921" t="s">
        <v>33</v>
      </c>
      <c r="S921" t="str">
        <f t="shared" si="73"/>
        <v>theater</v>
      </c>
      <c r="T921" t="str">
        <f t="shared" si="74"/>
        <v>plays</v>
      </c>
    </row>
    <row r="922" spans="1:20" x14ac:dyDescent="0.5">
      <c r="A922" s="4">
        <v>944</v>
      </c>
      <c r="B922" t="s">
        <v>1917</v>
      </c>
      <c r="C922" s="3" t="s">
        <v>1918</v>
      </c>
      <c r="D922" s="5">
        <v>10000</v>
      </c>
      <c r="E922" s="5">
        <v>8142</v>
      </c>
      <c r="F922" s="6">
        <f>Table1[[#This Row],[pledged]]/Table1[[#This Row],[goal]]</f>
        <v>0.81420000000000003</v>
      </c>
      <c r="G922" t="s">
        <v>14</v>
      </c>
      <c r="H922" s="4">
        <v>263</v>
      </c>
      <c r="I922" s="4">
        <f t="shared" si="70"/>
        <v>30.958174904942965</v>
      </c>
      <c r="J922" t="s">
        <v>26</v>
      </c>
      <c r="K922" t="s">
        <v>27</v>
      </c>
      <c r="L922">
        <v>1486706400</v>
      </c>
      <c r="M922">
        <v>1488348000</v>
      </c>
      <c r="N922" s="11">
        <f t="shared" si="71"/>
        <v>42776.25</v>
      </c>
      <c r="O922" s="11">
        <f t="shared" si="72"/>
        <v>42795.25</v>
      </c>
      <c r="P922" t="b">
        <v>0</v>
      </c>
      <c r="Q922" t="b">
        <v>0</v>
      </c>
      <c r="R922" t="s">
        <v>121</v>
      </c>
      <c r="S922" t="str">
        <f t="shared" si="73"/>
        <v>photography</v>
      </c>
      <c r="T922" t="str">
        <f t="shared" si="74"/>
        <v>photography books</v>
      </c>
    </row>
    <row r="923" spans="1:20" x14ac:dyDescent="0.5">
      <c r="A923" s="4">
        <v>945</v>
      </c>
      <c r="B923" t="s">
        <v>1919</v>
      </c>
      <c r="C923" s="3" t="s">
        <v>1920</v>
      </c>
      <c r="D923" s="5">
        <v>172000</v>
      </c>
      <c r="E923" s="5">
        <v>55805</v>
      </c>
      <c r="F923" s="6">
        <f>Table1[[#This Row],[pledged]]/Table1[[#This Row],[goal]]</f>
        <v>0.32444767441860467</v>
      </c>
      <c r="G923" t="s">
        <v>14</v>
      </c>
      <c r="H923" s="4">
        <v>1691</v>
      </c>
      <c r="I923" s="4">
        <f t="shared" si="70"/>
        <v>33.001182732111175</v>
      </c>
      <c r="J923" t="s">
        <v>21</v>
      </c>
      <c r="K923" t="s">
        <v>22</v>
      </c>
      <c r="L923">
        <v>1333602000</v>
      </c>
      <c r="M923">
        <v>1334898000</v>
      </c>
      <c r="N923" s="11">
        <f t="shared" si="71"/>
        <v>41004.208333333336</v>
      </c>
      <c r="O923" s="11">
        <f t="shared" si="72"/>
        <v>41019.208333333336</v>
      </c>
      <c r="P923" t="b">
        <v>1</v>
      </c>
      <c r="Q923" t="b">
        <v>0</v>
      </c>
      <c r="R923" t="s">
        <v>121</v>
      </c>
      <c r="S923" t="str">
        <f t="shared" si="73"/>
        <v>photography</v>
      </c>
      <c r="T923" t="str">
        <f t="shared" si="74"/>
        <v>photography books</v>
      </c>
    </row>
    <row r="924" spans="1:20" ht="31.5" x14ac:dyDescent="0.5">
      <c r="A924" s="4">
        <v>946</v>
      </c>
      <c r="B924" t="s">
        <v>1921</v>
      </c>
      <c r="C924" s="3" t="s">
        <v>1922</v>
      </c>
      <c r="D924" s="5">
        <v>153700</v>
      </c>
      <c r="E924" s="5">
        <v>15238</v>
      </c>
      <c r="F924" s="6">
        <f>Table1[[#This Row],[pledged]]/Table1[[#This Row],[goal]]</f>
        <v>9.9141184124918666E-2</v>
      </c>
      <c r="G924" t="s">
        <v>14</v>
      </c>
      <c r="H924" s="4">
        <v>181</v>
      </c>
      <c r="I924" s="4">
        <f t="shared" si="70"/>
        <v>84.187845303867405</v>
      </c>
      <c r="J924" t="s">
        <v>21</v>
      </c>
      <c r="K924" t="s">
        <v>22</v>
      </c>
      <c r="L924">
        <v>1308200400</v>
      </c>
      <c r="M924">
        <v>1308373200</v>
      </c>
      <c r="N924" s="11">
        <f t="shared" si="71"/>
        <v>40710.208333333336</v>
      </c>
      <c r="O924" s="11">
        <f t="shared" si="72"/>
        <v>40712.208333333336</v>
      </c>
      <c r="P924" t="b">
        <v>0</v>
      </c>
      <c r="Q924" t="b">
        <v>0</v>
      </c>
      <c r="R924" t="s">
        <v>33</v>
      </c>
      <c r="S924" t="str">
        <f t="shared" si="73"/>
        <v>theater</v>
      </c>
      <c r="T924" t="str">
        <f t="shared" si="74"/>
        <v>plays</v>
      </c>
    </row>
    <row r="925" spans="1:20" x14ac:dyDescent="0.5">
      <c r="A925" s="4">
        <v>947</v>
      </c>
      <c r="B925" t="s">
        <v>1923</v>
      </c>
      <c r="C925" s="3" t="s">
        <v>1924</v>
      </c>
      <c r="D925" s="5">
        <v>3600</v>
      </c>
      <c r="E925" s="5">
        <v>961</v>
      </c>
      <c r="F925" s="6">
        <f>Table1[[#This Row],[pledged]]/Table1[[#This Row],[goal]]</f>
        <v>0.26694444444444443</v>
      </c>
      <c r="G925" t="s">
        <v>14</v>
      </c>
      <c r="H925" s="4">
        <v>13</v>
      </c>
      <c r="I925" s="4">
        <f t="shared" si="70"/>
        <v>73.92307692307692</v>
      </c>
      <c r="J925" t="s">
        <v>21</v>
      </c>
      <c r="K925" t="s">
        <v>22</v>
      </c>
      <c r="L925">
        <v>1411707600</v>
      </c>
      <c r="M925">
        <v>1412312400</v>
      </c>
      <c r="N925" s="11">
        <f t="shared" si="71"/>
        <v>41908.208333333336</v>
      </c>
      <c r="O925" s="11">
        <f t="shared" si="72"/>
        <v>41915.208333333336</v>
      </c>
      <c r="P925" t="b">
        <v>0</v>
      </c>
      <c r="Q925" t="b">
        <v>0</v>
      </c>
      <c r="R925" t="s">
        <v>33</v>
      </c>
      <c r="S925" t="str">
        <f t="shared" si="73"/>
        <v>theater</v>
      </c>
      <c r="T925" t="str">
        <f t="shared" si="74"/>
        <v>plays</v>
      </c>
    </row>
    <row r="926" spans="1:20" x14ac:dyDescent="0.5">
      <c r="A926" s="4">
        <v>950</v>
      </c>
      <c r="B926" t="s">
        <v>1929</v>
      </c>
      <c r="C926" s="3" t="s">
        <v>1930</v>
      </c>
      <c r="D926" s="5">
        <v>100</v>
      </c>
      <c r="E926" s="5">
        <v>5</v>
      </c>
      <c r="F926" s="6">
        <f>Table1[[#This Row],[pledged]]/Table1[[#This Row],[goal]]</f>
        <v>0.05</v>
      </c>
      <c r="G926" t="s">
        <v>14</v>
      </c>
      <c r="H926" s="4">
        <v>1</v>
      </c>
      <c r="I926" s="4">
        <f t="shared" si="70"/>
        <v>5</v>
      </c>
      <c r="J926" t="s">
        <v>21</v>
      </c>
      <c r="K926" t="s">
        <v>22</v>
      </c>
      <c r="L926">
        <v>1555390800</v>
      </c>
      <c r="M926">
        <v>1555822800</v>
      </c>
      <c r="N926" s="11">
        <f t="shared" si="71"/>
        <v>43571.208333333328</v>
      </c>
      <c r="O926" s="11">
        <f t="shared" si="72"/>
        <v>43576.208333333328</v>
      </c>
      <c r="P926" t="b">
        <v>0</v>
      </c>
      <c r="Q926" t="b">
        <v>1</v>
      </c>
      <c r="R926" t="s">
        <v>33</v>
      </c>
      <c r="S926" t="str">
        <f t="shared" si="73"/>
        <v>theater</v>
      </c>
      <c r="T926" t="str">
        <f t="shared" si="74"/>
        <v>plays</v>
      </c>
    </row>
    <row r="927" spans="1:20" ht="31.5" x14ac:dyDescent="0.5">
      <c r="A927" s="4">
        <v>953</v>
      </c>
      <c r="B927" t="s">
        <v>1935</v>
      </c>
      <c r="C927" s="3" t="s">
        <v>1936</v>
      </c>
      <c r="D927" s="5">
        <v>3300</v>
      </c>
      <c r="E927" s="5">
        <v>1980</v>
      </c>
      <c r="F927" s="6">
        <f>Table1[[#This Row],[pledged]]/Table1[[#This Row],[goal]]</f>
        <v>0.6</v>
      </c>
      <c r="G927" t="s">
        <v>14</v>
      </c>
      <c r="H927" s="4">
        <v>21</v>
      </c>
      <c r="I927" s="4">
        <f t="shared" si="70"/>
        <v>94.285714285714292</v>
      </c>
      <c r="J927" t="s">
        <v>21</v>
      </c>
      <c r="K927" t="s">
        <v>22</v>
      </c>
      <c r="L927">
        <v>1450591200</v>
      </c>
      <c r="M927">
        <v>1453701600</v>
      </c>
      <c r="N927" s="11">
        <f t="shared" si="71"/>
        <v>42358.25</v>
      </c>
      <c r="O927" s="11">
        <f t="shared" si="72"/>
        <v>42394.25</v>
      </c>
      <c r="P927" t="b">
        <v>0</v>
      </c>
      <c r="Q927" t="b">
        <v>1</v>
      </c>
      <c r="R927" t="s">
        <v>473</v>
      </c>
      <c r="S927" t="str">
        <f t="shared" si="73"/>
        <v>film &amp; video</v>
      </c>
      <c r="T927" t="str">
        <f t="shared" si="74"/>
        <v>science fiction</v>
      </c>
    </row>
    <row r="928" spans="1:20" x14ac:dyDescent="0.5">
      <c r="A928" s="4">
        <v>956</v>
      </c>
      <c r="B928" t="s">
        <v>1941</v>
      </c>
      <c r="C928" s="3" t="s">
        <v>1942</v>
      </c>
      <c r="D928" s="5">
        <v>187600</v>
      </c>
      <c r="E928" s="5">
        <v>35698</v>
      </c>
      <c r="F928" s="6">
        <f>Table1[[#This Row],[pledged]]/Table1[[#This Row],[goal]]</f>
        <v>0.19028784648187633</v>
      </c>
      <c r="G928" t="s">
        <v>14</v>
      </c>
      <c r="H928" s="4">
        <v>830</v>
      </c>
      <c r="I928" s="4">
        <f t="shared" si="70"/>
        <v>43.00963855421687</v>
      </c>
      <c r="J928" t="s">
        <v>21</v>
      </c>
      <c r="K928" t="s">
        <v>22</v>
      </c>
      <c r="L928">
        <v>1450764000</v>
      </c>
      <c r="M928">
        <v>1451109600</v>
      </c>
      <c r="N928" s="11">
        <f t="shared" si="71"/>
        <v>42360.25</v>
      </c>
      <c r="O928" s="11">
        <f t="shared" si="72"/>
        <v>42364.25</v>
      </c>
      <c r="P928" t="b">
        <v>0</v>
      </c>
      <c r="Q928" t="b">
        <v>0</v>
      </c>
      <c r="R928" t="s">
        <v>473</v>
      </c>
      <c r="S928" t="str">
        <f t="shared" si="73"/>
        <v>film &amp; video</v>
      </c>
      <c r="T928" t="str">
        <f t="shared" si="74"/>
        <v>science fiction</v>
      </c>
    </row>
    <row r="929" spans="1:20" x14ac:dyDescent="0.5">
      <c r="A929" s="4">
        <v>959</v>
      </c>
      <c r="B929" t="s">
        <v>1947</v>
      </c>
      <c r="C929" s="3" t="s">
        <v>1948</v>
      </c>
      <c r="D929" s="5">
        <v>145000</v>
      </c>
      <c r="E929" s="5">
        <v>6631</v>
      </c>
      <c r="F929" s="6">
        <f>Table1[[#This Row],[pledged]]/Table1[[#This Row],[goal]]</f>
        <v>4.5731034482758622E-2</v>
      </c>
      <c r="G929" t="s">
        <v>14</v>
      </c>
      <c r="H929" s="4">
        <v>130</v>
      </c>
      <c r="I929" s="4">
        <f t="shared" si="70"/>
        <v>51.007692307692309</v>
      </c>
      <c r="J929" t="s">
        <v>21</v>
      </c>
      <c r="K929" t="s">
        <v>22</v>
      </c>
      <c r="L929">
        <v>1277701200</v>
      </c>
      <c r="M929">
        <v>1280120400</v>
      </c>
      <c r="N929" s="11">
        <f t="shared" si="71"/>
        <v>40357.208333333336</v>
      </c>
      <c r="O929" s="11">
        <f t="shared" si="72"/>
        <v>40385.208333333336</v>
      </c>
      <c r="P929" t="b">
        <v>0</v>
      </c>
      <c r="Q929" t="b">
        <v>0</v>
      </c>
      <c r="R929" t="s">
        <v>205</v>
      </c>
      <c r="S929" t="str">
        <f t="shared" si="73"/>
        <v>publishing</v>
      </c>
      <c r="T929" t="str">
        <f t="shared" si="74"/>
        <v>translations</v>
      </c>
    </row>
    <row r="930" spans="1:20" x14ac:dyDescent="0.5">
      <c r="A930" s="4">
        <v>960</v>
      </c>
      <c r="B930" t="s">
        <v>1949</v>
      </c>
      <c r="C930" s="3" t="s">
        <v>1950</v>
      </c>
      <c r="D930" s="5">
        <v>5500</v>
      </c>
      <c r="E930" s="5">
        <v>4678</v>
      </c>
      <c r="F930" s="6">
        <f>Table1[[#This Row],[pledged]]/Table1[[#This Row],[goal]]</f>
        <v>0.85054545454545449</v>
      </c>
      <c r="G930" t="s">
        <v>14</v>
      </c>
      <c r="H930" s="4">
        <v>55</v>
      </c>
      <c r="I930" s="4">
        <f t="shared" si="70"/>
        <v>85.054545454545448</v>
      </c>
      <c r="J930" t="s">
        <v>21</v>
      </c>
      <c r="K930" t="s">
        <v>22</v>
      </c>
      <c r="L930">
        <v>1454911200</v>
      </c>
      <c r="M930">
        <v>1458104400</v>
      </c>
      <c r="N930" s="11">
        <f t="shared" si="71"/>
        <v>42408.25</v>
      </c>
      <c r="O930" s="11">
        <f t="shared" si="72"/>
        <v>42445.208333333328</v>
      </c>
      <c r="P930" t="b">
        <v>0</v>
      </c>
      <c r="Q930" t="b">
        <v>0</v>
      </c>
      <c r="R930" t="s">
        <v>28</v>
      </c>
      <c r="S930" t="str">
        <f t="shared" si="73"/>
        <v>technology</v>
      </c>
      <c r="T930" t="str">
        <f t="shared" si="74"/>
        <v>web</v>
      </c>
    </row>
    <row r="931" spans="1:20" x14ac:dyDescent="0.5">
      <c r="A931" s="4">
        <v>963</v>
      </c>
      <c r="B931" t="s">
        <v>1955</v>
      </c>
      <c r="C931" s="3" t="s">
        <v>1956</v>
      </c>
      <c r="D931" s="5">
        <v>5900</v>
      </c>
      <c r="E931" s="5">
        <v>4997</v>
      </c>
      <c r="F931" s="6">
        <f>Table1[[#This Row],[pledged]]/Table1[[#This Row],[goal]]</f>
        <v>0.84694915254237291</v>
      </c>
      <c r="G931" t="s">
        <v>14</v>
      </c>
      <c r="H931" s="4">
        <v>114</v>
      </c>
      <c r="I931" s="4">
        <f t="shared" si="70"/>
        <v>43.833333333333336</v>
      </c>
      <c r="J931" t="s">
        <v>106</v>
      </c>
      <c r="K931" t="s">
        <v>107</v>
      </c>
      <c r="L931">
        <v>1299304800</v>
      </c>
      <c r="M931">
        <v>1299823200</v>
      </c>
      <c r="N931" s="11">
        <f t="shared" si="71"/>
        <v>40607.25</v>
      </c>
      <c r="O931" s="11">
        <f t="shared" si="72"/>
        <v>40613.25</v>
      </c>
      <c r="P931" t="b">
        <v>0</v>
      </c>
      <c r="Q931" t="b">
        <v>1</v>
      </c>
      <c r="R931" t="s">
        <v>121</v>
      </c>
      <c r="S931" t="str">
        <f t="shared" si="73"/>
        <v>photography</v>
      </c>
      <c r="T931" t="str">
        <f t="shared" si="74"/>
        <v>photography books</v>
      </c>
    </row>
    <row r="932" spans="1:20" ht="31.5" x14ac:dyDescent="0.5">
      <c r="A932" s="4">
        <v>970</v>
      </c>
      <c r="B932" t="s">
        <v>1968</v>
      </c>
      <c r="C932" s="3" t="s">
        <v>1969</v>
      </c>
      <c r="D932" s="5">
        <v>94900</v>
      </c>
      <c r="E932" s="5">
        <v>57659</v>
      </c>
      <c r="F932" s="6">
        <f>Table1[[#This Row],[pledged]]/Table1[[#This Row],[goal]]</f>
        <v>0.60757639620653314</v>
      </c>
      <c r="G932" t="s">
        <v>14</v>
      </c>
      <c r="H932" s="4">
        <v>594</v>
      </c>
      <c r="I932" s="4">
        <f t="shared" si="70"/>
        <v>97.069023569023571</v>
      </c>
      <c r="J932" t="s">
        <v>21</v>
      </c>
      <c r="K932" t="s">
        <v>22</v>
      </c>
      <c r="L932">
        <v>1304917200</v>
      </c>
      <c r="M932">
        <v>1305003600</v>
      </c>
      <c r="N932" s="11">
        <f t="shared" si="71"/>
        <v>40672.208333333336</v>
      </c>
      <c r="O932" s="11">
        <f t="shared" si="72"/>
        <v>40673.208333333336</v>
      </c>
      <c r="P932" t="b">
        <v>0</v>
      </c>
      <c r="Q932" t="b">
        <v>0</v>
      </c>
      <c r="R932" t="s">
        <v>33</v>
      </c>
      <c r="S932" t="str">
        <f t="shared" si="73"/>
        <v>theater</v>
      </c>
      <c r="T932" t="str">
        <f t="shared" si="74"/>
        <v>plays</v>
      </c>
    </row>
    <row r="933" spans="1:20" x14ac:dyDescent="0.5">
      <c r="A933" s="4">
        <v>971</v>
      </c>
      <c r="B933" t="s">
        <v>1970</v>
      </c>
      <c r="C933" s="3" t="s">
        <v>1971</v>
      </c>
      <c r="D933" s="5">
        <v>5100</v>
      </c>
      <c r="E933" s="5">
        <v>1414</v>
      </c>
      <c r="F933" s="6">
        <f>Table1[[#This Row],[pledged]]/Table1[[#This Row],[goal]]</f>
        <v>0.27725490196078434</v>
      </c>
      <c r="G933" t="s">
        <v>14</v>
      </c>
      <c r="H933" s="4">
        <v>24</v>
      </c>
      <c r="I933" s="4">
        <f t="shared" si="70"/>
        <v>58.916666666666664</v>
      </c>
      <c r="J933" t="s">
        <v>21</v>
      </c>
      <c r="K933" t="s">
        <v>22</v>
      </c>
      <c r="L933">
        <v>1381208400</v>
      </c>
      <c r="M933">
        <v>1381726800</v>
      </c>
      <c r="N933" s="11">
        <f t="shared" si="71"/>
        <v>41555.208333333336</v>
      </c>
      <c r="O933" s="11">
        <f t="shared" si="72"/>
        <v>41561.208333333336</v>
      </c>
      <c r="P933" t="b">
        <v>0</v>
      </c>
      <c r="Q933" t="b">
        <v>0</v>
      </c>
      <c r="R933" t="s">
        <v>268</v>
      </c>
      <c r="S933" t="str">
        <f t="shared" si="73"/>
        <v>film &amp; video</v>
      </c>
      <c r="T933" t="str">
        <f t="shared" si="74"/>
        <v>television</v>
      </c>
    </row>
    <row r="934" spans="1:20" x14ac:dyDescent="0.5">
      <c r="A934" s="4">
        <v>973</v>
      </c>
      <c r="B934" t="s">
        <v>1974</v>
      </c>
      <c r="C934" s="3" t="s">
        <v>1975</v>
      </c>
      <c r="D934" s="5">
        <v>121100</v>
      </c>
      <c r="E934" s="5">
        <v>26176</v>
      </c>
      <c r="F934" s="6">
        <f>Table1[[#This Row],[pledged]]/Table1[[#This Row],[goal]]</f>
        <v>0.21615194054500414</v>
      </c>
      <c r="G934" t="s">
        <v>14</v>
      </c>
      <c r="H934" s="4">
        <v>252</v>
      </c>
      <c r="I934" s="4">
        <f t="shared" si="70"/>
        <v>103.87301587301587</v>
      </c>
      <c r="J934" t="s">
        <v>21</v>
      </c>
      <c r="K934" t="s">
        <v>22</v>
      </c>
      <c r="L934">
        <v>1291960800</v>
      </c>
      <c r="M934">
        <v>1292133600</v>
      </c>
      <c r="N934" s="11">
        <f t="shared" si="71"/>
        <v>40522.25</v>
      </c>
      <c r="O934" s="11">
        <f t="shared" si="72"/>
        <v>40524.25</v>
      </c>
      <c r="P934" t="b">
        <v>0</v>
      </c>
      <c r="Q934" t="b">
        <v>1</v>
      </c>
      <c r="R934" t="s">
        <v>33</v>
      </c>
      <c r="S934" t="str">
        <f t="shared" si="73"/>
        <v>theater</v>
      </c>
      <c r="T934" t="str">
        <f t="shared" si="74"/>
        <v>plays</v>
      </c>
    </row>
    <row r="935" spans="1:20" x14ac:dyDescent="0.5">
      <c r="A935" s="4">
        <v>977</v>
      </c>
      <c r="B935" t="s">
        <v>1257</v>
      </c>
      <c r="C935" s="3" t="s">
        <v>1982</v>
      </c>
      <c r="D935" s="5">
        <v>7000</v>
      </c>
      <c r="E935" s="5">
        <v>5177</v>
      </c>
      <c r="F935" s="6">
        <f>Table1[[#This Row],[pledged]]/Table1[[#This Row],[goal]]</f>
        <v>0.73957142857142855</v>
      </c>
      <c r="G935" t="s">
        <v>14</v>
      </c>
      <c r="H935" s="4">
        <v>67</v>
      </c>
      <c r="I935" s="4">
        <f t="shared" si="70"/>
        <v>77.268656716417908</v>
      </c>
      <c r="J935" t="s">
        <v>21</v>
      </c>
      <c r="K935" t="s">
        <v>22</v>
      </c>
      <c r="L935">
        <v>1517983200</v>
      </c>
      <c r="M935">
        <v>1520748000</v>
      </c>
      <c r="N935" s="11">
        <f t="shared" si="71"/>
        <v>43138.25</v>
      </c>
      <c r="O935" s="11">
        <f t="shared" si="72"/>
        <v>43170.25</v>
      </c>
      <c r="P935" t="b">
        <v>0</v>
      </c>
      <c r="Q935" t="b">
        <v>0</v>
      </c>
      <c r="R935" t="s">
        <v>17</v>
      </c>
      <c r="S935" t="str">
        <f t="shared" si="73"/>
        <v>food</v>
      </c>
      <c r="T935" t="str">
        <f t="shared" si="74"/>
        <v>food trucks</v>
      </c>
    </row>
    <row r="936" spans="1:20" x14ac:dyDescent="0.5">
      <c r="A936" s="4">
        <v>980</v>
      </c>
      <c r="B936" t="s">
        <v>1987</v>
      </c>
      <c r="C936" s="3" t="s">
        <v>1988</v>
      </c>
      <c r="D936" s="5">
        <v>195200</v>
      </c>
      <c r="E936" s="5">
        <v>78630</v>
      </c>
      <c r="F936" s="6">
        <f>Table1[[#This Row],[pledged]]/Table1[[#This Row],[goal]]</f>
        <v>0.40281762295081969</v>
      </c>
      <c r="G936" t="s">
        <v>14</v>
      </c>
      <c r="H936" s="4">
        <v>742</v>
      </c>
      <c r="I936" s="4">
        <f t="shared" si="70"/>
        <v>105.97035040431267</v>
      </c>
      <c r="J936" t="s">
        <v>21</v>
      </c>
      <c r="K936" t="s">
        <v>22</v>
      </c>
      <c r="L936">
        <v>1446181200</v>
      </c>
      <c r="M936">
        <v>1446616800</v>
      </c>
      <c r="N936" s="11">
        <f t="shared" si="71"/>
        <v>42307.208333333328</v>
      </c>
      <c r="O936" s="11">
        <f t="shared" si="72"/>
        <v>42312.25</v>
      </c>
      <c r="P936" t="b">
        <v>1</v>
      </c>
      <c r="Q936" t="b">
        <v>0</v>
      </c>
      <c r="R936" t="s">
        <v>67</v>
      </c>
      <c r="S936" t="str">
        <f t="shared" si="73"/>
        <v>publishing</v>
      </c>
      <c r="T936" t="str">
        <f t="shared" si="74"/>
        <v>nonfiction</v>
      </c>
    </row>
    <row r="937" spans="1:20" x14ac:dyDescent="0.5">
      <c r="A937" s="4">
        <v>982</v>
      </c>
      <c r="B937" t="s">
        <v>1991</v>
      </c>
      <c r="C937" s="3" t="s">
        <v>1992</v>
      </c>
      <c r="D937" s="5">
        <v>7200</v>
      </c>
      <c r="E937" s="5">
        <v>6115</v>
      </c>
      <c r="F937" s="6">
        <f>Table1[[#This Row],[pledged]]/Table1[[#This Row],[goal]]</f>
        <v>0.84930555555555554</v>
      </c>
      <c r="G937" t="s">
        <v>14</v>
      </c>
      <c r="H937" s="4">
        <v>75</v>
      </c>
      <c r="I937" s="4">
        <f t="shared" si="70"/>
        <v>81.533333333333331</v>
      </c>
      <c r="J937" t="s">
        <v>21</v>
      </c>
      <c r="K937" t="s">
        <v>22</v>
      </c>
      <c r="L937">
        <v>1311051600</v>
      </c>
      <c r="M937">
        <v>1311224400</v>
      </c>
      <c r="N937" s="11">
        <f t="shared" si="71"/>
        <v>40743.208333333336</v>
      </c>
      <c r="O937" s="11">
        <f t="shared" si="72"/>
        <v>40745.208333333336</v>
      </c>
      <c r="P937" t="b">
        <v>0</v>
      </c>
      <c r="Q937" t="b">
        <v>1</v>
      </c>
      <c r="R937" t="s">
        <v>42</v>
      </c>
      <c r="S937" t="str">
        <f t="shared" si="73"/>
        <v>film &amp; video</v>
      </c>
      <c r="T937" t="str">
        <f t="shared" si="74"/>
        <v>documentary</v>
      </c>
    </row>
    <row r="938" spans="1:20" x14ac:dyDescent="0.5">
      <c r="A938" s="4">
        <v>985</v>
      </c>
      <c r="B938" t="s">
        <v>1997</v>
      </c>
      <c r="C938" s="3" t="s">
        <v>1998</v>
      </c>
      <c r="D938" s="5">
        <v>170600</v>
      </c>
      <c r="E938" s="5">
        <v>114523</v>
      </c>
      <c r="F938" s="6">
        <f>Table1[[#This Row],[pledged]]/Table1[[#This Row],[goal]]</f>
        <v>0.67129542790152408</v>
      </c>
      <c r="G938" t="s">
        <v>14</v>
      </c>
      <c r="H938" s="4">
        <v>4405</v>
      </c>
      <c r="I938" s="4">
        <f t="shared" si="70"/>
        <v>25.998410896708286</v>
      </c>
      <c r="J938" t="s">
        <v>21</v>
      </c>
      <c r="K938" t="s">
        <v>22</v>
      </c>
      <c r="L938">
        <v>1386309600</v>
      </c>
      <c r="M938">
        <v>1388556000</v>
      </c>
      <c r="N938" s="11">
        <f t="shared" si="71"/>
        <v>41614.25</v>
      </c>
      <c r="O938" s="11">
        <f t="shared" si="72"/>
        <v>41640.25</v>
      </c>
      <c r="P938" t="b">
        <v>0</v>
      </c>
      <c r="Q938" t="b">
        <v>1</v>
      </c>
      <c r="R938" t="s">
        <v>23</v>
      </c>
      <c r="S938" t="str">
        <f t="shared" si="73"/>
        <v>music</v>
      </c>
      <c r="T938" t="str">
        <f t="shared" si="74"/>
        <v>rock</v>
      </c>
    </row>
    <row r="939" spans="1:20" x14ac:dyDescent="0.5">
      <c r="A939" s="4">
        <v>986</v>
      </c>
      <c r="B939" t="s">
        <v>1999</v>
      </c>
      <c r="C939" s="3" t="s">
        <v>2000</v>
      </c>
      <c r="D939" s="5">
        <v>7800</v>
      </c>
      <c r="E939" s="5">
        <v>3144</v>
      </c>
      <c r="F939" s="6">
        <f>Table1[[#This Row],[pledged]]/Table1[[#This Row],[goal]]</f>
        <v>0.40307692307692305</v>
      </c>
      <c r="G939" t="s">
        <v>14</v>
      </c>
      <c r="H939" s="4">
        <v>92</v>
      </c>
      <c r="I939" s="4">
        <f t="shared" si="70"/>
        <v>34.173913043478258</v>
      </c>
      <c r="J939" t="s">
        <v>21</v>
      </c>
      <c r="K939" t="s">
        <v>22</v>
      </c>
      <c r="L939">
        <v>1301979600</v>
      </c>
      <c r="M939">
        <v>1303189200</v>
      </c>
      <c r="N939" s="11">
        <f t="shared" si="71"/>
        <v>40638.208333333336</v>
      </c>
      <c r="O939" s="11">
        <f t="shared" si="72"/>
        <v>40652.208333333336</v>
      </c>
      <c r="P939" t="b">
        <v>0</v>
      </c>
      <c r="Q939" t="b">
        <v>0</v>
      </c>
      <c r="R939" t="s">
        <v>23</v>
      </c>
      <c r="S939" t="str">
        <f t="shared" si="73"/>
        <v>music</v>
      </c>
      <c r="T939" t="str">
        <f t="shared" si="74"/>
        <v>rock</v>
      </c>
    </row>
    <row r="940" spans="1:20" x14ac:dyDescent="0.5">
      <c r="A940" s="4">
        <v>988</v>
      </c>
      <c r="B940" t="s">
        <v>2003</v>
      </c>
      <c r="C940" s="3" t="s">
        <v>2004</v>
      </c>
      <c r="D940" s="5">
        <v>9400</v>
      </c>
      <c r="E940" s="5">
        <v>4899</v>
      </c>
      <c r="F940" s="6">
        <f>Table1[[#This Row],[pledged]]/Table1[[#This Row],[goal]]</f>
        <v>0.52117021276595743</v>
      </c>
      <c r="G940" t="s">
        <v>14</v>
      </c>
      <c r="H940" s="4">
        <v>64</v>
      </c>
      <c r="I940" s="4">
        <f t="shared" si="70"/>
        <v>76.546875</v>
      </c>
      <c r="J940" t="s">
        <v>21</v>
      </c>
      <c r="K940" t="s">
        <v>22</v>
      </c>
      <c r="L940">
        <v>1478930400</v>
      </c>
      <c r="M940">
        <v>1480744800</v>
      </c>
      <c r="N940" s="11">
        <f t="shared" si="71"/>
        <v>42686.25</v>
      </c>
      <c r="O940" s="11">
        <f t="shared" si="72"/>
        <v>42707.25</v>
      </c>
      <c r="P940" t="b">
        <v>0</v>
      </c>
      <c r="Q940" t="b">
        <v>0</v>
      </c>
      <c r="R940" t="s">
        <v>132</v>
      </c>
      <c r="S940" t="str">
        <f t="shared" si="73"/>
        <v>publishing</v>
      </c>
      <c r="T940" t="str">
        <f t="shared" si="74"/>
        <v>radio &amp; podcasts</v>
      </c>
    </row>
    <row r="941" spans="1:20" x14ac:dyDescent="0.5">
      <c r="A941" s="4">
        <v>990</v>
      </c>
      <c r="B941" t="s">
        <v>2007</v>
      </c>
      <c r="C941" s="3" t="s">
        <v>2008</v>
      </c>
      <c r="D941" s="5">
        <v>7800</v>
      </c>
      <c r="E941" s="5">
        <v>6839</v>
      </c>
      <c r="F941" s="6">
        <f>Table1[[#This Row],[pledged]]/Table1[[#This Row],[goal]]</f>
        <v>0.87679487179487181</v>
      </c>
      <c r="G941" t="s">
        <v>14</v>
      </c>
      <c r="H941" s="4">
        <v>64</v>
      </c>
      <c r="I941" s="4">
        <f t="shared" si="70"/>
        <v>106.859375</v>
      </c>
      <c r="J941" t="s">
        <v>21</v>
      </c>
      <c r="K941" t="s">
        <v>22</v>
      </c>
      <c r="L941">
        <v>1456984800</v>
      </c>
      <c r="M941">
        <v>1458882000</v>
      </c>
      <c r="N941" s="11">
        <f t="shared" si="71"/>
        <v>42432.25</v>
      </c>
      <c r="O941" s="11">
        <f t="shared" si="72"/>
        <v>42454.208333333328</v>
      </c>
      <c r="P941" t="b">
        <v>0</v>
      </c>
      <c r="Q941" t="b">
        <v>1</v>
      </c>
      <c r="R941" t="s">
        <v>53</v>
      </c>
      <c r="S941" t="str">
        <f t="shared" si="73"/>
        <v>film &amp; video</v>
      </c>
      <c r="T941" t="str">
        <f t="shared" si="74"/>
        <v>drama</v>
      </c>
    </row>
    <row r="942" spans="1:20" x14ac:dyDescent="0.5">
      <c r="A942" s="4">
        <v>994</v>
      </c>
      <c r="B942" t="s">
        <v>2014</v>
      </c>
      <c r="C942" s="3" t="s">
        <v>2015</v>
      </c>
      <c r="D942" s="5">
        <v>141100</v>
      </c>
      <c r="E942" s="5">
        <v>74073</v>
      </c>
      <c r="F942" s="6">
        <f>Table1[[#This Row],[pledged]]/Table1[[#This Row],[goal]]</f>
        <v>0.52496810772501767</v>
      </c>
      <c r="G942" t="s">
        <v>14</v>
      </c>
      <c r="H942" s="4">
        <v>842</v>
      </c>
      <c r="I942" s="4">
        <f t="shared" si="70"/>
        <v>87.972684085510693</v>
      </c>
      <c r="J942" t="s">
        <v>21</v>
      </c>
      <c r="K942" t="s">
        <v>22</v>
      </c>
      <c r="L942">
        <v>1413522000</v>
      </c>
      <c r="M942">
        <v>1414040400</v>
      </c>
      <c r="N942" s="11">
        <f t="shared" si="71"/>
        <v>41929.208333333336</v>
      </c>
      <c r="O942" s="11">
        <f t="shared" si="72"/>
        <v>41935.208333333336</v>
      </c>
      <c r="P942" t="b">
        <v>0</v>
      </c>
      <c r="Q942" t="b">
        <v>1</v>
      </c>
      <c r="R942" t="s">
        <v>205</v>
      </c>
      <c r="S942" t="str">
        <f t="shared" si="73"/>
        <v>publishing</v>
      </c>
      <c r="T942" t="str">
        <f t="shared" si="74"/>
        <v>translations</v>
      </c>
    </row>
    <row r="943" spans="1:20" ht="31.5" x14ac:dyDescent="0.5">
      <c r="A943" s="4">
        <v>996</v>
      </c>
      <c r="B943" t="s">
        <v>2018</v>
      </c>
      <c r="C943" s="3" t="s">
        <v>2019</v>
      </c>
      <c r="D943" s="5">
        <v>6600</v>
      </c>
      <c r="E943" s="5">
        <v>4814</v>
      </c>
      <c r="F943" s="6">
        <f>Table1[[#This Row],[pledged]]/Table1[[#This Row],[goal]]</f>
        <v>0.72939393939393937</v>
      </c>
      <c r="G943" t="s">
        <v>14</v>
      </c>
      <c r="H943" s="4">
        <v>112</v>
      </c>
      <c r="I943" s="4">
        <f t="shared" si="70"/>
        <v>42.982142857142854</v>
      </c>
      <c r="J943" t="s">
        <v>21</v>
      </c>
      <c r="K943" t="s">
        <v>22</v>
      </c>
      <c r="L943">
        <v>1357106400</v>
      </c>
      <c r="M943">
        <v>1359698400</v>
      </c>
      <c r="N943" s="11">
        <f t="shared" si="71"/>
        <v>41276.25</v>
      </c>
      <c r="O943" s="11">
        <f t="shared" si="72"/>
        <v>41306.25</v>
      </c>
      <c r="P943" t="b">
        <v>0</v>
      </c>
      <c r="Q943" t="b">
        <v>0</v>
      </c>
      <c r="R943" t="s">
        <v>33</v>
      </c>
      <c r="S943" t="str">
        <f t="shared" si="73"/>
        <v>theater</v>
      </c>
      <c r="T943" t="str">
        <f t="shared" si="74"/>
        <v>plays</v>
      </c>
    </row>
    <row r="944" spans="1:20" x14ac:dyDescent="0.5">
      <c r="A944" s="4">
        <v>998</v>
      </c>
      <c r="B944" t="s">
        <v>2022</v>
      </c>
      <c r="C944" s="3" t="s">
        <v>2023</v>
      </c>
      <c r="D944" s="5">
        <v>66600</v>
      </c>
      <c r="E944" s="5">
        <v>37823</v>
      </c>
      <c r="F944" s="6">
        <f>Table1[[#This Row],[pledged]]/Table1[[#This Row],[goal]]</f>
        <v>0.5679129129129129</v>
      </c>
      <c r="G944" t="s">
        <v>14</v>
      </c>
      <c r="H944" s="4">
        <v>374</v>
      </c>
      <c r="I944" s="4">
        <f t="shared" si="70"/>
        <v>101.13101604278074</v>
      </c>
      <c r="J944" t="s">
        <v>21</v>
      </c>
      <c r="K944" t="s">
        <v>22</v>
      </c>
      <c r="L944">
        <v>1265868000</v>
      </c>
      <c r="M944">
        <v>1267077600</v>
      </c>
      <c r="N944" s="11">
        <f t="shared" si="71"/>
        <v>40220.25</v>
      </c>
      <c r="O944" s="11">
        <f t="shared" si="72"/>
        <v>40234.25</v>
      </c>
      <c r="P944" t="b">
        <v>0</v>
      </c>
      <c r="Q944" t="b">
        <v>1</v>
      </c>
      <c r="R944" t="s">
        <v>59</v>
      </c>
      <c r="S944" t="str">
        <f t="shared" si="73"/>
        <v>music</v>
      </c>
      <c r="T944" t="str">
        <f t="shared" si="74"/>
        <v>indie rock</v>
      </c>
    </row>
    <row r="945" spans="1:20" x14ac:dyDescent="0.5">
      <c r="A945" s="4">
        <v>18</v>
      </c>
      <c r="B945" t="s">
        <v>71</v>
      </c>
      <c r="C945" s="3" t="s">
        <v>72</v>
      </c>
      <c r="D945" s="5">
        <v>9100</v>
      </c>
      <c r="E945" s="5">
        <v>6089</v>
      </c>
      <c r="F945" s="6">
        <f>Table1[[#This Row],[pledged]]/Table1[[#This Row],[goal]]</f>
        <v>0.66912087912087914</v>
      </c>
      <c r="G945" t="s">
        <v>73</v>
      </c>
      <c r="H945" s="4">
        <v>135</v>
      </c>
      <c r="I945" s="4">
        <f t="shared" si="70"/>
        <v>45.103703703703701</v>
      </c>
      <c r="J945" t="s">
        <v>21</v>
      </c>
      <c r="K945" t="s">
        <v>22</v>
      </c>
      <c r="L945">
        <v>1536382800</v>
      </c>
      <c r="M945">
        <v>1537074000</v>
      </c>
      <c r="N945" s="11">
        <f t="shared" si="71"/>
        <v>43351.208333333328</v>
      </c>
      <c r="O945" s="11">
        <f t="shared" si="72"/>
        <v>43359.208333333328</v>
      </c>
      <c r="P945" t="b">
        <v>0</v>
      </c>
      <c r="Q945" t="b">
        <v>0</v>
      </c>
      <c r="R945" t="s">
        <v>33</v>
      </c>
      <c r="S945" t="str">
        <f t="shared" si="73"/>
        <v>theater</v>
      </c>
      <c r="T945" t="str">
        <f t="shared" si="74"/>
        <v>plays</v>
      </c>
    </row>
    <row r="946" spans="1:20" x14ac:dyDescent="0.5">
      <c r="A946" s="4">
        <v>26</v>
      </c>
      <c r="B946" t="s">
        <v>89</v>
      </c>
      <c r="C946" s="3" t="s">
        <v>90</v>
      </c>
      <c r="D946" s="5">
        <v>107500</v>
      </c>
      <c r="E946" s="5">
        <v>51814</v>
      </c>
      <c r="F946" s="6">
        <f>Table1[[#This Row],[pledged]]/Table1[[#This Row],[goal]]</f>
        <v>0.4819906976744186</v>
      </c>
      <c r="G946" t="s">
        <v>73</v>
      </c>
      <c r="H946" s="4">
        <v>1480</v>
      </c>
      <c r="I946" s="4">
        <f t="shared" si="70"/>
        <v>35.009459459459457</v>
      </c>
      <c r="J946" t="s">
        <v>21</v>
      </c>
      <c r="K946" t="s">
        <v>22</v>
      </c>
      <c r="L946">
        <v>1533013200</v>
      </c>
      <c r="M946">
        <v>1535346000</v>
      </c>
      <c r="N946" s="11">
        <f t="shared" si="71"/>
        <v>43312.208333333328</v>
      </c>
      <c r="O946" s="11">
        <f t="shared" si="72"/>
        <v>43339.208333333328</v>
      </c>
      <c r="P946" t="b">
        <v>0</v>
      </c>
      <c r="Q946" t="b">
        <v>0</v>
      </c>
      <c r="R946" t="s">
        <v>33</v>
      </c>
      <c r="S946" t="str">
        <f t="shared" si="73"/>
        <v>theater</v>
      </c>
      <c r="T946" t="str">
        <f t="shared" si="74"/>
        <v>plays</v>
      </c>
    </row>
    <row r="947" spans="1:20" x14ac:dyDescent="0.5">
      <c r="A947" s="4">
        <v>69</v>
      </c>
      <c r="B947" t="s">
        <v>185</v>
      </c>
      <c r="C947" s="3" t="s">
        <v>186</v>
      </c>
      <c r="D947" s="5">
        <v>7900</v>
      </c>
      <c r="E947" s="5">
        <v>1901</v>
      </c>
      <c r="F947" s="6">
        <f>Table1[[#This Row],[pledged]]/Table1[[#This Row],[goal]]</f>
        <v>0.24063291139240506</v>
      </c>
      <c r="G947" t="s">
        <v>73</v>
      </c>
      <c r="H947" s="4">
        <v>17</v>
      </c>
      <c r="I947" s="4">
        <f t="shared" si="70"/>
        <v>111.82352941176471</v>
      </c>
      <c r="J947" t="s">
        <v>21</v>
      </c>
      <c r="K947" t="s">
        <v>22</v>
      </c>
      <c r="L947">
        <v>1292738400</v>
      </c>
      <c r="M947">
        <v>1295676000</v>
      </c>
      <c r="N947" s="11">
        <f t="shared" si="71"/>
        <v>40531.25</v>
      </c>
      <c r="O947" s="11">
        <f t="shared" si="72"/>
        <v>40565.25</v>
      </c>
      <c r="P947" t="b">
        <v>0</v>
      </c>
      <c r="Q947" t="b">
        <v>0</v>
      </c>
      <c r="R947" t="s">
        <v>33</v>
      </c>
      <c r="S947" t="str">
        <f t="shared" si="73"/>
        <v>theater</v>
      </c>
      <c r="T947" t="str">
        <f t="shared" si="74"/>
        <v>plays</v>
      </c>
    </row>
    <row r="948" spans="1:20" x14ac:dyDescent="0.5">
      <c r="A948" s="4">
        <v>93</v>
      </c>
      <c r="B948" t="s">
        <v>234</v>
      </c>
      <c r="C948" s="3" t="s">
        <v>235</v>
      </c>
      <c r="D948" s="5">
        <v>108800</v>
      </c>
      <c r="E948" s="5">
        <v>65877</v>
      </c>
      <c r="F948" s="6">
        <f>Table1[[#This Row],[pledged]]/Table1[[#This Row],[goal]]</f>
        <v>0.60548713235294116</v>
      </c>
      <c r="G948" t="s">
        <v>73</v>
      </c>
      <c r="H948" s="4">
        <v>610</v>
      </c>
      <c r="I948" s="4">
        <f t="shared" si="70"/>
        <v>107.99508196721311</v>
      </c>
      <c r="J948" t="s">
        <v>21</v>
      </c>
      <c r="K948" t="s">
        <v>22</v>
      </c>
      <c r="L948">
        <v>1350709200</v>
      </c>
      <c r="M948">
        <v>1351054800</v>
      </c>
      <c r="N948" s="11">
        <f t="shared" si="71"/>
        <v>41202.208333333336</v>
      </c>
      <c r="O948" s="11">
        <f t="shared" si="72"/>
        <v>41206.208333333336</v>
      </c>
      <c r="P948" t="b">
        <v>0</v>
      </c>
      <c r="Q948" t="b">
        <v>1</v>
      </c>
      <c r="R948" t="s">
        <v>33</v>
      </c>
      <c r="S948" t="str">
        <f t="shared" si="73"/>
        <v>theater</v>
      </c>
      <c r="T948" t="str">
        <f t="shared" si="74"/>
        <v>plays</v>
      </c>
    </row>
    <row r="949" spans="1:20" x14ac:dyDescent="0.5">
      <c r="A949" s="4">
        <v>128</v>
      </c>
      <c r="B949" t="s">
        <v>306</v>
      </c>
      <c r="C949" s="3" t="s">
        <v>307</v>
      </c>
      <c r="D949" s="5">
        <v>70600</v>
      </c>
      <c r="E949" s="5">
        <v>42596</v>
      </c>
      <c r="F949" s="6">
        <f>Table1[[#This Row],[pledged]]/Table1[[#This Row],[goal]]</f>
        <v>0.60334277620396604</v>
      </c>
      <c r="G949" t="s">
        <v>73</v>
      </c>
      <c r="H949" s="4">
        <v>532</v>
      </c>
      <c r="I949" s="4">
        <f t="shared" si="70"/>
        <v>80.067669172932327</v>
      </c>
      <c r="J949" t="s">
        <v>21</v>
      </c>
      <c r="K949" t="s">
        <v>22</v>
      </c>
      <c r="L949">
        <v>1282885200</v>
      </c>
      <c r="M949">
        <v>1284008400</v>
      </c>
      <c r="N949" s="11">
        <f t="shared" si="71"/>
        <v>40417.208333333336</v>
      </c>
      <c r="O949" s="11">
        <f t="shared" si="72"/>
        <v>40430.208333333336</v>
      </c>
      <c r="P949" t="b">
        <v>0</v>
      </c>
      <c r="Q949" t="b">
        <v>0</v>
      </c>
      <c r="R949" t="s">
        <v>23</v>
      </c>
      <c r="S949" t="str">
        <f t="shared" si="73"/>
        <v>music</v>
      </c>
      <c r="T949" t="str">
        <f t="shared" si="74"/>
        <v>rock</v>
      </c>
    </row>
    <row r="950" spans="1:20" x14ac:dyDescent="0.5">
      <c r="A950" s="4">
        <v>129</v>
      </c>
      <c r="B950" t="s">
        <v>308</v>
      </c>
      <c r="C950" s="3" t="s">
        <v>309</v>
      </c>
      <c r="D950" s="5">
        <v>148500</v>
      </c>
      <c r="E950" s="5">
        <v>4756</v>
      </c>
      <c r="F950" s="6">
        <f>Table1[[#This Row],[pledged]]/Table1[[#This Row],[goal]]</f>
        <v>3.2026936026936029E-2</v>
      </c>
      <c r="G950" t="s">
        <v>73</v>
      </c>
      <c r="H950" s="4">
        <v>55</v>
      </c>
      <c r="I950" s="4">
        <f t="shared" si="70"/>
        <v>86.472727272727269</v>
      </c>
      <c r="J950" t="s">
        <v>26</v>
      </c>
      <c r="K950" t="s">
        <v>27</v>
      </c>
      <c r="L950">
        <v>1422943200</v>
      </c>
      <c r="M950">
        <v>1425103200</v>
      </c>
      <c r="N950" s="11">
        <f t="shared" si="71"/>
        <v>42038.25</v>
      </c>
      <c r="O950" s="11">
        <f t="shared" si="72"/>
        <v>42063.25</v>
      </c>
      <c r="P950" t="b">
        <v>0</v>
      </c>
      <c r="Q950" t="b">
        <v>0</v>
      </c>
      <c r="R950" t="s">
        <v>17</v>
      </c>
      <c r="S950" t="str">
        <f t="shared" si="73"/>
        <v>food</v>
      </c>
      <c r="T950" t="str">
        <f t="shared" si="74"/>
        <v>food trucks</v>
      </c>
    </row>
    <row r="951" spans="1:20" x14ac:dyDescent="0.5">
      <c r="A951" s="4">
        <v>136</v>
      </c>
      <c r="B951" t="s">
        <v>323</v>
      </c>
      <c r="C951" s="3" t="s">
        <v>324</v>
      </c>
      <c r="D951" s="5">
        <v>82800</v>
      </c>
      <c r="E951" s="5">
        <v>2721</v>
      </c>
      <c r="F951" s="6">
        <f>Table1[[#This Row],[pledged]]/Table1[[#This Row],[goal]]</f>
        <v>3.2862318840579711E-2</v>
      </c>
      <c r="G951" t="s">
        <v>73</v>
      </c>
      <c r="H951" s="4">
        <v>58</v>
      </c>
      <c r="I951" s="4">
        <f t="shared" si="70"/>
        <v>46.913793103448278</v>
      </c>
      <c r="J951" t="s">
        <v>21</v>
      </c>
      <c r="K951" t="s">
        <v>22</v>
      </c>
      <c r="L951">
        <v>1402117200</v>
      </c>
      <c r="M951">
        <v>1403154000</v>
      </c>
      <c r="N951" s="11">
        <f t="shared" si="71"/>
        <v>41797.208333333336</v>
      </c>
      <c r="O951" s="11">
        <f t="shared" si="72"/>
        <v>41809.208333333336</v>
      </c>
      <c r="P951" t="b">
        <v>0</v>
      </c>
      <c r="Q951" t="b">
        <v>1</v>
      </c>
      <c r="R951" t="s">
        <v>53</v>
      </c>
      <c r="S951" t="str">
        <f t="shared" si="73"/>
        <v>film &amp; video</v>
      </c>
      <c r="T951" t="str">
        <f t="shared" si="74"/>
        <v>drama</v>
      </c>
    </row>
    <row r="952" spans="1:20" ht="31.5" x14ac:dyDescent="0.5">
      <c r="A952" s="4">
        <v>146</v>
      </c>
      <c r="B952" t="s">
        <v>343</v>
      </c>
      <c r="C952" s="3" t="s">
        <v>344</v>
      </c>
      <c r="D952" s="5">
        <v>8800</v>
      </c>
      <c r="E952" s="5">
        <v>1518</v>
      </c>
      <c r="F952" s="6">
        <f>Table1[[#This Row],[pledged]]/Table1[[#This Row],[goal]]</f>
        <v>0.17249999999999999</v>
      </c>
      <c r="G952" t="s">
        <v>73</v>
      </c>
      <c r="H952" s="4">
        <v>51</v>
      </c>
      <c r="I952" s="4">
        <f t="shared" si="70"/>
        <v>29.764705882352942</v>
      </c>
      <c r="J952" t="s">
        <v>21</v>
      </c>
      <c r="K952" t="s">
        <v>22</v>
      </c>
      <c r="L952">
        <v>1320732000</v>
      </c>
      <c r="M952">
        <v>1322460000</v>
      </c>
      <c r="N952" s="11">
        <f t="shared" si="71"/>
        <v>40855.25</v>
      </c>
      <c r="O952" s="11">
        <f t="shared" si="72"/>
        <v>40875.25</v>
      </c>
      <c r="P952" t="b">
        <v>0</v>
      </c>
      <c r="Q952" t="b">
        <v>0</v>
      </c>
      <c r="R952" t="s">
        <v>33</v>
      </c>
      <c r="S952" t="str">
        <f t="shared" si="73"/>
        <v>theater</v>
      </c>
      <c r="T952" t="str">
        <f t="shared" si="74"/>
        <v>plays</v>
      </c>
    </row>
    <row r="953" spans="1:20" x14ac:dyDescent="0.5">
      <c r="A953" s="4">
        <v>156</v>
      </c>
      <c r="B953" t="s">
        <v>363</v>
      </c>
      <c r="C953" s="3" t="s">
        <v>364</v>
      </c>
      <c r="D953" s="5">
        <v>36400</v>
      </c>
      <c r="E953" s="5">
        <v>26914</v>
      </c>
      <c r="F953" s="6">
        <f>Table1[[#This Row],[pledged]]/Table1[[#This Row],[goal]]</f>
        <v>0.73939560439560437</v>
      </c>
      <c r="G953" t="s">
        <v>73</v>
      </c>
      <c r="H953" s="4">
        <v>379</v>
      </c>
      <c r="I953" s="4">
        <f t="shared" si="70"/>
        <v>71.013192612137203</v>
      </c>
      <c r="J953" t="s">
        <v>26</v>
      </c>
      <c r="K953" t="s">
        <v>27</v>
      </c>
      <c r="L953">
        <v>1570251600</v>
      </c>
      <c r="M953">
        <v>1572325200</v>
      </c>
      <c r="N953" s="11">
        <f t="shared" si="71"/>
        <v>43743.208333333328</v>
      </c>
      <c r="O953" s="11">
        <f t="shared" si="72"/>
        <v>43767.208333333328</v>
      </c>
      <c r="P953" t="b">
        <v>0</v>
      </c>
      <c r="Q953" t="b">
        <v>0</v>
      </c>
      <c r="R953" t="s">
        <v>23</v>
      </c>
      <c r="S953" t="str">
        <f t="shared" si="73"/>
        <v>music</v>
      </c>
      <c r="T953" t="str">
        <f t="shared" si="74"/>
        <v>rock</v>
      </c>
    </row>
    <row r="954" spans="1:20" x14ac:dyDescent="0.5">
      <c r="A954" s="4">
        <v>189</v>
      </c>
      <c r="B954" t="s">
        <v>429</v>
      </c>
      <c r="C954" s="3" t="s">
        <v>430</v>
      </c>
      <c r="D954" s="5">
        <v>191300</v>
      </c>
      <c r="E954" s="5">
        <v>45004</v>
      </c>
      <c r="F954" s="6">
        <f>Table1[[#This Row],[pledged]]/Table1[[#This Row],[goal]]</f>
        <v>0.23525352848928385</v>
      </c>
      <c r="G954" t="s">
        <v>73</v>
      </c>
      <c r="H954" s="4">
        <v>441</v>
      </c>
      <c r="I954" s="4">
        <f t="shared" si="70"/>
        <v>102.0498866213152</v>
      </c>
      <c r="J954" t="s">
        <v>21</v>
      </c>
      <c r="K954" t="s">
        <v>22</v>
      </c>
      <c r="L954">
        <v>1457071200</v>
      </c>
      <c r="M954">
        <v>1457071200</v>
      </c>
      <c r="N954" s="11">
        <f t="shared" si="71"/>
        <v>42433.25</v>
      </c>
      <c r="O954" s="11">
        <f t="shared" si="72"/>
        <v>42433.25</v>
      </c>
      <c r="P954" t="b">
        <v>0</v>
      </c>
      <c r="Q954" t="b">
        <v>0</v>
      </c>
      <c r="R954" t="s">
        <v>33</v>
      </c>
      <c r="S954" t="str">
        <f t="shared" si="73"/>
        <v>theater</v>
      </c>
      <c r="T954" t="str">
        <f t="shared" si="74"/>
        <v>plays</v>
      </c>
    </row>
    <row r="955" spans="1:20" x14ac:dyDescent="0.5">
      <c r="A955" s="4">
        <v>202</v>
      </c>
      <c r="B955" t="s">
        <v>455</v>
      </c>
      <c r="C955" s="3" t="s">
        <v>456</v>
      </c>
      <c r="D955" s="5">
        <v>8300</v>
      </c>
      <c r="E955" s="5">
        <v>6543</v>
      </c>
      <c r="F955" s="6">
        <f>Table1[[#This Row],[pledged]]/Table1[[#This Row],[goal]]</f>
        <v>0.78831325301204824</v>
      </c>
      <c r="G955" t="s">
        <v>73</v>
      </c>
      <c r="H955" s="4">
        <v>82</v>
      </c>
      <c r="I955" s="4">
        <f t="shared" si="70"/>
        <v>79.792682926829272</v>
      </c>
      <c r="J955" t="s">
        <v>21</v>
      </c>
      <c r="K955" t="s">
        <v>22</v>
      </c>
      <c r="L955">
        <v>1317531600</v>
      </c>
      <c r="M955">
        <v>1317877200</v>
      </c>
      <c r="N955" s="11">
        <f t="shared" si="71"/>
        <v>40818.208333333336</v>
      </c>
      <c r="O955" s="11">
        <f t="shared" si="72"/>
        <v>40822.208333333336</v>
      </c>
      <c r="P955" t="b">
        <v>0</v>
      </c>
      <c r="Q955" t="b">
        <v>0</v>
      </c>
      <c r="R955" t="s">
        <v>17</v>
      </c>
      <c r="S955" t="str">
        <f t="shared" si="73"/>
        <v>food</v>
      </c>
      <c r="T955" t="str">
        <f t="shared" si="74"/>
        <v>food trucks</v>
      </c>
    </row>
    <row r="956" spans="1:20" x14ac:dyDescent="0.5">
      <c r="A956" s="4">
        <v>206</v>
      </c>
      <c r="B956" t="s">
        <v>463</v>
      </c>
      <c r="C956" s="3" t="s">
        <v>464</v>
      </c>
      <c r="D956" s="5">
        <v>9000</v>
      </c>
      <c r="E956" s="5">
        <v>3496</v>
      </c>
      <c r="F956" s="6">
        <f>Table1[[#This Row],[pledged]]/Table1[[#This Row],[goal]]</f>
        <v>0.38844444444444443</v>
      </c>
      <c r="G956" t="s">
        <v>73</v>
      </c>
      <c r="H956" s="4">
        <v>57</v>
      </c>
      <c r="I956" s="4">
        <f t="shared" si="70"/>
        <v>61.333333333333336</v>
      </c>
      <c r="J956" t="s">
        <v>21</v>
      </c>
      <c r="K956" t="s">
        <v>22</v>
      </c>
      <c r="L956">
        <v>1267250400</v>
      </c>
      <c r="M956">
        <v>1268028000</v>
      </c>
      <c r="N956" s="11">
        <f t="shared" si="71"/>
        <v>40236.25</v>
      </c>
      <c r="O956" s="11">
        <f t="shared" si="72"/>
        <v>40245.25</v>
      </c>
      <c r="P956" t="b">
        <v>0</v>
      </c>
      <c r="Q956" t="b">
        <v>0</v>
      </c>
      <c r="R956" t="s">
        <v>118</v>
      </c>
      <c r="S956" t="str">
        <f t="shared" si="73"/>
        <v>publishing</v>
      </c>
      <c r="T956" t="str">
        <f t="shared" si="74"/>
        <v>fiction</v>
      </c>
    </row>
    <row r="957" spans="1:20" x14ac:dyDescent="0.5">
      <c r="A957" s="4">
        <v>231</v>
      </c>
      <c r="B957" t="s">
        <v>513</v>
      </c>
      <c r="C957" s="3" t="s">
        <v>514</v>
      </c>
      <c r="D957" s="5">
        <v>7200</v>
      </c>
      <c r="E957" s="5">
        <v>5523</v>
      </c>
      <c r="F957" s="6">
        <f>Table1[[#This Row],[pledged]]/Table1[[#This Row],[goal]]</f>
        <v>0.76708333333333334</v>
      </c>
      <c r="G957" t="s">
        <v>73</v>
      </c>
      <c r="H957" s="4">
        <v>67</v>
      </c>
      <c r="I957" s="4">
        <f t="shared" si="70"/>
        <v>82.432835820895519</v>
      </c>
      <c r="J957" t="s">
        <v>21</v>
      </c>
      <c r="K957" t="s">
        <v>22</v>
      </c>
      <c r="L957">
        <v>1369112400</v>
      </c>
      <c r="M957">
        <v>1374123600</v>
      </c>
      <c r="N957" s="11">
        <f t="shared" si="71"/>
        <v>41415.208333333336</v>
      </c>
      <c r="O957" s="11">
        <f t="shared" si="72"/>
        <v>41473.208333333336</v>
      </c>
      <c r="P957" t="b">
        <v>0</v>
      </c>
      <c r="Q957" t="b">
        <v>0</v>
      </c>
      <c r="R957" t="s">
        <v>33</v>
      </c>
      <c r="S957" t="str">
        <f t="shared" si="73"/>
        <v>theater</v>
      </c>
      <c r="T957" t="str">
        <f t="shared" si="74"/>
        <v>plays</v>
      </c>
    </row>
    <row r="958" spans="1:20" x14ac:dyDescent="0.5">
      <c r="A958" s="4">
        <v>270</v>
      </c>
      <c r="B958" t="s">
        <v>591</v>
      </c>
      <c r="C958" s="3" t="s">
        <v>592</v>
      </c>
      <c r="D958" s="5">
        <v>173900</v>
      </c>
      <c r="E958" s="5">
        <v>47260</v>
      </c>
      <c r="F958" s="6">
        <f>Table1[[#This Row],[pledged]]/Table1[[#This Row],[goal]]</f>
        <v>0.27176538240368026</v>
      </c>
      <c r="G958" t="s">
        <v>73</v>
      </c>
      <c r="H958" s="4">
        <v>1890</v>
      </c>
      <c r="I958" s="4">
        <f t="shared" si="70"/>
        <v>25.005291005291006</v>
      </c>
      <c r="J958" t="s">
        <v>21</v>
      </c>
      <c r="K958" t="s">
        <v>22</v>
      </c>
      <c r="L958">
        <v>1291269600</v>
      </c>
      <c r="M958">
        <v>1291442400</v>
      </c>
      <c r="N958" s="11">
        <f t="shared" si="71"/>
        <v>40514.25</v>
      </c>
      <c r="O958" s="11">
        <f t="shared" si="72"/>
        <v>40516.25</v>
      </c>
      <c r="P958" t="b">
        <v>0</v>
      </c>
      <c r="Q958" t="b">
        <v>0</v>
      </c>
      <c r="R958" t="s">
        <v>88</v>
      </c>
      <c r="S958" t="str">
        <f t="shared" si="73"/>
        <v>games</v>
      </c>
      <c r="T958" t="str">
        <f t="shared" si="74"/>
        <v>video games</v>
      </c>
    </row>
    <row r="959" spans="1:20" x14ac:dyDescent="0.5">
      <c r="A959" s="4">
        <v>286</v>
      </c>
      <c r="B959" t="s">
        <v>623</v>
      </c>
      <c r="C959" s="3" t="s">
        <v>624</v>
      </c>
      <c r="D959" s="5">
        <v>112100</v>
      </c>
      <c r="E959" s="5">
        <v>19557</v>
      </c>
      <c r="F959" s="6">
        <f>Table1[[#This Row],[pledged]]/Table1[[#This Row],[goal]]</f>
        <v>0.17446030330062445</v>
      </c>
      <c r="G959" t="s">
        <v>73</v>
      </c>
      <c r="H959" s="4">
        <v>184</v>
      </c>
      <c r="I959" s="4">
        <f t="shared" si="70"/>
        <v>106.28804347826087</v>
      </c>
      <c r="J959" t="s">
        <v>21</v>
      </c>
      <c r="K959" t="s">
        <v>22</v>
      </c>
      <c r="L959">
        <v>1479880800</v>
      </c>
      <c r="M959">
        <v>1480485600</v>
      </c>
      <c r="N959" s="11">
        <f t="shared" si="71"/>
        <v>42697.25</v>
      </c>
      <c r="O959" s="11">
        <f t="shared" si="72"/>
        <v>42704.25</v>
      </c>
      <c r="P959" t="b">
        <v>0</v>
      </c>
      <c r="Q959" t="b">
        <v>0</v>
      </c>
      <c r="R959" t="s">
        <v>33</v>
      </c>
      <c r="S959" t="str">
        <f t="shared" si="73"/>
        <v>theater</v>
      </c>
      <c r="T959" t="str">
        <f t="shared" si="74"/>
        <v>plays</v>
      </c>
    </row>
    <row r="960" spans="1:20" x14ac:dyDescent="0.5">
      <c r="A960" s="4">
        <v>293</v>
      </c>
      <c r="B960" t="s">
        <v>637</v>
      </c>
      <c r="C960" s="3" t="s">
        <v>638</v>
      </c>
      <c r="D960" s="5">
        <v>6500</v>
      </c>
      <c r="E960" s="5">
        <v>1065</v>
      </c>
      <c r="F960" s="6">
        <f>Table1[[#This Row],[pledged]]/Table1[[#This Row],[goal]]</f>
        <v>0.16384615384615384</v>
      </c>
      <c r="G960" t="s">
        <v>73</v>
      </c>
      <c r="H960" s="4">
        <v>32</v>
      </c>
      <c r="I960" s="4">
        <f t="shared" si="70"/>
        <v>33.28125</v>
      </c>
      <c r="J960" t="s">
        <v>106</v>
      </c>
      <c r="K960" t="s">
        <v>107</v>
      </c>
      <c r="L960">
        <v>1286254800</v>
      </c>
      <c r="M960">
        <v>1287032400</v>
      </c>
      <c r="N960" s="11">
        <f t="shared" si="71"/>
        <v>40456.208333333336</v>
      </c>
      <c r="O960" s="11">
        <f t="shared" si="72"/>
        <v>40465.208333333336</v>
      </c>
      <c r="P960" t="b">
        <v>0</v>
      </c>
      <c r="Q960" t="b">
        <v>0</v>
      </c>
      <c r="R960" t="s">
        <v>33</v>
      </c>
      <c r="S960" t="str">
        <f t="shared" si="73"/>
        <v>theater</v>
      </c>
      <c r="T960" t="str">
        <f t="shared" si="74"/>
        <v>plays</v>
      </c>
    </row>
    <row r="961" spans="1:20" x14ac:dyDescent="0.5">
      <c r="A961" s="4">
        <v>309</v>
      </c>
      <c r="B961" t="s">
        <v>669</v>
      </c>
      <c r="C961" s="3" t="s">
        <v>670</v>
      </c>
      <c r="D961" s="5">
        <v>4100</v>
      </c>
      <c r="E961" s="5">
        <v>3087</v>
      </c>
      <c r="F961" s="6">
        <f>Table1[[#This Row],[pledged]]/Table1[[#This Row],[goal]]</f>
        <v>0.75292682926829269</v>
      </c>
      <c r="G961" t="s">
        <v>73</v>
      </c>
      <c r="H961" s="4">
        <v>75</v>
      </c>
      <c r="I961" s="4">
        <f t="shared" si="70"/>
        <v>41.16</v>
      </c>
      <c r="J961" t="s">
        <v>21</v>
      </c>
      <c r="K961" t="s">
        <v>22</v>
      </c>
      <c r="L961">
        <v>1316581200</v>
      </c>
      <c r="M961">
        <v>1318309200</v>
      </c>
      <c r="N961" s="11">
        <f t="shared" si="71"/>
        <v>40807.208333333336</v>
      </c>
      <c r="O961" s="11">
        <f t="shared" si="72"/>
        <v>40827.208333333336</v>
      </c>
      <c r="P961" t="b">
        <v>0</v>
      </c>
      <c r="Q961" t="b">
        <v>1</v>
      </c>
      <c r="R961" t="s">
        <v>59</v>
      </c>
      <c r="S961" t="str">
        <f t="shared" si="73"/>
        <v>music</v>
      </c>
      <c r="T961" t="str">
        <f t="shared" si="74"/>
        <v>indie rock</v>
      </c>
    </row>
    <row r="962" spans="1:20" x14ac:dyDescent="0.5">
      <c r="A962" s="4">
        <v>319</v>
      </c>
      <c r="B962" t="s">
        <v>689</v>
      </c>
      <c r="C962" s="3" t="s">
        <v>690</v>
      </c>
      <c r="D962" s="5">
        <v>8400</v>
      </c>
      <c r="E962" s="5">
        <v>3251</v>
      </c>
      <c r="F962" s="6">
        <f>Table1[[#This Row],[pledged]]/Table1[[#This Row],[goal]]</f>
        <v>0.38702380952380955</v>
      </c>
      <c r="G962" t="s">
        <v>73</v>
      </c>
      <c r="H962" s="4">
        <v>64</v>
      </c>
      <c r="I962" s="4">
        <f t="shared" ref="I962:I1001" si="75">IFERROR(AVERAGE(E962/H962), 0)</f>
        <v>50.796875</v>
      </c>
      <c r="J962" t="s">
        <v>21</v>
      </c>
      <c r="K962" t="s">
        <v>22</v>
      </c>
      <c r="L962">
        <v>1281589200</v>
      </c>
      <c r="M962">
        <v>1283662800</v>
      </c>
      <c r="N962" s="11">
        <f t="shared" ref="N962:N1001" si="76">(((L962/60)/60)/24)+DATE(1970,1,1)</f>
        <v>40402.208333333336</v>
      </c>
      <c r="O962" s="11">
        <f t="shared" ref="O962:O1001" si="77">(((M962/60)/60)/24)+DATE(1970,1,1)</f>
        <v>40426.208333333336</v>
      </c>
      <c r="P962" t="b">
        <v>0</v>
      </c>
      <c r="Q962" t="b">
        <v>0</v>
      </c>
      <c r="R962" t="s">
        <v>28</v>
      </c>
      <c r="S962" t="str">
        <f t="shared" ref="S962:S1001" si="78">LEFT(R962, FIND("/", R962) - 1)</f>
        <v>technology</v>
      </c>
      <c r="T962" t="str">
        <f t="shared" ref="T962:T1001" si="79">MID(R962, FIND("/", R962) + 1, LEN(R962) - FIND("/", R962))</f>
        <v>web</v>
      </c>
    </row>
    <row r="963" spans="1:20" x14ac:dyDescent="0.5">
      <c r="A963" s="4">
        <v>339</v>
      </c>
      <c r="B963" t="s">
        <v>729</v>
      </c>
      <c r="C963" s="3" t="s">
        <v>730</v>
      </c>
      <c r="D963" s="5">
        <v>136300</v>
      </c>
      <c r="E963" s="5">
        <v>108974</v>
      </c>
      <c r="F963" s="6">
        <f>Table1[[#This Row],[pledged]]/Table1[[#This Row],[goal]]</f>
        <v>0.79951577402787966</v>
      </c>
      <c r="G963" t="s">
        <v>73</v>
      </c>
      <c r="H963" s="4">
        <v>1297</v>
      </c>
      <c r="I963" s="4">
        <f t="shared" si="75"/>
        <v>84.02004626060139</v>
      </c>
      <c r="J963" t="s">
        <v>15</v>
      </c>
      <c r="K963" t="s">
        <v>16</v>
      </c>
      <c r="L963">
        <v>1501650000</v>
      </c>
      <c r="M963">
        <v>1502859600</v>
      </c>
      <c r="N963" s="11">
        <f t="shared" si="76"/>
        <v>42949.208333333328</v>
      </c>
      <c r="O963" s="11">
        <f t="shared" si="77"/>
        <v>42963.208333333328</v>
      </c>
      <c r="P963" t="b">
        <v>0</v>
      </c>
      <c r="Q963" t="b">
        <v>0</v>
      </c>
      <c r="R963" t="s">
        <v>33</v>
      </c>
      <c r="S963" t="str">
        <f t="shared" si="78"/>
        <v>theater</v>
      </c>
      <c r="T963" t="str">
        <f t="shared" si="79"/>
        <v>plays</v>
      </c>
    </row>
    <row r="964" spans="1:20" x14ac:dyDescent="0.5">
      <c r="A964" s="4">
        <v>388</v>
      </c>
      <c r="B964" t="s">
        <v>827</v>
      </c>
      <c r="C964" s="3" t="s">
        <v>828</v>
      </c>
      <c r="D964" s="5">
        <v>114800</v>
      </c>
      <c r="E964" s="5">
        <v>12938</v>
      </c>
      <c r="F964" s="6">
        <f>Table1[[#This Row],[pledged]]/Table1[[#This Row],[goal]]</f>
        <v>0.11270034843205574</v>
      </c>
      <c r="G964" t="s">
        <v>73</v>
      </c>
      <c r="H964" s="4">
        <v>145</v>
      </c>
      <c r="I964" s="4">
        <f t="shared" si="75"/>
        <v>89.227586206896547</v>
      </c>
      <c r="J964" t="s">
        <v>97</v>
      </c>
      <c r="K964" t="s">
        <v>98</v>
      </c>
      <c r="L964">
        <v>1325656800</v>
      </c>
      <c r="M964">
        <v>1325829600</v>
      </c>
      <c r="N964" s="11">
        <f t="shared" si="76"/>
        <v>40912.25</v>
      </c>
      <c r="O964" s="11">
        <f t="shared" si="77"/>
        <v>40914.25</v>
      </c>
      <c r="P964" t="b">
        <v>0</v>
      </c>
      <c r="Q964" t="b">
        <v>0</v>
      </c>
      <c r="R964" t="s">
        <v>59</v>
      </c>
      <c r="S964" t="str">
        <f t="shared" si="78"/>
        <v>music</v>
      </c>
      <c r="T964" t="str">
        <f t="shared" si="79"/>
        <v>indie rock</v>
      </c>
    </row>
    <row r="965" spans="1:20" x14ac:dyDescent="0.5">
      <c r="A965" s="4">
        <v>429</v>
      </c>
      <c r="B965" t="s">
        <v>906</v>
      </c>
      <c r="C965" s="3" t="s">
        <v>907</v>
      </c>
      <c r="D965" s="5">
        <v>191000</v>
      </c>
      <c r="E965" s="5">
        <v>173191</v>
      </c>
      <c r="F965" s="6">
        <f>Table1[[#This Row],[pledged]]/Table1[[#This Row],[goal]]</f>
        <v>0.90675916230366493</v>
      </c>
      <c r="G965" t="s">
        <v>73</v>
      </c>
      <c r="H965" s="4">
        <v>2138</v>
      </c>
      <c r="I965" s="4">
        <f t="shared" si="75"/>
        <v>81.006080449017773</v>
      </c>
      <c r="J965" t="s">
        <v>21</v>
      </c>
      <c r="K965" t="s">
        <v>22</v>
      </c>
      <c r="L965">
        <v>1392012000</v>
      </c>
      <c r="M965">
        <v>1394427600</v>
      </c>
      <c r="N965" s="11">
        <f t="shared" si="76"/>
        <v>41680.25</v>
      </c>
      <c r="O965" s="11">
        <f t="shared" si="77"/>
        <v>41708.208333333336</v>
      </c>
      <c r="P965" t="b">
        <v>0</v>
      </c>
      <c r="Q965" t="b">
        <v>1</v>
      </c>
      <c r="R965" t="s">
        <v>121</v>
      </c>
      <c r="S965" t="str">
        <f t="shared" si="78"/>
        <v>photography</v>
      </c>
      <c r="T965" t="str">
        <f t="shared" si="79"/>
        <v>photography books</v>
      </c>
    </row>
    <row r="966" spans="1:20" x14ac:dyDescent="0.5">
      <c r="A966" s="4">
        <v>434</v>
      </c>
      <c r="B966" t="s">
        <v>916</v>
      </c>
      <c r="C966" s="3" t="s">
        <v>917</v>
      </c>
      <c r="D966" s="5">
        <v>5400</v>
      </c>
      <c r="E966" s="5">
        <v>903</v>
      </c>
      <c r="F966" s="6">
        <f>Table1[[#This Row],[pledged]]/Table1[[#This Row],[goal]]</f>
        <v>0.16722222222222222</v>
      </c>
      <c r="G966" t="s">
        <v>73</v>
      </c>
      <c r="H966" s="4">
        <v>10</v>
      </c>
      <c r="I966" s="4">
        <f t="shared" si="75"/>
        <v>90.3</v>
      </c>
      <c r="J966" t="s">
        <v>15</v>
      </c>
      <c r="K966" t="s">
        <v>16</v>
      </c>
      <c r="L966">
        <v>1480572000</v>
      </c>
      <c r="M966">
        <v>1481781600</v>
      </c>
      <c r="N966" s="11">
        <f t="shared" si="76"/>
        <v>42705.25</v>
      </c>
      <c r="O966" s="11">
        <f t="shared" si="77"/>
        <v>42719.25</v>
      </c>
      <c r="P966" t="b">
        <v>1</v>
      </c>
      <c r="Q966" t="b">
        <v>0</v>
      </c>
      <c r="R966" t="s">
        <v>33</v>
      </c>
      <c r="S966" t="str">
        <f t="shared" si="78"/>
        <v>theater</v>
      </c>
      <c r="T966" t="str">
        <f t="shared" si="79"/>
        <v>plays</v>
      </c>
    </row>
    <row r="967" spans="1:20" x14ac:dyDescent="0.5">
      <c r="A967" s="4">
        <v>443</v>
      </c>
      <c r="B967" t="s">
        <v>934</v>
      </c>
      <c r="C967" s="3" t="s">
        <v>935</v>
      </c>
      <c r="D967" s="5">
        <v>9300</v>
      </c>
      <c r="E967" s="5">
        <v>3232</v>
      </c>
      <c r="F967" s="6">
        <f>Table1[[#This Row],[pledged]]/Table1[[#This Row],[goal]]</f>
        <v>0.34752688172043011</v>
      </c>
      <c r="G967" t="s">
        <v>73</v>
      </c>
      <c r="H967" s="4">
        <v>90</v>
      </c>
      <c r="I967" s="4">
        <f t="shared" si="75"/>
        <v>35.911111111111111</v>
      </c>
      <c r="J967" t="s">
        <v>21</v>
      </c>
      <c r="K967" t="s">
        <v>22</v>
      </c>
      <c r="L967">
        <v>1285822800</v>
      </c>
      <c r="M967">
        <v>1287464400</v>
      </c>
      <c r="N967" s="11">
        <f t="shared" si="76"/>
        <v>40451.208333333336</v>
      </c>
      <c r="O967" s="11">
        <f t="shared" si="77"/>
        <v>40470.208333333336</v>
      </c>
      <c r="P967" t="b">
        <v>0</v>
      </c>
      <c r="Q967" t="b">
        <v>0</v>
      </c>
      <c r="R967" t="s">
        <v>33</v>
      </c>
      <c r="S967" t="str">
        <f t="shared" si="78"/>
        <v>theater</v>
      </c>
      <c r="T967" t="str">
        <f t="shared" si="79"/>
        <v>plays</v>
      </c>
    </row>
    <row r="968" spans="1:20" x14ac:dyDescent="0.5">
      <c r="A968" s="4">
        <v>447</v>
      </c>
      <c r="B968" t="s">
        <v>941</v>
      </c>
      <c r="C968" s="3" t="s">
        <v>942</v>
      </c>
      <c r="D968" s="5">
        <v>155200</v>
      </c>
      <c r="E968" s="5">
        <v>37754</v>
      </c>
      <c r="F968" s="6">
        <f>Table1[[#This Row],[pledged]]/Table1[[#This Row],[goal]]</f>
        <v>0.24326030927835052</v>
      </c>
      <c r="G968" t="s">
        <v>73</v>
      </c>
      <c r="H968" s="4">
        <v>439</v>
      </c>
      <c r="I968" s="4">
        <f t="shared" si="75"/>
        <v>86</v>
      </c>
      <c r="J968" t="s">
        <v>40</v>
      </c>
      <c r="K968" t="s">
        <v>41</v>
      </c>
      <c r="L968">
        <v>1513663200</v>
      </c>
      <c r="M968">
        <v>1515045600</v>
      </c>
      <c r="N968" s="11">
        <f t="shared" si="76"/>
        <v>43088.25</v>
      </c>
      <c r="O968" s="11">
        <f t="shared" si="77"/>
        <v>43104.25</v>
      </c>
      <c r="P968" t="b">
        <v>0</v>
      </c>
      <c r="Q968" t="b">
        <v>0</v>
      </c>
      <c r="R968" t="s">
        <v>268</v>
      </c>
      <c r="S968" t="str">
        <f t="shared" si="78"/>
        <v>film &amp; video</v>
      </c>
      <c r="T968" t="str">
        <f t="shared" si="79"/>
        <v>television</v>
      </c>
    </row>
    <row r="969" spans="1:20" x14ac:dyDescent="0.5">
      <c r="A969" s="4">
        <v>492</v>
      </c>
      <c r="B969" t="s">
        <v>1031</v>
      </c>
      <c r="C969" s="3" t="s">
        <v>1032</v>
      </c>
      <c r="D969" s="5">
        <v>191000</v>
      </c>
      <c r="E969" s="5">
        <v>45831</v>
      </c>
      <c r="F969" s="6">
        <f>Table1[[#This Row],[pledged]]/Table1[[#This Row],[goal]]</f>
        <v>0.23995287958115183</v>
      </c>
      <c r="G969" t="s">
        <v>73</v>
      </c>
      <c r="H969" s="4">
        <v>595</v>
      </c>
      <c r="I969" s="4">
        <f t="shared" si="75"/>
        <v>77.026890756302521</v>
      </c>
      <c r="J969" t="s">
        <v>21</v>
      </c>
      <c r="K969" t="s">
        <v>22</v>
      </c>
      <c r="L969">
        <v>1275886800</v>
      </c>
      <c r="M969">
        <v>1278910800</v>
      </c>
      <c r="N969" s="11">
        <f t="shared" si="76"/>
        <v>40336.208333333336</v>
      </c>
      <c r="O969" s="11">
        <f t="shared" si="77"/>
        <v>40371.208333333336</v>
      </c>
      <c r="P969" t="b">
        <v>1</v>
      </c>
      <c r="Q969" t="b">
        <v>1</v>
      </c>
      <c r="R969" t="s">
        <v>99</v>
      </c>
      <c r="S969" t="str">
        <f t="shared" si="78"/>
        <v>film &amp; video</v>
      </c>
      <c r="T969" t="str">
        <f t="shared" si="79"/>
        <v>shorts</v>
      </c>
    </row>
    <row r="970" spans="1:20" x14ac:dyDescent="0.5">
      <c r="A970" s="4">
        <v>513</v>
      </c>
      <c r="B970" t="s">
        <v>1071</v>
      </c>
      <c r="C970" s="3" t="s">
        <v>1072</v>
      </c>
      <c r="D970" s="5">
        <v>8300</v>
      </c>
      <c r="E970" s="5">
        <v>3260</v>
      </c>
      <c r="F970" s="6">
        <f>Table1[[#This Row],[pledged]]/Table1[[#This Row],[goal]]</f>
        <v>0.39277108433734942</v>
      </c>
      <c r="G970" t="s">
        <v>73</v>
      </c>
      <c r="H970" s="4">
        <v>35</v>
      </c>
      <c r="I970" s="4">
        <f t="shared" si="75"/>
        <v>93.142857142857139</v>
      </c>
      <c r="J970" t="s">
        <v>21</v>
      </c>
      <c r="K970" t="s">
        <v>22</v>
      </c>
      <c r="L970">
        <v>1284008400</v>
      </c>
      <c r="M970">
        <v>1284181200</v>
      </c>
      <c r="N970" s="11">
        <f t="shared" si="76"/>
        <v>40430.208333333336</v>
      </c>
      <c r="O970" s="11">
        <f t="shared" si="77"/>
        <v>40432.208333333336</v>
      </c>
      <c r="P970" t="b">
        <v>0</v>
      </c>
      <c r="Q970" t="b">
        <v>0</v>
      </c>
      <c r="R970" t="s">
        <v>268</v>
      </c>
      <c r="S970" t="str">
        <f t="shared" si="78"/>
        <v>film &amp; video</v>
      </c>
      <c r="T970" t="str">
        <f t="shared" si="79"/>
        <v>television</v>
      </c>
    </row>
    <row r="971" spans="1:20" x14ac:dyDescent="0.5">
      <c r="A971" s="4">
        <v>514</v>
      </c>
      <c r="B971" t="s">
        <v>1073</v>
      </c>
      <c r="C971" s="3" t="s">
        <v>1074</v>
      </c>
      <c r="D971" s="5">
        <v>138700</v>
      </c>
      <c r="E971" s="5">
        <v>31123</v>
      </c>
      <c r="F971" s="6">
        <f>Table1[[#This Row],[pledged]]/Table1[[#This Row],[goal]]</f>
        <v>0.22439077144917088</v>
      </c>
      <c r="G971" t="s">
        <v>73</v>
      </c>
      <c r="H971" s="4">
        <v>528</v>
      </c>
      <c r="I971" s="4">
        <f t="shared" si="75"/>
        <v>58.945075757575758</v>
      </c>
      <c r="J971" t="s">
        <v>97</v>
      </c>
      <c r="K971" t="s">
        <v>98</v>
      </c>
      <c r="L971">
        <v>1386309600</v>
      </c>
      <c r="M971">
        <v>1386741600</v>
      </c>
      <c r="N971" s="11">
        <f t="shared" si="76"/>
        <v>41614.25</v>
      </c>
      <c r="O971" s="11">
        <f t="shared" si="77"/>
        <v>41619.25</v>
      </c>
      <c r="P971" t="b">
        <v>0</v>
      </c>
      <c r="Q971" t="b">
        <v>1</v>
      </c>
      <c r="R971" t="s">
        <v>23</v>
      </c>
      <c r="S971" t="str">
        <f t="shared" si="78"/>
        <v>music</v>
      </c>
      <c r="T971" t="str">
        <f t="shared" si="79"/>
        <v>rock</v>
      </c>
    </row>
    <row r="972" spans="1:20" ht="31.5" x14ac:dyDescent="0.5">
      <c r="A972" s="4">
        <v>550</v>
      </c>
      <c r="B972" t="s">
        <v>1144</v>
      </c>
      <c r="C972" s="3" t="s">
        <v>1145</v>
      </c>
      <c r="D972" s="5">
        <v>100</v>
      </c>
      <c r="E972" s="5">
        <v>4</v>
      </c>
      <c r="F972" s="6">
        <f>Table1[[#This Row],[pledged]]/Table1[[#This Row],[goal]]</f>
        <v>0.04</v>
      </c>
      <c r="G972" t="s">
        <v>73</v>
      </c>
      <c r="H972" s="4">
        <v>1</v>
      </c>
      <c r="I972" s="4">
        <f t="shared" si="75"/>
        <v>4</v>
      </c>
      <c r="J972" t="s">
        <v>97</v>
      </c>
      <c r="K972" t="s">
        <v>98</v>
      </c>
      <c r="L972">
        <v>1330495200</v>
      </c>
      <c r="M972">
        <v>1332306000</v>
      </c>
      <c r="N972" s="11">
        <f t="shared" si="76"/>
        <v>40968.25</v>
      </c>
      <c r="O972" s="11">
        <f t="shared" si="77"/>
        <v>40989.208333333336</v>
      </c>
      <c r="P972" t="b">
        <v>0</v>
      </c>
      <c r="Q972" t="b">
        <v>0</v>
      </c>
      <c r="R972" t="s">
        <v>59</v>
      </c>
      <c r="S972" t="str">
        <f t="shared" si="78"/>
        <v>music</v>
      </c>
      <c r="T972" t="str">
        <f t="shared" si="79"/>
        <v>indie rock</v>
      </c>
    </row>
    <row r="973" spans="1:20" x14ac:dyDescent="0.5">
      <c r="A973" s="4">
        <v>572</v>
      </c>
      <c r="B973" t="s">
        <v>1187</v>
      </c>
      <c r="C973" s="3" t="s">
        <v>1188</v>
      </c>
      <c r="D973" s="5">
        <v>9000</v>
      </c>
      <c r="E973" s="5">
        <v>4896</v>
      </c>
      <c r="F973" s="6">
        <f>Table1[[#This Row],[pledged]]/Table1[[#This Row],[goal]]</f>
        <v>0.54400000000000004</v>
      </c>
      <c r="G973" t="s">
        <v>73</v>
      </c>
      <c r="H973" s="4">
        <v>94</v>
      </c>
      <c r="I973" s="4">
        <f t="shared" si="75"/>
        <v>52.085106382978722</v>
      </c>
      <c r="J973" t="s">
        <v>21</v>
      </c>
      <c r="K973" t="s">
        <v>22</v>
      </c>
      <c r="L973">
        <v>1443416400</v>
      </c>
      <c r="M973">
        <v>1444798800</v>
      </c>
      <c r="N973" s="11">
        <f t="shared" si="76"/>
        <v>42275.208333333328</v>
      </c>
      <c r="O973" s="11">
        <f t="shared" si="77"/>
        <v>42291.208333333328</v>
      </c>
      <c r="P973" t="b">
        <v>0</v>
      </c>
      <c r="Q973" t="b">
        <v>1</v>
      </c>
      <c r="R973" t="s">
        <v>23</v>
      </c>
      <c r="S973" t="str">
        <f t="shared" si="78"/>
        <v>music</v>
      </c>
      <c r="T973" t="str">
        <f t="shared" si="79"/>
        <v>rock</v>
      </c>
    </row>
    <row r="974" spans="1:20" x14ac:dyDescent="0.5">
      <c r="A974" s="4">
        <v>577</v>
      </c>
      <c r="B974" t="s">
        <v>1197</v>
      </c>
      <c r="C974" s="3" t="s">
        <v>1198</v>
      </c>
      <c r="D974" s="5">
        <v>8200</v>
      </c>
      <c r="E974" s="5">
        <v>1546</v>
      </c>
      <c r="F974" s="6">
        <f>Table1[[#This Row],[pledged]]/Table1[[#This Row],[goal]]</f>
        <v>0.18853658536585366</v>
      </c>
      <c r="G974" t="s">
        <v>73</v>
      </c>
      <c r="H974" s="4">
        <v>37</v>
      </c>
      <c r="I974" s="4">
        <f t="shared" si="75"/>
        <v>41.783783783783782</v>
      </c>
      <c r="J974" t="s">
        <v>21</v>
      </c>
      <c r="K974" t="s">
        <v>22</v>
      </c>
      <c r="L974">
        <v>1299823200</v>
      </c>
      <c r="M974">
        <v>1302066000</v>
      </c>
      <c r="N974" s="11">
        <f t="shared" si="76"/>
        <v>40613.25</v>
      </c>
      <c r="O974" s="11">
        <f t="shared" si="77"/>
        <v>40639.208333333336</v>
      </c>
      <c r="P974" t="b">
        <v>0</v>
      </c>
      <c r="Q974" t="b">
        <v>0</v>
      </c>
      <c r="R974" t="s">
        <v>158</v>
      </c>
      <c r="S974" t="str">
        <f t="shared" si="78"/>
        <v>music</v>
      </c>
      <c r="T974" t="str">
        <f t="shared" si="79"/>
        <v>jazz</v>
      </c>
    </row>
    <row r="975" spans="1:20" x14ac:dyDescent="0.5">
      <c r="A975" s="4">
        <v>611</v>
      </c>
      <c r="B975" t="s">
        <v>1263</v>
      </c>
      <c r="C975" s="3" t="s">
        <v>1264</v>
      </c>
      <c r="D975" s="5">
        <v>8200</v>
      </c>
      <c r="E975" s="5">
        <v>1136</v>
      </c>
      <c r="F975" s="6">
        <f>Table1[[#This Row],[pledged]]/Table1[[#This Row],[goal]]</f>
        <v>0.13853658536585367</v>
      </c>
      <c r="G975" t="s">
        <v>73</v>
      </c>
      <c r="H975" s="4">
        <v>15</v>
      </c>
      <c r="I975" s="4">
        <f t="shared" si="75"/>
        <v>75.733333333333334</v>
      </c>
      <c r="J975" t="s">
        <v>21</v>
      </c>
      <c r="K975" t="s">
        <v>22</v>
      </c>
      <c r="L975">
        <v>1374728400</v>
      </c>
      <c r="M975">
        <v>1375765200</v>
      </c>
      <c r="N975" s="11">
        <f t="shared" si="76"/>
        <v>41480.208333333336</v>
      </c>
      <c r="O975" s="11">
        <f t="shared" si="77"/>
        <v>41492.208333333336</v>
      </c>
      <c r="P975" t="b">
        <v>0</v>
      </c>
      <c r="Q975" t="b">
        <v>0</v>
      </c>
      <c r="R975" t="s">
        <v>33</v>
      </c>
      <c r="S975" t="str">
        <f t="shared" si="78"/>
        <v>theater</v>
      </c>
      <c r="T975" t="str">
        <f t="shared" si="79"/>
        <v>plays</v>
      </c>
    </row>
    <row r="976" spans="1:20" x14ac:dyDescent="0.5">
      <c r="A976" s="4">
        <v>630</v>
      </c>
      <c r="B976" t="s">
        <v>1301</v>
      </c>
      <c r="C976" s="3" t="s">
        <v>1302</v>
      </c>
      <c r="D976" s="5">
        <v>9500</v>
      </c>
      <c r="E976" s="5">
        <v>5973</v>
      </c>
      <c r="F976" s="6">
        <f>Table1[[#This Row],[pledged]]/Table1[[#This Row],[goal]]</f>
        <v>0.62873684210526315</v>
      </c>
      <c r="G976" t="s">
        <v>73</v>
      </c>
      <c r="H976" s="4">
        <v>87</v>
      </c>
      <c r="I976" s="4">
        <f t="shared" si="75"/>
        <v>68.65517241379311</v>
      </c>
      <c r="J976" t="s">
        <v>21</v>
      </c>
      <c r="K976" t="s">
        <v>22</v>
      </c>
      <c r="L976">
        <v>1556686800</v>
      </c>
      <c r="M976">
        <v>1557637200</v>
      </c>
      <c r="N976" s="11">
        <f t="shared" si="76"/>
        <v>43586.208333333328</v>
      </c>
      <c r="O976" s="11">
        <f t="shared" si="77"/>
        <v>43597.208333333328</v>
      </c>
      <c r="P976" t="b">
        <v>0</v>
      </c>
      <c r="Q976" t="b">
        <v>1</v>
      </c>
      <c r="R976" t="s">
        <v>33</v>
      </c>
      <c r="S976" t="str">
        <f t="shared" si="78"/>
        <v>theater</v>
      </c>
      <c r="T976" t="str">
        <f t="shared" si="79"/>
        <v>plays</v>
      </c>
    </row>
    <row r="977" spans="1:20" x14ac:dyDescent="0.5">
      <c r="A977" s="4">
        <v>634</v>
      </c>
      <c r="B977" t="s">
        <v>1309</v>
      </c>
      <c r="C977" s="3" t="s">
        <v>1310</v>
      </c>
      <c r="D977" s="5">
        <v>118200</v>
      </c>
      <c r="E977" s="5">
        <v>92824</v>
      </c>
      <c r="F977" s="6">
        <f>Table1[[#This Row],[pledged]]/Table1[[#This Row],[goal]]</f>
        <v>0.78531302876480547</v>
      </c>
      <c r="G977" t="s">
        <v>73</v>
      </c>
      <c r="H977" s="4">
        <v>1658</v>
      </c>
      <c r="I977" s="4">
        <f t="shared" si="75"/>
        <v>55.985524728588658</v>
      </c>
      <c r="J977" t="s">
        <v>21</v>
      </c>
      <c r="K977" t="s">
        <v>22</v>
      </c>
      <c r="L977">
        <v>1490418000</v>
      </c>
      <c r="M977">
        <v>1491627600</v>
      </c>
      <c r="N977" s="11">
        <f t="shared" si="76"/>
        <v>42819.208333333328</v>
      </c>
      <c r="O977" s="11">
        <f t="shared" si="77"/>
        <v>42833.208333333328</v>
      </c>
      <c r="P977" t="b">
        <v>0</v>
      </c>
      <c r="Q977" t="b">
        <v>0</v>
      </c>
      <c r="R977" t="s">
        <v>268</v>
      </c>
      <c r="S977" t="str">
        <f t="shared" si="78"/>
        <v>film &amp; video</v>
      </c>
      <c r="T977" t="str">
        <f t="shared" si="79"/>
        <v>television</v>
      </c>
    </row>
    <row r="978" spans="1:20" x14ac:dyDescent="0.5">
      <c r="A978" s="4">
        <v>648</v>
      </c>
      <c r="B978" t="s">
        <v>1337</v>
      </c>
      <c r="C978" s="3" t="s">
        <v>1338</v>
      </c>
      <c r="D978" s="5">
        <v>98600</v>
      </c>
      <c r="E978" s="5">
        <v>62174</v>
      </c>
      <c r="F978" s="6">
        <f>Table1[[#This Row],[pledged]]/Table1[[#This Row],[goal]]</f>
        <v>0.63056795131845844</v>
      </c>
      <c r="G978" t="s">
        <v>73</v>
      </c>
      <c r="H978" s="4">
        <v>723</v>
      </c>
      <c r="I978" s="4">
        <f t="shared" si="75"/>
        <v>85.994467496542185</v>
      </c>
      <c r="J978" t="s">
        <v>21</v>
      </c>
      <c r="K978" t="s">
        <v>22</v>
      </c>
      <c r="L978">
        <v>1499317200</v>
      </c>
      <c r="M978">
        <v>1500872400</v>
      </c>
      <c r="N978" s="11">
        <f t="shared" si="76"/>
        <v>42922.208333333328</v>
      </c>
      <c r="O978" s="11">
        <f t="shared" si="77"/>
        <v>42940.208333333328</v>
      </c>
      <c r="P978" t="b">
        <v>1</v>
      </c>
      <c r="Q978" t="b">
        <v>0</v>
      </c>
      <c r="R978" t="s">
        <v>17</v>
      </c>
      <c r="S978" t="str">
        <f t="shared" si="78"/>
        <v>food</v>
      </c>
      <c r="T978" t="str">
        <f t="shared" si="79"/>
        <v>food trucks</v>
      </c>
    </row>
    <row r="979" spans="1:20" x14ac:dyDescent="0.5">
      <c r="A979" s="4">
        <v>658</v>
      </c>
      <c r="B979" t="s">
        <v>1357</v>
      </c>
      <c r="C979" s="3" t="s">
        <v>1358</v>
      </c>
      <c r="D979" s="5">
        <v>52600</v>
      </c>
      <c r="E979" s="5">
        <v>31594</v>
      </c>
      <c r="F979" s="6">
        <f>Table1[[#This Row],[pledged]]/Table1[[#This Row],[goal]]</f>
        <v>0.60064638783269964</v>
      </c>
      <c r="G979" t="s">
        <v>73</v>
      </c>
      <c r="H979" s="4">
        <v>390</v>
      </c>
      <c r="I979" s="4">
        <f t="shared" si="75"/>
        <v>81.010256410256417</v>
      </c>
      <c r="J979" t="s">
        <v>21</v>
      </c>
      <c r="K979" t="s">
        <v>22</v>
      </c>
      <c r="L979">
        <v>1440910800</v>
      </c>
      <c r="M979">
        <v>1442898000</v>
      </c>
      <c r="N979" s="11">
        <f t="shared" si="76"/>
        <v>42246.208333333328</v>
      </c>
      <c r="O979" s="11">
        <f t="shared" si="77"/>
        <v>42269.208333333328</v>
      </c>
      <c r="P979" t="b">
        <v>0</v>
      </c>
      <c r="Q979" t="b">
        <v>0</v>
      </c>
      <c r="R979" t="s">
        <v>23</v>
      </c>
      <c r="S979" t="str">
        <f t="shared" si="78"/>
        <v>music</v>
      </c>
      <c r="T979" t="str">
        <f t="shared" si="79"/>
        <v>rock</v>
      </c>
    </row>
    <row r="980" spans="1:20" x14ac:dyDescent="0.5">
      <c r="A980" s="4">
        <v>666</v>
      </c>
      <c r="B980" t="s">
        <v>1372</v>
      </c>
      <c r="C980" s="3" t="s">
        <v>1373</v>
      </c>
      <c r="D980" s="5">
        <v>3100</v>
      </c>
      <c r="E980" s="5">
        <v>1985</v>
      </c>
      <c r="F980" s="6">
        <f>Table1[[#This Row],[pledged]]/Table1[[#This Row],[goal]]</f>
        <v>0.64032258064516134</v>
      </c>
      <c r="G980" t="s">
        <v>73</v>
      </c>
      <c r="H980" s="4">
        <v>25</v>
      </c>
      <c r="I980" s="4">
        <f t="shared" si="75"/>
        <v>79.400000000000006</v>
      </c>
      <c r="J980" t="s">
        <v>21</v>
      </c>
      <c r="K980" t="s">
        <v>22</v>
      </c>
      <c r="L980">
        <v>1377838800</v>
      </c>
      <c r="M980">
        <v>1378357200</v>
      </c>
      <c r="N980" s="11">
        <f t="shared" si="76"/>
        <v>41516.208333333336</v>
      </c>
      <c r="O980" s="11">
        <f t="shared" si="77"/>
        <v>41522.208333333336</v>
      </c>
      <c r="P980" t="b">
        <v>0</v>
      </c>
      <c r="Q980" t="b">
        <v>1</v>
      </c>
      <c r="R980" t="s">
        <v>33</v>
      </c>
      <c r="S980" t="str">
        <f t="shared" si="78"/>
        <v>theater</v>
      </c>
      <c r="T980" t="str">
        <f t="shared" si="79"/>
        <v>plays</v>
      </c>
    </row>
    <row r="981" spans="1:20" x14ac:dyDescent="0.5">
      <c r="A981" s="4">
        <v>674</v>
      </c>
      <c r="B981" t="s">
        <v>1387</v>
      </c>
      <c r="C981" s="3" t="s">
        <v>1388</v>
      </c>
      <c r="D981" s="5">
        <v>170700</v>
      </c>
      <c r="E981" s="5">
        <v>57250</v>
      </c>
      <c r="F981" s="6">
        <f>Table1[[#This Row],[pledged]]/Table1[[#This Row],[goal]]</f>
        <v>0.33538371411833628</v>
      </c>
      <c r="G981" t="s">
        <v>73</v>
      </c>
      <c r="H981" s="4">
        <v>1218</v>
      </c>
      <c r="I981" s="4">
        <f t="shared" si="75"/>
        <v>47.003284072249592</v>
      </c>
      <c r="J981" t="s">
        <v>21</v>
      </c>
      <c r="K981" t="s">
        <v>22</v>
      </c>
      <c r="L981">
        <v>1313730000</v>
      </c>
      <c r="M981">
        <v>1317790800</v>
      </c>
      <c r="N981" s="11">
        <f t="shared" si="76"/>
        <v>40774.208333333336</v>
      </c>
      <c r="O981" s="11">
        <f t="shared" si="77"/>
        <v>40821.208333333336</v>
      </c>
      <c r="P981" t="b">
        <v>0</v>
      </c>
      <c r="Q981" t="b">
        <v>0</v>
      </c>
      <c r="R981" t="s">
        <v>121</v>
      </c>
      <c r="S981" t="str">
        <f t="shared" si="78"/>
        <v>photography</v>
      </c>
      <c r="T981" t="str">
        <f t="shared" si="79"/>
        <v>photography books</v>
      </c>
    </row>
    <row r="982" spans="1:20" x14ac:dyDescent="0.5">
      <c r="A982" s="4">
        <v>678</v>
      </c>
      <c r="B982" t="s">
        <v>1395</v>
      </c>
      <c r="C982" s="3" t="s">
        <v>1396</v>
      </c>
      <c r="D982" s="5">
        <v>99500</v>
      </c>
      <c r="E982" s="5">
        <v>17879</v>
      </c>
      <c r="F982" s="6">
        <f>Table1[[#This Row],[pledged]]/Table1[[#This Row],[goal]]</f>
        <v>0.17968844221105529</v>
      </c>
      <c r="G982" t="s">
        <v>73</v>
      </c>
      <c r="H982" s="4">
        <v>215</v>
      </c>
      <c r="I982" s="4">
        <f t="shared" si="75"/>
        <v>83.158139534883716</v>
      </c>
      <c r="J982" t="s">
        <v>21</v>
      </c>
      <c r="K982" t="s">
        <v>22</v>
      </c>
      <c r="L982">
        <v>1547877600</v>
      </c>
      <c r="M982">
        <v>1548050400</v>
      </c>
      <c r="N982" s="11">
        <f t="shared" si="76"/>
        <v>43484.25</v>
      </c>
      <c r="O982" s="11">
        <f t="shared" si="77"/>
        <v>43486.25</v>
      </c>
      <c r="P982" t="b">
        <v>0</v>
      </c>
      <c r="Q982" t="b">
        <v>0</v>
      </c>
      <c r="R982" t="s">
        <v>53</v>
      </c>
      <c r="S982" t="str">
        <f t="shared" si="78"/>
        <v>film &amp; video</v>
      </c>
      <c r="T982" t="str">
        <f t="shared" si="79"/>
        <v>drama</v>
      </c>
    </row>
    <row r="983" spans="1:20" ht="31.5" x14ac:dyDescent="0.5">
      <c r="A983" s="4">
        <v>720</v>
      </c>
      <c r="B983" t="s">
        <v>1477</v>
      </c>
      <c r="C983" s="3" t="s">
        <v>1478</v>
      </c>
      <c r="D983" s="5">
        <v>8700</v>
      </c>
      <c r="E983" s="5">
        <v>3227</v>
      </c>
      <c r="F983" s="6">
        <f>Table1[[#This Row],[pledged]]/Table1[[#This Row],[goal]]</f>
        <v>0.37091954022988505</v>
      </c>
      <c r="G983" t="s">
        <v>73</v>
      </c>
      <c r="H983" s="4">
        <v>38</v>
      </c>
      <c r="I983" s="4">
        <f t="shared" si="75"/>
        <v>84.921052631578945</v>
      </c>
      <c r="J983" t="s">
        <v>36</v>
      </c>
      <c r="K983" t="s">
        <v>37</v>
      </c>
      <c r="L983">
        <v>1519192800</v>
      </c>
      <c r="M983">
        <v>1520402400</v>
      </c>
      <c r="N983" s="11">
        <f t="shared" si="76"/>
        <v>43152.25</v>
      </c>
      <c r="O983" s="11">
        <f t="shared" si="77"/>
        <v>43166.25</v>
      </c>
      <c r="P983" t="b">
        <v>0</v>
      </c>
      <c r="Q983" t="b">
        <v>1</v>
      </c>
      <c r="R983" t="s">
        <v>33</v>
      </c>
      <c r="S983" t="str">
        <f t="shared" si="78"/>
        <v>theater</v>
      </c>
      <c r="T983" t="str">
        <f t="shared" si="79"/>
        <v>plays</v>
      </c>
    </row>
    <row r="984" spans="1:20" x14ac:dyDescent="0.5">
      <c r="A984" s="4">
        <v>721</v>
      </c>
      <c r="B984" t="s">
        <v>1479</v>
      </c>
      <c r="C984" s="3" t="s">
        <v>1480</v>
      </c>
      <c r="D984" s="5">
        <v>123600</v>
      </c>
      <c r="E984" s="5">
        <v>5429</v>
      </c>
      <c r="F984" s="6">
        <f>Table1[[#This Row],[pledged]]/Table1[[#This Row],[goal]]</f>
        <v>4.3923948220064728E-2</v>
      </c>
      <c r="G984" t="s">
        <v>73</v>
      </c>
      <c r="H984" s="4">
        <v>60</v>
      </c>
      <c r="I984" s="4">
        <f t="shared" si="75"/>
        <v>90.483333333333334</v>
      </c>
      <c r="J984" t="s">
        <v>21</v>
      </c>
      <c r="K984" t="s">
        <v>22</v>
      </c>
      <c r="L984">
        <v>1522818000</v>
      </c>
      <c r="M984">
        <v>1523336400</v>
      </c>
      <c r="N984" s="11">
        <f t="shared" si="76"/>
        <v>43194.208333333328</v>
      </c>
      <c r="O984" s="11">
        <f t="shared" si="77"/>
        <v>43200.208333333328</v>
      </c>
      <c r="P984" t="b">
        <v>0</v>
      </c>
      <c r="Q984" t="b">
        <v>0</v>
      </c>
      <c r="R984" t="s">
        <v>23</v>
      </c>
      <c r="S984" t="str">
        <f t="shared" si="78"/>
        <v>music</v>
      </c>
      <c r="T984" t="str">
        <f t="shared" si="79"/>
        <v>rock</v>
      </c>
    </row>
    <row r="985" spans="1:20" x14ac:dyDescent="0.5">
      <c r="A985" s="4">
        <v>726</v>
      </c>
      <c r="B985" t="s">
        <v>1489</v>
      </c>
      <c r="C985" s="3" t="s">
        <v>1490</v>
      </c>
      <c r="D985" s="5">
        <v>54300</v>
      </c>
      <c r="E985" s="5">
        <v>48227</v>
      </c>
      <c r="F985" s="6">
        <f>Table1[[#This Row],[pledged]]/Table1[[#This Row],[goal]]</f>
        <v>0.88815837937384901</v>
      </c>
      <c r="G985" t="s">
        <v>73</v>
      </c>
      <c r="H985" s="4">
        <v>524</v>
      </c>
      <c r="I985" s="4">
        <f t="shared" si="75"/>
        <v>92.036259541984734</v>
      </c>
      <c r="J985" t="s">
        <v>21</v>
      </c>
      <c r="K985" t="s">
        <v>22</v>
      </c>
      <c r="L985">
        <v>1287982800</v>
      </c>
      <c r="M985">
        <v>1288501200</v>
      </c>
      <c r="N985" s="11">
        <f t="shared" si="76"/>
        <v>40476.208333333336</v>
      </c>
      <c r="O985" s="11">
        <f t="shared" si="77"/>
        <v>40482.208333333336</v>
      </c>
      <c r="P985" t="b">
        <v>0</v>
      </c>
      <c r="Q985" t="b">
        <v>1</v>
      </c>
      <c r="R985" t="s">
        <v>33</v>
      </c>
      <c r="S985" t="str">
        <f t="shared" si="78"/>
        <v>theater</v>
      </c>
      <c r="T985" t="str">
        <f t="shared" si="79"/>
        <v>plays</v>
      </c>
    </row>
    <row r="986" spans="1:20" x14ac:dyDescent="0.5">
      <c r="A986" s="4">
        <v>731</v>
      </c>
      <c r="B986" t="s">
        <v>1499</v>
      </c>
      <c r="C986" s="3" t="s">
        <v>1500</v>
      </c>
      <c r="D986" s="5">
        <v>8000</v>
      </c>
      <c r="E986" s="5">
        <v>7220</v>
      </c>
      <c r="F986" s="6">
        <f>Table1[[#This Row],[pledged]]/Table1[[#This Row],[goal]]</f>
        <v>0.90249999999999997</v>
      </c>
      <c r="G986" t="s">
        <v>73</v>
      </c>
      <c r="H986" s="4">
        <v>219</v>
      </c>
      <c r="I986" s="4">
        <f t="shared" si="75"/>
        <v>32.968036529680369</v>
      </c>
      <c r="J986" t="s">
        <v>21</v>
      </c>
      <c r="K986" t="s">
        <v>22</v>
      </c>
      <c r="L986">
        <v>1500786000</v>
      </c>
      <c r="M986">
        <v>1500872400</v>
      </c>
      <c r="N986" s="11">
        <f t="shared" si="76"/>
        <v>42939.208333333328</v>
      </c>
      <c r="O986" s="11">
        <f t="shared" si="77"/>
        <v>42940.208333333328</v>
      </c>
      <c r="P986" t="b">
        <v>0</v>
      </c>
      <c r="Q986" t="b">
        <v>0</v>
      </c>
      <c r="R986" t="s">
        <v>28</v>
      </c>
      <c r="S986" t="str">
        <f t="shared" si="78"/>
        <v>technology</v>
      </c>
      <c r="T986" t="str">
        <f t="shared" si="79"/>
        <v>web</v>
      </c>
    </row>
    <row r="987" spans="1:20" x14ac:dyDescent="0.5">
      <c r="A987" s="4">
        <v>736</v>
      </c>
      <c r="B987" t="s">
        <v>1509</v>
      </c>
      <c r="C987" s="3" t="s">
        <v>1510</v>
      </c>
      <c r="D987" s="5">
        <v>7700</v>
      </c>
      <c r="E987" s="5">
        <v>2533</v>
      </c>
      <c r="F987" s="6">
        <f>Table1[[#This Row],[pledged]]/Table1[[#This Row],[goal]]</f>
        <v>0.32896103896103895</v>
      </c>
      <c r="G987" t="s">
        <v>73</v>
      </c>
      <c r="H987" s="4">
        <v>29</v>
      </c>
      <c r="I987" s="4">
        <f t="shared" si="75"/>
        <v>87.34482758620689</v>
      </c>
      <c r="J987" t="s">
        <v>21</v>
      </c>
      <c r="K987" t="s">
        <v>22</v>
      </c>
      <c r="L987">
        <v>1424412000</v>
      </c>
      <c r="M987">
        <v>1424757600</v>
      </c>
      <c r="N987" s="11">
        <f t="shared" si="76"/>
        <v>42055.25</v>
      </c>
      <c r="O987" s="11">
        <f t="shared" si="77"/>
        <v>42059.25</v>
      </c>
      <c r="P987" t="b">
        <v>0</v>
      </c>
      <c r="Q987" t="b">
        <v>0</v>
      </c>
      <c r="R987" t="s">
        <v>67</v>
      </c>
      <c r="S987" t="str">
        <f t="shared" si="78"/>
        <v>publishing</v>
      </c>
      <c r="T987" t="str">
        <f t="shared" si="79"/>
        <v>nonfiction</v>
      </c>
    </row>
    <row r="988" spans="1:20" x14ac:dyDescent="0.5">
      <c r="A988" s="4">
        <v>748</v>
      </c>
      <c r="B988" t="s">
        <v>1531</v>
      </c>
      <c r="C988" s="3" t="s">
        <v>1532</v>
      </c>
      <c r="D988" s="5">
        <v>194900</v>
      </c>
      <c r="E988" s="5">
        <v>68137</v>
      </c>
      <c r="F988" s="6">
        <f>Table1[[#This Row],[pledged]]/Table1[[#This Row],[goal]]</f>
        <v>0.34959979476654696</v>
      </c>
      <c r="G988" t="s">
        <v>73</v>
      </c>
      <c r="H988" s="4">
        <v>614</v>
      </c>
      <c r="I988" s="4">
        <f t="shared" si="75"/>
        <v>110.97231270358306</v>
      </c>
      <c r="J988" t="s">
        <v>21</v>
      </c>
      <c r="K988" t="s">
        <v>22</v>
      </c>
      <c r="L988">
        <v>1267423200</v>
      </c>
      <c r="M988">
        <v>1269579600</v>
      </c>
      <c r="N988" s="11">
        <f t="shared" si="76"/>
        <v>40238.25</v>
      </c>
      <c r="O988" s="11">
        <f t="shared" si="77"/>
        <v>40263.208333333336</v>
      </c>
      <c r="P988" t="b">
        <v>0</v>
      </c>
      <c r="Q988" t="b">
        <v>1</v>
      </c>
      <c r="R988" t="s">
        <v>70</v>
      </c>
      <c r="S988" t="str">
        <f t="shared" si="78"/>
        <v>film &amp; video</v>
      </c>
      <c r="T988" t="str">
        <f t="shared" si="79"/>
        <v>animation</v>
      </c>
    </row>
    <row r="989" spans="1:20" x14ac:dyDescent="0.5">
      <c r="A989" s="4">
        <v>752</v>
      </c>
      <c r="B989" t="s">
        <v>1539</v>
      </c>
      <c r="C989" s="3" t="s">
        <v>1540</v>
      </c>
      <c r="D989" s="5">
        <v>5800</v>
      </c>
      <c r="E989" s="5">
        <v>5362</v>
      </c>
      <c r="F989" s="6">
        <f>Table1[[#This Row],[pledged]]/Table1[[#This Row],[goal]]</f>
        <v>0.92448275862068963</v>
      </c>
      <c r="G989" t="s">
        <v>73</v>
      </c>
      <c r="H989" s="4">
        <v>114</v>
      </c>
      <c r="I989" s="4">
        <f t="shared" si="75"/>
        <v>47.035087719298247</v>
      </c>
      <c r="J989" t="s">
        <v>21</v>
      </c>
      <c r="K989" t="s">
        <v>22</v>
      </c>
      <c r="L989">
        <v>1280984400</v>
      </c>
      <c r="M989">
        <v>1282539600</v>
      </c>
      <c r="N989" s="11">
        <f t="shared" si="76"/>
        <v>40395.208333333336</v>
      </c>
      <c r="O989" s="11">
        <f t="shared" si="77"/>
        <v>40413.208333333336</v>
      </c>
      <c r="P989" t="b">
        <v>0</v>
      </c>
      <c r="Q989" t="b">
        <v>1</v>
      </c>
      <c r="R989" t="s">
        <v>33</v>
      </c>
      <c r="S989" t="str">
        <f t="shared" si="78"/>
        <v>theater</v>
      </c>
      <c r="T989" t="str">
        <f t="shared" si="79"/>
        <v>plays</v>
      </c>
    </row>
    <row r="990" spans="1:20" x14ac:dyDescent="0.5">
      <c r="A990" s="4">
        <v>771</v>
      </c>
      <c r="B990" t="s">
        <v>1576</v>
      </c>
      <c r="C990" s="3" t="s">
        <v>1577</v>
      </c>
      <c r="D990" s="5">
        <v>5600</v>
      </c>
      <c r="E990" s="5">
        <v>2769</v>
      </c>
      <c r="F990" s="6">
        <f>Table1[[#This Row],[pledged]]/Table1[[#This Row],[goal]]</f>
        <v>0.49446428571428569</v>
      </c>
      <c r="G990" t="s">
        <v>73</v>
      </c>
      <c r="H990" s="4">
        <v>26</v>
      </c>
      <c r="I990" s="4">
        <f t="shared" si="75"/>
        <v>106.5</v>
      </c>
      <c r="J990" t="s">
        <v>21</v>
      </c>
      <c r="K990" t="s">
        <v>22</v>
      </c>
      <c r="L990">
        <v>1548482400</v>
      </c>
      <c r="M990">
        <v>1550815200</v>
      </c>
      <c r="N990" s="11">
        <f t="shared" si="76"/>
        <v>43491.25</v>
      </c>
      <c r="O990" s="11">
        <f t="shared" si="77"/>
        <v>43518.25</v>
      </c>
      <c r="P990" t="b">
        <v>0</v>
      </c>
      <c r="Q990" t="b">
        <v>0</v>
      </c>
      <c r="R990" t="s">
        <v>33</v>
      </c>
      <c r="S990" t="str">
        <f t="shared" si="78"/>
        <v>theater</v>
      </c>
      <c r="T990" t="str">
        <f t="shared" si="79"/>
        <v>plays</v>
      </c>
    </row>
    <row r="991" spans="1:20" x14ac:dyDescent="0.5">
      <c r="A991" s="4">
        <v>781</v>
      </c>
      <c r="B991" t="s">
        <v>1596</v>
      </c>
      <c r="C991" s="3" t="s">
        <v>1597</v>
      </c>
      <c r="D991" s="5">
        <v>8700</v>
      </c>
      <c r="E991" s="5">
        <v>4414</v>
      </c>
      <c r="F991" s="6">
        <f>Table1[[#This Row],[pledged]]/Table1[[#This Row],[goal]]</f>
        <v>0.50735632183908042</v>
      </c>
      <c r="G991" t="s">
        <v>73</v>
      </c>
      <c r="H991" s="4">
        <v>56</v>
      </c>
      <c r="I991" s="4">
        <f t="shared" si="75"/>
        <v>78.821428571428569</v>
      </c>
      <c r="J991" t="s">
        <v>97</v>
      </c>
      <c r="K991" t="s">
        <v>98</v>
      </c>
      <c r="L991">
        <v>1288501200</v>
      </c>
      <c r="M991">
        <v>1292911200</v>
      </c>
      <c r="N991" s="11">
        <f t="shared" si="76"/>
        <v>40482.208333333336</v>
      </c>
      <c r="O991" s="11">
        <f t="shared" si="77"/>
        <v>40533.25</v>
      </c>
      <c r="P991" t="b">
        <v>0</v>
      </c>
      <c r="Q991" t="b">
        <v>0</v>
      </c>
      <c r="R991" t="s">
        <v>33</v>
      </c>
      <c r="S991" t="str">
        <f t="shared" si="78"/>
        <v>theater</v>
      </c>
      <c r="T991" t="str">
        <f t="shared" si="79"/>
        <v>plays</v>
      </c>
    </row>
    <row r="992" spans="1:20" x14ac:dyDescent="0.5">
      <c r="A992" s="4">
        <v>790</v>
      </c>
      <c r="B992" t="s">
        <v>1614</v>
      </c>
      <c r="C992" s="3" t="s">
        <v>1615</v>
      </c>
      <c r="D992" s="5">
        <v>185900</v>
      </c>
      <c r="E992" s="5">
        <v>56774</v>
      </c>
      <c r="F992" s="6">
        <f>Table1[[#This Row],[pledged]]/Table1[[#This Row],[goal]]</f>
        <v>0.30540075309306081</v>
      </c>
      <c r="G992" t="s">
        <v>73</v>
      </c>
      <c r="H992" s="4">
        <v>1113</v>
      </c>
      <c r="I992" s="4">
        <f t="shared" si="75"/>
        <v>51.009883198562441</v>
      </c>
      <c r="J992" t="s">
        <v>21</v>
      </c>
      <c r="K992" t="s">
        <v>22</v>
      </c>
      <c r="L992">
        <v>1266127200</v>
      </c>
      <c r="M992">
        <v>1266645600</v>
      </c>
      <c r="N992" s="11">
        <f t="shared" si="76"/>
        <v>40223.25</v>
      </c>
      <c r="O992" s="11">
        <f t="shared" si="77"/>
        <v>40229.25</v>
      </c>
      <c r="P992" t="b">
        <v>0</v>
      </c>
      <c r="Q992" t="b">
        <v>0</v>
      </c>
      <c r="R992" t="s">
        <v>33</v>
      </c>
      <c r="S992" t="str">
        <f t="shared" si="78"/>
        <v>theater</v>
      </c>
      <c r="T992" t="str">
        <f t="shared" si="79"/>
        <v>plays</v>
      </c>
    </row>
    <row r="993" spans="1:20" x14ac:dyDescent="0.5">
      <c r="A993" s="4">
        <v>844</v>
      </c>
      <c r="B993" t="s">
        <v>1720</v>
      </c>
      <c r="C993" s="3" t="s">
        <v>1721</v>
      </c>
      <c r="D993" s="5">
        <v>8800</v>
      </c>
      <c r="E993" s="5">
        <v>8747</v>
      </c>
      <c r="F993" s="6">
        <f>Table1[[#This Row],[pledged]]/Table1[[#This Row],[goal]]</f>
        <v>0.99397727272727276</v>
      </c>
      <c r="G993" t="s">
        <v>73</v>
      </c>
      <c r="H993" s="4">
        <v>94</v>
      </c>
      <c r="I993" s="4">
        <f t="shared" si="75"/>
        <v>93.053191489361708</v>
      </c>
      <c r="J993" t="s">
        <v>21</v>
      </c>
      <c r="K993" t="s">
        <v>22</v>
      </c>
      <c r="L993">
        <v>1327212000</v>
      </c>
      <c r="M993">
        <v>1327471200</v>
      </c>
      <c r="N993" s="11">
        <f t="shared" si="76"/>
        <v>40930.25</v>
      </c>
      <c r="O993" s="11">
        <f t="shared" si="77"/>
        <v>40933.25</v>
      </c>
      <c r="P993" t="b">
        <v>0</v>
      </c>
      <c r="Q993" t="b">
        <v>0</v>
      </c>
      <c r="R993" t="s">
        <v>42</v>
      </c>
      <c r="S993" t="str">
        <f t="shared" si="78"/>
        <v>film &amp; video</v>
      </c>
      <c r="T993" t="str">
        <f t="shared" si="79"/>
        <v>documentary</v>
      </c>
    </row>
    <row r="994" spans="1:20" x14ac:dyDescent="0.5">
      <c r="A994" s="4">
        <v>866</v>
      </c>
      <c r="B994" t="s">
        <v>1763</v>
      </c>
      <c r="C994" s="3" t="s">
        <v>1764</v>
      </c>
      <c r="D994" s="5">
        <v>182800</v>
      </c>
      <c r="E994" s="5">
        <v>79045</v>
      </c>
      <c r="F994" s="6">
        <f>Table1[[#This Row],[pledged]]/Table1[[#This Row],[goal]]</f>
        <v>0.43241247264770238</v>
      </c>
      <c r="G994" t="s">
        <v>73</v>
      </c>
      <c r="H994" s="4">
        <v>898</v>
      </c>
      <c r="I994" s="4">
        <f t="shared" si="75"/>
        <v>88.023385300668153</v>
      </c>
      <c r="J994" t="s">
        <v>21</v>
      </c>
      <c r="K994" t="s">
        <v>22</v>
      </c>
      <c r="L994">
        <v>1304830800</v>
      </c>
      <c r="M994">
        <v>1304917200</v>
      </c>
      <c r="N994" s="11">
        <f t="shared" si="76"/>
        <v>40671.208333333336</v>
      </c>
      <c r="O994" s="11">
        <f t="shared" si="77"/>
        <v>40672.208333333336</v>
      </c>
      <c r="P994" t="b">
        <v>0</v>
      </c>
      <c r="Q994" t="b">
        <v>0</v>
      </c>
      <c r="R994" t="s">
        <v>121</v>
      </c>
      <c r="S994" t="str">
        <f t="shared" si="78"/>
        <v>photography</v>
      </c>
      <c r="T994" t="str">
        <f t="shared" si="79"/>
        <v>photography books</v>
      </c>
    </row>
    <row r="995" spans="1:20" x14ac:dyDescent="0.5">
      <c r="A995" s="4">
        <v>910</v>
      </c>
      <c r="B995" t="s">
        <v>1851</v>
      </c>
      <c r="C995" s="3" t="s">
        <v>1852</v>
      </c>
      <c r="D995" s="5">
        <v>154500</v>
      </c>
      <c r="E995" s="5">
        <v>30215</v>
      </c>
      <c r="F995" s="6">
        <f>Table1[[#This Row],[pledged]]/Table1[[#This Row],[goal]]</f>
        <v>0.19556634304207121</v>
      </c>
      <c r="G995" t="s">
        <v>73</v>
      </c>
      <c r="H995" s="4">
        <v>296</v>
      </c>
      <c r="I995" s="4">
        <f t="shared" si="75"/>
        <v>102.07770270270271</v>
      </c>
      <c r="J995" t="s">
        <v>21</v>
      </c>
      <c r="K995" t="s">
        <v>22</v>
      </c>
      <c r="L995">
        <v>1421906400</v>
      </c>
      <c r="M995">
        <v>1421992800</v>
      </c>
      <c r="N995" s="11">
        <f t="shared" si="76"/>
        <v>42026.25</v>
      </c>
      <c r="O995" s="11">
        <f t="shared" si="77"/>
        <v>42027.25</v>
      </c>
      <c r="P995" t="b">
        <v>0</v>
      </c>
      <c r="Q995" t="b">
        <v>0</v>
      </c>
      <c r="R995" t="s">
        <v>33</v>
      </c>
      <c r="S995" t="str">
        <f t="shared" si="78"/>
        <v>theater</v>
      </c>
      <c r="T995" t="str">
        <f t="shared" si="79"/>
        <v>plays</v>
      </c>
    </row>
    <row r="996" spans="1:20" x14ac:dyDescent="0.5">
      <c r="A996" s="4">
        <v>937</v>
      </c>
      <c r="B996" t="s">
        <v>1904</v>
      </c>
      <c r="C996" s="3" t="s">
        <v>1905</v>
      </c>
      <c r="D996" s="5">
        <v>171000</v>
      </c>
      <c r="E996" s="5">
        <v>84891</v>
      </c>
      <c r="F996" s="6">
        <f>Table1[[#This Row],[pledged]]/Table1[[#This Row],[goal]]</f>
        <v>0.49643859649122807</v>
      </c>
      <c r="G996" t="s">
        <v>73</v>
      </c>
      <c r="H996" s="4">
        <v>976</v>
      </c>
      <c r="I996" s="4">
        <f t="shared" si="75"/>
        <v>86.978483606557376</v>
      </c>
      <c r="J996" t="s">
        <v>21</v>
      </c>
      <c r="K996" t="s">
        <v>22</v>
      </c>
      <c r="L996">
        <v>1448517600</v>
      </c>
      <c r="M996">
        <v>1449295200</v>
      </c>
      <c r="N996" s="11">
        <f t="shared" si="76"/>
        <v>42334.25</v>
      </c>
      <c r="O996" s="11">
        <f t="shared" si="77"/>
        <v>42343.25</v>
      </c>
      <c r="P996" t="b">
        <v>0</v>
      </c>
      <c r="Q996" t="b">
        <v>0</v>
      </c>
      <c r="R996" t="s">
        <v>42</v>
      </c>
      <c r="S996" t="str">
        <f t="shared" si="78"/>
        <v>film &amp; video</v>
      </c>
      <c r="T996" t="str">
        <f t="shared" si="79"/>
        <v>documentary</v>
      </c>
    </row>
    <row r="997" spans="1:20" x14ac:dyDescent="0.5">
      <c r="A997" s="4">
        <v>948</v>
      </c>
      <c r="B997" t="s">
        <v>1925</v>
      </c>
      <c r="C997" s="3" t="s">
        <v>1926</v>
      </c>
      <c r="D997" s="5">
        <v>9400</v>
      </c>
      <c r="E997" s="5">
        <v>5918</v>
      </c>
      <c r="F997" s="6">
        <f>Table1[[#This Row],[pledged]]/Table1[[#This Row],[goal]]</f>
        <v>0.62957446808510642</v>
      </c>
      <c r="G997" t="s">
        <v>73</v>
      </c>
      <c r="H997" s="4">
        <v>160</v>
      </c>
      <c r="I997" s="4">
        <f t="shared" si="75"/>
        <v>36.987499999999997</v>
      </c>
      <c r="J997" t="s">
        <v>21</v>
      </c>
      <c r="K997" t="s">
        <v>22</v>
      </c>
      <c r="L997">
        <v>1418364000</v>
      </c>
      <c r="M997">
        <v>1419228000</v>
      </c>
      <c r="N997" s="11">
        <f t="shared" si="76"/>
        <v>41985.25</v>
      </c>
      <c r="O997" s="11">
        <f t="shared" si="77"/>
        <v>41995.25</v>
      </c>
      <c r="P997" t="b">
        <v>1</v>
      </c>
      <c r="Q997" t="b">
        <v>1</v>
      </c>
      <c r="R997" t="s">
        <v>42</v>
      </c>
      <c r="S997" t="str">
        <f t="shared" si="78"/>
        <v>film &amp; video</v>
      </c>
      <c r="T997" t="str">
        <f t="shared" si="79"/>
        <v>documentary</v>
      </c>
    </row>
    <row r="998" spans="1:20" x14ac:dyDescent="0.5">
      <c r="A998" s="4">
        <v>952</v>
      </c>
      <c r="B998" t="s">
        <v>1933</v>
      </c>
      <c r="C998" s="3" t="s">
        <v>1934</v>
      </c>
      <c r="D998" s="5">
        <v>145500</v>
      </c>
      <c r="E998" s="5">
        <v>101987</v>
      </c>
      <c r="F998" s="6">
        <f>Table1[[#This Row],[pledged]]/Table1[[#This Row],[goal]]</f>
        <v>0.70094158075601376</v>
      </c>
      <c r="G998" t="s">
        <v>73</v>
      </c>
      <c r="H998" s="4">
        <v>2266</v>
      </c>
      <c r="I998" s="4">
        <f t="shared" si="75"/>
        <v>45.007502206531335</v>
      </c>
      <c r="J998" t="s">
        <v>21</v>
      </c>
      <c r="K998" t="s">
        <v>22</v>
      </c>
      <c r="L998">
        <v>1470718800</v>
      </c>
      <c r="M998">
        <v>1471928400</v>
      </c>
      <c r="N998" s="11">
        <f t="shared" si="76"/>
        <v>42591.208333333328</v>
      </c>
      <c r="O998" s="11">
        <f t="shared" si="77"/>
        <v>42605.208333333328</v>
      </c>
      <c r="P998" t="b">
        <v>0</v>
      </c>
      <c r="Q998" t="b">
        <v>0</v>
      </c>
      <c r="R998" t="s">
        <v>42</v>
      </c>
      <c r="S998" t="str">
        <f t="shared" si="78"/>
        <v>film &amp; video</v>
      </c>
      <c r="T998" t="str">
        <f t="shared" si="79"/>
        <v>documentary</v>
      </c>
    </row>
    <row r="999" spans="1:20" x14ac:dyDescent="0.5">
      <c r="A999" s="4">
        <v>993</v>
      </c>
      <c r="B999" t="s">
        <v>2012</v>
      </c>
      <c r="C999" s="3" t="s">
        <v>2013</v>
      </c>
      <c r="D999" s="5">
        <v>9800</v>
      </c>
      <c r="E999" s="5">
        <v>7608</v>
      </c>
      <c r="F999" s="6">
        <f>Table1[[#This Row],[pledged]]/Table1[[#This Row],[goal]]</f>
        <v>0.77632653061224488</v>
      </c>
      <c r="G999" t="s">
        <v>73</v>
      </c>
      <c r="H999" s="4">
        <v>75</v>
      </c>
      <c r="I999" s="4">
        <f t="shared" si="75"/>
        <v>101.44</v>
      </c>
      <c r="J999" t="s">
        <v>106</v>
      </c>
      <c r="K999" t="s">
        <v>107</v>
      </c>
      <c r="L999">
        <v>1450936800</v>
      </c>
      <c r="M999">
        <v>1452405600</v>
      </c>
      <c r="N999" s="11">
        <f t="shared" si="76"/>
        <v>42362.25</v>
      </c>
      <c r="O999" s="11">
        <f t="shared" si="77"/>
        <v>42379.25</v>
      </c>
      <c r="P999" t="b">
        <v>0</v>
      </c>
      <c r="Q999" t="b">
        <v>1</v>
      </c>
      <c r="R999" t="s">
        <v>121</v>
      </c>
      <c r="S999" t="str">
        <f t="shared" si="78"/>
        <v>photography</v>
      </c>
      <c r="T999" t="str">
        <f t="shared" si="79"/>
        <v>photography books</v>
      </c>
    </row>
    <row r="1000" spans="1:20" x14ac:dyDescent="0.5">
      <c r="A1000" s="4">
        <v>997</v>
      </c>
      <c r="B1000" t="s">
        <v>2020</v>
      </c>
      <c r="C1000" s="3" t="s">
        <v>2021</v>
      </c>
      <c r="D1000" s="5">
        <v>7600</v>
      </c>
      <c r="E1000" s="5">
        <v>4603</v>
      </c>
      <c r="F1000" s="6">
        <f>Table1[[#This Row],[pledged]]/Table1[[#This Row],[goal]]</f>
        <v>0.60565789473684206</v>
      </c>
      <c r="G1000" t="s">
        <v>73</v>
      </c>
      <c r="H1000" s="4">
        <v>139</v>
      </c>
      <c r="I1000" s="4">
        <f t="shared" si="75"/>
        <v>33.115107913669064</v>
      </c>
      <c r="J1000" t="s">
        <v>106</v>
      </c>
      <c r="K1000" t="s">
        <v>107</v>
      </c>
      <c r="L1000">
        <v>1390197600</v>
      </c>
      <c r="M1000">
        <v>1390629600</v>
      </c>
      <c r="N1000" s="11">
        <f t="shared" si="76"/>
        <v>41659.25</v>
      </c>
      <c r="O1000" s="11">
        <f t="shared" si="77"/>
        <v>41664.25</v>
      </c>
      <c r="P1000" t="b">
        <v>0</v>
      </c>
      <c r="Q1000" t="b">
        <v>0</v>
      </c>
      <c r="R1000" t="s">
        <v>33</v>
      </c>
      <c r="S1000" t="str">
        <f t="shared" si="78"/>
        <v>theater</v>
      </c>
      <c r="T1000" t="str">
        <f t="shared" si="79"/>
        <v>plays</v>
      </c>
    </row>
    <row r="1001" spans="1:20" x14ac:dyDescent="0.5">
      <c r="A1001" s="4">
        <v>999</v>
      </c>
      <c r="B1001" t="s">
        <v>2024</v>
      </c>
      <c r="C1001" s="3" t="s">
        <v>2025</v>
      </c>
      <c r="D1001" s="5">
        <v>111100</v>
      </c>
      <c r="E1001" s="5">
        <v>62819</v>
      </c>
      <c r="F1001" s="6">
        <f>Table1[[#This Row],[pledged]]/Table1[[#This Row],[goal]]</f>
        <v>0.56542754275427543</v>
      </c>
      <c r="G1001" t="s">
        <v>73</v>
      </c>
      <c r="H1001" s="4">
        <v>1122</v>
      </c>
      <c r="I1001" s="4">
        <f t="shared" si="7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76"/>
        <v>42550.208333333328</v>
      </c>
      <c r="O1001" s="11">
        <f t="shared" si="77"/>
        <v>42557.208333333328</v>
      </c>
      <c r="P1001" t="b">
        <v>0</v>
      </c>
      <c r="Q1001" t="b">
        <v>0</v>
      </c>
      <c r="R1001" t="s">
        <v>17</v>
      </c>
      <c r="S1001" t="str">
        <f t="shared" si="78"/>
        <v>food</v>
      </c>
      <c r="T1001" t="str">
        <f t="shared" si="79"/>
        <v>food trucks</v>
      </c>
    </row>
    <row r="1007" spans="1:20" x14ac:dyDescent="0.5">
      <c r="G1007">
        <f>COUNTIF(G581:G944,"failed")</f>
        <v>364</v>
      </c>
    </row>
  </sheetData>
  <conditionalFormatting sqref="F2:F1001">
    <cfRule type="colorScale" priority="2">
      <colorScale>
        <cfvo type="min"/>
        <cfvo type="percentile" val="50"/>
        <cfvo type="max"/>
        <color rgb="FFFF0000"/>
        <color rgb="FF00B050"/>
        <color rgb="FF0070C0"/>
      </colorScale>
    </cfRule>
  </conditionalFormatting>
  <conditionalFormatting sqref="G2:G1001">
    <cfRule type="beginsWith" dxfId="19" priority="5" operator="beginsWith" text="live">
      <formula>LEFT(G2,LEN("live"))="live"</formula>
    </cfRule>
    <cfRule type="beginsWith" dxfId="18" priority="6" operator="beginsWith" text="canceled">
      <formula>LEFT(G2,LEN("canceled"))="canceled"</formula>
    </cfRule>
    <cfRule type="beginsWith" dxfId="17" priority="7" operator="beginsWith" text="failed">
      <formula>LEFT(G2,LEN("failed"))="failed"</formula>
    </cfRule>
    <cfRule type="beginsWith" dxfId="16" priority="8" operator="beginsWith" text="successful">
      <formula>LEFT(G2,LEN("successful"))="successful"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9A57-15DB-4397-9A4D-ECE0E039ED5D}">
  <sheetPr codeName="Sheet2"/>
  <dimension ref="A1:F28"/>
  <sheetViews>
    <sheetView workbookViewId="0">
      <selection activeCell="G35" sqref="G35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9" t="s">
        <v>6</v>
      </c>
      <c r="B1" t="s">
        <v>2035</v>
      </c>
    </row>
    <row r="3" spans="1:6" x14ac:dyDescent="0.5">
      <c r="A3" s="9" t="s">
        <v>2034</v>
      </c>
      <c r="B3" s="9" t="s">
        <v>2036</v>
      </c>
    </row>
    <row r="4" spans="1:6" x14ac:dyDescent="0.5">
      <c r="A4" s="9" t="s">
        <v>2032</v>
      </c>
      <c r="B4" t="s">
        <v>73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5">
      <c r="A5" s="10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10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5">
      <c r="A7" s="10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10" t="s">
        <v>2040</v>
      </c>
      <c r="E8">
        <v>4</v>
      </c>
      <c r="F8">
        <v>4</v>
      </c>
    </row>
    <row r="9" spans="1:6" x14ac:dyDescent="0.5">
      <c r="A9" s="10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10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10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10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10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10" t="s">
        <v>2033</v>
      </c>
      <c r="B14">
        <v>57</v>
      </c>
      <c r="C14">
        <v>364</v>
      </c>
      <c r="D14">
        <v>14</v>
      </c>
      <c r="E14">
        <v>565</v>
      </c>
      <c r="F14">
        <v>1000</v>
      </c>
    </row>
    <row r="19" spans="1:6" x14ac:dyDescent="0.5">
      <c r="A19">
        <v>178</v>
      </c>
      <c r="B19" s="12">
        <f>A19/GETPIVOTDATA("outcome",$A$3)</f>
        <v>0.17799999999999999</v>
      </c>
      <c r="E19">
        <v>102</v>
      </c>
      <c r="F19" s="12">
        <f>E19/GETPIVOTDATA("outcome",$A$3)</f>
        <v>0.10199999999999999</v>
      </c>
    </row>
    <row r="20" spans="1:6" x14ac:dyDescent="0.5">
      <c r="A20">
        <v>46</v>
      </c>
      <c r="B20" s="12">
        <f>A20/GETPIVOTDATA("outcome",$A$3)</f>
        <v>4.5999999999999999E-2</v>
      </c>
      <c r="E20">
        <v>22</v>
      </c>
      <c r="F20" s="12">
        <f t="shared" ref="F20:F27" si="0">E20/GETPIVOTDATA("outcome",$A$3)</f>
        <v>2.1999999999999999E-2</v>
      </c>
    </row>
    <row r="21" spans="1:6" x14ac:dyDescent="0.5">
      <c r="A21">
        <v>48</v>
      </c>
      <c r="B21" s="12">
        <f t="shared" ref="B21:B27" si="1">A21/GETPIVOTDATA("outcome",$A$3)</f>
        <v>4.8000000000000001E-2</v>
      </c>
      <c r="E21">
        <v>21</v>
      </c>
      <c r="F21" s="12">
        <f t="shared" si="0"/>
        <v>2.1000000000000001E-2</v>
      </c>
    </row>
    <row r="22" spans="1:6" x14ac:dyDescent="0.5">
      <c r="A22">
        <v>4</v>
      </c>
      <c r="B22" s="12">
        <f t="shared" si="1"/>
        <v>4.0000000000000001E-3</v>
      </c>
      <c r="E22">
        <v>4</v>
      </c>
      <c r="F22" s="12">
        <f t="shared" si="0"/>
        <v>4.0000000000000001E-3</v>
      </c>
    </row>
    <row r="23" spans="1:6" x14ac:dyDescent="0.5">
      <c r="A23">
        <v>175</v>
      </c>
      <c r="B23" s="12">
        <f t="shared" si="1"/>
        <v>0.17499999999999999</v>
      </c>
      <c r="E23">
        <v>99</v>
      </c>
      <c r="F23" s="12">
        <f t="shared" si="0"/>
        <v>9.9000000000000005E-2</v>
      </c>
    </row>
    <row r="24" spans="1:6" x14ac:dyDescent="0.5">
      <c r="A24">
        <v>42</v>
      </c>
      <c r="B24" s="12">
        <f t="shared" si="1"/>
        <v>4.2000000000000003E-2</v>
      </c>
      <c r="E24">
        <v>26</v>
      </c>
      <c r="F24" s="12">
        <f t="shared" si="0"/>
        <v>2.5999999999999999E-2</v>
      </c>
    </row>
    <row r="25" spans="1:6" x14ac:dyDescent="0.5">
      <c r="A25">
        <v>67</v>
      </c>
      <c r="B25" s="12">
        <f t="shared" si="1"/>
        <v>6.7000000000000004E-2</v>
      </c>
      <c r="E25">
        <v>40</v>
      </c>
      <c r="F25" s="12">
        <f t="shared" si="0"/>
        <v>0.04</v>
      </c>
    </row>
    <row r="26" spans="1:6" x14ac:dyDescent="0.5">
      <c r="A26">
        <v>96</v>
      </c>
      <c r="B26" s="12">
        <f t="shared" si="1"/>
        <v>9.6000000000000002E-2</v>
      </c>
      <c r="E26">
        <v>64</v>
      </c>
      <c r="F26" s="12">
        <f t="shared" si="0"/>
        <v>6.4000000000000001E-2</v>
      </c>
    </row>
    <row r="27" spans="1:6" x14ac:dyDescent="0.5">
      <c r="A27">
        <v>344</v>
      </c>
      <c r="B27" s="12">
        <f t="shared" si="1"/>
        <v>0.34399999999999997</v>
      </c>
      <c r="E27">
        <v>187</v>
      </c>
      <c r="F27" s="12">
        <f t="shared" si="0"/>
        <v>0.187</v>
      </c>
    </row>
    <row r="28" spans="1:6" x14ac:dyDescent="0.5">
      <c r="F28" s="6">
        <f>SUM(F19:F27)</f>
        <v>0.56499999999999995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E91F8-C658-407E-84E7-CD2BEE221297}">
  <sheetPr codeName="Sheet3"/>
  <dimension ref="A1:F60"/>
  <sheetViews>
    <sheetView topLeftCell="F10" workbookViewId="0">
      <selection activeCell="A37" sqref="A37:B60"/>
    </sheetView>
  </sheetViews>
  <sheetFormatPr defaultRowHeight="15.75" x14ac:dyDescent="0.5"/>
  <cols>
    <col min="1" max="1" width="16.6875" bestFit="1" customWidth="1"/>
    <col min="2" max="2" width="14.9375" bestFit="1" customWidth="1"/>
    <col min="3" max="3" width="5.4375" bestFit="1" customWidth="1"/>
    <col min="4" max="4" width="4.1875" bestFit="1" customWidth="1"/>
    <col min="5" max="5" width="9" bestFit="1" customWidth="1"/>
    <col min="6" max="6" width="10.4375" bestFit="1" customWidth="1"/>
  </cols>
  <sheetData>
    <row r="1" spans="1:6" x14ac:dyDescent="0.5">
      <c r="A1" s="9" t="s">
        <v>6</v>
      </c>
      <c r="B1" t="s">
        <v>2035</v>
      </c>
    </row>
    <row r="2" spans="1:6" x14ac:dyDescent="0.5">
      <c r="A2" s="9" t="s">
        <v>2030</v>
      </c>
      <c r="B2" t="s">
        <v>2035</v>
      </c>
    </row>
    <row r="4" spans="1:6" x14ac:dyDescent="0.5">
      <c r="A4" s="9" t="s">
        <v>2034</v>
      </c>
      <c r="B4" s="9" t="s">
        <v>2036</v>
      </c>
    </row>
    <row r="5" spans="1:6" x14ac:dyDescent="0.5">
      <c r="A5" s="9" t="s">
        <v>2032</v>
      </c>
      <c r="B5" t="s">
        <v>73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5">
      <c r="A6" s="10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10" t="s">
        <v>2049</v>
      </c>
      <c r="E7">
        <v>4</v>
      </c>
      <c r="F7">
        <v>4</v>
      </c>
    </row>
    <row r="8" spans="1:6" x14ac:dyDescent="0.5">
      <c r="A8" s="10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10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10" t="s">
        <v>2052</v>
      </c>
      <c r="C10">
        <v>8</v>
      </c>
      <c r="E10">
        <v>10</v>
      </c>
      <c r="F10">
        <v>18</v>
      </c>
    </row>
    <row r="11" spans="1:6" x14ac:dyDescent="0.5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10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10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10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10" t="s">
        <v>2057</v>
      </c>
      <c r="C15">
        <v>3</v>
      </c>
      <c r="E15">
        <v>4</v>
      </c>
      <c r="F15">
        <v>7</v>
      </c>
    </row>
    <row r="16" spans="1:6" x14ac:dyDescent="0.5">
      <c r="A16" s="10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10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10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10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10" t="s">
        <v>2062</v>
      </c>
      <c r="C20">
        <v>4</v>
      </c>
      <c r="E20">
        <v>4</v>
      </c>
      <c r="F20">
        <v>8</v>
      </c>
    </row>
    <row r="21" spans="1:6" x14ac:dyDescent="0.5">
      <c r="A21" s="10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10" t="s">
        <v>2064</v>
      </c>
      <c r="C22">
        <v>9</v>
      </c>
      <c r="E22">
        <v>5</v>
      </c>
      <c r="F22">
        <v>14</v>
      </c>
    </row>
    <row r="23" spans="1:6" x14ac:dyDescent="0.5">
      <c r="A23" s="10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10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10" t="s">
        <v>2067</v>
      </c>
      <c r="C25">
        <v>7</v>
      </c>
      <c r="E25">
        <v>14</v>
      </c>
      <c r="F25">
        <v>21</v>
      </c>
    </row>
    <row r="26" spans="1:6" x14ac:dyDescent="0.5">
      <c r="A26" s="10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10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10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10" t="s">
        <v>2071</v>
      </c>
      <c r="E29">
        <v>3</v>
      </c>
      <c r="F29">
        <v>3</v>
      </c>
    </row>
    <row r="30" spans="1:6" x14ac:dyDescent="0.5">
      <c r="A30" s="10" t="s">
        <v>2033</v>
      </c>
      <c r="B30">
        <v>57</v>
      </c>
      <c r="C30">
        <v>364</v>
      </c>
      <c r="D30">
        <v>14</v>
      </c>
      <c r="E30">
        <v>565</v>
      </c>
      <c r="F30">
        <v>1000</v>
      </c>
    </row>
    <row r="36" spans="1:4" x14ac:dyDescent="0.5">
      <c r="A36" s="12"/>
      <c r="B36" s="12"/>
      <c r="C36" s="12"/>
      <c r="D36" s="12"/>
    </row>
    <row r="37" spans="1:4" x14ac:dyDescent="0.5">
      <c r="B37" s="12"/>
    </row>
    <row r="38" spans="1:4" x14ac:dyDescent="0.5">
      <c r="B38" s="12"/>
    </row>
    <row r="39" spans="1:4" x14ac:dyDescent="0.5">
      <c r="B39" s="12"/>
    </row>
    <row r="40" spans="1:4" x14ac:dyDescent="0.5">
      <c r="B40" s="12"/>
    </row>
    <row r="41" spans="1:4" x14ac:dyDescent="0.5">
      <c r="B41" s="12"/>
    </row>
    <row r="42" spans="1:4" x14ac:dyDescent="0.5">
      <c r="B42" s="12"/>
    </row>
    <row r="43" spans="1:4" x14ac:dyDescent="0.5">
      <c r="B43" s="12"/>
    </row>
    <row r="44" spans="1:4" x14ac:dyDescent="0.5">
      <c r="B44" s="12"/>
    </row>
    <row r="45" spans="1:4" x14ac:dyDescent="0.5">
      <c r="B45" s="12"/>
    </row>
    <row r="46" spans="1:4" x14ac:dyDescent="0.5">
      <c r="B46" s="12"/>
    </row>
    <row r="47" spans="1:4" x14ac:dyDescent="0.5">
      <c r="B47" s="12"/>
    </row>
    <row r="48" spans="1:4" x14ac:dyDescent="0.5">
      <c r="B48" s="12"/>
    </row>
    <row r="49" spans="2:2" x14ac:dyDescent="0.5">
      <c r="B49" s="12"/>
    </row>
    <row r="50" spans="2:2" x14ac:dyDescent="0.5">
      <c r="B50" s="12"/>
    </row>
    <row r="51" spans="2:2" x14ac:dyDescent="0.5">
      <c r="B51" s="12"/>
    </row>
    <row r="52" spans="2:2" x14ac:dyDescent="0.5">
      <c r="B52" s="12"/>
    </row>
    <row r="53" spans="2:2" x14ac:dyDescent="0.5">
      <c r="B53" s="12"/>
    </row>
    <row r="54" spans="2:2" x14ac:dyDescent="0.5">
      <c r="B54" s="12"/>
    </row>
    <row r="55" spans="2:2" x14ac:dyDescent="0.5">
      <c r="B55" s="12"/>
    </row>
    <row r="56" spans="2:2" x14ac:dyDescent="0.5">
      <c r="B56" s="12"/>
    </row>
    <row r="57" spans="2:2" x14ac:dyDescent="0.5">
      <c r="B57" s="12"/>
    </row>
    <row r="58" spans="2:2" x14ac:dyDescent="0.5">
      <c r="B58" s="12"/>
    </row>
    <row r="59" spans="2:2" x14ac:dyDescent="0.5">
      <c r="B59" s="12"/>
    </row>
    <row r="60" spans="2:2" x14ac:dyDescent="0.5">
      <c r="B60" s="12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BE48-34A6-4041-A4C0-40C09387E536}">
  <sheetPr codeName="Sheet4"/>
  <dimension ref="A1:H13"/>
  <sheetViews>
    <sheetView tabSelected="1" workbookViewId="0">
      <selection activeCell="B3" sqref="B3"/>
    </sheetView>
  </sheetViews>
  <sheetFormatPr defaultRowHeight="15.75" x14ac:dyDescent="0.5"/>
  <cols>
    <col min="1" max="1" width="26.125" bestFit="1" customWidth="1"/>
    <col min="2" max="2" width="16.4375" bestFit="1" customWidth="1"/>
    <col min="3" max="3" width="12.75" bestFit="1" customWidth="1"/>
    <col min="4" max="4" width="15.375" bestFit="1" customWidth="1"/>
    <col min="5" max="5" width="15.375" customWidth="1"/>
    <col min="6" max="6" width="19" bestFit="1" customWidth="1"/>
    <col min="7" max="7" width="14.9375" bestFit="1" customWidth="1"/>
    <col min="8" max="8" width="17.75" bestFit="1" customWidth="1"/>
  </cols>
  <sheetData>
    <row r="1" spans="1:8" x14ac:dyDescent="0.5">
      <c r="A1" t="s">
        <v>2084</v>
      </c>
      <c r="B1" t="s">
        <v>2085</v>
      </c>
      <c r="C1" t="s">
        <v>2086</v>
      </c>
      <c r="D1" t="s">
        <v>2087</v>
      </c>
      <c r="E1" t="s">
        <v>2102</v>
      </c>
      <c r="F1" t="s">
        <v>2088</v>
      </c>
      <c r="G1" t="s">
        <v>2089</v>
      </c>
      <c r="H1" t="s">
        <v>2090</v>
      </c>
    </row>
    <row r="2" spans="1:8" x14ac:dyDescent="0.5">
      <c r="A2" t="s">
        <v>2091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5">
      <c r="A3" t="s">
        <v>2115</v>
      </c>
      <c r="B3">
        <f>COUNTIFS(Crowdfunding!$G:$G, "successful", Crowdfunding!$D:$D, "&gt;=1000", Crowdfunding!$D:$D, "&lt;=4999")</f>
        <v>191</v>
      </c>
      <c r="C3">
        <f>COUNTIFS(Crowdfunding!$G:$G, "failed", Crowdfunding!$D:$D, "&gt;=1000", Crowdfunding!$D:$D, "&lt;=4999")</f>
        <v>38</v>
      </c>
      <c r="D3">
        <f>COUNTIFS(Crowdfunding!$G:$G, "canceled", Crowdfunding!$D:$D, "&gt;=1000", Crowdfunding!$D:$D, "&lt;=4999")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5">
      <c r="A4" t="s">
        <v>2092</v>
      </c>
      <c r="B4">
        <f>COUNTIFS(Crowdfunding!$G:$G, "successful", Crowdfunding!$D:$D, "&gt;=5000", Crowdfunding!$D:$D, "&lt;=9999")</f>
        <v>164</v>
      </c>
      <c r="C4">
        <f>COUNTIFS(Crowdfunding!$G:$G, "failed", Crowdfunding!$D:$D, "&gt;=5000", Crowdfunding!$D:$D, "&lt;=9999")</f>
        <v>126</v>
      </c>
      <c r="D4">
        <f>COUNTIFS(Crowdfunding!$G:$G, "canceled", Crowdfunding!$D:$D, "&gt;=5000", Crowdfunding!$D:$D, "&lt;=9999")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5">
      <c r="A5" t="s">
        <v>2093</v>
      </c>
      <c r="B5">
        <f>COUNTIFS(Crowdfunding!$G:$G, "successful", Crowdfunding!$D:$D, "&gt;=10000", Crowdfunding!$D:$D, "&lt;=14999")</f>
        <v>4</v>
      </c>
      <c r="C5">
        <f>COUNTIFS(Crowdfunding!$G:$G, "failed", Crowdfunding!$D:$D, "&gt;=10000", Crowdfunding!$D:$D, "&lt;=14999")</f>
        <v>5</v>
      </c>
      <c r="D5">
        <f>COUNTIFS(Crowdfunding!$G:$G, "canceled", Crowdfunding!$D:$D, "&gt;=10000", Crowdfunding!$D:$D, "&lt;=14999")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5">
      <c r="A6" t="s">
        <v>2094</v>
      </c>
      <c r="B6">
        <f>COUNTIFS(Crowdfunding!$G:$G, "successful", Crowdfunding!$D:$D, "&gt;=15000", Crowdfunding!$D:$D, "&lt;=19999")</f>
        <v>10</v>
      </c>
      <c r="C6">
        <f>COUNTIFS(Crowdfunding!$G:$G, "failed", Crowdfunding!$D:$D, "&gt;=15000", Crowdfunding!$D:$D, "&lt;=19999")</f>
        <v>0</v>
      </c>
      <c r="D6">
        <f>COUNTIFS(Crowdfunding!$G:$G, "canceled", Crowdfunding!$D:$D, "&gt;=15000", Crowdfunding!$D:$D, "&lt;=19999")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5">
      <c r="A7" t="s">
        <v>2095</v>
      </c>
      <c r="B7">
        <f>COUNTIFS(Crowdfunding!$G:$G, "successful", Crowdfunding!$D:$D, "&gt;=20000", Crowdfunding!$D:$D, "&lt;=24999")</f>
        <v>7</v>
      </c>
      <c r="C7">
        <f>COUNTIFS(Crowdfunding!$G:$G, "failed", Crowdfunding!$D:$D, "&gt;=1000", Crowdfunding!$D:$D, "&lt;=4999")</f>
        <v>38</v>
      </c>
      <c r="D7">
        <f>COUNTIFS(Crowdfunding!$G:$G, "canceled", Crowdfunding!$D:$D, "&gt;=1000", Crowdfunding!$D:$D, "&lt;=4999")</f>
        <v>2</v>
      </c>
      <c r="E7">
        <f t="shared" si="0"/>
        <v>47</v>
      </c>
      <c r="F7" s="12">
        <f t="shared" si="1"/>
        <v>0.14893617021276595</v>
      </c>
      <c r="G7" s="12">
        <f t="shared" si="2"/>
        <v>0.80851063829787229</v>
      </c>
      <c r="H7" s="12">
        <f t="shared" si="3"/>
        <v>4.2553191489361701E-2</v>
      </c>
    </row>
    <row r="8" spans="1:8" x14ac:dyDescent="0.5">
      <c r="A8" t="s">
        <v>2096</v>
      </c>
      <c r="B8">
        <f>COUNTIFS(Crowdfunding!$G:$G, "successful", Crowdfunding!$D:$D, "&gt;=25000", Crowdfunding!$D:$D, "&lt;=29999")</f>
        <v>11</v>
      </c>
      <c r="C8">
        <f>COUNTIFS(Crowdfunding!$G:$G, "failed", Crowdfunding!$D:$D, "&gt;=25000", Crowdfunding!$D:$D, "&lt;=29999")</f>
        <v>3</v>
      </c>
      <c r="D8">
        <f>COUNTIFS(Crowdfunding!$G:$G, "canceled", Crowdfunding!$D:$D, "&gt;=25000", Crowdfunding!$D:$D, "&lt;=29999")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5">
      <c r="A9" t="s">
        <v>2097</v>
      </c>
      <c r="B9">
        <f>COUNTIFS(Crowdfunding!$G:$G, "successful", Crowdfunding!$D:$D, "&gt;=30000", Crowdfunding!$D:$D, "&lt;=34999")</f>
        <v>7</v>
      </c>
      <c r="C9">
        <f>COUNTIFS(Crowdfunding!$G:$G, "failed", Crowdfunding!$D:$D, "&gt;=30000", Crowdfunding!$D:$D, "&lt;=34999")</f>
        <v>0</v>
      </c>
      <c r="D9">
        <f>COUNTIFS(Crowdfunding!$G:$G, "canceled", Crowdfunding!$D:$D, "&gt;=30000", Crowdfunding!$D:$D, "&lt;=34999")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5">
      <c r="A10" t="s">
        <v>2098</v>
      </c>
      <c r="B10">
        <f>COUNTIFS(Crowdfunding!$G:$G, "successful", Crowdfunding!$D:$D, "&gt;=35000", Crowdfunding!$D:$D, "&lt;=39999")</f>
        <v>8</v>
      </c>
      <c r="C10">
        <f>COUNTIFS(Crowdfunding!$G:$G, "failed", Crowdfunding!$D:$D, "&gt;=35000", Crowdfunding!$D:$D, "&lt;=39999")</f>
        <v>3</v>
      </c>
      <c r="D10">
        <f>COUNTIFS(Crowdfunding!$G:$G, "canceled", Crowdfunding!$D:$D, "&gt;=35000", Crowdfunding!$D:$D, "&lt;=39999")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5">
      <c r="A11" t="s">
        <v>2099</v>
      </c>
      <c r="B11">
        <f>COUNTIFS(Crowdfunding!$G:$G, "successful", Crowdfunding!$D:$D, "&gt;=40000", Crowdfunding!$D:$D, "&lt;=44999")</f>
        <v>11</v>
      </c>
      <c r="C11">
        <f>COUNTIFS(Crowdfunding!$G:$G, "failed", Crowdfunding!$D:$D, "&gt;=40000", Crowdfunding!$D:$D, "&lt;=44999")</f>
        <v>3</v>
      </c>
      <c r="D11">
        <f>COUNTIFS(Crowdfunding!$G:$G, "canceled", Crowdfunding!$D:$D, "&gt;=40000", Crowdfunding!$D:$D, "&lt;=44999")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5">
      <c r="A12" t="s">
        <v>2100</v>
      </c>
      <c r="B12">
        <f>COUNTIFS(Crowdfunding!$G:$G, "successful", Crowdfunding!$D:$D, "&gt;=45000", Crowdfunding!$D:$D, "&lt;=49999")</f>
        <v>8</v>
      </c>
      <c r="C12">
        <f>COUNTIFS(Crowdfunding!$G:$G, "failed", Crowdfunding!$D:$D, "&gt;=45000", Crowdfunding!$D:$D, "&lt;=49999")</f>
        <v>3</v>
      </c>
      <c r="D12">
        <f>COUNTIFS(Crowdfunding!$G:$G, "canceled", Crowdfunding!$D:$D, "&gt;=45000", Crowdfunding!$D:$D, "&lt;=49999")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5">
      <c r="A13" t="s">
        <v>2101</v>
      </c>
      <c r="B13">
        <f>COUNTIFS(Crowdfunding!$G:$G,"successful",Crowdfunding!$D:$D,"&gt;50000")</f>
        <v>114</v>
      </c>
      <c r="C13">
        <f>COUNTIFS(Crowdfunding!$G:$G,"failed",Crowdfunding!$D:$D,"&gt;50000")</f>
        <v>163</v>
      </c>
      <c r="D13">
        <f>COUNTIFS(Crowdfunding!$G:$G,"canceled",Crowdfunding!$D:$D,"&gt;50000")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786C-B0BE-42CE-A169-F2682DCCA97A}">
  <sheetPr codeName="Sheet5"/>
  <dimension ref="A1:F18"/>
  <sheetViews>
    <sheetView workbookViewId="0">
      <selection activeCell="E10" sqref="E10:E13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9" t="s">
        <v>2030</v>
      </c>
      <c r="B1" t="s">
        <v>2035</v>
      </c>
    </row>
    <row r="2" spans="1:6" x14ac:dyDescent="0.5">
      <c r="A2" s="9" t="s">
        <v>2113</v>
      </c>
      <c r="B2" t="s">
        <v>2035</v>
      </c>
    </row>
    <row r="4" spans="1:6" x14ac:dyDescent="0.5">
      <c r="A4" s="9" t="s">
        <v>2034</v>
      </c>
      <c r="B4" s="9" t="s">
        <v>2036</v>
      </c>
    </row>
    <row r="5" spans="1:6" x14ac:dyDescent="0.5">
      <c r="A5" s="9" t="s">
        <v>2032</v>
      </c>
      <c r="B5" t="s">
        <v>73</v>
      </c>
      <c r="C5" t="s">
        <v>14</v>
      </c>
      <c r="D5" t="s">
        <v>47</v>
      </c>
      <c r="E5" t="s">
        <v>20</v>
      </c>
      <c r="F5" t="s">
        <v>2033</v>
      </c>
    </row>
    <row r="6" spans="1:6" x14ac:dyDescent="0.5">
      <c r="A6" s="10" t="s">
        <v>2072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5">
      <c r="A7" s="10" t="s">
        <v>2073</v>
      </c>
      <c r="B7">
        <v>7</v>
      </c>
      <c r="C7">
        <v>28</v>
      </c>
      <c r="E7">
        <v>44</v>
      </c>
      <c r="F7">
        <v>79</v>
      </c>
    </row>
    <row r="8" spans="1:6" x14ac:dyDescent="0.5">
      <c r="A8" s="10" t="s">
        <v>2074</v>
      </c>
      <c r="B8">
        <v>4</v>
      </c>
      <c r="C8">
        <v>33</v>
      </c>
      <c r="E8">
        <v>49</v>
      </c>
      <c r="F8">
        <v>86</v>
      </c>
    </row>
    <row r="9" spans="1:6" x14ac:dyDescent="0.5">
      <c r="A9" s="10" t="s">
        <v>2075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5">
      <c r="A10" s="10" t="s">
        <v>2076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5">
      <c r="A11" s="10" t="s">
        <v>2077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5">
      <c r="A12" s="10" t="s">
        <v>2078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5">
      <c r="A13" s="10" t="s">
        <v>2079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5">
      <c r="A14" s="10" t="s">
        <v>2080</v>
      </c>
      <c r="B14">
        <v>5</v>
      </c>
      <c r="C14">
        <v>23</v>
      </c>
      <c r="E14">
        <v>45</v>
      </c>
      <c r="F14">
        <v>73</v>
      </c>
    </row>
    <row r="15" spans="1:6" x14ac:dyDescent="0.5">
      <c r="A15" s="10" t="s">
        <v>2081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5">
      <c r="A16" s="10" t="s">
        <v>2082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5">
      <c r="A17" s="10" t="s">
        <v>2083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5">
      <c r="A18" s="10" t="s">
        <v>2033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99B9A-3E39-4824-9332-5D500F6A96F5}">
  <sheetPr codeName="Sheet6"/>
  <dimension ref="A1:M1001"/>
  <sheetViews>
    <sheetView workbookViewId="0">
      <selection activeCell="F2" sqref="F2:G7"/>
    </sheetView>
  </sheetViews>
  <sheetFormatPr defaultRowHeight="15.75" x14ac:dyDescent="0.5"/>
  <cols>
    <col min="1" max="1" width="10.875" customWidth="1"/>
    <col min="2" max="2" width="14.4375" customWidth="1"/>
    <col min="3" max="3" width="8" bestFit="1" customWidth="1"/>
    <col min="4" max="4" width="15.4375" customWidth="1"/>
    <col min="6" max="6" width="29" bestFit="1" customWidth="1"/>
    <col min="7" max="7" width="9.1875" bestFit="1" customWidth="1"/>
    <col min="11" max="11" width="16.1875" customWidth="1"/>
    <col min="12" max="13" width="11"/>
  </cols>
  <sheetData>
    <row r="1" spans="1:13" x14ac:dyDescent="0.5">
      <c r="A1" s="1" t="s">
        <v>2110</v>
      </c>
      <c r="B1" s="1" t="s">
        <v>5</v>
      </c>
      <c r="C1" s="1" t="s">
        <v>4</v>
      </c>
      <c r="D1" s="1" t="s">
        <v>2111</v>
      </c>
      <c r="G1" t="s">
        <v>2103</v>
      </c>
      <c r="H1" t="s">
        <v>14</v>
      </c>
      <c r="L1" s="1"/>
      <c r="M1" s="1"/>
    </row>
    <row r="2" spans="1:13" x14ac:dyDescent="0.5">
      <c r="A2" t="str">
        <f>Table1[[#This Row],[outcome]]</f>
        <v>successful</v>
      </c>
      <c r="B2" s="5">
        <f>Table1[[#This Row],[backers_count]]</f>
        <v>158</v>
      </c>
      <c r="C2" t="str">
        <f>Crowdfunding!G581</f>
        <v>failed</v>
      </c>
      <c r="D2" s="4">
        <f>Crowdfunding!H581</f>
        <v>0</v>
      </c>
      <c r="F2" s="13" t="s">
        <v>2104</v>
      </c>
      <c r="G2" s="5">
        <f>AVERAGE(B2:B566)</f>
        <v>851.14690265486729</v>
      </c>
      <c r="H2" s="5">
        <f>AVERAGE(D2:D365)</f>
        <v>585.61538461538464</v>
      </c>
      <c r="M2" s="5"/>
    </row>
    <row r="3" spans="1:13" x14ac:dyDescent="0.5">
      <c r="A3" t="str">
        <f>Table1[[#This Row],[outcome]]</f>
        <v>successful</v>
      </c>
      <c r="B3" s="5">
        <f>Table1[[#This Row],[backers_count]]</f>
        <v>1425</v>
      </c>
      <c r="C3" t="str">
        <f>Crowdfunding!G582</f>
        <v>failed</v>
      </c>
      <c r="D3" s="4">
        <f>Crowdfunding!H582</f>
        <v>24</v>
      </c>
      <c r="F3" s="13" t="s">
        <v>2106</v>
      </c>
      <c r="G3" s="5">
        <f>MEDIAN(B2:B566)</f>
        <v>201</v>
      </c>
      <c r="H3" s="5">
        <f>MEDIAN(D2:D365)</f>
        <v>114.5</v>
      </c>
      <c r="M3" s="5"/>
    </row>
    <row r="4" spans="1:13" x14ac:dyDescent="0.5">
      <c r="A4" t="str">
        <f>Table1[[#This Row],[outcome]]</f>
        <v>successful</v>
      </c>
      <c r="B4" s="5">
        <f>Table1[[#This Row],[backers_count]]</f>
        <v>174</v>
      </c>
      <c r="C4" t="str">
        <f>Crowdfunding!G583</f>
        <v>failed</v>
      </c>
      <c r="D4" s="4">
        <f>Crowdfunding!H583</f>
        <v>53</v>
      </c>
      <c r="F4" s="13" t="s">
        <v>2107</v>
      </c>
      <c r="G4" s="5">
        <f>MIN(B2:B566)</f>
        <v>16</v>
      </c>
      <c r="H4" s="5">
        <f>MIN(D2:D365)</f>
        <v>0</v>
      </c>
      <c r="M4" s="5"/>
    </row>
    <row r="5" spans="1:13" x14ac:dyDescent="0.5">
      <c r="A5" t="str">
        <f>Table1[[#This Row],[outcome]]</f>
        <v>successful</v>
      </c>
      <c r="B5" s="5">
        <f>Table1[[#This Row],[backers_count]]</f>
        <v>227</v>
      </c>
      <c r="C5" t="str">
        <f>Crowdfunding!G584</f>
        <v>failed</v>
      </c>
      <c r="D5" s="4">
        <f>Crowdfunding!H584</f>
        <v>18</v>
      </c>
      <c r="F5" s="13" t="s">
        <v>2108</v>
      </c>
      <c r="G5" s="5">
        <f>MAX(B2:B566)</f>
        <v>7295</v>
      </c>
      <c r="H5" s="5">
        <f>MAX(D2:D365)</f>
        <v>6080</v>
      </c>
      <c r="M5" s="5"/>
    </row>
    <row r="6" spans="1:13" x14ac:dyDescent="0.5">
      <c r="A6" t="str">
        <f>Table1[[#This Row],[outcome]]</f>
        <v>successful</v>
      </c>
      <c r="B6" s="5">
        <f>Table1[[#This Row],[backers_count]]</f>
        <v>220</v>
      </c>
      <c r="C6" t="str">
        <f>Crowdfunding!G585</f>
        <v>failed</v>
      </c>
      <c r="D6" s="4">
        <f>Crowdfunding!H585</f>
        <v>44</v>
      </c>
      <c r="F6" s="13" t="s">
        <v>2109</v>
      </c>
      <c r="G6">
        <f>_xlfn.VAR.S(B2:B566)</f>
        <v>1606216.5936295739</v>
      </c>
      <c r="H6" s="5">
        <f>_xlfn.VAR.S(D2:D365)</f>
        <v>924113.45496927318</v>
      </c>
      <c r="M6" s="5"/>
    </row>
    <row r="7" spans="1:13" x14ac:dyDescent="0.5">
      <c r="A7" t="str">
        <f>Table1[[#This Row],[outcome]]</f>
        <v>successful</v>
      </c>
      <c r="B7" s="5">
        <f>Table1[[#This Row],[backers_count]]</f>
        <v>98</v>
      </c>
      <c r="C7" t="str">
        <f>Crowdfunding!G586</f>
        <v>failed</v>
      </c>
      <c r="D7" s="4">
        <f>Crowdfunding!H586</f>
        <v>27</v>
      </c>
      <c r="F7" s="13" t="s">
        <v>2105</v>
      </c>
      <c r="G7" s="5">
        <f>_xlfn.STDEV.S(B2:B566)</f>
        <v>1267.366006183523</v>
      </c>
      <c r="H7" s="5">
        <f>_xlfn.STDEV.S(D2:D365)</f>
        <v>961.30819978260524</v>
      </c>
      <c r="M7" s="5"/>
    </row>
    <row r="8" spans="1:13" x14ac:dyDescent="0.5">
      <c r="A8" t="str">
        <f>Table1[[#This Row],[outcome]]</f>
        <v>successful</v>
      </c>
      <c r="B8" s="5">
        <f>Table1[[#This Row],[backers_count]]</f>
        <v>100</v>
      </c>
      <c r="C8" t="str">
        <f>Crowdfunding!G587</f>
        <v>failed</v>
      </c>
      <c r="D8" s="4">
        <f>Crowdfunding!H587</f>
        <v>55</v>
      </c>
      <c r="F8" s="14"/>
      <c r="M8" s="5"/>
    </row>
    <row r="9" spans="1:13" x14ac:dyDescent="0.5">
      <c r="A9" t="str">
        <f>Table1[[#This Row],[outcome]]</f>
        <v>successful</v>
      </c>
      <c r="B9" s="5">
        <f>Table1[[#This Row],[backers_count]]</f>
        <v>1249</v>
      </c>
      <c r="C9" t="str">
        <f>Crowdfunding!G588</f>
        <v>failed</v>
      </c>
      <c r="D9" s="4">
        <f>Crowdfunding!H588</f>
        <v>200</v>
      </c>
      <c r="M9" s="5"/>
    </row>
    <row r="10" spans="1:13" x14ac:dyDescent="0.5">
      <c r="A10" t="str">
        <f>Table1[[#This Row],[outcome]]</f>
        <v>successful</v>
      </c>
      <c r="B10" s="5">
        <f>Table1[[#This Row],[backers_count]]</f>
        <v>1396</v>
      </c>
      <c r="C10" t="str">
        <f>Crowdfunding!G589</f>
        <v>failed</v>
      </c>
      <c r="D10" s="4">
        <f>Crowdfunding!H589</f>
        <v>452</v>
      </c>
      <c r="M10" s="5"/>
    </row>
    <row r="11" spans="1:13" x14ac:dyDescent="0.5">
      <c r="A11" t="str">
        <f>Table1[[#This Row],[outcome]]</f>
        <v>successful</v>
      </c>
      <c r="B11" s="5">
        <f>Table1[[#This Row],[backers_count]]</f>
        <v>890</v>
      </c>
      <c r="C11" t="str">
        <f>Crowdfunding!G590</f>
        <v>failed</v>
      </c>
      <c r="D11" s="4">
        <f>Crowdfunding!H590</f>
        <v>674</v>
      </c>
      <c r="F11" s="5"/>
      <c r="M11" s="5"/>
    </row>
    <row r="12" spans="1:13" x14ac:dyDescent="0.5">
      <c r="A12" t="str">
        <f>Table1[[#This Row],[outcome]]</f>
        <v>successful</v>
      </c>
      <c r="B12" s="5">
        <f>Table1[[#This Row],[backers_count]]</f>
        <v>142</v>
      </c>
      <c r="C12" t="str">
        <f>Crowdfunding!G591</f>
        <v>failed</v>
      </c>
      <c r="D12" s="4">
        <f>Crowdfunding!H591</f>
        <v>558</v>
      </c>
      <c r="M12" s="5"/>
    </row>
    <row r="13" spans="1:13" x14ac:dyDescent="0.5">
      <c r="A13" t="str">
        <f>Table1[[#This Row],[outcome]]</f>
        <v>successful</v>
      </c>
      <c r="B13" s="5">
        <f>Table1[[#This Row],[backers_count]]</f>
        <v>2673</v>
      </c>
      <c r="C13" t="str">
        <f>Crowdfunding!G592</f>
        <v>failed</v>
      </c>
      <c r="D13" s="4">
        <f>Crowdfunding!H592</f>
        <v>15</v>
      </c>
      <c r="M13" s="5"/>
    </row>
    <row r="14" spans="1:13" x14ac:dyDescent="0.5">
      <c r="A14" t="str">
        <f>Table1[[#This Row],[outcome]]</f>
        <v>successful</v>
      </c>
      <c r="B14" s="5">
        <f>Table1[[#This Row],[backers_count]]</f>
        <v>163</v>
      </c>
      <c r="C14" t="str">
        <f>Crowdfunding!G593</f>
        <v>failed</v>
      </c>
      <c r="D14" s="4">
        <f>Crowdfunding!H593</f>
        <v>2307</v>
      </c>
      <c r="M14" s="5"/>
    </row>
    <row r="15" spans="1:13" x14ac:dyDescent="0.5">
      <c r="A15" t="str">
        <f>Table1[[#This Row],[outcome]]</f>
        <v>successful</v>
      </c>
      <c r="B15" s="5">
        <f>Table1[[#This Row],[backers_count]]</f>
        <v>2220</v>
      </c>
      <c r="C15" t="str">
        <f>Crowdfunding!G594</f>
        <v>failed</v>
      </c>
      <c r="D15" s="4">
        <f>Crowdfunding!H594</f>
        <v>88</v>
      </c>
      <c r="M15" s="5"/>
    </row>
    <row r="16" spans="1:13" x14ac:dyDescent="0.5">
      <c r="A16" t="str">
        <f>Table1[[#This Row],[outcome]]</f>
        <v>successful</v>
      </c>
      <c r="B16" s="5">
        <f>Table1[[#This Row],[backers_count]]</f>
        <v>1606</v>
      </c>
      <c r="C16" t="str">
        <f>Crowdfunding!G595</f>
        <v>failed</v>
      </c>
      <c r="D16" s="4">
        <f>Crowdfunding!H595</f>
        <v>48</v>
      </c>
      <c r="M16" s="5"/>
    </row>
    <row r="17" spans="1:13" x14ac:dyDescent="0.5">
      <c r="A17" t="str">
        <f>Table1[[#This Row],[outcome]]</f>
        <v>successful</v>
      </c>
      <c r="B17" s="5">
        <f>Table1[[#This Row],[backers_count]]</f>
        <v>129</v>
      </c>
      <c r="C17" t="str">
        <f>Crowdfunding!G596</f>
        <v>failed</v>
      </c>
      <c r="D17" s="4">
        <f>Crowdfunding!H596</f>
        <v>1</v>
      </c>
      <c r="M17" s="5"/>
    </row>
    <row r="18" spans="1:13" x14ac:dyDescent="0.5">
      <c r="A18" t="str">
        <f>Table1[[#This Row],[outcome]]</f>
        <v>successful</v>
      </c>
      <c r="B18" s="5">
        <f>Table1[[#This Row],[backers_count]]</f>
        <v>226</v>
      </c>
      <c r="C18" t="str">
        <f>Crowdfunding!G597</f>
        <v>failed</v>
      </c>
      <c r="D18" s="4">
        <f>Crowdfunding!H597</f>
        <v>1467</v>
      </c>
      <c r="M18" s="5"/>
    </row>
    <row r="19" spans="1:13" x14ac:dyDescent="0.5">
      <c r="A19" t="str">
        <f>Table1[[#This Row],[outcome]]</f>
        <v>successful</v>
      </c>
      <c r="B19" s="5">
        <f>Table1[[#This Row],[backers_count]]</f>
        <v>5419</v>
      </c>
      <c r="C19" t="str">
        <f>Crowdfunding!G598</f>
        <v>failed</v>
      </c>
      <c r="D19" s="4">
        <f>Crowdfunding!H598</f>
        <v>75</v>
      </c>
      <c r="M19" s="5"/>
    </row>
    <row r="20" spans="1:13" x14ac:dyDescent="0.5">
      <c r="A20" t="str">
        <f>Table1[[#This Row],[outcome]]</f>
        <v>successful</v>
      </c>
      <c r="B20" s="5">
        <f>Table1[[#This Row],[backers_count]]</f>
        <v>165</v>
      </c>
      <c r="C20" t="str">
        <f>Crowdfunding!G599</f>
        <v>failed</v>
      </c>
      <c r="D20" s="4">
        <f>Crowdfunding!H599</f>
        <v>120</v>
      </c>
      <c r="M20" s="5"/>
    </row>
    <row r="21" spans="1:13" x14ac:dyDescent="0.5">
      <c r="A21" t="str">
        <f>Table1[[#This Row],[outcome]]</f>
        <v>successful</v>
      </c>
      <c r="B21" s="5">
        <f>Table1[[#This Row],[backers_count]]</f>
        <v>1965</v>
      </c>
      <c r="C21" t="str">
        <f>Crowdfunding!G600</f>
        <v>failed</v>
      </c>
      <c r="D21" s="4">
        <f>Crowdfunding!H600</f>
        <v>2253</v>
      </c>
      <c r="M21" s="5"/>
    </row>
    <row r="22" spans="1:13" x14ac:dyDescent="0.5">
      <c r="A22" t="str">
        <f>Table1[[#This Row],[outcome]]</f>
        <v>successful</v>
      </c>
      <c r="B22" s="5">
        <f>Table1[[#This Row],[backers_count]]</f>
        <v>16</v>
      </c>
      <c r="C22" t="str">
        <f>Crowdfunding!G601</f>
        <v>failed</v>
      </c>
      <c r="D22" s="4">
        <f>Crowdfunding!H601</f>
        <v>5</v>
      </c>
      <c r="M22" s="5"/>
    </row>
    <row r="23" spans="1:13" x14ac:dyDescent="0.5">
      <c r="A23" t="str">
        <f>Table1[[#This Row],[outcome]]</f>
        <v>successful</v>
      </c>
      <c r="B23" s="5">
        <f>Table1[[#This Row],[backers_count]]</f>
        <v>107</v>
      </c>
      <c r="C23" t="str">
        <f>Crowdfunding!G602</f>
        <v>failed</v>
      </c>
      <c r="D23" s="4">
        <f>Crowdfunding!H602</f>
        <v>38</v>
      </c>
      <c r="M23" s="5"/>
    </row>
    <row r="24" spans="1:13" x14ac:dyDescent="0.5">
      <c r="A24" t="str">
        <f>Table1[[#This Row],[outcome]]</f>
        <v>successful</v>
      </c>
      <c r="B24" s="5">
        <f>Table1[[#This Row],[backers_count]]</f>
        <v>134</v>
      </c>
      <c r="C24" t="str">
        <f>Crowdfunding!G603</f>
        <v>failed</v>
      </c>
      <c r="D24" s="4">
        <f>Crowdfunding!H603</f>
        <v>12</v>
      </c>
      <c r="M24" s="5"/>
    </row>
    <row r="25" spans="1:13" x14ac:dyDescent="0.5">
      <c r="A25" t="str">
        <f>Table1[[#This Row],[outcome]]</f>
        <v>successful</v>
      </c>
      <c r="B25" s="5">
        <f>Table1[[#This Row],[backers_count]]</f>
        <v>198</v>
      </c>
      <c r="C25" t="str">
        <f>Crowdfunding!G604</f>
        <v>failed</v>
      </c>
      <c r="D25" s="4">
        <f>Crowdfunding!H604</f>
        <v>1684</v>
      </c>
      <c r="M25" s="5"/>
    </row>
    <row r="26" spans="1:13" x14ac:dyDescent="0.5">
      <c r="A26" t="str">
        <f>Table1[[#This Row],[outcome]]</f>
        <v>successful</v>
      </c>
      <c r="B26" s="5">
        <f>Table1[[#This Row],[backers_count]]</f>
        <v>111</v>
      </c>
      <c r="C26" t="str">
        <f>Crowdfunding!G605</f>
        <v>failed</v>
      </c>
      <c r="D26" s="4">
        <f>Crowdfunding!H605</f>
        <v>56</v>
      </c>
      <c r="M26" s="5"/>
    </row>
    <row r="27" spans="1:13" x14ac:dyDescent="0.5">
      <c r="A27" t="str">
        <f>Table1[[#This Row],[outcome]]</f>
        <v>successful</v>
      </c>
      <c r="B27" s="5">
        <f>Table1[[#This Row],[backers_count]]</f>
        <v>222</v>
      </c>
      <c r="C27" t="str">
        <f>Crowdfunding!G606</f>
        <v>failed</v>
      </c>
      <c r="D27" s="4">
        <f>Crowdfunding!H606</f>
        <v>838</v>
      </c>
      <c r="M27" s="5"/>
    </row>
    <row r="28" spans="1:13" x14ac:dyDescent="0.5">
      <c r="A28" t="str">
        <f>Table1[[#This Row],[outcome]]</f>
        <v>successful</v>
      </c>
      <c r="B28" s="5">
        <f>Table1[[#This Row],[backers_count]]</f>
        <v>6212</v>
      </c>
      <c r="C28" t="str">
        <f>Crowdfunding!G607</f>
        <v>failed</v>
      </c>
      <c r="D28" s="4">
        <f>Crowdfunding!H607</f>
        <v>1000</v>
      </c>
      <c r="M28" s="5"/>
    </row>
    <row r="29" spans="1:13" x14ac:dyDescent="0.5">
      <c r="A29" t="str">
        <f>Table1[[#This Row],[outcome]]</f>
        <v>successful</v>
      </c>
      <c r="B29" s="5">
        <f>Table1[[#This Row],[backers_count]]</f>
        <v>98</v>
      </c>
      <c r="C29" t="str">
        <f>Crowdfunding!G608</f>
        <v>failed</v>
      </c>
      <c r="D29" s="4">
        <f>Crowdfunding!H608</f>
        <v>1482</v>
      </c>
      <c r="M29" s="5"/>
    </row>
    <row r="30" spans="1:13" x14ac:dyDescent="0.5">
      <c r="A30" t="str">
        <f>Table1[[#This Row],[outcome]]</f>
        <v>successful</v>
      </c>
      <c r="B30" s="5">
        <f>Table1[[#This Row],[backers_count]]</f>
        <v>92</v>
      </c>
      <c r="C30" t="str">
        <f>Crowdfunding!G609</f>
        <v>failed</v>
      </c>
      <c r="D30" s="4">
        <f>Crowdfunding!H609</f>
        <v>106</v>
      </c>
      <c r="M30" s="5"/>
    </row>
    <row r="31" spans="1:13" x14ac:dyDescent="0.5">
      <c r="A31" t="str">
        <f>Table1[[#This Row],[outcome]]</f>
        <v>successful</v>
      </c>
      <c r="B31" s="5">
        <f>Table1[[#This Row],[backers_count]]</f>
        <v>149</v>
      </c>
      <c r="C31" t="str">
        <f>Crowdfunding!G610</f>
        <v>failed</v>
      </c>
      <c r="D31" s="4">
        <f>Crowdfunding!H610</f>
        <v>679</v>
      </c>
      <c r="M31" s="5"/>
    </row>
    <row r="32" spans="1:13" x14ac:dyDescent="0.5">
      <c r="A32" t="str">
        <f>Table1[[#This Row],[outcome]]</f>
        <v>successful</v>
      </c>
      <c r="B32" s="5">
        <f>Table1[[#This Row],[backers_count]]</f>
        <v>2431</v>
      </c>
      <c r="C32" t="str">
        <f>Crowdfunding!G611</f>
        <v>failed</v>
      </c>
      <c r="D32" s="4">
        <f>Crowdfunding!H611</f>
        <v>1220</v>
      </c>
      <c r="M32" s="5"/>
    </row>
    <row r="33" spans="1:13" x14ac:dyDescent="0.5">
      <c r="A33" t="str">
        <f>Table1[[#This Row],[outcome]]</f>
        <v>successful</v>
      </c>
      <c r="B33" s="5">
        <f>Table1[[#This Row],[backers_count]]</f>
        <v>303</v>
      </c>
      <c r="C33" t="str">
        <f>Crowdfunding!G612</f>
        <v>failed</v>
      </c>
      <c r="D33" s="4">
        <f>Crowdfunding!H612</f>
        <v>1</v>
      </c>
      <c r="M33" s="5"/>
    </row>
    <row r="34" spans="1:13" x14ac:dyDescent="0.5">
      <c r="A34" t="str">
        <f>Table1[[#This Row],[outcome]]</f>
        <v>successful</v>
      </c>
      <c r="B34" s="5">
        <f>Table1[[#This Row],[backers_count]]</f>
        <v>209</v>
      </c>
      <c r="C34" t="str">
        <f>Crowdfunding!G613</f>
        <v>failed</v>
      </c>
      <c r="D34" s="4">
        <f>Crowdfunding!H613</f>
        <v>37</v>
      </c>
      <c r="M34" s="5"/>
    </row>
    <row r="35" spans="1:13" x14ac:dyDescent="0.5">
      <c r="A35" t="str">
        <f>Table1[[#This Row],[outcome]]</f>
        <v>successful</v>
      </c>
      <c r="B35" s="5">
        <f>Table1[[#This Row],[backers_count]]</f>
        <v>131</v>
      </c>
      <c r="C35" t="str">
        <f>Crowdfunding!G614</f>
        <v>failed</v>
      </c>
      <c r="D35" s="4">
        <f>Crowdfunding!H614</f>
        <v>60</v>
      </c>
      <c r="M35" s="5"/>
    </row>
    <row r="36" spans="1:13" x14ac:dyDescent="0.5">
      <c r="A36" t="str">
        <f>Table1[[#This Row],[outcome]]</f>
        <v>successful</v>
      </c>
      <c r="B36" s="5">
        <f>Table1[[#This Row],[backers_count]]</f>
        <v>164</v>
      </c>
      <c r="C36" t="str">
        <f>Crowdfunding!G615</f>
        <v>failed</v>
      </c>
      <c r="D36" s="4">
        <f>Crowdfunding!H615</f>
        <v>296</v>
      </c>
      <c r="M36" s="5"/>
    </row>
    <row r="37" spans="1:13" x14ac:dyDescent="0.5">
      <c r="A37" t="str">
        <f>Table1[[#This Row],[outcome]]</f>
        <v>successful</v>
      </c>
      <c r="B37" s="5">
        <f>Table1[[#This Row],[backers_count]]</f>
        <v>201</v>
      </c>
      <c r="C37" t="str">
        <f>Crowdfunding!G616</f>
        <v>failed</v>
      </c>
      <c r="D37" s="4">
        <f>Crowdfunding!H616</f>
        <v>3304</v>
      </c>
      <c r="M37" s="5"/>
    </row>
    <row r="38" spans="1:13" x14ac:dyDescent="0.5">
      <c r="A38" t="str">
        <f>Table1[[#This Row],[outcome]]</f>
        <v>successful</v>
      </c>
      <c r="B38" s="5">
        <f>Table1[[#This Row],[backers_count]]</f>
        <v>211</v>
      </c>
      <c r="C38" t="str">
        <f>Crowdfunding!G617</f>
        <v>failed</v>
      </c>
      <c r="D38" s="4">
        <f>Crowdfunding!H617</f>
        <v>73</v>
      </c>
      <c r="M38" s="5"/>
    </row>
    <row r="39" spans="1:13" x14ac:dyDescent="0.5">
      <c r="A39" t="str">
        <f>Table1[[#This Row],[outcome]]</f>
        <v>successful</v>
      </c>
      <c r="B39" s="5">
        <f>Table1[[#This Row],[backers_count]]</f>
        <v>128</v>
      </c>
      <c r="C39" t="str">
        <f>Crowdfunding!G618</f>
        <v>failed</v>
      </c>
      <c r="D39" s="4">
        <f>Crowdfunding!H618</f>
        <v>3387</v>
      </c>
      <c r="M39" s="5"/>
    </row>
    <row r="40" spans="1:13" x14ac:dyDescent="0.5">
      <c r="A40" t="str">
        <f>Table1[[#This Row],[outcome]]</f>
        <v>successful</v>
      </c>
      <c r="B40" s="5">
        <f>Table1[[#This Row],[backers_count]]</f>
        <v>1600</v>
      </c>
      <c r="C40" t="str">
        <f>Crowdfunding!G619</f>
        <v>failed</v>
      </c>
      <c r="D40" s="4">
        <f>Crowdfunding!H619</f>
        <v>662</v>
      </c>
      <c r="M40" s="5"/>
    </row>
    <row r="41" spans="1:13" x14ac:dyDescent="0.5">
      <c r="A41" t="str">
        <f>Table1[[#This Row],[outcome]]</f>
        <v>successful</v>
      </c>
      <c r="B41" s="5">
        <f>Table1[[#This Row],[backers_count]]</f>
        <v>249</v>
      </c>
      <c r="C41" t="str">
        <f>Crowdfunding!G620</f>
        <v>failed</v>
      </c>
      <c r="D41" s="4">
        <f>Crowdfunding!H620</f>
        <v>774</v>
      </c>
      <c r="M41" s="5"/>
    </row>
    <row r="42" spans="1:13" x14ac:dyDescent="0.5">
      <c r="A42" t="str">
        <f>Table1[[#This Row],[outcome]]</f>
        <v>successful</v>
      </c>
      <c r="B42" s="5">
        <f>Table1[[#This Row],[backers_count]]</f>
        <v>236</v>
      </c>
      <c r="C42" t="str">
        <f>Crowdfunding!G621</f>
        <v>failed</v>
      </c>
      <c r="D42" s="4">
        <f>Crowdfunding!H621</f>
        <v>672</v>
      </c>
      <c r="M42" s="5"/>
    </row>
    <row r="43" spans="1:13" x14ac:dyDescent="0.5">
      <c r="A43" t="str">
        <f>Table1[[#This Row],[outcome]]</f>
        <v>successful</v>
      </c>
      <c r="B43" s="5">
        <f>Table1[[#This Row],[backers_count]]</f>
        <v>4065</v>
      </c>
      <c r="C43" t="str">
        <f>Crowdfunding!G622</f>
        <v>failed</v>
      </c>
      <c r="D43" s="4">
        <f>Crowdfunding!H622</f>
        <v>940</v>
      </c>
      <c r="M43" s="5"/>
    </row>
    <row r="44" spans="1:13" x14ac:dyDescent="0.5">
      <c r="A44" t="str">
        <f>Table1[[#This Row],[outcome]]</f>
        <v>successful</v>
      </c>
      <c r="B44" s="5">
        <f>Table1[[#This Row],[backers_count]]</f>
        <v>246</v>
      </c>
      <c r="C44" t="str">
        <f>Crowdfunding!G623</f>
        <v>failed</v>
      </c>
      <c r="D44" s="4">
        <f>Crowdfunding!H623</f>
        <v>117</v>
      </c>
      <c r="M44" s="5"/>
    </row>
    <row r="45" spans="1:13" x14ac:dyDescent="0.5">
      <c r="A45" t="str">
        <f>Table1[[#This Row],[outcome]]</f>
        <v>successful</v>
      </c>
      <c r="B45" s="5">
        <f>Table1[[#This Row],[backers_count]]</f>
        <v>2475</v>
      </c>
      <c r="C45" t="str">
        <f>Crowdfunding!G624</f>
        <v>failed</v>
      </c>
      <c r="D45" s="4">
        <f>Crowdfunding!H624</f>
        <v>115</v>
      </c>
      <c r="M45" s="5"/>
    </row>
    <row r="46" spans="1:13" x14ac:dyDescent="0.5">
      <c r="A46" t="str">
        <f>Table1[[#This Row],[outcome]]</f>
        <v>successful</v>
      </c>
      <c r="B46" s="5">
        <f>Table1[[#This Row],[backers_count]]</f>
        <v>76</v>
      </c>
      <c r="C46" t="str">
        <f>Crowdfunding!G625</f>
        <v>failed</v>
      </c>
      <c r="D46" s="4">
        <f>Crowdfunding!H625</f>
        <v>326</v>
      </c>
      <c r="M46" s="5"/>
    </row>
    <row r="47" spans="1:13" x14ac:dyDescent="0.5">
      <c r="A47" t="str">
        <f>Table1[[#This Row],[outcome]]</f>
        <v>successful</v>
      </c>
      <c r="B47" s="5">
        <f>Table1[[#This Row],[backers_count]]</f>
        <v>54</v>
      </c>
      <c r="C47" t="str">
        <f>Crowdfunding!G626</f>
        <v>failed</v>
      </c>
      <c r="D47" s="4">
        <f>Crowdfunding!H626</f>
        <v>1</v>
      </c>
      <c r="M47" s="5"/>
    </row>
    <row r="48" spans="1:13" x14ac:dyDescent="0.5">
      <c r="A48" t="str">
        <f>Table1[[#This Row],[outcome]]</f>
        <v>successful</v>
      </c>
      <c r="B48" s="5">
        <f>Table1[[#This Row],[backers_count]]</f>
        <v>88</v>
      </c>
      <c r="C48" t="str">
        <f>Crowdfunding!G627</f>
        <v>failed</v>
      </c>
      <c r="D48" s="4">
        <f>Crowdfunding!H627</f>
        <v>1467</v>
      </c>
      <c r="M48" s="5"/>
    </row>
    <row r="49" spans="1:13" x14ac:dyDescent="0.5">
      <c r="A49" t="str">
        <f>Table1[[#This Row],[outcome]]</f>
        <v>successful</v>
      </c>
      <c r="B49" s="5">
        <f>Table1[[#This Row],[backers_count]]</f>
        <v>85</v>
      </c>
      <c r="C49" t="str">
        <f>Crowdfunding!G628</f>
        <v>failed</v>
      </c>
      <c r="D49" s="4">
        <f>Crowdfunding!H628</f>
        <v>5681</v>
      </c>
      <c r="M49" s="5"/>
    </row>
    <row r="50" spans="1:13" x14ac:dyDescent="0.5">
      <c r="A50" t="str">
        <f>Table1[[#This Row],[outcome]]</f>
        <v>successful</v>
      </c>
      <c r="B50" s="5">
        <f>Table1[[#This Row],[backers_count]]</f>
        <v>170</v>
      </c>
      <c r="C50" t="str">
        <f>Crowdfunding!G629</f>
        <v>failed</v>
      </c>
      <c r="D50" s="4">
        <f>Crowdfunding!H629</f>
        <v>1059</v>
      </c>
      <c r="M50" s="5"/>
    </row>
    <row r="51" spans="1:13" x14ac:dyDescent="0.5">
      <c r="A51" t="str">
        <f>Table1[[#This Row],[outcome]]</f>
        <v>successful</v>
      </c>
      <c r="B51" s="5">
        <f>Table1[[#This Row],[backers_count]]</f>
        <v>330</v>
      </c>
      <c r="C51" t="str">
        <f>Crowdfunding!G630</f>
        <v>failed</v>
      </c>
      <c r="D51" s="4">
        <f>Crowdfunding!H630</f>
        <v>1194</v>
      </c>
      <c r="M51" s="5"/>
    </row>
    <row r="52" spans="1:13" x14ac:dyDescent="0.5">
      <c r="A52" t="str">
        <f>Table1[[#This Row],[outcome]]</f>
        <v>successful</v>
      </c>
      <c r="B52" s="5">
        <f>Table1[[#This Row],[backers_count]]</f>
        <v>127</v>
      </c>
      <c r="C52" t="str">
        <f>Crowdfunding!G631</f>
        <v>failed</v>
      </c>
      <c r="D52" s="4">
        <f>Crowdfunding!H631</f>
        <v>30</v>
      </c>
      <c r="M52" s="5"/>
    </row>
    <row r="53" spans="1:13" x14ac:dyDescent="0.5">
      <c r="A53" t="str">
        <f>Table1[[#This Row],[outcome]]</f>
        <v>successful</v>
      </c>
      <c r="B53" s="5">
        <f>Table1[[#This Row],[backers_count]]</f>
        <v>411</v>
      </c>
      <c r="C53" t="str">
        <f>Crowdfunding!G632</f>
        <v>failed</v>
      </c>
      <c r="D53" s="4">
        <f>Crowdfunding!H632</f>
        <v>75</v>
      </c>
      <c r="M53" s="5"/>
    </row>
    <row r="54" spans="1:13" x14ac:dyDescent="0.5">
      <c r="A54" t="str">
        <f>Table1[[#This Row],[outcome]]</f>
        <v>successful</v>
      </c>
      <c r="B54" s="5">
        <f>Table1[[#This Row],[backers_count]]</f>
        <v>180</v>
      </c>
      <c r="C54" t="str">
        <f>Crowdfunding!G633</f>
        <v>failed</v>
      </c>
      <c r="D54" s="4">
        <f>Crowdfunding!H633</f>
        <v>955</v>
      </c>
      <c r="M54" s="5"/>
    </row>
    <row r="55" spans="1:13" x14ac:dyDescent="0.5">
      <c r="A55" t="str">
        <f>Table1[[#This Row],[outcome]]</f>
        <v>successful</v>
      </c>
      <c r="B55" s="5">
        <f>Table1[[#This Row],[backers_count]]</f>
        <v>374</v>
      </c>
      <c r="C55" t="str">
        <f>Crowdfunding!G634</f>
        <v>failed</v>
      </c>
      <c r="D55" s="4">
        <f>Crowdfunding!H634</f>
        <v>67</v>
      </c>
      <c r="M55" s="5"/>
    </row>
    <row r="56" spans="1:13" x14ac:dyDescent="0.5">
      <c r="A56" t="str">
        <f>Table1[[#This Row],[outcome]]</f>
        <v>successful</v>
      </c>
      <c r="B56" s="5">
        <f>Table1[[#This Row],[backers_count]]</f>
        <v>71</v>
      </c>
      <c r="C56" t="str">
        <f>Crowdfunding!G635</f>
        <v>failed</v>
      </c>
      <c r="D56" s="4">
        <f>Crowdfunding!H635</f>
        <v>5</v>
      </c>
      <c r="M56" s="5"/>
    </row>
    <row r="57" spans="1:13" x14ac:dyDescent="0.5">
      <c r="A57" t="str">
        <f>Table1[[#This Row],[outcome]]</f>
        <v>successful</v>
      </c>
      <c r="B57" s="5">
        <f>Table1[[#This Row],[backers_count]]</f>
        <v>203</v>
      </c>
      <c r="C57" t="str">
        <f>Crowdfunding!G636</f>
        <v>failed</v>
      </c>
      <c r="D57" s="4">
        <f>Crowdfunding!H636</f>
        <v>26</v>
      </c>
      <c r="M57" s="5"/>
    </row>
    <row r="58" spans="1:13" x14ac:dyDescent="0.5">
      <c r="A58" t="str">
        <f>Table1[[#This Row],[outcome]]</f>
        <v>successful</v>
      </c>
      <c r="B58" s="5">
        <f>Table1[[#This Row],[backers_count]]</f>
        <v>113</v>
      </c>
      <c r="C58" t="str">
        <f>Crowdfunding!G637</f>
        <v>failed</v>
      </c>
      <c r="D58" s="4">
        <f>Crowdfunding!H637</f>
        <v>1130</v>
      </c>
      <c r="M58" s="5"/>
    </row>
    <row r="59" spans="1:13" x14ac:dyDescent="0.5">
      <c r="A59" t="str">
        <f>Table1[[#This Row],[outcome]]</f>
        <v>successful</v>
      </c>
      <c r="B59" s="5">
        <f>Table1[[#This Row],[backers_count]]</f>
        <v>96</v>
      </c>
      <c r="C59" t="str">
        <f>Crowdfunding!G638</f>
        <v>failed</v>
      </c>
      <c r="D59" s="4">
        <f>Crowdfunding!H638</f>
        <v>782</v>
      </c>
      <c r="M59" s="5"/>
    </row>
    <row r="60" spans="1:13" x14ac:dyDescent="0.5">
      <c r="A60" t="str">
        <f>Table1[[#This Row],[outcome]]</f>
        <v>successful</v>
      </c>
      <c r="B60" s="5">
        <f>Table1[[#This Row],[backers_count]]</f>
        <v>498</v>
      </c>
      <c r="C60" t="str">
        <f>Crowdfunding!G639</f>
        <v>failed</v>
      </c>
      <c r="D60" s="4">
        <f>Crowdfunding!H639</f>
        <v>210</v>
      </c>
      <c r="M60" s="5"/>
    </row>
    <row r="61" spans="1:13" x14ac:dyDescent="0.5">
      <c r="A61" t="str">
        <f>Table1[[#This Row],[outcome]]</f>
        <v>successful</v>
      </c>
      <c r="B61" s="5">
        <f>Table1[[#This Row],[backers_count]]</f>
        <v>180</v>
      </c>
      <c r="C61" t="str">
        <f>Crowdfunding!G640</f>
        <v>failed</v>
      </c>
      <c r="D61" s="4">
        <f>Crowdfunding!H640</f>
        <v>136</v>
      </c>
      <c r="M61" s="5"/>
    </row>
    <row r="62" spans="1:13" x14ac:dyDescent="0.5">
      <c r="A62" t="str">
        <f>Table1[[#This Row],[outcome]]</f>
        <v>successful</v>
      </c>
      <c r="B62" s="5">
        <f>Table1[[#This Row],[backers_count]]</f>
        <v>27</v>
      </c>
      <c r="C62" t="str">
        <f>Crowdfunding!G641</f>
        <v>failed</v>
      </c>
      <c r="D62" s="4">
        <f>Crowdfunding!H641</f>
        <v>86</v>
      </c>
      <c r="M62" s="5"/>
    </row>
    <row r="63" spans="1:13" x14ac:dyDescent="0.5">
      <c r="A63" t="str">
        <f>Table1[[#This Row],[outcome]]</f>
        <v>successful</v>
      </c>
      <c r="B63" s="5">
        <f>Table1[[#This Row],[backers_count]]</f>
        <v>2331</v>
      </c>
      <c r="C63" t="str">
        <f>Crowdfunding!G642</f>
        <v>failed</v>
      </c>
      <c r="D63" s="4">
        <f>Crowdfunding!H642</f>
        <v>19</v>
      </c>
      <c r="M63" s="5"/>
    </row>
    <row r="64" spans="1:13" x14ac:dyDescent="0.5">
      <c r="A64" t="str">
        <f>Table1[[#This Row],[outcome]]</f>
        <v>successful</v>
      </c>
      <c r="B64" s="5">
        <f>Table1[[#This Row],[backers_count]]</f>
        <v>113</v>
      </c>
      <c r="C64" t="str">
        <f>Crowdfunding!G643</f>
        <v>failed</v>
      </c>
      <c r="D64" s="4">
        <f>Crowdfunding!H643</f>
        <v>886</v>
      </c>
      <c r="M64" s="5"/>
    </row>
    <row r="65" spans="1:13" x14ac:dyDescent="0.5">
      <c r="A65" t="str">
        <f>Table1[[#This Row],[outcome]]</f>
        <v>successful</v>
      </c>
      <c r="B65" s="5">
        <f>Table1[[#This Row],[backers_count]]</f>
        <v>164</v>
      </c>
      <c r="C65" t="str">
        <f>Crowdfunding!G644</f>
        <v>failed</v>
      </c>
      <c r="D65" s="4">
        <f>Crowdfunding!H644</f>
        <v>35</v>
      </c>
      <c r="M65" s="5"/>
    </row>
    <row r="66" spans="1:13" x14ac:dyDescent="0.5">
      <c r="A66" t="str">
        <f>Table1[[#This Row],[outcome]]</f>
        <v>successful</v>
      </c>
      <c r="B66" s="5">
        <f>Table1[[#This Row],[backers_count]]</f>
        <v>164</v>
      </c>
      <c r="C66" t="str">
        <f>Crowdfunding!G645</f>
        <v>failed</v>
      </c>
      <c r="D66" s="4">
        <f>Crowdfunding!H645</f>
        <v>24</v>
      </c>
      <c r="M66" s="5"/>
    </row>
    <row r="67" spans="1:13" x14ac:dyDescent="0.5">
      <c r="A67" t="str">
        <f>Table1[[#This Row],[outcome]]</f>
        <v>successful</v>
      </c>
      <c r="B67" s="5">
        <f>Table1[[#This Row],[backers_count]]</f>
        <v>336</v>
      </c>
      <c r="C67" t="str">
        <f>Crowdfunding!G646</f>
        <v>failed</v>
      </c>
      <c r="D67" s="4">
        <f>Crowdfunding!H646</f>
        <v>86</v>
      </c>
      <c r="M67" s="5"/>
    </row>
    <row r="68" spans="1:13" x14ac:dyDescent="0.5">
      <c r="A68" t="str">
        <f>Table1[[#This Row],[outcome]]</f>
        <v>successful</v>
      </c>
      <c r="B68" s="5">
        <f>Table1[[#This Row],[backers_count]]</f>
        <v>1917</v>
      </c>
      <c r="C68" t="str">
        <f>Crowdfunding!G647</f>
        <v>failed</v>
      </c>
      <c r="D68" s="4">
        <f>Crowdfunding!H647</f>
        <v>243</v>
      </c>
      <c r="M68" s="5"/>
    </row>
    <row r="69" spans="1:13" x14ac:dyDescent="0.5">
      <c r="A69" t="str">
        <f>Table1[[#This Row],[outcome]]</f>
        <v>successful</v>
      </c>
      <c r="B69" s="5">
        <f>Table1[[#This Row],[backers_count]]</f>
        <v>95</v>
      </c>
      <c r="C69" t="str">
        <f>Crowdfunding!G648</f>
        <v>failed</v>
      </c>
      <c r="D69" s="4">
        <f>Crowdfunding!H648</f>
        <v>65</v>
      </c>
      <c r="M69" s="5"/>
    </row>
    <row r="70" spans="1:13" x14ac:dyDescent="0.5">
      <c r="A70" t="str">
        <f>Table1[[#This Row],[outcome]]</f>
        <v>successful</v>
      </c>
      <c r="B70" s="5">
        <f>Table1[[#This Row],[backers_count]]</f>
        <v>147</v>
      </c>
      <c r="C70" t="str">
        <f>Crowdfunding!G649</f>
        <v>failed</v>
      </c>
      <c r="D70" s="4">
        <f>Crowdfunding!H649</f>
        <v>100</v>
      </c>
      <c r="M70" s="5"/>
    </row>
    <row r="71" spans="1:13" x14ac:dyDescent="0.5">
      <c r="A71" t="str">
        <f>Table1[[#This Row],[outcome]]</f>
        <v>successful</v>
      </c>
      <c r="B71" s="5">
        <f>Table1[[#This Row],[backers_count]]</f>
        <v>86</v>
      </c>
      <c r="C71" t="str">
        <f>Crowdfunding!G650</f>
        <v>failed</v>
      </c>
      <c r="D71" s="4">
        <f>Crowdfunding!H650</f>
        <v>168</v>
      </c>
      <c r="M71" s="5"/>
    </row>
    <row r="72" spans="1:13" x14ac:dyDescent="0.5">
      <c r="A72" t="str">
        <f>Table1[[#This Row],[outcome]]</f>
        <v>successful</v>
      </c>
      <c r="B72" s="5">
        <f>Table1[[#This Row],[backers_count]]</f>
        <v>83</v>
      </c>
      <c r="C72" t="str">
        <f>Crowdfunding!G651</f>
        <v>failed</v>
      </c>
      <c r="D72" s="4">
        <f>Crowdfunding!H651</f>
        <v>13</v>
      </c>
      <c r="M72" s="5"/>
    </row>
    <row r="73" spans="1:13" x14ac:dyDescent="0.5">
      <c r="A73" t="str">
        <f>Table1[[#This Row],[outcome]]</f>
        <v>successful</v>
      </c>
      <c r="B73" s="5">
        <f>Table1[[#This Row],[backers_count]]</f>
        <v>676</v>
      </c>
      <c r="C73" t="str">
        <f>Crowdfunding!G652</f>
        <v>failed</v>
      </c>
      <c r="D73" s="4">
        <f>Crowdfunding!H652</f>
        <v>1</v>
      </c>
      <c r="M73" s="5"/>
    </row>
    <row r="74" spans="1:13" x14ac:dyDescent="0.5">
      <c r="A74" t="str">
        <f>Table1[[#This Row],[outcome]]</f>
        <v>successful</v>
      </c>
      <c r="B74" s="5">
        <f>Table1[[#This Row],[backers_count]]</f>
        <v>361</v>
      </c>
      <c r="C74" t="str">
        <f>Crowdfunding!G653</f>
        <v>failed</v>
      </c>
      <c r="D74" s="4">
        <f>Crowdfunding!H653</f>
        <v>40</v>
      </c>
      <c r="M74" s="5"/>
    </row>
    <row r="75" spans="1:13" x14ac:dyDescent="0.5">
      <c r="A75" t="str">
        <f>Table1[[#This Row],[outcome]]</f>
        <v>successful</v>
      </c>
      <c r="B75" s="5">
        <f>Table1[[#This Row],[backers_count]]</f>
        <v>131</v>
      </c>
      <c r="C75" t="str">
        <f>Crowdfunding!G654</f>
        <v>failed</v>
      </c>
      <c r="D75" s="4">
        <f>Crowdfunding!H654</f>
        <v>226</v>
      </c>
      <c r="M75" s="5"/>
    </row>
    <row r="76" spans="1:13" x14ac:dyDescent="0.5">
      <c r="A76" t="str">
        <f>Table1[[#This Row],[outcome]]</f>
        <v>successful</v>
      </c>
      <c r="B76" s="5">
        <f>Table1[[#This Row],[backers_count]]</f>
        <v>126</v>
      </c>
      <c r="C76" t="str">
        <f>Crowdfunding!G655</f>
        <v>failed</v>
      </c>
      <c r="D76" s="4">
        <f>Crowdfunding!H655</f>
        <v>1625</v>
      </c>
      <c r="M76" s="5"/>
    </row>
    <row r="77" spans="1:13" x14ac:dyDescent="0.5">
      <c r="A77" t="str">
        <f>Table1[[#This Row],[outcome]]</f>
        <v>successful</v>
      </c>
      <c r="B77" s="5">
        <f>Table1[[#This Row],[backers_count]]</f>
        <v>275</v>
      </c>
      <c r="C77" t="str">
        <f>Crowdfunding!G656</f>
        <v>failed</v>
      </c>
      <c r="D77" s="4">
        <f>Crowdfunding!H656</f>
        <v>143</v>
      </c>
      <c r="M77" s="5"/>
    </row>
    <row r="78" spans="1:13" x14ac:dyDescent="0.5">
      <c r="A78" t="str">
        <f>Table1[[#This Row],[outcome]]</f>
        <v>successful</v>
      </c>
      <c r="B78" s="5">
        <f>Table1[[#This Row],[backers_count]]</f>
        <v>67</v>
      </c>
      <c r="C78" t="str">
        <f>Crowdfunding!G657</f>
        <v>failed</v>
      </c>
      <c r="D78" s="4">
        <f>Crowdfunding!H657</f>
        <v>934</v>
      </c>
      <c r="M78" s="5"/>
    </row>
    <row r="79" spans="1:13" x14ac:dyDescent="0.5">
      <c r="A79" t="str">
        <f>Table1[[#This Row],[outcome]]</f>
        <v>successful</v>
      </c>
      <c r="B79" s="5">
        <f>Table1[[#This Row],[backers_count]]</f>
        <v>154</v>
      </c>
      <c r="C79" t="str">
        <f>Crowdfunding!G658</f>
        <v>failed</v>
      </c>
      <c r="D79" s="4">
        <f>Crowdfunding!H658</f>
        <v>17</v>
      </c>
      <c r="M79" s="5"/>
    </row>
    <row r="80" spans="1:13" x14ac:dyDescent="0.5">
      <c r="A80" t="str">
        <f>Table1[[#This Row],[outcome]]</f>
        <v>successful</v>
      </c>
      <c r="B80" s="5">
        <f>Table1[[#This Row],[backers_count]]</f>
        <v>1782</v>
      </c>
      <c r="C80" t="str">
        <f>Crowdfunding!G659</f>
        <v>failed</v>
      </c>
      <c r="D80" s="4">
        <f>Crowdfunding!H659</f>
        <v>2179</v>
      </c>
      <c r="M80" s="5"/>
    </row>
    <row r="81" spans="1:13" x14ac:dyDescent="0.5">
      <c r="A81" t="str">
        <f>Table1[[#This Row],[outcome]]</f>
        <v>successful</v>
      </c>
      <c r="B81" s="5">
        <f>Table1[[#This Row],[backers_count]]</f>
        <v>903</v>
      </c>
      <c r="C81" t="str">
        <f>Crowdfunding!G660</f>
        <v>failed</v>
      </c>
      <c r="D81" s="4">
        <f>Crowdfunding!H660</f>
        <v>931</v>
      </c>
      <c r="M81" s="5"/>
    </row>
    <row r="82" spans="1:13" x14ac:dyDescent="0.5">
      <c r="A82" t="str">
        <f>Table1[[#This Row],[outcome]]</f>
        <v>successful</v>
      </c>
      <c r="B82" s="5">
        <f>Table1[[#This Row],[backers_count]]</f>
        <v>94</v>
      </c>
      <c r="C82" t="str">
        <f>Crowdfunding!G661</f>
        <v>failed</v>
      </c>
      <c r="D82" s="4">
        <f>Crowdfunding!H661</f>
        <v>92</v>
      </c>
      <c r="M82" s="5"/>
    </row>
    <row r="83" spans="1:13" x14ac:dyDescent="0.5">
      <c r="A83" t="str">
        <f>Table1[[#This Row],[outcome]]</f>
        <v>successful</v>
      </c>
      <c r="B83" s="5">
        <f>Table1[[#This Row],[backers_count]]</f>
        <v>180</v>
      </c>
      <c r="C83" t="str">
        <f>Crowdfunding!G662</f>
        <v>failed</v>
      </c>
      <c r="D83" s="4">
        <f>Crowdfunding!H662</f>
        <v>57</v>
      </c>
      <c r="M83" s="5"/>
    </row>
    <row r="84" spans="1:13" x14ac:dyDescent="0.5">
      <c r="A84" t="str">
        <f>Table1[[#This Row],[outcome]]</f>
        <v>successful</v>
      </c>
      <c r="B84" s="5">
        <f>Table1[[#This Row],[backers_count]]</f>
        <v>533</v>
      </c>
      <c r="C84" t="str">
        <f>Crowdfunding!G663</f>
        <v>failed</v>
      </c>
      <c r="D84" s="4">
        <f>Crowdfunding!H663</f>
        <v>41</v>
      </c>
      <c r="M84" s="5"/>
    </row>
    <row r="85" spans="1:13" x14ac:dyDescent="0.5">
      <c r="A85" t="str">
        <f>Table1[[#This Row],[outcome]]</f>
        <v>successful</v>
      </c>
      <c r="B85" s="5">
        <f>Table1[[#This Row],[backers_count]]</f>
        <v>2443</v>
      </c>
      <c r="C85" t="str">
        <f>Crowdfunding!G664</f>
        <v>failed</v>
      </c>
      <c r="D85" s="4">
        <f>Crowdfunding!H664</f>
        <v>1</v>
      </c>
      <c r="M85" s="5"/>
    </row>
    <row r="86" spans="1:13" x14ac:dyDescent="0.5">
      <c r="A86" t="str">
        <f>Table1[[#This Row],[outcome]]</f>
        <v>successful</v>
      </c>
      <c r="B86" s="5">
        <f>Table1[[#This Row],[backers_count]]</f>
        <v>89</v>
      </c>
      <c r="C86" t="str">
        <f>Crowdfunding!G665</f>
        <v>failed</v>
      </c>
      <c r="D86" s="4">
        <f>Crowdfunding!H665</f>
        <v>101</v>
      </c>
      <c r="M86" s="5"/>
    </row>
    <row r="87" spans="1:13" x14ac:dyDescent="0.5">
      <c r="A87" t="str">
        <f>Table1[[#This Row],[outcome]]</f>
        <v>successful</v>
      </c>
      <c r="B87" s="5">
        <f>Table1[[#This Row],[backers_count]]</f>
        <v>159</v>
      </c>
      <c r="C87" t="str">
        <f>Crowdfunding!G666</f>
        <v>failed</v>
      </c>
      <c r="D87" s="4">
        <f>Crowdfunding!H666</f>
        <v>1335</v>
      </c>
      <c r="M87" s="5"/>
    </row>
    <row r="88" spans="1:13" x14ac:dyDescent="0.5">
      <c r="A88" t="str">
        <f>Table1[[#This Row],[outcome]]</f>
        <v>successful</v>
      </c>
      <c r="B88" s="5">
        <f>Table1[[#This Row],[backers_count]]</f>
        <v>50</v>
      </c>
      <c r="C88" t="str">
        <f>Crowdfunding!G667</f>
        <v>failed</v>
      </c>
      <c r="D88" s="4">
        <f>Crowdfunding!H667</f>
        <v>15</v>
      </c>
      <c r="M88" s="5"/>
    </row>
    <row r="89" spans="1:13" x14ac:dyDescent="0.5">
      <c r="A89" t="str">
        <f>Table1[[#This Row],[outcome]]</f>
        <v>successful</v>
      </c>
      <c r="B89" s="5">
        <f>Table1[[#This Row],[backers_count]]</f>
        <v>186</v>
      </c>
      <c r="C89" t="str">
        <f>Crowdfunding!G668</f>
        <v>failed</v>
      </c>
      <c r="D89" s="4">
        <f>Crowdfunding!H668</f>
        <v>454</v>
      </c>
      <c r="M89" s="5"/>
    </row>
    <row r="90" spans="1:13" x14ac:dyDescent="0.5">
      <c r="A90" t="str">
        <f>Table1[[#This Row],[outcome]]</f>
        <v>successful</v>
      </c>
      <c r="B90" s="5">
        <f>Table1[[#This Row],[backers_count]]</f>
        <v>1071</v>
      </c>
      <c r="C90" t="str">
        <f>Crowdfunding!G669</f>
        <v>failed</v>
      </c>
      <c r="D90" s="4">
        <f>Crowdfunding!H669</f>
        <v>3182</v>
      </c>
      <c r="M90" s="5"/>
    </row>
    <row r="91" spans="1:13" x14ac:dyDescent="0.5">
      <c r="A91" t="str">
        <f>Table1[[#This Row],[outcome]]</f>
        <v>successful</v>
      </c>
      <c r="B91" s="5">
        <f>Table1[[#This Row],[backers_count]]</f>
        <v>117</v>
      </c>
      <c r="C91" t="str">
        <f>Crowdfunding!G670</f>
        <v>failed</v>
      </c>
      <c r="D91" s="4">
        <f>Crowdfunding!H670</f>
        <v>15</v>
      </c>
      <c r="M91" s="5"/>
    </row>
    <row r="92" spans="1:13" x14ac:dyDescent="0.5">
      <c r="A92" t="str">
        <f>Table1[[#This Row],[outcome]]</f>
        <v>successful</v>
      </c>
      <c r="B92" s="5">
        <f>Table1[[#This Row],[backers_count]]</f>
        <v>70</v>
      </c>
      <c r="C92" t="str">
        <f>Crowdfunding!G671</f>
        <v>failed</v>
      </c>
      <c r="D92" s="4">
        <f>Crowdfunding!H671</f>
        <v>133</v>
      </c>
      <c r="M92" s="5"/>
    </row>
    <row r="93" spans="1:13" x14ac:dyDescent="0.5">
      <c r="A93" t="str">
        <f>Table1[[#This Row],[outcome]]</f>
        <v>successful</v>
      </c>
      <c r="B93" s="5">
        <f>Table1[[#This Row],[backers_count]]</f>
        <v>135</v>
      </c>
      <c r="C93" t="str">
        <f>Crowdfunding!G672</f>
        <v>failed</v>
      </c>
      <c r="D93" s="4">
        <f>Crowdfunding!H672</f>
        <v>2062</v>
      </c>
      <c r="M93" s="5"/>
    </row>
    <row r="94" spans="1:13" x14ac:dyDescent="0.5">
      <c r="A94" t="str">
        <f>Table1[[#This Row],[outcome]]</f>
        <v>successful</v>
      </c>
      <c r="B94" s="5">
        <f>Table1[[#This Row],[backers_count]]</f>
        <v>768</v>
      </c>
      <c r="C94" t="str">
        <f>Crowdfunding!G673</f>
        <v>failed</v>
      </c>
      <c r="D94" s="4">
        <f>Crowdfunding!H673</f>
        <v>29</v>
      </c>
      <c r="M94" s="5"/>
    </row>
    <row r="95" spans="1:13" x14ac:dyDescent="0.5">
      <c r="A95" t="str">
        <f>Table1[[#This Row],[outcome]]</f>
        <v>successful</v>
      </c>
      <c r="B95" s="5">
        <f>Table1[[#This Row],[backers_count]]</f>
        <v>199</v>
      </c>
      <c r="C95" t="str">
        <f>Crowdfunding!G674</f>
        <v>failed</v>
      </c>
      <c r="D95" s="4">
        <f>Crowdfunding!H674</f>
        <v>132</v>
      </c>
      <c r="M95" s="5"/>
    </row>
    <row r="96" spans="1:13" x14ac:dyDescent="0.5">
      <c r="A96" t="str">
        <f>Table1[[#This Row],[outcome]]</f>
        <v>successful</v>
      </c>
      <c r="B96" s="5">
        <f>Table1[[#This Row],[backers_count]]</f>
        <v>107</v>
      </c>
      <c r="C96" t="str">
        <f>Crowdfunding!G675</f>
        <v>failed</v>
      </c>
      <c r="D96" s="4">
        <f>Crowdfunding!H675</f>
        <v>137</v>
      </c>
      <c r="M96" s="5"/>
    </row>
    <row r="97" spans="1:13" x14ac:dyDescent="0.5">
      <c r="A97" t="str">
        <f>Table1[[#This Row],[outcome]]</f>
        <v>successful</v>
      </c>
      <c r="B97" s="5">
        <f>Table1[[#This Row],[backers_count]]</f>
        <v>195</v>
      </c>
      <c r="C97" t="str">
        <f>Crowdfunding!G676</f>
        <v>failed</v>
      </c>
      <c r="D97" s="4">
        <f>Crowdfunding!H676</f>
        <v>908</v>
      </c>
      <c r="M97" s="5"/>
    </row>
    <row r="98" spans="1:13" x14ac:dyDescent="0.5">
      <c r="A98" t="str">
        <f>Table1[[#This Row],[outcome]]</f>
        <v>successful</v>
      </c>
      <c r="B98" s="5">
        <f>Table1[[#This Row],[backers_count]]</f>
        <v>3376</v>
      </c>
      <c r="C98" t="str">
        <f>Crowdfunding!G677</f>
        <v>failed</v>
      </c>
      <c r="D98" s="4">
        <f>Crowdfunding!H677</f>
        <v>10</v>
      </c>
      <c r="M98" s="5"/>
    </row>
    <row r="99" spans="1:13" x14ac:dyDescent="0.5">
      <c r="A99" t="str">
        <f>Table1[[#This Row],[outcome]]</f>
        <v>successful</v>
      </c>
      <c r="B99" s="5">
        <f>Table1[[#This Row],[backers_count]]</f>
        <v>41</v>
      </c>
      <c r="C99" t="str">
        <f>Crowdfunding!G678</f>
        <v>failed</v>
      </c>
      <c r="D99" s="4">
        <f>Crowdfunding!H678</f>
        <v>1910</v>
      </c>
      <c r="M99" s="5"/>
    </row>
    <row r="100" spans="1:13" x14ac:dyDescent="0.5">
      <c r="A100" t="str">
        <f>Table1[[#This Row],[outcome]]</f>
        <v>successful</v>
      </c>
      <c r="B100" s="5">
        <f>Table1[[#This Row],[backers_count]]</f>
        <v>1821</v>
      </c>
      <c r="C100" t="str">
        <f>Crowdfunding!G679</f>
        <v>failed</v>
      </c>
      <c r="D100" s="4">
        <f>Crowdfunding!H679</f>
        <v>38</v>
      </c>
      <c r="M100" s="5"/>
    </row>
    <row r="101" spans="1:13" x14ac:dyDescent="0.5">
      <c r="A101" t="str">
        <f>Table1[[#This Row],[outcome]]</f>
        <v>successful</v>
      </c>
      <c r="B101" s="5">
        <f>Table1[[#This Row],[backers_count]]</f>
        <v>164</v>
      </c>
      <c r="C101" t="str">
        <f>Crowdfunding!G680</f>
        <v>failed</v>
      </c>
      <c r="D101" s="4">
        <f>Crowdfunding!H680</f>
        <v>104</v>
      </c>
      <c r="M101" s="5"/>
    </row>
    <row r="102" spans="1:13" x14ac:dyDescent="0.5">
      <c r="A102" t="str">
        <f>Table1[[#This Row],[outcome]]</f>
        <v>successful</v>
      </c>
      <c r="B102" s="5">
        <f>Table1[[#This Row],[backers_count]]</f>
        <v>157</v>
      </c>
      <c r="C102" t="str">
        <f>Crowdfunding!G681</f>
        <v>failed</v>
      </c>
      <c r="D102" s="4">
        <f>Crowdfunding!H681</f>
        <v>49</v>
      </c>
      <c r="M102" s="5"/>
    </row>
    <row r="103" spans="1:13" x14ac:dyDescent="0.5">
      <c r="A103" t="str">
        <f>Table1[[#This Row],[outcome]]</f>
        <v>successful</v>
      </c>
      <c r="B103" s="5">
        <f>Table1[[#This Row],[backers_count]]</f>
        <v>246</v>
      </c>
      <c r="C103" t="str">
        <f>Crowdfunding!G682</f>
        <v>failed</v>
      </c>
      <c r="D103" s="4">
        <f>Crowdfunding!H682</f>
        <v>1</v>
      </c>
      <c r="M103" s="5"/>
    </row>
    <row r="104" spans="1:13" x14ac:dyDescent="0.5">
      <c r="A104" t="str">
        <f>Table1[[#This Row],[outcome]]</f>
        <v>successful</v>
      </c>
      <c r="B104" s="5">
        <f>Table1[[#This Row],[backers_count]]</f>
        <v>1396</v>
      </c>
      <c r="C104" t="str">
        <f>Crowdfunding!G683</f>
        <v>failed</v>
      </c>
      <c r="D104" s="4">
        <f>Crowdfunding!H683</f>
        <v>245</v>
      </c>
      <c r="M104" s="5"/>
    </row>
    <row r="105" spans="1:13" x14ac:dyDescent="0.5">
      <c r="A105" t="str">
        <f>Table1[[#This Row],[outcome]]</f>
        <v>successful</v>
      </c>
      <c r="B105" s="5">
        <f>Table1[[#This Row],[backers_count]]</f>
        <v>2506</v>
      </c>
      <c r="C105" t="str">
        <f>Crowdfunding!G684</f>
        <v>failed</v>
      </c>
      <c r="D105" s="4">
        <f>Crowdfunding!H684</f>
        <v>32</v>
      </c>
      <c r="M105" s="5"/>
    </row>
    <row r="106" spans="1:13" x14ac:dyDescent="0.5">
      <c r="A106" t="str">
        <f>Table1[[#This Row],[outcome]]</f>
        <v>successful</v>
      </c>
      <c r="B106" s="5">
        <f>Table1[[#This Row],[backers_count]]</f>
        <v>244</v>
      </c>
      <c r="C106" t="str">
        <f>Crowdfunding!G685</f>
        <v>failed</v>
      </c>
      <c r="D106" s="4">
        <f>Crowdfunding!H685</f>
        <v>7</v>
      </c>
      <c r="M106" s="5"/>
    </row>
    <row r="107" spans="1:13" x14ac:dyDescent="0.5">
      <c r="A107" t="str">
        <f>Table1[[#This Row],[outcome]]</f>
        <v>successful</v>
      </c>
      <c r="B107" s="5">
        <f>Table1[[#This Row],[backers_count]]</f>
        <v>146</v>
      </c>
      <c r="C107" t="str">
        <f>Crowdfunding!G686</f>
        <v>failed</v>
      </c>
      <c r="D107" s="4">
        <f>Crowdfunding!H686</f>
        <v>803</v>
      </c>
      <c r="M107" s="5"/>
    </row>
    <row r="108" spans="1:13" x14ac:dyDescent="0.5">
      <c r="A108" t="str">
        <f>Table1[[#This Row],[outcome]]</f>
        <v>successful</v>
      </c>
      <c r="B108" s="5">
        <f>Table1[[#This Row],[backers_count]]</f>
        <v>1267</v>
      </c>
      <c r="C108" t="str">
        <f>Crowdfunding!G687</f>
        <v>failed</v>
      </c>
      <c r="D108" s="4">
        <f>Crowdfunding!H687</f>
        <v>16</v>
      </c>
      <c r="M108" s="5"/>
    </row>
    <row r="109" spans="1:13" x14ac:dyDescent="0.5">
      <c r="A109" t="str">
        <f>Table1[[#This Row],[outcome]]</f>
        <v>successful</v>
      </c>
      <c r="B109" s="5">
        <f>Table1[[#This Row],[backers_count]]</f>
        <v>1561</v>
      </c>
      <c r="C109" t="str">
        <f>Crowdfunding!G688</f>
        <v>failed</v>
      </c>
      <c r="D109" s="4">
        <f>Crowdfunding!H688</f>
        <v>31</v>
      </c>
      <c r="M109" s="5"/>
    </row>
    <row r="110" spans="1:13" x14ac:dyDescent="0.5">
      <c r="A110" t="str">
        <f>Table1[[#This Row],[outcome]]</f>
        <v>successful</v>
      </c>
      <c r="B110" s="5">
        <f>Table1[[#This Row],[backers_count]]</f>
        <v>48</v>
      </c>
      <c r="C110" t="str">
        <f>Crowdfunding!G689</f>
        <v>failed</v>
      </c>
      <c r="D110" s="4">
        <f>Crowdfunding!H689</f>
        <v>108</v>
      </c>
      <c r="M110" s="5"/>
    </row>
    <row r="111" spans="1:13" x14ac:dyDescent="0.5">
      <c r="A111" t="str">
        <f>Table1[[#This Row],[outcome]]</f>
        <v>successful</v>
      </c>
      <c r="B111" s="5">
        <f>Table1[[#This Row],[backers_count]]</f>
        <v>2739</v>
      </c>
      <c r="C111" t="str">
        <f>Crowdfunding!G690</f>
        <v>failed</v>
      </c>
      <c r="D111" s="4">
        <f>Crowdfunding!H690</f>
        <v>30</v>
      </c>
      <c r="M111" s="5"/>
    </row>
    <row r="112" spans="1:13" x14ac:dyDescent="0.5">
      <c r="A112" t="str">
        <f>Table1[[#This Row],[outcome]]</f>
        <v>successful</v>
      </c>
      <c r="B112" s="5">
        <f>Table1[[#This Row],[backers_count]]</f>
        <v>3537</v>
      </c>
      <c r="C112" t="str">
        <f>Crowdfunding!G691</f>
        <v>failed</v>
      </c>
      <c r="D112" s="4">
        <f>Crowdfunding!H691</f>
        <v>17</v>
      </c>
      <c r="M112" s="5"/>
    </row>
    <row r="113" spans="1:13" x14ac:dyDescent="0.5">
      <c r="A113" t="str">
        <f>Table1[[#This Row],[outcome]]</f>
        <v>successful</v>
      </c>
      <c r="B113" s="5">
        <f>Table1[[#This Row],[backers_count]]</f>
        <v>2107</v>
      </c>
      <c r="C113" t="str">
        <f>Crowdfunding!G692</f>
        <v>failed</v>
      </c>
      <c r="D113" s="4">
        <f>Crowdfunding!H692</f>
        <v>80</v>
      </c>
      <c r="M113" s="5"/>
    </row>
    <row r="114" spans="1:13" x14ac:dyDescent="0.5">
      <c r="A114" t="str">
        <f>Table1[[#This Row],[outcome]]</f>
        <v>successful</v>
      </c>
      <c r="B114" s="5">
        <f>Table1[[#This Row],[backers_count]]</f>
        <v>3318</v>
      </c>
      <c r="C114" t="str">
        <f>Crowdfunding!G693</f>
        <v>failed</v>
      </c>
      <c r="D114" s="4">
        <f>Crowdfunding!H693</f>
        <v>2468</v>
      </c>
      <c r="M114" s="5"/>
    </row>
    <row r="115" spans="1:13" x14ac:dyDescent="0.5">
      <c r="A115" t="str">
        <f>Table1[[#This Row],[outcome]]</f>
        <v>successful</v>
      </c>
      <c r="B115" s="5">
        <f>Table1[[#This Row],[backers_count]]</f>
        <v>340</v>
      </c>
      <c r="C115" t="str">
        <f>Crowdfunding!G694</f>
        <v>failed</v>
      </c>
      <c r="D115" s="4">
        <f>Crowdfunding!H694</f>
        <v>26</v>
      </c>
      <c r="M115" s="5"/>
    </row>
    <row r="116" spans="1:13" x14ac:dyDescent="0.5">
      <c r="A116" t="str">
        <f>Table1[[#This Row],[outcome]]</f>
        <v>successful</v>
      </c>
      <c r="B116" s="5">
        <f>Table1[[#This Row],[backers_count]]</f>
        <v>1442</v>
      </c>
      <c r="C116" t="str">
        <f>Crowdfunding!G695</f>
        <v>failed</v>
      </c>
      <c r="D116" s="4">
        <f>Crowdfunding!H695</f>
        <v>73</v>
      </c>
      <c r="M116" s="5"/>
    </row>
    <row r="117" spans="1:13" x14ac:dyDescent="0.5">
      <c r="A117" t="str">
        <f>Table1[[#This Row],[outcome]]</f>
        <v>successful</v>
      </c>
      <c r="B117" s="5">
        <f>Table1[[#This Row],[backers_count]]</f>
        <v>126</v>
      </c>
      <c r="C117" t="str">
        <f>Crowdfunding!G696</f>
        <v>failed</v>
      </c>
      <c r="D117" s="4">
        <f>Crowdfunding!H696</f>
        <v>128</v>
      </c>
      <c r="M117" s="5"/>
    </row>
    <row r="118" spans="1:13" x14ac:dyDescent="0.5">
      <c r="A118" t="str">
        <f>Table1[[#This Row],[outcome]]</f>
        <v>successful</v>
      </c>
      <c r="B118" s="5">
        <f>Table1[[#This Row],[backers_count]]</f>
        <v>524</v>
      </c>
      <c r="C118" t="str">
        <f>Crowdfunding!G697</f>
        <v>failed</v>
      </c>
      <c r="D118" s="4">
        <f>Crowdfunding!H697</f>
        <v>33</v>
      </c>
      <c r="M118" s="5"/>
    </row>
    <row r="119" spans="1:13" x14ac:dyDescent="0.5">
      <c r="A119" t="str">
        <f>Table1[[#This Row],[outcome]]</f>
        <v>successful</v>
      </c>
      <c r="B119" s="5">
        <f>Table1[[#This Row],[backers_count]]</f>
        <v>1989</v>
      </c>
      <c r="C119" t="str">
        <f>Crowdfunding!G698</f>
        <v>failed</v>
      </c>
      <c r="D119" s="4">
        <f>Crowdfunding!H698</f>
        <v>1072</v>
      </c>
      <c r="M119" s="5"/>
    </row>
    <row r="120" spans="1:13" x14ac:dyDescent="0.5">
      <c r="A120" t="str">
        <f>Table1[[#This Row],[outcome]]</f>
        <v>successful</v>
      </c>
      <c r="B120" s="5">
        <f>Table1[[#This Row],[backers_count]]</f>
        <v>157</v>
      </c>
      <c r="C120" t="str">
        <f>Crowdfunding!G699</f>
        <v>failed</v>
      </c>
      <c r="D120" s="4">
        <f>Crowdfunding!H699</f>
        <v>393</v>
      </c>
      <c r="M120" s="5"/>
    </row>
    <row r="121" spans="1:13" x14ac:dyDescent="0.5">
      <c r="A121" t="str">
        <f>Table1[[#This Row],[outcome]]</f>
        <v>successful</v>
      </c>
      <c r="B121" s="5">
        <f>Table1[[#This Row],[backers_count]]</f>
        <v>4498</v>
      </c>
      <c r="C121" t="str">
        <f>Crowdfunding!G700</f>
        <v>failed</v>
      </c>
      <c r="D121" s="4">
        <f>Crowdfunding!H700</f>
        <v>1257</v>
      </c>
      <c r="M121" s="5"/>
    </row>
    <row r="122" spans="1:13" x14ac:dyDescent="0.5">
      <c r="A122" t="str">
        <f>Table1[[#This Row],[outcome]]</f>
        <v>successful</v>
      </c>
      <c r="B122" s="5">
        <f>Table1[[#This Row],[backers_count]]</f>
        <v>80</v>
      </c>
      <c r="C122" t="str">
        <f>Crowdfunding!G701</f>
        <v>failed</v>
      </c>
      <c r="D122" s="4">
        <f>Crowdfunding!H701</f>
        <v>328</v>
      </c>
      <c r="M122" s="5"/>
    </row>
    <row r="123" spans="1:13" x14ac:dyDescent="0.5">
      <c r="A123" t="str">
        <f>Table1[[#This Row],[outcome]]</f>
        <v>successful</v>
      </c>
      <c r="B123" s="5">
        <f>Table1[[#This Row],[backers_count]]</f>
        <v>43</v>
      </c>
      <c r="C123" t="str">
        <f>Crowdfunding!G702</f>
        <v>failed</v>
      </c>
      <c r="D123" s="4">
        <f>Crowdfunding!H702</f>
        <v>147</v>
      </c>
      <c r="M123" s="5"/>
    </row>
    <row r="124" spans="1:13" x14ac:dyDescent="0.5">
      <c r="A124" t="str">
        <f>Table1[[#This Row],[outcome]]</f>
        <v>successful</v>
      </c>
      <c r="B124" s="5">
        <f>Table1[[#This Row],[backers_count]]</f>
        <v>2053</v>
      </c>
      <c r="C124" t="str">
        <f>Crowdfunding!G703</f>
        <v>failed</v>
      </c>
      <c r="D124" s="4">
        <f>Crowdfunding!H703</f>
        <v>830</v>
      </c>
      <c r="M124" s="5"/>
    </row>
    <row r="125" spans="1:13" x14ac:dyDescent="0.5">
      <c r="A125" t="str">
        <f>Table1[[#This Row],[outcome]]</f>
        <v>successful</v>
      </c>
      <c r="B125" s="5">
        <f>Table1[[#This Row],[backers_count]]</f>
        <v>168</v>
      </c>
      <c r="C125" t="str">
        <f>Crowdfunding!G704</f>
        <v>failed</v>
      </c>
      <c r="D125" s="4">
        <f>Crowdfunding!H704</f>
        <v>331</v>
      </c>
      <c r="M125" s="5"/>
    </row>
    <row r="126" spans="1:13" x14ac:dyDescent="0.5">
      <c r="A126" t="str">
        <f>Table1[[#This Row],[outcome]]</f>
        <v>successful</v>
      </c>
      <c r="B126" s="5">
        <f>Table1[[#This Row],[backers_count]]</f>
        <v>4289</v>
      </c>
      <c r="C126" t="str">
        <f>Crowdfunding!G705</f>
        <v>failed</v>
      </c>
      <c r="D126" s="4">
        <f>Crowdfunding!H705</f>
        <v>25</v>
      </c>
      <c r="M126" s="5"/>
    </row>
    <row r="127" spans="1:13" x14ac:dyDescent="0.5">
      <c r="A127" t="str">
        <f>Table1[[#This Row],[outcome]]</f>
        <v>successful</v>
      </c>
      <c r="B127" s="5">
        <f>Table1[[#This Row],[backers_count]]</f>
        <v>165</v>
      </c>
      <c r="C127" t="str">
        <f>Crowdfunding!G706</f>
        <v>failed</v>
      </c>
      <c r="D127" s="4">
        <f>Crowdfunding!H706</f>
        <v>3483</v>
      </c>
      <c r="M127" s="5"/>
    </row>
    <row r="128" spans="1:13" x14ac:dyDescent="0.5">
      <c r="A128" t="str">
        <f>Table1[[#This Row],[outcome]]</f>
        <v>successful</v>
      </c>
      <c r="B128" s="5">
        <f>Table1[[#This Row],[backers_count]]</f>
        <v>1815</v>
      </c>
      <c r="C128" t="str">
        <f>Crowdfunding!G707</f>
        <v>failed</v>
      </c>
      <c r="D128" s="4">
        <f>Crowdfunding!H707</f>
        <v>923</v>
      </c>
      <c r="M128" s="5"/>
    </row>
    <row r="129" spans="1:13" x14ac:dyDescent="0.5">
      <c r="A129" t="str">
        <f>Table1[[#This Row],[outcome]]</f>
        <v>successful</v>
      </c>
      <c r="B129" s="5">
        <f>Table1[[#This Row],[backers_count]]</f>
        <v>397</v>
      </c>
      <c r="C129" t="str">
        <f>Crowdfunding!G708</f>
        <v>failed</v>
      </c>
      <c r="D129" s="4">
        <f>Crowdfunding!H708</f>
        <v>1</v>
      </c>
      <c r="M129" s="5"/>
    </row>
    <row r="130" spans="1:13" x14ac:dyDescent="0.5">
      <c r="A130" t="str">
        <f>Table1[[#This Row],[outcome]]</f>
        <v>successful</v>
      </c>
      <c r="B130" s="5">
        <f>Table1[[#This Row],[backers_count]]</f>
        <v>1539</v>
      </c>
      <c r="C130" t="str">
        <f>Crowdfunding!G709</f>
        <v>failed</v>
      </c>
      <c r="D130" s="4">
        <f>Crowdfunding!H709</f>
        <v>33</v>
      </c>
      <c r="M130" s="5"/>
    </row>
    <row r="131" spans="1:13" x14ac:dyDescent="0.5">
      <c r="A131" t="str">
        <f>Table1[[#This Row],[outcome]]</f>
        <v>successful</v>
      </c>
      <c r="B131" s="5">
        <f>Table1[[#This Row],[backers_count]]</f>
        <v>138</v>
      </c>
      <c r="C131" t="str">
        <f>Crowdfunding!G710</f>
        <v>failed</v>
      </c>
      <c r="D131" s="4">
        <f>Crowdfunding!H710</f>
        <v>40</v>
      </c>
      <c r="M131" s="5"/>
    </row>
    <row r="132" spans="1:13" x14ac:dyDescent="0.5">
      <c r="A132" t="str">
        <f>Table1[[#This Row],[outcome]]</f>
        <v>successful</v>
      </c>
      <c r="B132" s="5">
        <f>Table1[[#This Row],[backers_count]]</f>
        <v>3594</v>
      </c>
      <c r="C132" t="str">
        <f>Crowdfunding!G711</f>
        <v>failed</v>
      </c>
      <c r="D132" s="4">
        <f>Crowdfunding!H711</f>
        <v>23</v>
      </c>
      <c r="M132" s="5"/>
    </row>
    <row r="133" spans="1:13" x14ac:dyDescent="0.5">
      <c r="A133" t="str">
        <f>Table1[[#This Row],[outcome]]</f>
        <v>successful</v>
      </c>
      <c r="B133" s="5">
        <f>Table1[[#This Row],[backers_count]]</f>
        <v>5880</v>
      </c>
      <c r="C133" t="str">
        <f>Crowdfunding!G712</f>
        <v>failed</v>
      </c>
      <c r="D133" s="4">
        <f>Crowdfunding!H712</f>
        <v>75</v>
      </c>
      <c r="M133" s="5"/>
    </row>
    <row r="134" spans="1:13" x14ac:dyDescent="0.5">
      <c r="A134" t="str">
        <f>Table1[[#This Row],[outcome]]</f>
        <v>successful</v>
      </c>
      <c r="B134" s="5">
        <f>Table1[[#This Row],[backers_count]]</f>
        <v>112</v>
      </c>
      <c r="C134" t="str">
        <f>Crowdfunding!G713</f>
        <v>failed</v>
      </c>
      <c r="D134" s="4">
        <f>Crowdfunding!H713</f>
        <v>2176</v>
      </c>
      <c r="M134" s="5"/>
    </row>
    <row r="135" spans="1:13" x14ac:dyDescent="0.5">
      <c r="A135" t="str">
        <f>Table1[[#This Row],[outcome]]</f>
        <v>successful</v>
      </c>
      <c r="B135" s="5">
        <f>Table1[[#This Row],[backers_count]]</f>
        <v>943</v>
      </c>
      <c r="C135" t="str">
        <f>Crowdfunding!G714</f>
        <v>failed</v>
      </c>
      <c r="D135" s="4">
        <f>Crowdfunding!H714</f>
        <v>441</v>
      </c>
      <c r="M135" s="5"/>
    </row>
    <row r="136" spans="1:13" x14ac:dyDescent="0.5">
      <c r="A136" t="str">
        <f>Table1[[#This Row],[outcome]]</f>
        <v>successful</v>
      </c>
      <c r="B136" s="5">
        <f>Table1[[#This Row],[backers_count]]</f>
        <v>2468</v>
      </c>
      <c r="C136" t="str">
        <f>Crowdfunding!G715</f>
        <v>failed</v>
      </c>
      <c r="D136" s="4">
        <f>Crowdfunding!H715</f>
        <v>25</v>
      </c>
      <c r="M136" s="5"/>
    </row>
    <row r="137" spans="1:13" x14ac:dyDescent="0.5">
      <c r="A137" t="str">
        <f>Table1[[#This Row],[outcome]]</f>
        <v>successful</v>
      </c>
      <c r="B137" s="5">
        <f>Table1[[#This Row],[backers_count]]</f>
        <v>2551</v>
      </c>
      <c r="C137" t="str">
        <f>Crowdfunding!G716</f>
        <v>failed</v>
      </c>
      <c r="D137" s="4">
        <f>Crowdfunding!H716</f>
        <v>127</v>
      </c>
      <c r="M137" s="5"/>
    </row>
    <row r="138" spans="1:13" x14ac:dyDescent="0.5">
      <c r="A138" t="str">
        <f>Table1[[#This Row],[outcome]]</f>
        <v>successful</v>
      </c>
      <c r="B138" s="5">
        <f>Table1[[#This Row],[backers_count]]</f>
        <v>101</v>
      </c>
      <c r="C138" t="str">
        <f>Crowdfunding!G717</f>
        <v>failed</v>
      </c>
      <c r="D138" s="4">
        <f>Crowdfunding!H717</f>
        <v>355</v>
      </c>
      <c r="M138" s="5"/>
    </row>
    <row r="139" spans="1:13" x14ac:dyDescent="0.5">
      <c r="A139" t="str">
        <f>Table1[[#This Row],[outcome]]</f>
        <v>successful</v>
      </c>
      <c r="B139" s="5">
        <f>Table1[[#This Row],[backers_count]]</f>
        <v>92</v>
      </c>
      <c r="C139" t="str">
        <f>Crowdfunding!G718</f>
        <v>failed</v>
      </c>
      <c r="D139" s="4">
        <f>Crowdfunding!H718</f>
        <v>44</v>
      </c>
      <c r="M139" s="5"/>
    </row>
    <row r="140" spans="1:13" x14ac:dyDescent="0.5">
      <c r="A140" t="str">
        <f>Table1[[#This Row],[outcome]]</f>
        <v>successful</v>
      </c>
      <c r="B140" s="5">
        <f>Table1[[#This Row],[backers_count]]</f>
        <v>62</v>
      </c>
      <c r="C140" t="str">
        <f>Crowdfunding!G719</f>
        <v>failed</v>
      </c>
      <c r="D140" s="4">
        <f>Crowdfunding!H719</f>
        <v>67</v>
      </c>
      <c r="M140" s="5"/>
    </row>
    <row r="141" spans="1:13" x14ac:dyDescent="0.5">
      <c r="A141" t="str">
        <f>Table1[[#This Row],[outcome]]</f>
        <v>successful</v>
      </c>
      <c r="B141" s="5">
        <f>Table1[[#This Row],[backers_count]]</f>
        <v>149</v>
      </c>
      <c r="C141" t="str">
        <f>Crowdfunding!G720</f>
        <v>failed</v>
      </c>
      <c r="D141" s="4">
        <f>Crowdfunding!H720</f>
        <v>1068</v>
      </c>
      <c r="M141" s="5"/>
    </row>
    <row r="142" spans="1:13" x14ac:dyDescent="0.5">
      <c r="A142" t="str">
        <f>Table1[[#This Row],[outcome]]</f>
        <v>successful</v>
      </c>
      <c r="B142" s="5">
        <f>Table1[[#This Row],[backers_count]]</f>
        <v>329</v>
      </c>
      <c r="C142" t="str">
        <f>Crowdfunding!G721</f>
        <v>failed</v>
      </c>
      <c r="D142" s="4">
        <f>Crowdfunding!H721</f>
        <v>424</v>
      </c>
      <c r="M142" s="5"/>
    </row>
    <row r="143" spans="1:13" x14ac:dyDescent="0.5">
      <c r="A143" t="str">
        <f>Table1[[#This Row],[outcome]]</f>
        <v>successful</v>
      </c>
      <c r="B143" s="5">
        <f>Table1[[#This Row],[backers_count]]</f>
        <v>97</v>
      </c>
      <c r="C143" t="str">
        <f>Crowdfunding!G722</f>
        <v>failed</v>
      </c>
      <c r="D143" s="4">
        <f>Crowdfunding!H722</f>
        <v>151</v>
      </c>
      <c r="M143" s="5"/>
    </row>
    <row r="144" spans="1:13" x14ac:dyDescent="0.5">
      <c r="A144" t="str">
        <f>Table1[[#This Row],[outcome]]</f>
        <v>successful</v>
      </c>
      <c r="B144" s="5">
        <f>Table1[[#This Row],[backers_count]]</f>
        <v>1784</v>
      </c>
      <c r="C144" t="str">
        <f>Crowdfunding!G723</f>
        <v>failed</v>
      </c>
      <c r="D144" s="4">
        <f>Crowdfunding!H723</f>
        <v>1608</v>
      </c>
      <c r="M144" s="5"/>
    </row>
    <row r="145" spans="1:13" x14ac:dyDescent="0.5">
      <c r="A145" t="str">
        <f>Table1[[#This Row],[outcome]]</f>
        <v>successful</v>
      </c>
      <c r="B145" s="5">
        <f>Table1[[#This Row],[backers_count]]</f>
        <v>1684</v>
      </c>
      <c r="C145" t="str">
        <f>Crowdfunding!G724</f>
        <v>failed</v>
      </c>
      <c r="D145" s="4">
        <f>Crowdfunding!H724</f>
        <v>941</v>
      </c>
      <c r="M145" s="5"/>
    </row>
    <row r="146" spans="1:13" x14ac:dyDescent="0.5">
      <c r="A146" t="str">
        <f>Table1[[#This Row],[outcome]]</f>
        <v>successful</v>
      </c>
      <c r="B146" s="5">
        <f>Table1[[#This Row],[backers_count]]</f>
        <v>250</v>
      </c>
      <c r="C146" t="str">
        <f>Crowdfunding!G725</f>
        <v>failed</v>
      </c>
      <c r="D146" s="4">
        <f>Crowdfunding!H725</f>
        <v>1</v>
      </c>
      <c r="M146" s="5"/>
    </row>
    <row r="147" spans="1:13" x14ac:dyDescent="0.5">
      <c r="A147" t="str">
        <f>Table1[[#This Row],[outcome]]</f>
        <v>successful</v>
      </c>
      <c r="B147" s="5">
        <f>Table1[[#This Row],[backers_count]]</f>
        <v>238</v>
      </c>
      <c r="C147" t="str">
        <f>Crowdfunding!G726</f>
        <v>failed</v>
      </c>
      <c r="D147" s="4">
        <f>Crowdfunding!H726</f>
        <v>40</v>
      </c>
      <c r="M147" s="5"/>
    </row>
    <row r="148" spans="1:13" x14ac:dyDescent="0.5">
      <c r="A148" t="str">
        <f>Table1[[#This Row],[outcome]]</f>
        <v>successful</v>
      </c>
      <c r="B148" s="5">
        <f>Table1[[#This Row],[backers_count]]</f>
        <v>53</v>
      </c>
      <c r="C148" t="str">
        <f>Crowdfunding!G727</f>
        <v>failed</v>
      </c>
      <c r="D148" s="4">
        <f>Crowdfunding!H727</f>
        <v>3015</v>
      </c>
      <c r="M148" s="5"/>
    </row>
    <row r="149" spans="1:13" x14ac:dyDescent="0.5">
      <c r="A149" t="str">
        <f>Table1[[#This Row],[outcome]]</f>
        <v>successful</v>
      </c>
      <c r="B149" s="5">
        <f>Table1[[#This Row],[backers_count]]</f>
        <v>214</v>
      </c>
      <c r="C149" t="str">
        <f>Crowdfunding!G728</f>
        <v>failed</v>
      </c>
      <c r="D149" s="4">
        <f>Crowdfunding!H728</f>
        <v>435</v>
      </c>
      <c r="M149" s="5"/>
    </row>
    <row r="150" spans="1:13" x14ac:dyDescent="0.5">
      <c r="A150" t="str">
        <f>Table1[[#This Row],[outcome]]</f>
        <v>successful</v>
      </c>
      <c r="B150" s="5">
        <f>Table1[[#This Row],[backers_count]]</f>
        <v>222</v>
      </c>
      <c r="C150" t="str">
        <f>Crowdfunding!G729</f>
        <v>failed</v>
      </c>
      <c r="D150" s="4">
        <f>Crowdfunding!H729</f>
        <v>714</v>
      </c>
      <c r="M150" s="5"/>
    </row>
    <row r="151" spans="1:13" x14ac:dyDescent="0.5">
      <c r="A151" t="str">
        <f>Table1[[#This Row],[outcome]]</f>
        <v>successful</v>
      </c>
      <c r="B151" s="5">
        <f>Table1[[#This Row],[backers_count]]</f>
        <v>1884</v>
      </c>
      <c r="C151" t="str">
        <f>Crowdfunding!G730</f>
        <v>failed</v>
      </c>
      <c r="D151" s="4">
        <f>Crowdfunding!H730</f>
        <v>5497</v>
      </c>
      <c r="M151" s="5"/>
    </row>
    <row r="152" spans="1:13" x14ac:dyDescent="0.5">
      <c r="A152" t="str">
        <f>Table1[[#This Row],[outcome]]</f>
        <v>successful</v>
      </c>
      <c r="B152" s="5">
        <f>Table1[[#This Row],[backers_count]]</f>
        <v>218</v>
      </c>
      <c r="C152" t="str">
        <f>Crowdfunding!G731</f>
        <v>failed</v>
      </c>
      <c r="D152" s="4">
        <f>Crowdfunding!H731</f>
        <v>418</v>
      </c>
      <c r="M152" s="5"/>
    </row>
    <row r="153" spans="1:13" x14ac:dyDescent="0.5">
      <c r="A153" t="str">
        <f>Table1[[#This Row],[outcome]]</f>
        <v>successful</v>
      </c>
      <c r="B153" s="5">
        <f>Table1[[#This Row],[backers_count]]</f>
        <v>6465</v>
      </c>
      <c r="C153" t="str">
        <f>Crowdfunding!G732</f>
        <v>failed</v>
      </c>
      <c r="D153" s="4">
        <f>Crowdfunding!H732</f>
        <v>1439</v>
      </c>
      <c r="M153" s="5"/>
    </row>
    <row r="154" spans="1:13" x14ac:dyDescent="0.5">
      <c r="A154" t="str">
        <f>Table1[[#This Row],[outcome]]</f>
        <v>successful</v>
      </c>
      <c r="B154" s="5">
        <f>Table1[[#This Row],[backers_count]]</f>
        <v>59</v>
      </c>
      <c r="C154" t="str">
        <f>Crowdfunding!G733</f>
        <v>failed</v>
      </c>
      <c r="D154" s="4">
        <f>Crowdfunding!H733</f>
        <v>15</v>
      </c>
      <c r="M154" s="5"/>
    </row>
    <row r="155" spans="1:13" x14ac:dyDescent="0.5">
      <c r="A155" t="str">
        <f>Table1[[#This Row],[outcome]]</f>
        <v>successful</v>
      </c>
      <c r="B155" s="5">
        <f>Table1[[#This Row],[backers_count]]</f>
        <v>88</v>
      </c>
      <c r="C155" t="str">
        <f>Crowdfunding!G734</f>
        <v>failed</v>
      </c>
      <c r="D155" s="4">
        <f>Crowdfunding!H734</f>
        <v>1999</v>
      </c>
      <c r="M155" s="5"/>
    </row>
    <row r="156" spans="1:13" x14ac:dyDescent="0.5">
      <c r="A156" t="str">
        <f>Table1[[#This Row],[outcome]]</f>
        <v>successful</v>
      </c>
      <c r="B156" s="5">
        <f>Table1[[#This Row],[backers_count]]</f>
        <v>1697</v>
      </c>
      <c r="C156" t="str">
        <f>Crowdfunding!G735</f>
        <v>failed</v>
      </c>
      <c r="D156" s="4">
        <f>Crowdfunding!H735</f>
        <v>118</v>
      </c>
      <c r="M156" s="5"/>
    </row>
    <row r="157" spans="1:13" x14ac:dyDescent="0.5">
      <c r="A157" t="str">
        <f>Table1[[#This Row],[outcome]]</f>
        <v>successful</v>
      </c>
      <c r="B157" s="5">
        <f>Table1[[#This Row],[backers_count]]</f>
        <v>92</v>
      </c>
      <c r="C157" t="str">
        <f>Crowdfunding!G736</f>
        <v>failed</v>
      </c>
      <c r="D157" s="4">
        <f>Crowdfunding!H736</f>
        <v>162</v>
      </c>
      <c r="M157" s="5"/>
    </row>
    <row r="158" spans="1:13" x14ac:dyDescent="0.5">
      <c r="A158" t="str">
        <f>Table1[[#This Row],[outcome]]</f>
        <v>successful</v>
      </c>
      <c r="B158" s="5">
        <f>Table1[[#This Row],[backers_count]]</f>
        <v>186</v>
      </c>
      <c r="C158" t="str">
        <f>Crowdfunding!G737</f>
        <v>failed</v>
      </c>
      <c r="D158" s="4">
        <f>Crowdfunding!H737</f>
        <v>83</v>
      </c>
      <c r="M158" s="5"/>
    </row>
    <row r="159" spans="1:13" x14ac:dyDescent="0.5">
      <c r="A159" t="str">
        <f>Table1[[#This Row],[outcome]]</f>
        <v>successful</v>
      </c>
      <c r="B159" s="5">
        <f>Table1[[#This Row],[backers_count]]</f>
        <v>138</v>
      </c>
      <c r="C159" t="str">
        <f>Crowdfunding!G738</f>
        <v>failed</v>
      </c>
      <c r="D159" s="4">
        <f>Crowdfunding!H738</f>
        <v>747</v>
      </c>
      <c r="M159" s="5"/>
    </row>
    <row r="160" spans="1:13" x14ac:dyDescent="0.5">
      <c r="A160" t="str">
        <f>Table1[[#This Row],[outcome]]</f>
        <v>successful</v>
      </c>
      <c r="B160" s="5">
        <f>Table1[[#This Row],[backers_count]]</f>
        <v>261</v>
      </c>
      <c r="C160" t="str">
        <f>Crowdfunding!G739</f>
        <v>failed</v>
      </c>
      <c r="D160" s="4">
        <f>Crowdfunding!H739</f>
        <v>84</v>
      </c>
      <c r="M160" s="5"/>
    </row>
    <row r="161" spans="1:13" x14ac:dyDescent="0.5">
      <c r="A161" t="str">
        <f>Table1[[#This Row],[outcome]]</f>
        <v>successful</v>
      </c>
      <c r="B161" s="5">
        <f>Table1[[#This Row],[backers_count]]</f>
        <v>107</v>
      </c>
      <c r="C161" t="str">
        <f>Crowdfunding!G740</f>
        <v>failed</v>
      </c>
      <c r="D161" s="4">
        <f>Crowdfunding!H740</f>
        <v>91</v>
      </c>
      <c r="M161" s="5"/>
    </row>
    <row r="162" spans="1:13" x14ac:dyDescent="0.5">
      <c r="A162" t="str">
        <f>Table1[[#This Row],[outcome]]</f>
        <v>successful</v>
      </c>
      <c r="B162" s="5">
        <f>Table1[[#This Row],[backers_count]]</f>
        <v>199</v>
      </c>
      <c r="C162" t="str">
        <f>Crowdfunding!G741</f>
        <v>failed</v>
      </c>
      <c r="D162" s="4">
        <f>Crowdfunding!H741</f>
        <v>792</v>
      </c>
      <c r="M162" s="5"/>
    </row>
    <row r="163" spans="1:13" x14ac:dyDescent="0.5">
      <c r="A163" t="str">
        <f>Table1[[#This Row],[outcome]]</f>
        <v>successful</v>
      </c>
      <c r="B163" s="5">
        <f>Table1[[#This Row],[backers_count]]</f>
        <v>5512</v>
      </c>
      <c r="C163" t="str">
        <f>Crowdfunding!G742</f>
        <v>failed</v>
      </c>
      <c r="D163" s="4">
        <f>Crowdfunding!H742</f>
        <v>32</v>
      </c>
      <c r="M163" s="5"/>
    </row>
    <row r="164" spans="1:13" x14ac:dyDescent="0.5">
      <c r="A164" t="str">
        <f>Table1[[#This Row],[outcome]]</f>
        <v>successful</v>
      </c>
      <c r="B164" s="5">
        <f>Table1[[#This Row],[backers_count]]</f>
        <v>86</v>
      </c>
      <c r="C164" t="str">
        <f>Crowdfunding!G743</f>
        <v>failed</v>
      </c>
      <c r="D164" s="4">
        <f>Crowdfunding!H743</f>
        <v>186</v>
      </c>
      <c r="M164" s="5"/>
    </row>
    <row r="165" spans="1:13" x14ac:dyDescent="0.5">
      <c r="A165" t="str">
        <f>Table1[[#This Row],[outcome]]</f>
        <v>successful</v>
      </c>
      <c r="B165" s="5">
        <f>Table1[[#This Row],[backers_count]]</f>
        <v>2768</v>
      </c>
      <c r="C165" t="str">
        <f>Crowdfunding!G744</f>
        <v>failed</v>
      </c>
      <c r="D165" s="4">
        <f>Crowdfunding!H744</f>
        <v>605</v>
      </c>
      <c r="M165" s="5"/>
    </row>
    <row r="166" spans="1:13" x14ac:dyDescent="0.5">
      <c r="A166" t="str">
        <f>Table1[[#This Row],[outcome]]</f>
        <v>successful</v>
      </c>
      <c r="B166" s="5">
        <f>Table1[[#This Row],[backers_count]]</f>
        <v>48</v>
      </c>
      <c r="C166" t="str">
        <f>Crowdfunding!G745</f>
        <v>failed</v>
      </c>
      <c r="D166" s="4">
        <f>Crowdfunding!H745</f>
        <v>1</v>
      </c>
      <c r="M166" s="5"/>
    </row>
    <row r="167" spans="1:13" x14ac:dyDescent="0.5">
      <c r="A167" t="str">
        <f>Table1[[#This Row],[outcome]]</f>
        <v>successful</v>
      </c>
      <c r="B167" s="5">
        <f>Table1[[#This Row],[backers_count]]</f>
        <v>87</v>
      </c>
      <c r="C167" t="str">
        <f>Crowdfunding!G746</f>
        <v>failed</v>
      </c>
      <c r="D167" s="4">
        <f>Crowdfunding!H746</f>
        <v>31</v>
      </c>
      <c r="M167" s="5"/>
    </row>
    <row r="168" spans="1:13" x14ac:dyDescent="0.5">
      <c r="A168" t="str">
        <f>Table1[[#This Row],[outcome]]</f>
        <v>successful</v>
      </c>
      <c r="B168" s="5">
        <f>Table1[[#This Row],[backers_count]]</f>
        <v>1894</v>
      </c>
      <c r="C168" t="str">
        <f>Crowdfunding!G747</f>
        <v>failed</v>
      </c>
      <c r="D168" s="4">
        <f>Crowdfunding!H747</f>
        <v>1181</v>
      </c>
      <c r="M168" s="5"/>
    </row>
    <row r="169" spans="1:13" x14ac:dyDescent="0.5">
      <c r="A169" t="str">
        <f>Table1[[#This Row],[outcome]]</f>
        <v>successful</v>
      </c>
      <c r="B169" s="5">
        <f>Table1[[#This Row],[backers_count]]</f>
        <v>282</v>
      </c>
      <c r="C169" t="str">
        <f>Crowdfunding!G748</f>
        <v>failed</v>
      </c>
      <c r="D169" s="4">
        <f>Crowdfunding!H748</f>
        <v>39</v>
      </c>
      <c r="M169" s="5"/>
    </row>
    <row r="170" spans="1:13" x14ac:dyDescent="0.5">
      <c r="A170" t="str">
        <f>Table1[[#This Row],[outcome]]</f>
        <v>successful</v>
      </c>
      <c r="B170" s="5">
        <f>Table1[[#This Row],[backers_count]]</f>
        <v>116</v>
      </c>
      <c r="C170" t="str">
        <f>Crowdfunding!G749</f>
        <v>failed</v>
      </c>
      <c r="D170" s="4">
        <f>Crowdfunding!H749</f>
        <v>46</v>
      </c>
      <c r="M170" s="5"/>
    </row>
    <row r="171" spans="1:13" x14ac:dyDescent="0.5">
      <c r="A171" t="str">
        <f>Table1[[#This Row],[outcome]]</f>
        <v>successful</v>
      </c>
      <c r="B171" s="5">
        <f>Table1[[#This Row],[backers_count]]</f>
        <v>83</v>
      </c>
      <c r="C171" t="str">
        <f>Crowdfunding!G750</f>
        <v>failed</v>
      </c>
      <c r="D171" s="4">
        <f>Crowdfunding!H750</f>
        <v>105</v>
      </c>
      <c r="M171" s="5"/>
    </row>
    <row r="172" spans="1:13" x14ac:dyDescent="0.5">
      <c r="A172" t="str">
        <f>Table1[[#This Row],[outcome]]</f>
        <v>successful</v>
      </c>
      <c r="B172" s="5">
        <f>Table1[[#This Row],[backers_count]]</f>
        <v>91</v>
      </c>
      <c r="C172" t="str">
        <f>Crowdfunding!G751</f>
        <v>failed</v>
      </c>
      <c r="D172" s="4">
        <f>Crowdfunding!H751</f>
        <v>535</v>
      </c>
      <c r="M172" s="5"/>
    </row>
    <row r="173" spans="1:13" x14ac:dyDescent="0.5">
      <c r="A173" t="str">
        <f>Table1[[#This Row],[outcome]]</f>
        <v>successful</v>
      </c>
      <c r="B173" s="5">
        <f>Table1[[#This Row],[backers_count]]</f>
        <v>546</v>
      </c>
      <c r="C173" t="str">
        <f>Crowdfunding!G752</f>
        <v>failed</v>
      </c>
      <c r="D173" s="4">
        <f>Crowdfunding!H752</f>
        <v>16</v>
      </c>
      <c r="M173" s="5"/>
    </row>
    <row r="174" spans="1:13" x14ac:dyDescent="0.5">
      <c r="A174" t="str">
        <f>Table1[[#This Row],[outcome]]</f>
        <v>successful</v>
      </c>
      <c r="B174" s="5">
        <f>Table1[[#This Row],[backers_count]]</f>
        <v>393</v>
      </c>
      <c r="C174" t="str">
        <f>Crowdfunding!G753</f>
        <v>failed</v>
      </c>
      <c r="D174" s="4">
        <f>Crowdfunding!H753</f>
        <v>575</v>
      </c>
      <c r="M174" s="5"/>
    </row>
    <row r="175" spans="1:13" x14ac:dyDescent="0.5">
      <c r="A175" t="str">
        <f>Table1[[#This Row],[outcome]]</f>
        <v>successful</v>
      </c>
      <c r="B175" s="5">
        <f>Table1[[#This Row],[backers_count]]</f>
        <v>133</v>
      </c>
      <c r="C175" t="str">
        <f>Crowdfunding!G754</f>
        <v>failed</v>
      </c>
      <c r="D175" s="4">
        <f>Crowdfunding!H754</f>
        <v>1120</v>
      </c>
      <c r="M175" s="5"/>
    </row>
    <row r="176" spans="1:13" x14ac:dyDescent="0.5">
      <c r="A176" t="str">
        <f>Table1[[#This Row],[outcome]]</f>
        <v>successful</v>
      </c>
      <c r="B176" s="5">
        <f>Table1[[#This Row],[backers_count]]</f>
        <v>254</v>
      </c>
      <c r="C176" t="str">
        <f>Crowdfunding!G755</f>
        <v>failed</v>
      </c>
      <c r="D176" s="4">
        <f>Crowdfunding!H755</f>
        <v>113</v>
      </c>
      <c r="M176" s="5"/>
    </row>
    <row r="177" spans="1:13" x14ac:dyDescent="0.5">
      <c r="A177" t="str">
        <f>Table1[[#This Row],[outcome]]</f>
        <v>successful</v>
      </c>
      <c r="B177" s="5">
        <f>Table1[[#This Row],[backers_count]]</f>
        <v>176</v>
      </c>
      <c r="C177" t="str">
        <f>Crowdfunding!G756</f>
        <v>failed</v>
      </c>
      <c r="D177" s="4">
        <f>Crowdfunding!H756</f>
        <v>1538</v>
      </c>
      <c r="M177" s="5"/>
    </row>
    <row r="178" spans="1:13" x14ac:dyDescent="0.5">
      <c r="A178" t="str">
        <f>Table1[[#This Row],[outcome]]</f>
        <v>successful</v>
      </c>
      <c r="B178" s="5">
        <f>Table1[[#This Row],[backers_count]]</f>
        <v>337</v>
      </c>
      <c r="C178" t="str">
        <f>Crowdfunding!G757</f>
        <v>failed</v>
      </c>
      <c r="D178" s="4">
        <f>Crowdfunding!H757</f>
        <v>9</v>
      </c>
      <c r="M178" s="5"/>
    </row>
    <row r="179" spans="1:13" x14ac:dyDescent="0.5">
      <c r="A179" t="str">
        <f>Table1[[#This Row],[outcome]]</f>
        <v>successful</v>
      </c>
      <c r="B179" s="5">
        <f>Table1[[#This Row],[backers_count]]</f>
        <v>107</v>
      </c>
      <c r="C179" t="str">
        <f>Crowdfunding!G758</f>
        <v>failed</v>
      </c>
      <c r="D179" s="4">
        <f>Crowdfunding!H758</f>
        <v>554</v>
      </c>
      <c r="M179" s="5"/>
    </row>
    <row r="180" spans="1:13" x14ac:dyDescent="0.5">
      <c r="A180" t="str">
        <f>Table1[[#This Row],[outcome]]</f>
        <v>successful</v>
      </c>
      <c r="B180" s="5">
        <f>Table1[[#This Row],[backers_count]]</f>
        <v>183</v>
      </c>
      <c r="C180" t="str">
        <f>Crowdfunding!G759</f>
        <v>failed</v>
      </c>
      <c r="D180" s="4">
        <f>Crowdfunding!H759</f>
        <v>648</v>
      </c>
      <c r="M180" s="5"/>
    </row>
    <row r="181" spans="1:13" x14ac:dyDescent="0.5">
      <c r="A181" t="str">
        <f>Table1[[#This Row],[outcome]]</f>
        <v>successful</v>
      </c>
      <c r="B181" s="5">
        <f>Table1[[#This Row],[backers_count]]</f>
        <v>72</v>
      </c>
      <c r="C181" t="str">
        <f>Crowdfunding!G760</f>
        <v>failed</v>
      </c>
      <c r="D181" s="4">
        <f>Crowdfunding!H760</f>
        <v>21</v>
      </c>
      <c r="M181" s="5"/>
    </row>
    <row r="182" spans="1:13" x14ac:dyDescent="0.5">
      <c r="A182" t="str">
        <f>Table1[[#This Row],[outcome]]</f>
        <v>successful</v>
      </c>
      <c r="B182" s="5">
        <f>Table1[[#This Row],[backers_count]]</f>
        <v>295</v>
      </c>
      <c r="C182" t="str">
        <f>Crowdfunding!G761</f>
        <v>failed</v>
      </c>
      <c r="D182" s="4">
        <f>Crowdfunding!H761</f>
        <v>54</v>
      </c>
      <c r="M182" s="5"/>
    </row>
    <row r="183" spans="1:13" x14ac:dyDescent="0.5">
      <c r="A183" t="str">
        <f>Table1[[#This Row],[outcome]]</f>
        <v>successful</v>
      </c>
      <c r="B183" s="5">
        <f>Table1[[#This Row],[backers_count]]</f>
        <v>142</v>
      </c>
      <c r="C183" t="str">
        <f>Crowdfunding!G762</f>
        <v>failed</v>
      </c>
      <c r="D183" s="4">
        <f>Crowdfunding!H762</f>
        <v>120</v>
      </c>
      <c r="M183" s="5"/>
    </row>
    <row r="184" spans="1:13" x14ac:dyDescent="0.5">
      <c r="A184" t="str">
        <f>Table1[[#This Row],[outcome]]</f>
        <v>successful</v>
      </c>
      <c r="B184" s="5">
        <f>Table1[[#This Row],[backers_count]]</f>
        <v>85</v>
      </c>
      <c r="C184" t="str">
        <f>Crowdfunding!G763</f>
        <v>failed</v>
      </c>
      <c r="D184" s="4">
        <f>Crowdfunding!H763</f>
        <v>579</v>
      </c>
      <c r="M184" s="5"/>
    </row>
    <row r="185" spans="1:13" x14ac:dyDescent="0.5">
      <c r="A185" t="str">
        <f>Table1[[#This Row],[outcome]]</f>
        <v>successful</v>
      </c>
      <c r="B185" s="5">
        <f>Table1[[#This Row],[backers_count]]</f>
        <v>659</v>
      </c>
      <c r="C185" t="str">
        <f>Crowdfunding!G764</f>
        <v>failed</v>
      </c>
      <c r="D185" s="4">
        <f>Crowdfunding!H764</f>
        <v>2072</v>
      </c>
      <c r="M185" s="5"/>
    </row>
    <row r="186" spans="1:13" x14ac:dyDescent="0.5">
      <c r="A186" t="str">
        <f>Table1[[#This Row],[outcome]]</f>
        <v>successful</v>
      </c>
      <c r="B186" s="5">
        <f>Table1[[#This Row],[backers_count]]</f>
        <v>121</v>
      </c>
      <c r="C186" t="str">
        <f>Crowdfunding!G765</f>
        <v>failed</v>
      </c>
      <c r="D186" s="4">
        <f>Crowdfunding!H765</f>
        <v>0</v>
      </c>
      <c r="M186" s="5"/>
    </row>
    <row r="187" spans="1:13" x14ac:dyDescent="0.5">
      <c r="A187" t="str">
        <f>Table1[[#This Row],[outcome]]</f>
        <v>successful</v>
      </c>
      <c r="B187" s="5">
        <f>Table1[[#This Row],[backers_count]]</f>
        <v>3742</v>
      </c>
      <c r="C187" t="str">
        <f>Crowdfunding!G766</f>
        <v>failed</v>
      </c>
      <c r="D187" s="4">
        <f>Crowdfunding!H766</f>
        <v>1796</v>
      </c>
      <c r="M187" s="5"/>
    </row>
    <row r="188" spans="1:13" x14ac:dyDescent="0.5">
      <c r="A188" t="str">
        <f>Table1[[#This Row],[outcome]]</f>
        <v>successful</v>
      </c>
      <c r="B188" s="5">
        <f>Table1[[#This Row],[backers_count]]</f>
        <v>223</v>
      </c>
      <c r="C188" t="str">
        <f>Crowdfunding!G767</f>
        <v>failed</v>
      </c>
      <c r="D188" s="4">
        <f>Crowdfunding!H767</f>
        <v>62</v>
      </c>
      <c r="M188" s="5"/>
    </row>
    <row r="189" spans="1:13" x14ac:dyDescent="0.5">
      <c r="A189" t="str">
        <f>Table1[[#This Row],[outcome]]</f>
        <v>successful</v>
      </c>
      <c r="B189" s="5">
        <f>Table1[[#This Row],[backers_count]]</f>
        <v>133</v>
      </c>
      <c r="C189" t="str">
        <f>Crowdfunding!G768</f>
        <v>failed</v>
      </c>
      <c r="D189" s="4">
        <f>Crowdfunding!H768</f>
        <v>347</v>
      </c>
      <c r="M189" s="5"/>
    </row>
    <row r="190" spans="1:13" x14ac:dyDescent="0.5">
      <c r="A190" t="str">
        <f>Table1[[#This Row],[outcome]]</f>
        <v>successful</v>
      </c>
      <c r="B190" s="5">
        <f>Table1[[#This Row],[backers_count]]</f>
        <v>5168</v>
      </c>
      <c r="C190" t="str">
        <f>Crowdfunding!G769</f>
        <v>failed</v>
      </c>
      <c r="D190" s="4">
        <f>Crowdfunding!H769</f>
        <v>19</v>
      </c>
      <c r="M190" s="5"/>
    </row>
    <row r="191" spans="1:13" x14ac:dyDescent="0.5">
      <c r="A191" t="str">
        <f>Table1[[#This Row],[outcome]]</f>
        <v>successful</v>
      </c>
      <c r="B191" s="5">
        <f>Table1[[#This Row],[backers_count]]</f>
        <v>307</v>
      </c>
      <c r="C191" t="str">
        <f>Crowdfunding!G770</f>
        <v>failed</v>
      </c>
      <c r="D191" s="4">
        <f>Crowdfunding!H770</f>
        <v>1258</v>
      </c>
      <c r="M191" s="5"/>
    </row>
    <row r="192" spans="1:13" x14ac:dyDescent="0.5">
      <c r="A192" t="str">
        <f>Table1[[#This Row],[outcome]]</f>
        <v>successful</v>
      </c>
      <c r="B192" s="5">
        <f>Table1[[#This Row],[backers_count]]</f>
        <v>2441</v>
      </c>
      <c r="C192" t="str">
        <f>Crowdfunding!G771</f>
        <v>failed</v>
      </c>
      <c r="D192" s="4">
        <f>Crowdfunding!H771</f>
        <v>362</v>
      </c>
      <c r="M192" s="5"/>
    </row>
    <row r="193" spans="1:13" x14ac:dyDescent="0.5">
      <c r="A193" t="str">
        <f>Table1[[#This Row],[outcome]]</f>
        <v>successful</v>
      </c>
      <c r="B193" s="5">
        <f>Table1[[#This Row],[backers_count]]</f>
        <v>1385</v>
      </c>
      <c r="C193" t="str">
        <f>Crowdfunding!G772</f>
        <v>failed</v>
      </c>
      <c r="D193" s="4">
        <f>Crowdfunding!H772</f>
        <v>133</v>
      </c>
      <c r="M193" s="5"/>
    </row>
    <row r="194" spans="1:13" x14ac:dyDescent="0.5">
      <c r="A194" t="str">
        <f>Table1[[#This Row],[outcome]]</f>
        <v>successful</v>
      </c>
      <c r="B194" s="5">
        <f>Table1[[#This Row],[backers_count]]</f>
        <v>190</v>
      </c>
      <c r="C194" t="str">
        <f>Crowdfunding!G773</f>
        <v>failed</v>
      </c>
      <c r="D194" s="4">
        <f>Crowdfunding!H773</f>
        <v>846</v>
      </c>
      <c r="M194" s="5"/>
    </row>
    <row r="195" spans="1:13" x14ac:dyDescent="0.5">
      <c r="A195" t="str">
        <f>Table1[[#This Row],[outcome]]</f>
        <v>successful</v>
      </c>
      <c r="B195" s="5">
        <f>Table1[[#This Row],[backers_count]]</f>
        <v>470</v>
      </c>
      <c r="C195" t="str">
        <f>Crowdfunding!G774</f>
        <v>failed</v>
      </c>
      <c r="D195" s="4">
        <f>Crowdfunding!H774</f>
        <v>10</v>
      </c>
      <c r="M195" s="5"/>
    </row>
    <row r="196" spans="1:13" x14ac:dyDescent="0.5">
      <c r="A196" t="str">
        <f>Table1[[#This Row],[outcome]]</f>
        <v>successful</v>
      </c>
      <c r="B196" s="5">
        <f>Table1[[#This Row],[backers_count]]</f>
        <v>253</v>
      </c>
      <c r="C196" t="str">
        <f>Crowdfunding!G775</f>
        <v>failed</v>
      </c>
      <c r="D196" s="4">
        <f>Crowdfunding!H775</f>
        <v>191</v>
      </c>
      <c r="M196" s="5"/>
    </row>
    <row r="197" spans="1:13" x14ac:dyDescent="0.5">
      <c r="A197" t="str">
        <f>Table1[[#This Row],[outcome]]</f>
        <v>successful</v>
      </c>
      <c r="B197" s="5">
        <f>Table1[[#This Row],[backers_count]]</f>
        <v>1113</v>
      </c>
      <c r="C197" t="str">
        <f>Crowdfunding!G776</f>
        <v>failed</v>
      </c>
      <c r="D197" s="4">
        <f>Crowdfunding!H776</f>
        <v>1979</v>
      </c>
      <c r="M197" s="5"/>
    </row>
    <row r="198" spans="1:13" x14ac:dyDescent="0.5">
      <c r="A198" t="str">
        <f>Table1[[#This Row],[outcome]]</f>
        <v>successful</v>
      </c>
      <c r="B198" s="5">
        <f>Table1[[#This Row],[backers_count]]</f>
        <v>2283</v>
      </c>
      <c r="C198" t="str">
        <f>Crowdfunding!G777</f>
        <v>failed</v>
      </c>
      <c r="D198" s="4">
        <f>Crowdfunding!H777</f>
        <v>63</v>
      </c>
      <c r="M198" s="5"/>
    </row>
    <row r="199" spans="1:13" x14ac:dyDescent="0.5">
      <c r="A199" t="str">
        <f>Table1[[#This Row],[outcome]]</f>
        <v>successful</v>
      </c>
      <c r="B199" s="5">
        <f>Table1[[#This Row],[backers_count]]</f>
        <v>1095</v>
      </c>
      <c r="C199" t="str">
        <f>Crowdfunding!G778</f>
        <v>failed</v>
      </c>
      <c r="D199" s="4">
        <f>Crowdfunding!H778</f>
        <v>6080</v>
      </c>
      <c r="M199" s="5"/>
    </row>
    <row r="200" spans="1:13" x14ac:dyDescent="0.5">
      <c r="A200" t="str">
        <f>Table1[[#This Row],[outcome]]</f>
        <v>successful</v>
      </c>
      <c r="B200" s="5">
        <f>Table1[[#This Row],[backers_count]]</f>
        <v>1690</v>
      </c>
      <c r="C200" t="str">
        <f>Crowdfunding!G779</f>
        <v>failed</v>
      </c>
      <c r="D200" s="4">
        <f>Crowdfunding!H779</f>
        <v>80</v>
      </c>
      <c r="M200" s="5"/>
    </row>
    <row r="201" spans="1:13" x14ac:dyDescent="0.5">
      <c r="A201" t="str">
        <f>Table1[[#This Row],[outcome]]</f>
        <v>successful</v>
      </c>
      <c r="B201" s="5">
        <f>Table1[[#This Row],[backers_count]]</f>
        <v>191</v>
      </c>
      <c r="C201" t="str">
        <f>Crowdfunding!G780</f>
        <v>failed</v>
      </c>
      <c r="D201" s="4">
        <f>Crowdfunding!H780</f>
        <v>9</v>
      </c>
      <c r="M201" s="5"/>
    </row>
    <row r="202" spans="1:13" x14ac:dyDescent="0.5">
      <c r="A202" t="str">
        <f>Table1[[#This Row],[outcome]]</f>
        <v>successful</v>
      </c>
      <c r="B202" s="5">
        <f>Table1[[#This Row],[backers_count]]</f>
        <v>2013</v>
      </c>
      <c r="C202" t="str">
        <f>Crowdfunding!G781</f>
        <v>failed</v>
      </c>
      <c r="D202" s="4">
        <f>Crowdfunding!H781</f>
        <v>1784</v>
      </c>
      <c r="M202" s="5"/>
    </row>
    <row r="203" spans="1:13" x14ac:dyDescent="0.5">
      <c r="A203" t="str">
        <f>Table1[[#This Row],[outcome]]</f>
        <v>successful</v>
      </c>
      <c r="B203" s="5">
        <f>Table1[[#This Row],[backers_count]]</f>
        <v>1703</v>
      </c>
      <c r="C203" t="str">
        <f>Crowdfunding!G782</f>
        <v>failed</v>
      </c>
      <c r="D203" s="4">
        <f>Crowdfunding!H782</f>
        <v>243</v>
      </c>
      <c r="M203" s="5"/>
    </row>
    <row r="204" spans="1:13" x14ac:dyDescent="0.5">
      <c r="A204" t="str">
        <f>Table1[[#This Row],[outcome]]</f>
        <v>successful</v>
      </c>
      <c r="B204" s="5">
        <f>Table1[[#This Row],[backers_count]]</f>
        <v>80</v>
      </c>
      <c r="C204" t="str">
        <f>Crowdfunding!G783</f>
        <v>failed</v>
      </c>
      <c r="D204" s="4">
        <f>Crowdfunding!H783</f>
        <v>1296</v>
      </c>
      <c r="M204" s="5"/>
    </row>
    <row r="205" spans="1:13" x14ac:dyDescent="0.5">
      <c r="A205" t="str">
        <f>Table1[[#This Row],[outcome]]</f>
        <v>successful</v>
      </c>
      <c r="B205" s="5">
        <f>Table1[[#This Row],[backers_count]]</f>
        <v>41</v>
      </c>
      <c r="C205" t="str">
        <f>Crowdfunding!G784</f>
        <v>failed</v>
      </c>
      <c r="D205" s="4">
        <f>Crowdfunding!H784</f>
        <v>77</v>
      </c>
      <c r="M205" s="5"/>
    </row>
    <row r="206" spans="1:13" x14ac:dyDescent="0.5">
      <c r="A206" t="str">
        <f>Table1[[#This Row],[outcome]]</f>
        <v>successful</v>
      </c>
      <c r="B206" s="5">
        <f>Table1[[#This Row],[backers_count]]</f>
        <v>187</v>
      </c>
      <c r="C206" t="str">
        <f>Crowdfunding!G785</f>
        <v>failed</v>
      </c>
      <c r="D206" s="4">
        <f>Crowdfunding!H785</f>
        <v>395</v>
      </c>
      <c r="M206" s="5"/>
    </row>
    <row r="207" spans="1:13" x14ac:dyDescent="0.5">
      <c r="A207" t="str">
        <f>Table1[[#This Row],[outcome]]</f>
        <v>successful</v>
      </c>
      <c r="B207" s="5">
        <f>Table1[[#This Row],[backers_count]]</f>
        <v>2875</v>
      </c>
      <c r="C207" t="str">
        <f>Crowdfunding!G786</f>
        <v>failed</v>
      </c>
      <c r="D207" s="4">
        <f>Crowdfunding!H786</f>
        <v>49</v>
      </c>
      <c r="M207" s="5"/>
    </row>
    <row r="208" spans="1:13" x14ac:dyDescent="0.5">
      <c r="A208" t="str">
        <f>Table1[[#This Row],[outcome]]</f>
        <v>successful</v>
      </c>
      <c r="B208" s="5">
        <f>Table1[[#This Row],[backers_count]]</f>
        <v>88</v>
      </c>
      <c r="C208" t="str">
        <f>Crowdfunding!G787</f>
        <v>failed</v>
      </c>
      <c r="D208" s="4">
        <f>Crowdfunding!H787</f>
        <v>180</v>
      </c>
      <c r="M208" s="5"/>
    </row>
    <row r="209" spans="1:13" x14ac:dyDescent="0.5">
      <c r="A209" t="str">
        <f>Table1[[#This Row],[outcome]]</f>
        <v>successful</v>
      </c>
      <c r="B209" s="5">
        <f>Table1[[#This Row],[backers_count]]</f>
        <v>191</v>
      </c>
      <c r="C209" t="str">
        <f>Crowdfunding!G788</f>
        <v>failed</v>
      </c>
      <c r="D209" s="4">
        <f>Crowdfunding!H788</f>
        <v>2690</v>
      </c>
      <c r="M209" s="5"/>
    </row>
    <row r="210" spans="1:13" x14ac:dyDescent="0.5">
      <c r="A210" t="str">
        <f>Table1[[#This Row],[outcome]]</f>
        <v>successful</v>
      </c>
      <c r="B210" s="5">
        <f>Table1[[#This Row],[backers_count]]</f>
        <v>139</v>
      </c>
      <c r="C210" t="str">
        <f>Crowdfunding!G789</f>
        <v>failed</v>
      </c>
      <c r="D210" s="4">
        <f>Crowdfunding!H789</f>
        <v>2779</v>
      </c>
      <c r="M210" s="5"/>
    </row>
    <row r="211" spans="1:13" x14ac:dyDescent="0.5">
      <c r="A211" t="str">
        <f>Table1[[#This Row],[outcome]]</f>
        <v>successful</v>
      </c>
      <c r="B211" s="5">
        <f>Table1[[#This Row],[backers_count]]</f>
        <v>186</v>
      </c>
      <c r="C211" t="str">
        <f>Crowdfunding!G790</f>
        <v>failed</v>
      </c>
      <c r="D211" s="4">
        <f>Crowdfunding!H790</f>
        <v>92</v>
      </c>
      <c r="M211" s="5"/>
    </row>
    <row r="212" spans="1:13" x14ac:dyDescent="0.5">
      <c r="A212" t="str">
        <f>Table1[[#This Row],[outcome]]</f>
        <v>successful</v>
      </c>
      <c r="B212" s="5">
        <f>Table1[[#This Row],[backers_count]]</f>
        <v>112</v>
      </c>
      <c r="C212" t="str">
        <f>Crowdfunding!G791</f>
        <v>failed</v>
      </c>
      <c r="D212" s="4">
        <f>Crowdfunding!H791</f>
        <v>1028</v>
      </c>
      <c r="M212" s="5"/>
    </row>
    <row r="213" spans="1:13" x14ac:dyDescent="0.5">
      <c r="A213" t="str">
        <f>Table1[[#This Row],[outcome]]</f>
        <v>successful</v>
      </c>
      <c r="B213" s="5">
        <f>Table1[[#This Row],[backers_count]]</f>
        <v>101</v>
      </c>
      <c r="C213" t="str">
        <f>Crowdfunding!G792</f>
        <v>failed</v>
      </c>
      <c r="D213" s="4">
        <f>Crowdfunding!H792</f>
        <v>26</v>
      </c>
      <c r="M213" s="5"/>
    </row>
    <row r="214" spans="1:13" x14ac:dyDescent="0.5">
      <c r="A214" t="str">
        <f>Table1[[#This Row],[outcome]]</f>
        <v>successful</v>
      </c>
      <c r="B214" s="5">
        <f>Table1[[#This Row],[backers_count]]</f>
        <v>206</v>
      </c>
      <c r="C214" t="str">
        <f>Crowdfunding!G793</f>
        <v>failed</v>
      </c>
      <c r="D214" s="4">
        <f>Crowdfunding!H793</f>
        <v>1790</v>
      </c>
      <c r="M214" s="5"/>
    </row>
    <row r="215" spans="1:13" x14ac:dyDescent="0.5">
      <c r="A215" t="str">
        <f>Table1[[#This Row],[outcome]]</f>
        <v>successful</v>
      </c>
      <c r="B215" s="5">
        <f>Table1[[#This Row],[backers_count]]</f>
        <v>154</v>
      </c>
      <c r="C215" t="str">
        <f>Crowdfunding!G794</f>
        <v>failed</v>
      </c>
      <c r="D215" s="4">
        <f>Crowdfunding!H794</f>
        <v>37</v>
      </c>
      <c r="M215" s="5"/>
    </row>
    <row r="216" spans="1:13" x14ac:dyDescent="0.5">
      <c r="A216" t="str">
        <f>Table1[[#This Row],[outcome]]</f>
        <v>successful</v>
      </c>
      <c r="B216" s="5">
        <f>Table1[[#This Row],[backers_count]]</f>
        <v>5966</v>
      </c>
      <c r="C216" t="str">
        <f>Crowdfunding!G795</f>
        <v>failed</v>
      </c>
      <c r="D216" s="4">
        <f>Crowdfunding!H795</f>
        <v>35</v>
      </c>
      <c r="M216" s="5"/>
    </row>
    <row r="217" spans="1:13" x14ac:dyDescent="0.5">
      <c r="A217" t="str">
        <f>Table1[[#This Row],[outcome]]</f>
        <v>successful</v>
      </c>
      <c r="B217" s="5">
        <f>Table1[[#This Row],[backers_count]]</f>
        <v>169</v>
      </c>
      <c r="C217" t="str">
        <f>Crowdfunding!G796</f>
        <v>failed</v>
      </c>
      <c r="D217" s="4">
        <f>Crowdfunding!H796</f>
        <v>558</v>
      </c>
      <c r="M217" s="5"/>
    </row>
    <row r="218" spans="1:13" x14ac:dyDescent="0.5">
      <c r="A218" t="str">
        <f>Table1[[#This Row],[outcome]]</f>
        <v>successful</v>
      </c>
      <c r="B218" s="5">
        <f>Table1[[#This Row],[backers_count]]</f>
        <v>2106</v>
      </c>
      <c r="C218" t="str">
        <f>Crowdfunding!G797</f>
        <v>failed</v>
      </c>
      <c r="D218" s="4">
        <f>Crowdfunding!H797</f>
        <v>64</v>
      </c>
      <c r="M218" s="5"/>
    </row>
    <row r="219" spans="1:13" x14ac:dyDescent="0.5">
      <c r="A219" t="str">
        <f>Table1[[#This Row],[outcome]]</f>
        <v>successful</v>
      </c>
      <c r="B219" s="5">
        <f>Table1[[#This Row],[backers_count]]</f>
        <v>131</v>
      </c>
      <c r="C219" t="str">
        <f>Crowdfunding!G798</f>
        <v>failed</v>
      </c>
      <c r="D219" s="4">
        <f>Crowdfunding!H798</f>
        <v>245</v>
      </c>
      <c r="M219" s="5"/>
    </row>
    <row r="220" spans="1:13" x14ac:dyDescent="0.5">
      <c r="A220" t="str">
        <f>Table1[[#This Row],[outcome]]</f>
        <v>successful</v>
      </c>
      <c r="B220" s="5">
        <f>Table1[[#This Row],[backers_count]]</f>
        <v>84</v>
      </c>
      <c r="C220" t="str">
        <f>Crowdfunding!G799</f>
        <v>failed</v>
      </c>
      <c r="D220" s="4">
        <f>Crowdfunding!H799</f>
        <v>71</v>
      </c>
      <c r="M220" s="5"/>
    </row>
    <row r="221" spans="1:13" x14ac:dyDescent="0.5">
      <c r="A221" t="str">
        <f>Table1[[#This Row],[outcome]]</f>
        <v>successful</v>
      </c>
      <c r="B221" s="5">
        <f>Table1[[#This Row],[backers_count]]</f>
        <v>155</v>
      </c>
      <c r="C221" t="str">
        <f>Crowdfunding!G800</f>
        <v>failed</v>
      </c>
      <c r="D221" s="4">
        <f>Crowdfunding!H800</f>
        <v>42</v>
      </c>
      <c r="M221" s="5"/>
    </row>
    <row r="222" spans="1:13" x14ac:dyDescent="0.5">
      <c r="A222" t="str">
        <f>Table1[[#This Row],[outcome]]</f>
        <v>successful</v>
      </c>
      <c r="B222" s="5">
        <f>Table1[[#This Row],[backers_count]]</f>
        <v>189</v>
      </c>
      <c r="C222" t="str">
        <f>Crowdfunding!G801</f>
        <v>failed</v>
      </c>
      <c r="D222" s="4">
        <f>Crowdfunding!H801</f>
        <v>156</v>
      </c>
      <c r="M222" s="5"/>
    </row>
    <row r="223" spans="1:13" x14ac:dyDescent="0.5">
      <c r="A223" t="str">
        <f>Table1[[#This Row],[outcome]]</f>
        <v>successful</v>
      </c>
      <c r="B223" s="5">
        <f>Table1[[#This Row],[backers_count]]</f>
        <v>4799</v>
      </c>
      <c r="C223" t="str">
        <f>Crowdfunding!G802</f>
        <v>failed</v>
      </c>
      <c r="D223" s="4">
        <f>Crowdfunding!H802</f>
        <v>1368</v>
      </c>
      <c r="M223" s="5"/>
    </row>
    <row r="224" spans="1:13" x14ac:dyDescent="0.5">
      <c r="A224" t="str">
        <f>Table1[[#This Row],[outcome]]</f>
        <v>successful</v>
      </c>
      <c r="B224" s="5">
        <f>Table1[[#This Row],[backers_count]]</f>
        <v>1137</v>
      </c>
      <c r="C224" t="str">
        <f>Crowdfunding!G803</f>
        <v>failed</v>
      </c>
      <c r="D224" s="4">
        <f>Crowdfunding!H803</f>
        <v>102</v>
      </c>
      <c r="M224" s="5"/>
    </row>
    <row r="225" spans="1:13" x14ac:dyDescent="0.5">
      <c r="A225" t="str">
        <f>Table1[[#This Row],[outcome]]</f>
        <v>successful</v>
      </c>
      <c r="B225" s="5">
        <f>Table1[[#This Row],[backers_count]]</f>
        <v>1152</v>
      </c>
      <c r="C225" t="str">
        <f>Crowdfunding!G804</f>
        <v>failed</v>
      </c>
      <c r="D225" s="4">
        <f>Crowdfunding!H804</f>
        <v>86</v>
      </c>
      <c r="M225" s="5"/>
    </row>
    <row r="226" spans="1:13" x14ac:dyDescent="0.5">
      <c r="A226" t="str">
        <f>Table1[[#This Row],[outcome]]</f>
        <v>successful</v>
      </c>
      <c r="B226" s="5">
        <f>Table1[[#This Row],[backers_count]]</f>
        <v>50</v>
      </c>
      <c r="C226" t="str">
        <f>Crowdfunding!G805</f>
        <v>failed</v>
      </c>
      <c r="D226" s="4">
        <f>Crowdfunding!H805</f>
        <v>253</v>
      </c>
      <c r="M226" s="5"/>
    </row>
    <row r="227" spans="1:13" x14ac:dyDescent="0.5">
      <c r="A227" t="str">
        <f>Table1[[#This Row],[outcome]]</f>
        <v>successful</v>
      </c>
      <c r="B227" s="5">
        <f>Table1[[#This Row],[backers_count]]</f>
        <v>3059</v>
      </c>
      <c r="C227" t="str">
        <f>Crowdfunding!G806</f>
        <v>failed</v>
      </c>
      <c r="D227" s="4">
        <f>Crowdfunding!H806</f>
        <v>157</v>
      </c>
      <c r="M227" s="5"/>
    </row>
    <row r="228" spans="1:13" x14ac:dyDescent="0.5">
      <c r="A228" t="str">
        <f>Table1[[#This Row],[outcome]]</f>
        <v>successful</v>
      </c>
      <c r="B228" s="5">
        <f>Table1[[#This Row],[backers_count]]</f>
        <v>34</v>
      </c>
      <c r="C228" t="str">
        <f>Crowdfunding!G807</f>
        <v>failed</v>
      </c>
      <c r="D228" s="4">
        <f>Crowdfunding!H807</f>
        <v>183</v>
      </c>
      <c r="M228" s="5"/>
    </row>
    <row r="229" spans="1:13" x14ac:dyDescent="0.5">
      <c r="A229" t="str">
        <f>Table1[[#This Row],[outcome]]</f>
        <v>successful</v>
      </c>
      <c r="B229" s="5">
        <f>Table1[[#This Row],[backers_count]]</f>
        <v>220</v>
      </c>
      <c r="C229" t="str">
        <f>Crowdfunding!G808</f>
        <v>failed</v>
      </c>
      <c r="D229" s="4">
        <f>Crowdfunding!H808</f>
        <v>82</v>
      </c>
      <c r="M229" s="5"/>
    </row>
    <row r="230" spans="1:13" x14ac:dyDescent="0.5">
      <c r="A230" t="str">
        <f>Table1[[#This Row],[outcome]]</f>
        <v>successful</v>
      </c>
      <c r="B230" s="5">
        <f>Table1[[#This Row],[backers_count]]</f>
        <v>1604</v>
      </c>
      <c r="C230" t="str">
        <f>Crowdfunding!G809</f>
        <v>failed</v>
      </c>
      <c r="D230" s="4">
        <f>Crowdfunding!H809</f>
        <v>1</v>
      </c>
      <c r="M230" s="5"/>
    </row>
    <row r="231" spans="1:13" x14ac:dyDescent="0.5">
      <c r="A231" t="str">
        <f>Table1[[#This Row],[outcome]]</f>
        <v>successful</v>
      </c>
      <c r="B231" s="5">
        <f>Table1[[#This Row],[backers_count]]</f>
        <v>454</v>
      </c>
      <c r="C231" t="str">
        <f>Crowdfunding!G810</f>
        <v>failed</v>
      </c>
      <c r="D231" s="4">
        <f>Crowdfunding!H810</f>
        <v>1198</v>
      </c>
      <c r="M231" s="5"/>
    </row>
    <row r="232" spans="1:13" x14ac:dyDescent="0.5">
      <c r="A232" t="str">
        <f>Table1[[#This Row],[outcome]]</f>
        <v>successful</v>
      </c>
      <c r="B232" s="5">
        <f>Table1[[#This Row],[backers_count]]</f>
        <v>123</v>
      </c>
      <c r="C232" t="str">
        <f>Crowdfunding!G811</f>
        <v>failed</v>
      </c>
      <c r="D232" s="4">
        <f>Crowdfunding!H811</f>
        <v>648</v>
      </c>
      <c r="M232" s="5"/>
    </row>
    <row r="233" spans="1:13" x14ac:dyDescent="0.5">
      <c r="A233" t="str">
        <f>Table1[[#This Row],[outcome]]</f>
        <v>successful</v>
      </c>
      <c r="B233" s="5">
        <f>Table1[[#This Row],[backers_count]]</f>
        <v>299</v>
      </c>
      <c r="C233" t="str">
        <f>Crowdfunding!G812</f>
        <v>failed</v>
      </c>
      <c r="D233" s="4">
        <f>Crowdfunding!H812</f>
        <v>64</v>
      </c>
      <c r="M233" s="5"/>
    </row>
    <row r="234" spans="1:13" x14ac:dyDescent="0.5">
      <c r="A234" t="str">
        <f>Table1[[#This Row],[outcome]]</f>
        <v>successful</v>
      </c>
      <c r="B234" s="5">
        <f>Table1[[#This Row],[backers_count]]</f>
        <v>2237</v>
      </c>
      <c r="C234" t="str">
        <f>Crowdfunding!G813</f>
        <v>failed</v>
      </c>
      <c r="D234" s="4">
        <f>Crowdfunding!H813</f>
        <v>62</v>
      </c>
      <c r="M234" s="5"/>
    </row>
    <row r="235" spans="1:13" x14ac:dyDescent="0.5">
      <c r="A235" t="str">
        <f>Table1[[#This Row],[outcome]]</f>
        <v>successful</v>
      </c>
      <c r="B235" s="5">
        <f>Table1[[#This Row],[backers_count]]</f>
        <v>645</v>
      </c>
      <c r="C235" t="str">
        <f>Crowdfunding!G814</f>
        <v>failed</v>
      </c>
      <c r="D235" s="4">
        <f>Crowdfunding!H814</f>
        <v>750</v>
      </c>
      <c r="M235" s="5"/>
    </row>
    <row r="236" spans="1:13" x14ac:dyDescent="0.5">
      <c r="A236" t="str">
        <f>Table1[[#This Row],[outcome]]</f>
        <v>successful</v>
      </c>
      <c r="B236" s="5">
        <f>Table1[[#This Row],[backers_count]]</f>
        <v>484</v>
      </c>
      <c r="C236" t="str">
        <f>Crowdfunding!G815</f>
        <v>failed</v>
      </c>
      <c r="D236" s="4">
        <f>Crowdfunding!H815</f>
        <v>105</v>
      </c>
      <c r="M236" s="5"/>
    </row>
    <row r="237" spans="1:13" x14ac:dyDescent="0.5">
      <c r="A237" t="str">
        <f>Table1[[#This Row],[outcome]]</f>
        <v>successful</v>
      </c>
      <c r="B237" s="5">
        <f>Table1[[#This Row],[backers_count]]</f>
        <v>154</v>
      </c>
      <c r="C237" t="str">
        <f>Crowdfunding!G816</f>
        <v>failed</v>
      </c>
      <c r="D237" s="4">
        <f>Crowdfunding!H816</f>
        <v>2604</v>
      </c>
      <c r="M237" s="5"/>
    </row>
    <row r="238" spans="1:13" x14ac:dyDescent="0.5">
      <c r="A238" t="str">
        <f>Table1[[#This Row],[outcome]]</f>
        <v>successful</v>
      </c>
      <c r="B238" s="5">
        <f>Table1[[#This Row],[backers_count]]</f>
        <v>82</v>
      </c>
      <c r="C238" t="str">
        <f>Crowdfunding!G817</f>
        <v>failed</v>
      </c>
      <c r="D238" s="4">
        <f>Crowdfunding!H817</f>
        <v>65</v>
      </c>
      <c r="M238" s="5"/>
    </row>
    <row r="239" spans="1:13" x14ac:dyDescent="0.5">
      <c r="A239" t="str">
        <f>Table1[[#This Row],[outcome]]</f>
        <v>successful</v>
      </c>
      <c r="B239" s="5">
        <f>Table1[[#This Row],[backers_count]]</f>
        <v>134</v>
      </c>
      <c r="C239" t="str">
        <f>Crowdfunding!G818</f>
        <v>failed</v>
      </c>
      <c r="D239" s="4">
        <f>Crowdfunding!H818</f>
        <v>94</v>
      </c>
      <c r="M239" s="5"/>
    </row>
    <row r="240" spans="1:13" x14ac:dyDescent="0.5">
      <c r="A240" t="str">
        <f>Table1[[#This Row],[outcome]]</f>
        <v>successful</v>
      </c>
      <c r="B240" s="5">
        <f>Table1[[#This Row],[backers_count]]</f>
        <v>5203</v>
      </c>
      <c r="C240" t="str">
        <f>Crowdfunding!G819</f>
        <v>failed</v>
      </c>
      <c r="D240" s="4">
        <f>Crowdfunding!H819</f>
        <v>257</v>
      </c>
      <c r="M240" s="5"/>
    </row>
    <row r="241" spans="1:13" x14ac:dyDescent="0.5">
      <c r="A241" t="str">
        <f>Table1[[#This Row],[outcome]]</f>
        <v>successful</v>
      </c>
      <c r="B241" s="5">
        <f>Table1[[#This Row],[backers_count]]</f>
        <v>94</v>
      </c>
      <c r="C241" t="str">
        <f>Crowdfunding!G820</f>
        <v>failed</v>
      </c>
      <c r="D241" s="4">
        <f>Crowdfunding!H820</f>
        <v>2928</v>
      </c>
      <c r="M241" s="5"/>
    </row>
    <row r="242" spans="1:13" x14ac:dyDescent="0.5">
      <c r="A242" t="str">
        <f>Table1[[#This Row],[outcome]]</f>
        <v>successful</v>
      </c>
      <c r="B242" s="5">
        <f>Table1[[#This Row],[backers_count]]</f>
        <v>205</v>
      </c>
      <c r="C242" t="str">
        <f>Crowdfunding!G821</f>
        <v>failed</v>
      </c>
      <c r="D242" s="4">
        <f>Crowdfunding!H821</f>
        <v>4697</v>
      </c>
      <c r="M242" s="5"/>
    </row>
    <row r="243" spans="1:13" x14ac:dyDescent="0.5">
      <c r="A243" t="str">
        <f>Table1[[#This Row],[outcome]]</f>
        <v>successful</v>
      </c>
      <c r="B243" s="5">
        <f>Table1[[#This Row],[backers_count]]</f>
        <v>92</v>
      </c>
      <c r="C243" t="str">
        <f>Crowdfunding!G822</f>
        <v>failed</v>
      </c>
      <c r="D243" s="4">
        <f>Crowdfunding!H822</f>
        <v>2915</v>
      </c>
      <c r="M243" s="5"/>
    </row>
    <row r="244" spans="1:13" x14ac:dyDescent="0.5">
      <c r="A244" t="str">
        <f>Table1[[#This Row],[outcome]]</f>
        <v>successful</v>
      </c>
      <c r="B244" s="5">
        <f>Table1[[#This Row],[backers_count]]</f>
        <v>219</v>
      </c>
      <c r="C244" t="str">
        <f>Crowdfunding!G823</f>
        <v>failed</v>
      </c>
      <c r="D244" s="4">
        <f>Crowdfunding!H823</f>
        <v>18</v>
      </c>
      <c r="M244" s="5"/>
    </row>
    <row r="245" spans="1:13" x14ac:dyDescent="0.5">
      <c r="A245" t="str">
        <f>Table1[[#This Row],[outcome]]</f>
        <v>successful</v>
      </c>
      <c r="B245" s="5">
        <f>Table1[[#This Row],[backers_count]]</f>
        <v>2526</v>
      </c>
      <c r="C245" t="str">
        <f>Crowdfunding!G824</f>
        <v>failed</v>
      </c>
      <c r="D245" s="4">
        <f>Crowdfunding!H824</f>
        <v>602</v>
      </c>
      <c r="M245" s="5"/>
    </row>
    <row r="246" spans="1:13" x14ac:dyDescent="0.5">
      <c r="A246" t="str">
        <f>Table1[[#This Row],[outcome]]</f>
        <v>successful</v>
      </c>
      <c r="B246" s="5">
        <f>Table1[[#This Row],[backers_count]]</f>
        <v>94</v>
      </c>
      <c r="C246" t="str">
        <f>Crowdfunding!G825</f>
        <v>failed</v>
      </c>
      <c r="D246" s="4">
        <f>Crowdfunding!H825</f>
        <v>1</v>
      </c>
      <c r="M246" s="5"/>
    </row>
    <row r="247" spans="1:13" x14ac:dyDescent="0.5">
      <c r="A247" t="str">
        <f>Table1[[#This Row],[outcome]]</f>
        <v>successful</v>
      </c>
      <c r="B247" s="5">
        <f>Table1[[#This Row],[backers_count]]</f>
        <v>1713</v>
      </c>
      <c r="C247" t="str">
        <f>Crowdfunding!G826</f>
        <v>failed</v>
      </c>
      <c r="D247" s="4">
        <f>Crowdfunding!H826</f>
        <v>3868</v>
      </c>
      <c r="M247" s="5"/>
    </row>
    <row r="248" spans="1:13" x14ac:dyDescent="0.5">
      <c r="A248" t="str">
        <f>Table1[[#This Row],[outcome]]</f>
        <v>successful</v>
      </c>
      <c r="B248" s="5">
        <f>Table1[[#This Row],[backers_count]]</f>
        <v>249</v>
      </c>
      <c r="C248" t="str">
        <f>Crowdfunding!G827</f>
        <v>failed</v>
      </c>
      <c r="D248" s="4">
        <f>Crowdfunding!H827</f>
        <v>504</v>
      </c>
      <c r="M248" s="5"/>
    </row>
    <row r="249" spans="1:13" x14ac:dyDescent="0.5">
      <c r="A249" t="str">
        <f>Table1[[#This Row],[outcome]]</f>
        <v>successful</v>
      </c>
      <c r="B249" s="5">
        <f>Table1[[#This Row],[backers_count]]</f>
        <v>192</v>
      </c>
      <c r="C249" t="str">
        <f>Crowdfunding!G828</f>
        <v>failed</v>
      </c>
      <c r="D249" s="4">
        <f>Crowdfunding!H828</f>
        <v>14</v>
      </c>
      <c r="M249" s="5"/>
    </row>
    <row r="250" spans="1:13" x14ac:dyDescent="0.5">
      <c r="A250" t="str">
        <f>Table1[[#This Row],[outcome]]</f>
        <v>successful</v>
      </c>
      <c r="B250" s="5">
        <f>Table1[[#This Row],[backers_count]]</f>
        <v>247</v>
      </c>
      <c r="C250" t="str">
        <f>Crowdfunding!G829</f>
        <v>failed</v>
      </c>
      <c r="D250" s="4">
        <f>Crowdfunding!H829</f>
        <v>750</v>
      </c>
      <c r="M250" s="5"/>
    </row>
    <row r="251" spans="1:13" x14ac:dyDescent="0.5">
      <c r="A251" t="str">
        <f>Table1[[#This Row],[outcome]]</f>
        <v>successful</v>
      </c>
      <c r="B251" s="5">
        <f>Table1[[#This Row],[backers_count]]</f>
        <v>2293</v>
      </c>
      <c r="C251" t="str">
        <f>Crowdfunding!G830</f>
        <v>failed</v>
      </c>
      <c r="D251" s="4">
        <f>Crowdfunding!H830</f>
        <v>77</v>
      </c>
      <c r="M251" s="5"/>
    </row>
    <row r="252" spans="1:13" x14ac:dyDescent="0.5">
      <c r="A252" t="str">
        <f>Table1[[#This Row],[outcome]]</f>
        <v>successful</v>
      </c>
      <c r="B252" s="5">
        <f>Table1[[#This Row],[backers_count]]</f>
        <v>3131</v>
      </c>
      <c r="C252" t="str">
        <f>Crowdfunding!G831</f>
        <v>failed</v>
      </c>
      <c r="D252" s="4">
        <f>Crowdfunding!H831</f>
        <v>752</v>
      </c>
      <c r="M252" s="5"/>
    </row>
    <row r="253" spans="1:13" x14ac:dyDescent="0.5">
      <c r="A253" t="str">
        <f>Table1[[#This Row],[outcome]]</f>
        <v>successful</v>
      </c>
      <c r="B253" s="5">
        <f>Table1[[#This Row],[backers_count]]</f>
        <v>143</v>
      </c>
      <c r="C253" t="str">
        <f>Crowdfunding!G832</f>
        <v>failed</v>
      </c>
      <c r="D253" s="4">
        <f>Crowdfunding!H832</f>
        <v>131</v>
      </c>
      <c r="M253" s="5"/>
    </row>
    <row r="254" spans="1:13" x14ac:dyDescent="0.5">
      <c r="A254" t="str">
        <f>Table1[[#This Row],[outcome]]</f>
        <v>successful</v>
      </c>
      <c r="B254" s="5">
        <f>Table1[[#This Row],[backers_count]]</f>
        <v>296</v>
      </c>
      <c r="C254" t="str">
        <f>Crowdfunding!G833</f>
        <v>failed</v>
      </c>
      <c r="D254" s="4">
        <f>Crowdfunding!H833</f>
        <v>87</v>
      </c>
      <c r="M254" s="5"/>
    </row>
    <row r="255" spans="1:13" x14ac:dyDescent="0.5">
      <c r="A255" t="str">
        <f>Table1[[#This Row],[outcome]]</f>
        <v>successful</v>
      </c>
      <c r="B255" s="5">
        <f>Table1[[#This Row],[backers_count]]</f>
        <v>170</v>
      </c>
      <c r="C255" t="str">
        <f>Crowdfunding!G834</f>
        <v>failed</v>
      </c>
      <c r="D255" s="4">
        <f>Crowdfunding!H834</f>
        <v>1063</v>
      </c>
      <c r="M255" s="5"/>
    </row>
    <row r="256" spans="1:13" x14ac:dyDescent="0.5">
      <c r="A256" t="str">
        <f>Table1[[#This Row],[outcome]]</f>
        <v>successful</v>
      </c>
      <c r="B256" s="5">
        <f>Table1[[#This Row],[backers_count]]</f>
        <v>86</v>
      </c>
      <c r="C256" t="str">
        <f>Crowdfunding!G835</f>
        <v>failed</v>
      </c>
      <c r="D256" s="4">
        <f>Crowdfunding!H835</f>
        <v>76</v>
      </c>
      <c r="M256" s="5"/>
    </row>
    <row r="257" spans="1:13" x14ac:dyDescent="0.5">
      <c r="A257" t="str">
        <f>Table1[[#This Row],[outcome]]</f>
        <v>successful</v>
      </c>
      <c r="B257" s="5">
        <f>Table1[[#This Row],[backers_count]]</f>
        <v>6286</v>
      </c>
      <c r="C257" t="str">
        <f>Crowdfunding!G836</f>
        <v>failed</v>
      </c>
      <c r="D257" s="4">
        <f>Crowdfunding!H836</f>
        <v>4428</v>
      </c>
      <c r="M257" s="5"/>
    </row>
    <row r="258" spans="1:13" x14ac:dyDescent="0.5">
      <c r="A258" t="str">
        <f>Table1[[#This Row],[outcome]]</f>
        <v>successful</v>
      </c>
      <c r="B258" s="5">
        <f>Table1[[#This Row],[backers_count]]</f>
        <v>3727</v>
      </c>
      <c r="C258" t="str">
        <f>Crowdfunding!G837</f>
        <v>failed</v>
      </c>
      <c r="D258" s="4">
        <f>Crowdfunding!H837</f>
        <v>58</v>
      </c>
      <c r="M258" s="5"/>
    </row>
    <row r="259" spans="1:13" x14ac:dyDescent="0.5">
      <c r="A259" t="str">
        <f>Table1[[#This Row],[outcome]]</f>
        <v>successful</v>
      </c>
      <c r="B259" s="5">
        <f>Table1[[#This Row],[backers_count]]</f>
        <v>1605</v>
      </c>
      <c r="C259" t="str">
        <f>Crowdfunding!G838</f>
        <v>failed</v>
      </c>
      <c r="D259" s="4">
        <f>Crowdfunding!H838</f>
        <v>111</v>
      </c>
      <c r="M259" s="5"/>
    </row>
    <row r="260" spans="1:13" x14ac:dyDescent="0.5">
      <c r="A260" t="str">
        <f>Table1[[#This Row],[outcome]]</f>
        <v>successful</v>
      </c>
      <c r="B260" s="5">
        <f>Table1[[#This Row],[backers_count]]</f>
        <v>2120</v>
      </c>
      <c r="C260" t="str">
        <f>Crowdfunding!G839</f>
        <v>failed</v>
      </c>
      <c r="D260" s="4">
        <f>Crowdfunding!H839</f>
        <v>2955</v>
      </c>
      <c r="M260" s="5"/>
    </row>
    <row r="261" spans="1:13" x14ac:dyDescent="0.5">
      <c r="A261" t="str">
        <f>Table1[[#This Row],[outcome]]</f>
        <v>successful</v>
      </c>
      <c r="B261" s="5">
        <f>Table1[[#This Row],[backers_count]]</f>
        <v>50</v>
      </c>
      <c r="C261" t="str">
        <f>Crowdfunding!G840</f>
        <v>failed</v>
      </c>
      <c r="D261" s="4">
        <f>Crowdfunding!H840</f>
        <v>1657</v>
      </c>
      <c r="M261" s="5"/>
    </row>
    <row r="262" spans="1:13" x14ac:dyDescent="0.5">
      <c r="A262" t="str">
        <f>Table1[[#This Row],[outcome]]</f>
        <v>successful</v>
      </c>
      <c r="B262" s="5">
        <f>Table1[[#This Row],[backers_count]]</f>
        <v>2080</v>
      </c>
      <c r="C262" t="str">
        <f>Crowdfunding!G841</f>
        <v>failed</v>
      </c>
      <c r="D262" s="4">
        <f>Crowdfunding!H841</f>
        <v>926</v>
      </c>
      <c r="M262" s="5"/>
    </row>
    <row r="263" spans="1:13" x14ac:dyDescent="0.5">
      <c r="A263" t="str">
        <f>Table1[[#This Row],[outcome]]</f>
        <v>successful</v>
      </c>
      <c r="B263" s="5">
        <f>Table1[[#This Row],[backers_count]]</f>
        <v>2105</v>
      </c>
      <c r="C263" t="str">
        <f>Crowdfunding!G842</f>
        <v>failed</v>
      </c>
      <c r="D263" s="4">
        <f>Crowdfunding!H842</f>
        <v>77</v>
      </c>
      <c r="M263" s="5"/>
    </row>
    <row r="264" spans="1:13" x14ac:dyDescent="0.5">
      <c r="A264" t="str">
        <f>Table1[[#This Row],[outcome]]</f>
        <v>successful</v>
      </c>
      <c r="B264" s="5">
        <f>Table1[[#This Row],[backers_count]]</f>
        <v>2436</v>
      </c>
      <c r="C264" t="str">
        <f>Crowdfunding!G843</f>
        <v>failed</v>
      </c>
      <c r="D264" s="4">
        <f>Crowdfunding!H843</f>
        <v>1748</v>
      </c>
      <c r="M264" s="5"/>
    </row>
    <row r="265" spans="1:13" x14ac:dyDescent="0.5">
      <c r="A265" t="str">
        <f>Table1[[#This Row],[outcome]]</f>
        <v>successful</v>
      </c>
      <c r="B265" s="5">
        <f>Table1[[#This Row],[backers_count]]</f>
        <v>80</v>
      </c>
      <c r="C265" t="str">
        <f>Crowdfunding!G844</f>
        <v>failed</v>
      </c>
      <c r="D265" s="4">
        <f>Crowdfunding!H844</f>
        <v>79</v>
      </c>
      <c r="M265" s="5"/>
    </row>
    <row r="266" spans="1:13" x14ac:dyDescent="0.5">
      <c r="A266" t="str">
        <f>Table1[[#This Row],[outcome]]</f>
        <v>successful</v>
      </c>
      <c r="B266" s="5">
        <f>Table1[[#This Row],[backers_count]]</f>
        <v>42</v>
      </c>
      <c r="C266" t="str">
        <f>Crowdfunding!G845</f>
        <v>failed</v>
      </c>
      <c r="D266" s="4">
        <f>Crowdfunding!H845</f>
        <v>889</v>
      </c>
      <c r="M266" s="5"/>
    </row>
    <row r="267" spans="1:13" x14ac:dyDescent="0.5">
      <c r="A267" t="str">
        <f>Table1[[#This Row],[outcome]]</f>
        <v>successful</v>
      </c>
      <c r="B267" s="5">
        <f>Table1[[#This Row],[backers_count]]</f>
        <v>139</v>
      </c>
      <c r="C267" t="str">
        <f>Crowdfunding!G846</f>
        <v>failed</v>
      </c>
      <c r="D267" s="4">
        <f>Crowdfunding!H846</f>
        <v>56</v>
      </c>
      <c r="M267" s="5"/>
    </row>
    <row r="268" spans="1:13" x14ac:dyDescent="0.5">
      <c r="A268" t="str">
        <f>Table1[[#This Row],[outcome]]</f>
        <v>successful</v>
      </c>
      <c r="B268" s="5">
        <f>Table1[[#This Row],[backers_count]]</f>
        <v>159</v>
      </c>
      <c r="C268" t="str">
        <f>Crowdfunding!G847</f>
        <v>failed</v>
      </c>
      <c r="D268" s="4">
        <f>Crowdfunding!H847</f>
        <v>1</v>
      </c>
      <c r="M268" s="5"/>
    </row>
    <row r="269" spans="1:13" x14ac:dyDescent="0.5">
      <c r="A269" t="str">
        <f>Table1[[#This Row],[outcome]]</f>
        <v>successful</v>
      </c>
      <c r="B269" s="5">
        <f>Table1[[#This Row],[backers_count]]</f>
        <v>381</v>
      </c>
      <c r="C269" t="str">
        <f>Crowdfunding!G848</f>
        <v>failed</v>
      </c>
      <c r="D269" s="4">
        <f>Crowdfunding!H848</f>
        <v>83</v>
      </c>
      <c r="M269" s="5"/>
    </row>
    <row r="270" spans="1:13" x14ac:dyDescent="0.5">
      <c r="A270" t="str">
        <f>Table1[[#This Row],[outcome]]</f>
        <v>successful</v>
      </c>
      <c r="B270" s="5">
        <f>Table1[[#This Row],[backers_count]]</f>
        <v>194</v>
      </c>
      <c r="C270" t="str">
        <f>Crowdfunding!G849</f>
        <v>failed</v>
      </c>
      <c r="D270" s="4">
        <f>Crowdfunding!H849</f>
        <v>2025</v>
      </c>
      <c r="M270" s="5"/>
    </row>
    <row r="271" spans="1:13" x14ac:dyDescent="0.5">
      <c r="A271" t="str">
        <f>Table1[[#This Row],[outcome]]</f>
        <v>successful</v>
      </c>
      <c r="B271" s="5">
        <f>Table1[[#This Row],[backers_count]]</f>
        <v>106</v>
      </c>
      <c r="C271" t="str">
        <f>Crowdfunding!G850</f>
        <v>failed</v>
      </c>
      <c r="D271" s="4">
        <f>Crowdfunding!H850</f>
        <v>14</v>
      </c>
      <c r="M271" s="5"/>
    </row>
    <row r="272" spans="1:13" x14ac:dyDescent="0.5">
      <c r="A272" t="str">
        <f>Table1[[#This Row],[outcome]]</f>
        <v>successful</v>
      </c>
      <c r="B272" s="5">
        <f>Table1[[#This Row],[backers_count]]</f>
        <v>142</v>
      </c>
      <c r="C272" t="str">
        <f>Crowdfunding!G851</f>
        <v>failed</v>
      </c>
      <c r="D272" s="4">
        <f>Crowdfunding!H851</f>
        <v>656</v>
      </c>
      <c r="M272" s="5"/>
    </row>
    <row r="273" spans="1:13" x14ac:dyDescent="0.5">
      <c r="A273" t="str">
        <f>Table1[[#This Row],[outcome]]</f>
        <v>successful</v>
      </c>
      <c r="B273" s="5">
        <f>Table1[[#This Row],[backers_count]]</f>
        <v>211</v>
      </c>
      <c r="C273" t="str">
        <f>Crowdfunding!G852</f>
        <v>failed</v>
      </c>
      <c r="D273" s="4">
        <f>Crowdfunding!H852</f>
        <v>1596</v>
      </c>
      <c r="M273" s="5"/>
    </row>
    <row r="274" spans="1:13" x14ac:dyDescent="0.5">
      <c r="A274" t="str">
        <f>Table1[[#This Row],[outcome]]</f>
        <v>successful</v>
      </c>
      <c r="B274" s="5">
        <f>Table1[[#This Row],[backers_count]]</f>
        <v>2756</v>
      </c>
      <c r="C274" t="str">
        <f>Crowdfunding!G853</f>
        <v>failed</v>
      </c>
      <c r="D274" s="4">
        <f>Crowdfunding!H853</f>
        <v>10</v>
      </c>
      <c r="M274" s="5"/>
    </row>
    <row r="275" spans="1:13" x14ac:dyDescent="0.5">
      <c r="A275" t="str">
        <f>Table1[[#This Row],[outcome]]</f>
        <v>successful</v>
      </c>
      <c r="B275" s="5">
        <f>Table1[[#This Row],[backers_count]]</f>
        <v>173</v>
      </c>
      <c r="C275" t="str">
        <f>Crowdfunding!G854</f>
        <v>failed</v>
      </c>
      <c r="D275" s="4">
        <f>Crowdfunding!H854</f>
        <v>1121</v>
      </c>
      <c r="M275" s="5"/>
    </row>
    <row r="276" spans="1:13" x14ac:dyDescent="0.5">
      <c r="A276" t="str">
        <f>Table1[[#This Row],[outcome]]</f>
        <v>successful</v>
      </c>
      <c r="B276" s="5">
        <f>Table1[[#This Row],[backers_count]]</f>
        <v>87</v>
      </c>
      <c r="C276" t="str">
        <f>Crowdfunding!G855</f>
        <v>failed</v>
      </c>
      <c r="D276" s="4">
        <f>Crowdfunding!H855</f>
        <v>15</v>
      </c>
      <c r="M276" s="5"/>
    </row>
    <row r="277" spans="1:13" x14ac:dyDescent="0.5">
      <c r="A277" t="str">
        <f>Table1[[#This Row],[outcome]]</f>
        <v>successful</v>
      </c>
      <c r="B277" s="5">
        <f>Table1[[#This Row],[backers_count]]</f>
        <v>1572</v>
      </c>
      <c r="C277" t="str">
        <f>Crowdfunding!G856</f>
        <v>failed</v>
      </c>
      <c r="D277" s="4">
        <f>Crowdfunding!H856</f>
        <v>191</v>
      </c>
      <c r="M277" s="5"/>
    </row>
    <row r="278" spans="1:13" x14ac:dyDescent="0.5">
      <c r="A278" t="str">
        <f>Table1[[#This Row],[outcome]]</f>
        <v>successful</v>
      </c>
      <c r="B278" s="5">
        <f>Table1[[#This Row],[backers_count]]</f>
        <v>2346</v>
      </c>
      <c r="C278" t="str">
        <f>Crowdfunding!G857</f>
        <v>failed</v>
      </c>
      <c r="D278" s="4">
        <f>Crowdfunding!H857</f>
        <v>16</v>
      </c>
      <c r="M278" s="5"/>
    </row>
    <row r="279" spans="1:13" x14ac:dyDescent="0.5">
      <c r="A279" t="str">
        <f>Table1[[#This Row],[outcome]]</f>
        <v>successful</v>
      </c>
      <c r="B279" s="5">
        <f>Table1[[#This Row],[backers_count]]</f>
        <v>115</v>
      </c>
      <c r="C279" t="str">
        <f>Crowdfunding!G858</f>
        <v>failed</v>
      </c>
      <c r="D279" s="4">
        <f>Crowdfunding!H858</f>
        <v>17</v>
      </c>
      <c r="M279" s="5"/>
    </row>
    <row r="280" spans="1:13" x14ac:dyDescent="0.5">
      <c r="A280" t="str">
        <f>Table1[[#This Row],[outcome]]</f>
        <v>successful</v>
      </c>
      <c r="B280" s="5">
        <f>Table1[[#This Row],[backers_count]]</f>
        <v>85</v>
      </c>
      <c r="C280" t="str">
        <f>Crowdfunding!G859</f>
        <v>failed</v>
      </c>
      <c r="D280" s="4">
        <f>Crowdfunding!H859</f>
        <v>34</v>
      </c>
      <c r="M280" s="5"/>
    </row>
    <row r="281" spans="1:13" x14ac:dyDescent="0.5">
      <c r="A281" t="str">
        <f>Table1[[#This Row],[outcome]]</f>
        <v>successful</v>
      </c>
      <c r="B281" s="5">
        <f>Table1[[#This Row],[backers_count]]</f>
        <v>144</v>
      </c>
      <c r="C281" t="str">
        <f>Crowdfunding!G860</f>
        <v>failed</v>
      </c>
      <c r="D281" s="4">
        <f>Crowdfunding!H860</f>
        <v>1</v>
      </c>
      <c r="M281" s="5"/>
    </row>
    <row r="282" spans="1:13" x14ac:dyDescent="0.5">
      <c r="A282" t="str">
        <f>Table1[[#This Row],[outcome]]</f>
        <v>successful</v>
      </c>
      <c r="B282" s="5">
        <f>Table1[[#This Row],[backers_count]]</f>
        <v>2443</v>
      </c>
      <c r="C282" t="str">
        <f>Crowdfunding!G861</f>
        <v>failed</v>
      </c>
      <c r="D282" s="4">
        <f>Crowdfunding!H861</f>
        <v>1274</v>
      </c>
      <c r="M282" s="5"/>
    </row>
    <row r="283" spans="1:13" x14ac:dyDescent="0.5">
      <c r="A283" t="str">
        <f>Table1[[#This Row],[outcome]]</f>
        <v>successful</v>
      </c>
      <c r="B283" s="5">
        <f>Table1[[#This Row],[backers_count]]</f>
        <v>64</v>
      </c>
      <c r="C283" t="str">
        <f>Crowdfunding!G862</f>
        <v>failed</v>
      </c>
      <c r="D283" s="4">
        <f>Crowdfunding!H862</f>
        <v>210</v>
      </c>
      <c r="M283" s="5"/>
    </row>
    <row r="284" spans="1:13" x14ac:dyDescent="0.5">
      <c r="A284" t="str">
        <f>Table1[[#This Row],[outcome]]</f>
        <v>successful</v>
      </c>
      <c r="B284" s="5">
        <f>Table1[[#This Row],[backers_count]]</f>
        <v>268</v>
      </c>
      <c r="C284" t="str">
        <f>Crowdfunding!G863</f>
        <v>failed</v>
      </c>
      <c r="D284" s="4">
        <f>Crowdfunding!H863</f>
        <v>248</v>
      </c>
      <c r="M284" s="5"/>
    </row>
    <row r="285" spans="1:13" x14ac:dyDescent="0.5">
      <c r="A285" t="str">
        <f>Table1[[#This Row],[outcome]]</f>
        <v>successful</v>
      </c>
      <c r="B285" s="5">
        <f>Table1[[#This Row],[backers_count]]</f>
        <v>195</v>
      </c>
      <c r="C285" t="str">
        <f>Crowdfunding!G864</f>
        <v>failed</v>
      </c>
      <c r="D285" s="4">
        <f>Crowdfunding!H864</f>
        <v>513</v>
      </c>
      <c r="M285" s="5"/>
    </row>
    <row r="286" spans="1:13" x14ac:dyDescent="0.5">
      <c r="A286" t="str">
        <f>Table1[[#This Row],[outcome]]</f>
        <v>successful</v>
      </c>
      <c r="B286" s="5">
        <f>Table1[[#This Row],[backers_count]]</f>
        <v>186</v>
      </c>
      <c r="C286" t="str">
        <f>Crowdfunding!G865</f>
        <v>failed</v>
      </c>
      <c r="D286" s="4">
        <f>Crowdfunding!H865</f>
        <v>3410</v>
      </c>
      <c r="M286" s="5"/>
    </row>
    <row r="287" spans="1:13" x14ac:dyDescent="0.5">
      <c r="A287" t="str">
        <f>Table1[[#This Row],[outcome]]</f>
        <v>successful</v>
      </c>
      <c r="B287" s="5">
        <f>Table1[[#This Row],[backers_count]]</f>
        <v>460</v>
      </c>
      <c r="C287" t="str">
        <f>Crowdfunding!G866</f>
        <v>failed</v>
      </c>
      <c r="D287" s="4">
        <f>Crowdfunding!H866</f>
        <v>10</v>
      </c>
      <c r="M287" s="5"/>
    </row>
    <row r="288" spans="1:13" x14ac:dyDescent="0.5">
      <c r="A288" t="str">
        <f>Table1[[#This Row],[outcome]]</f>
        <v>successful</v>
      </c>
      <c r="B288" s="5">
        <f>Table1[[#This Row],[backers_count]]</f>
        <v>2528</v>
      </c>
      <c r="C288" t="str">
        <f>Crowdfunding!G867</f>
        <v>failed</v>
      </c>
      <c r="D288" s="4">
        <f>Crowdfunding!H867</f>
        <v>2201</v>
      </c>
      <c r="M288" s="5"/>
    </row>
    <row r="289" spans="1:13" x14ac:dyDescent="0.5">
      <c r="A289" t="str">
        <f>Table1[[#This Row],[outcome]]</f>
        <v>successful</v>
      </c>
      <c r="B289" s="5">
        <f>Table1[[#This Row],[backers_count]]</f>
        <v>3657</v>
      </c>
      <c r="C289" t="str">
        <f>Crowdfunding!G868</f>
        <v>failed</v>
      </c>
      <c r="D289" s="4">
        <f>Crowdfunding!H868</f>
        <v>676</v>
      </c>
      <c r="M289" s="5"/>
    </row>
    <row r="290" spans="1:13" x14ac:dyDescent="0.5">
      <c r="A290" t="str">
        <f>Table1[[#This Row],[outcome]]</f>
        <v>successful</v>
      </c>
      <c r="B290" s="5">
        <f>Table1[[#This Row],[backers_count]]</f>
        <v>131</v>
      </c>
      <c r="C290" t="str">
        <f>Crowdfunding!G869</f>
        <v>failed</v>
      </c>
      <c r="D290" s="4">
        <f>Crowdfunding!H869</f>
        <v>831</v>
      </c>
      <c r="M290" s="5"/>
    </row>
    <row r="291" spans="1:13" x14ac:dyDescent="0.5">
      <c r="A291" t="str">
        <f>Table1[[#This Row],[outcome]]</f>
        <v>successful</v>
      </c>
      <c r="B291" s="5">
        <f>Table1[[#This Row],[backers_count]]</f>
        <v>239</v>
      </c>
      <c r="C291" t="str">
        <f>Crowdfunding!G870</f>
        <v>failed</v>
      </c>
      <c r="D291" s="4">
        <f>Crowdfunding!H870</f>
        <v>859</v>
      </c>
      <c r="M291" s="5"/>
    </row>
    <row r="292" spans="1:13" x14ac:dyDescent="0.5">
      <c r="A292" t="str">
        <f>Table1[[#This Row],[outcome]]</f>
        <v>successful</v>
      </c>
      <c r="B292" s="5">
        <f>Table1[[#This Row],[backers_count]]</f>
        <v>78</v>
      </c>
      <c r="C292" t="str">
        <f>Crowdfunding!G871</f>
        <v>failed</v>
      </c>
      <c r="D292" s="4">
        <f>Crowdfunding!H871</f>
        <v>45</v>
      </c>
      <c r="M292" s="5"/>
    </row>
    <row r="293" spans="1:13" x14ac:dyDescent="0.5">
      <c r="A293" t="str">
        <f>Table1[[#This Row],[outcome]]</f>
        <v>successful</v>
      </c>
      <c r="B293" s="5">
        <f>Table1[[#This Row],[backers_count]]</f>
        <v>1773</v>
      </c>
      <c r="C293" t="str">
        <f>Crowdfunding!G872</f>
        <v>failed</v>
      </c>
      <c r="D293" s="4">
        <f>Crowdfunding!H872</f>
        <v>6</v>
      </c>
      <c r="M293" s="5"/>
    </row>
    <row r="294" spans="1:13" x14ac:dyDescent="0.5">
      <c r="A294" t="str">
        <f>Table1[[#This Row],[outcome]]</f>
        <v>successful</v>
      </c>
      <c r="B294" s="5">
        <f>Table1[[#This Row],[backers_count]]</f>
        <v>32</v>
      </c>
      <c r="C294" t="str">
        <f>Crowdfunding!G873</f>
        <v>failed</v>
      </c>
      <c r="D294" s="4">
        <f>Crowdfunding!H873</f>
        <v>7</v>
      </c>
      <c r="M294" s="5"/>
    </row>
    <row r="295" spans="1:13" x14ac:dyDescent="0.5">
      <c r="A295" t="str">
        <f>Table1[[#This Row],[outcome]]</f>
        <v>successful</v>
      </c>
      <c r="B295" s="5">
        <f>Table1[[#This Row],[backers_count]]</f>
        <v>369</v>
      </c>
      <c r="C295" t="str">
        <f>Crowdfunding!G874</f>
        <v>failed</v>
      </c>
      <c r="D295" s="4">
        <f>Crowdfunding!H874</f>
        <v>31</v>
      </c>
      <c r="M295" s="5"/>
    </row>
    <row r="296" spans="1:13" x14ac:dyDescent="0.5">
      <c r="A296" t="str">
        <f>Table1[[#This Row],[outcome]]</f>
        <v>successful</v>
      </c>
      <c r="B296" s="5">
        <f>Table1[[#This Row],[backers_count]]</f>
        <v>89</v>
      </c>
      <c r="C296" t="str">
        <f>Crowdfunding!G875</f>
        <v>failed</v>
      </c>
      <c r="D296" s="4">
        <f>Crowdfunding!H875</f>
        <v>78</v>
      </c>
      <c r="M296" s="5"/>
    </row>
    <row r="297" spans="1:13" x14ac:dyDescent="0.5">
      <c r="A297" t="str">
        <f>Table1[[#This Row],[outcome]]</f>
        <v>successful</v>
      </c>
      <c r="B297" s="5">
        <f>Table1[[#This Row],[backers_count]]</f>
        <v>147</v>
      </c>
      <c r="C297" t="str">
        <f>Crowdfunding!G876</f>
        <v>failed</v>
      </c>
      <c r="D297" s="4">
        <f>Crowdfunding!H876</f>
        <v>1225</v>
      </c>
      <c r="M297" s="5"/>
    </row>
    <row r="298" spans="1:13" x14ac:dyDescent="0.5">
      <c r="A298" t="str">
        <f>Table1[[#This Row],[outcome]]</f>
        <v>successful</v>
      </c>
      <c r="B298" s="5">
        <f>Table1[[#This Row],[backers_count]]</f>
        <v>126</v>
      </c>
      <c r="C298" t="str">
        <f>Crowdfunding!G877</f>
        <v>failed</v>
      </c>
      <c r="D298" s="4">
        <f>Crowdfunding!H877</f>
        <v>1</v>
      </c>
      <c r="M298" s="5"/>
    </row>
    <row r="299" spans="1:13" x14ac:dyDescent="0.5">
      <c r="A299" t="str">
        <f>Table1[[#This Row],[outcome]]</f>
        <v>successful</v>
      </c>
      <c r="B299" s="5">
        <f>Table1[[#This Row],[backers_count]]</f>
        <v>2218</v>
      </c>
      <c r="C299" t="str">
        <f>Crowdfunding!G878</f>
        <v>failed</v>
      </c>
      <c r="D299" s="4">
        <f>Crowdfunding!H878</f>
        <v>67</v>
      </c>
      <c r="M299" s="5"/>
    </row>
    <row r="300" spans="1:13" x14ac:dyDescent="0.5">
      <c r="A300" t="str">
        <f>Table1[[#This Row],[outcome]]</f>
        <v>successful</v>
      </c>
      <c r="B300" s="5">
        <f>Table1[[#This Row],[backers_count]]</f>
        <v>202</v>
      </c>
      <c r="C300" t="str">
        <f>Crowdfunding!G879</f>
        <v>failed</v>
      </c>
      <c r="D300" s="4">
        <f>Crowdfunding!H879</f>
        <v>19</v>
      </c>
      <c r="M300" s="5"/>
    </row>
    <row r="301" spans="1:13" x14ac:dyDescent="0.5">
      <c r="A301" t="str">
        <f>Table1[[#This Row],[outcome]]</f>
        <v>successful</v>
      </c>
      <c r="B301" s="5">
        <f>Table1[[#This Row],[backers_count]]</f>
        <v>140</v>
      </c>
      <c r="C301" t="str">
        <f>Crowdfunding!G880</f>
        <v>failed</v>
      </c>
      <c r="D301" s="4">
        <f>Crowdfunding!H880</f>
        <v>2108</v>
      </c>
      <c r="M301" s="5"/>
    </row>
    <row r="302" spans="1:13" x14ac:dyDescent="0.5">
      <c r="A302" t="str">
        <f>Table1[[#This Row],[outcome]]</f>
        <v>successful</v>
      </c>
      <c r="B302" s="5">
        <f>Table1[[#This Row],[backers_count]]</f>
        <v>1052</v>
      </c>
      <c r="C302" t="str">
        <f>Crowdfunding!G881</f>
        <v>failed</v>
      </c>
      <c r="D302" s="4">
        <f>Crowdfunding!H881</f>
        <v>679</v>
      </c>
      <c r="M302" s="5"/>
    </row>
    <row r="303" spans="1:13" x14ac:dyDescent="0.5">
      <c r="A303" t="str">
        <f>Table1[[#This Row],[outcome]]</f>
        <v>successful</v>
      </c>
      <c r="B303" s="5">
        <f>Table1[[#This Row],[backers_count]]</f>
        <v>247</v>
      </c>
      <c r="C303" t="str">
        <f>Crowdfunding!G882</f>
        <v>failed</v>
      </c>
      <c r="D303" s="4">
        <f>Crowdfunding!H882</f>
        <v>36</v>
      </c>
      <c r="M303" s="5"/>
    </row>
    <row r="304" spans="1:13" x14ac:dyDescent="0.5">
      <c r="A304" t="str">
        <f>Table1[[#This Row],[outcome]]</f>
        <v>successful</v>
      </c>
      <c r="B304" s="5">
        <f>Table1[[#This Row],[backers_count]]</f>
        <v>84</v>
      </c>
      <c r="C304" t="str">
        <f>Crowdfunding!G883</f>
        <v>failed</v>
      </c>
      <c r="D304" s="4">
        <f>Crowdfunding!H883</f>
        <v>47</v>
      </c>
      <c r="M304" s="5"/>
    </row>
    <row r="305" spans="1:13" x14ac:dyDescent="0.5">
      <c r="A305" t="str">
        <f>Table1[[#This Row],[outcome]]</f>
        <v>successful</v>
      </c>
      <c r="B305" s="5">
        <f>Table1[[#This Row],[backers_count]]</f>
        <v>88</v>
      </c>
      <c r="C305" t="str">
        <f>Crowdfunding!G884</f>
        <v>failed</v>
      </c>
      <c r="D305" s="4">
        <f>Crowdfunding!H884</f>
        <v>70</v>
      </c>
      <c r="M305" s="5"/>
    </row>
    <row r="306" spans="1:13" x14ac:dyDescent="0.5">
      <c r="A306" t="str">
        <f>Table1[[#This Row],[outcome]]</f>
        <v>successful</v>
      </c>
      <c r="B306" s="5">
        <f>Table1[[#This Row],[backers_count]]</f>
        <v>156</v>
      </c>
      <c r="C306" t="str">
        <f>Crowdfunding!G885</f>
        <v>failed</v>
      </c>
      <c r="D306" s="4">
        <f>Crowdfunding!H885</f>
        <v>154</v>
      </c>
      <c r="M306" s="5"/>
    </row>
    <row r="307" spans="1:13" x14ac:dyDescent="0.5">
      <c r="A307" t="str">
        <f>Table1[[#This Row],[outcome]]</f>
        <v>successful</v>
      </c>
      <c r="B307" s="5">
        <f>Table1[[#This Row],[backers_count]]</f>
        <v>2985</v>
      </c>
      <c r="C307" t="str">
        <f>Crowdfunding!G886</f>
        <v>failed</v>
      </c>
      <c r="D307" s="4">
        <f>Crowdfunding!H886</f>
        <v>22</v>
      </c>
      <c r="M307" s="5"/>
    </row>
    <row r="308" spans="1:13" x14ac:dyDescent="0.5">
      <c r="A308" t="str">
        <f>Table1[[#This Row],[outcome]]</f>
        <v>successful</v>
      </c>
      <c r="B308" s="5">
        <f>Table1[[#This Row],[backers_count]]</f>
        <v>762</v>
      </c>
      <c r="C308" t="str">
        <f>Crowdfunding!G887</f>
        <v>failed</v>
      </c>
      <c r="D308" s="4">
        <f>Crowdfunding!H887</f>
        <v>1758</v>
      </c>
      <c r="M308" s="5"/>
    </row>
    <row r="309" spans="1:13" x14ac:dyDescent="0.5">
      <c r="A309" t="str">
        <f>Table1[[#This Row],[outcome]]</f>
        <v>successful</v>
      </c>
      <c r="B309" s="5">
        <f>Table1[[#This Row],[backers_count]]</f>
        <v>554</v>
      </c>
      <c r="C309" t="str">
        <f>Crowdfunding!G888</f>
        <v>failed</v>
      </c>
      <c r="D309" s="4">
        <f>Crowdfunding!H888</f>
        <v>94</v>
      </c>
      <c r="M309" s="5"/>
    </row>
    <row r="310" spans="1:13" x14ac:dyDescent="0.5">
      <c r="A310" t="str">
        <f>Table1[[#This Row],[outcome]]</f>
        <v>successful</v>
      </c>
      <c r="B310" s="5">
        <f>Table1[[#This Row],[backers_count]]</f>
        <v>135</v>
      </c>
      <c r="C310" t="str">
        <f>Crowdfunding!G889</f>
        <v>failed</v>
      </c>
      <c r="D310" s="4">
        <f>Crowdfunding!H889</f>
        <v>33</v>
      </c>
      <c r="M310" s="5"/>
    </row>
    <row r="311" spans="1:13" x14ac:dyDescent="0.5">
      <c r="A311" t="str">
        <f>Table1[[#This Row],[outcome]]</f>
        <v>successful</v>
      </c>
      <c r="B311" s="5">
        <f>Table1[[#This Row],[backers_count]]</f>
        <v>122</v>
      </c>
      <c r="C311" t="str">
        <f>Crowdfunding!G890</f>
        <v>failed</v>
      </c>
      <c r="D311" s="4">
        <f>Crowdfunding!H890</f>
        <v>1</v>
      </c>
      <c r="M311" s="5"/>
    </row>
    <row r="312" spans="1:13" x14ac:dyDescent="0.5">
      <c r="A312" t="str">
        <f>Table1[[#This Row],[outcome]]</f>
        <v>successful</v>
      </c>
      <c r="B312" s="5">
        <f>Table1[[#This Row],[backers_count]]</f>
        <v>221</v>
      </c>
      <c r="C312" t="str">
        <f>Crowdfunding!G891</f>
        <v>failed</v>
      </c>
      <c r="D312" s="4">
        <f>Crowdfunding!H891</f>
        <v>31</v>
      </c>
      <c r="M312" s="5"/>
    </row>
    <row r="313" spans="1:13" x14ac:dyDescent="0.5">
      <c r="A313" t="str">
        <f>Table1[[#This Row],[outcome]]</f>
        <v>successful</v>
      </c>
      <c r="B313" s="5">
        <f>Table1[[#This Row],[backers_count]]</f>
        <v>126</v>
      </c>
      <c r="C313" t="str">
        <f>Crowdfunding!G892</f>
        <v>failed</v>
      </c>
      <c r="D313" s="4">
        <f>Crowdfunding!H892</f>
        <v>35</v>
      </c>
      <c r="M313" s="5"/>
    </row>
    <row r="314" spans="1:13" x14ac:dyDescent="0.5">
      <c r="A314" t="str">
        <f>Table1[[#This Row],[outcome]]</f>
        <v>successful</v>
      </c>
      <c r="B314" s="5">
        <f>Table1[[#This Row],[backers_count]]</f>
        <v>1022</v>
      </c>
      <c r="C314" t="str">
        <f>Crowdfunding!G893</f>
        <v>failed</v>
      </c>
      <c r="D314" s="4">
        <f>Crowdfunding!H893</f>
        <v>63</v>
      </c>
      <c r="M314" s="5"/>
    </row>
    <row r="315" spans="1:13" x14ac:dyDescent="0.5">
      <c r="A315" t="str">
        <f>Table1[[#This Row],[outcome]]</f>
        <v>successful</v>
      </c>
      <c r="B315" s="5">
        <f>Table1[[#This Row],[backers_count]]</f>
        <v>3177</v>
      </c>
      <c r="C315" t="str">
        <f>Crowdfunding!G894</f>
        <v>failed</v>
      </c>
      <c r="D315" s="4">
        <f>Crowdfunding!H894</f>
        <v>526</v>
      </c>
      <c r="M315" s="5"/>
    </row>
    <row r="316" spans="1:13" x14ac:dyDescent="0.5">
      <c r="A316" t="str">
        <f>Table1[[#This Row],[outcome]]</f>
        <v>successful</v>
      </c>
      <c r="B316" s="5">
        <f>Table1[[#This Row],[backers_count]]</f>
        <v>198</v>
      </c>
      <c r="C316" t="str">
        <f>Crowdfunding!G895</f>
        <v>failed</v>
      </c>
      <c r="D316" s="4">
        <f>Crowdfunding!H895</f>
        <v>121</v>
      </c>
      <c r="M316" s="5"/>
    </row>
    <row r="317" spans="1:13" x14ac:dyDescent="0.5">
      <c r="A317" t="str">
        <f>Table1[[#This Row],[outcome]]</f>
        <v>successful</v>
      </c>
      <c r="B317" s="5">
        <f>Table1[[#This Row],[backers_count]]</f>
        <v>85</v>
      </c>
      <c r="C317" t="str">
        <f>Crowdfunding!G896</f>
        <v>failed</v>
      </c>
      <c r="D317" s="4">
        <f>Crowdfunding!H896</f>
        <v>67</v>
      </c>
      <c r="M317" s="5"/>
    </row>
    <row r="318" spans="1:13" x14ac:dyDescent="0.5">
      <c r="A318" t="str">
        <f>Table1[[#This Row],[outcome]]</f>
        <v>successful</v>
      </c>
      <c r="B318" s="5">
        <f>Table1[[#This Row],[backers_count]]</f>
        <v>3596</v>
      </c>
      <c r="C318" t="str">
        <f>Crowdfunding!G897</f>
        <v>failed</v>
      </c>
      <c r="D318" s="4">
        <f>Crowdfunding!H897</f>
        <v>57</v>
      </c>
      <c r="M318" s="5"/>
    </row>
    <row r="319" spans="1:13" x14ac:dyDescent="0.5">
      <c r="A319" t="str">
        <f>Table1[[#This Row],[outcome]]</f>
        <v>successful</v>
      </c>
      <c r="B319" s="5">
        <f>Table1[[#This Row],[backers_count]]</f>
        <v>244</v>
      </c>
      <c r="C319" t="str">
        <f>Crowdfunding!G898</f>
        <v>failed</v>
      </c>
      <c r="D319" s="4">
        <f>Crowdfunding!H898</f>
        <v>1229</v>
      </c>
      <c r="M319" s="5"/>
    </row>
    <row r="320" spans="1:13" x14ac:dyDescent="0.5">
      <c r="A320" t="str">
        <f>Table1[[#This Row],[outcome]]</f>
        <v>successful</v>
      </c>
      <c r="B320" s="5">
        <f>Table1[[#This Row],[backers_count]]</f>
        <v>5180</v>
      </c>
      <c r="C320" t="str">
        <f>Crowdfunding!G899</f>
        <v>failed</v>
      </c>
      <c r="D320" s="4">
        <f>Crowdfunding!H899</f>
        <v>12</v>
      </c>
      <c r="M320" s="5"/>
    </row>
    <row r="321" spans="1:13" x14ac:dyDescent="0.5">
      <c r="A321" t="str">
        <f>Table1[[#This Row],[outcome]]</f>
        <v>successful</v>
      </c>
      <c r="B321" s="5">
        <f>Table1[[#This Row],[backers_count]]</f>
        <v>589</v>
      </c>
      <c r="C321" t="str">
        <f>Crowdfunding!G900</f>
        <v>failed</v>
      </c>
      <c r="D321" s="4">
        <f>Crowdfunding!H900</f>
        <v>452</v>
      </c>
      <c r="M321" s="5"/>
    </row>
    <row r="322" spans="1:13" x14ac:dyDescent="0.5">
      <c r="A322" t="str">
        <f>Table1[[#This Row],[outcome]]</f>
        <v>successful</v>
      </c>
      <c r="B322" s="5">
        <f>Table1[[#This Row],[backers_count]]</f>
        <v>2725</v>
      </c>
      <c r="C322" t="str">
        <f>Crowdfunding!G901</f>
        <v>failed</v>
      </c>
      <c r="D322" s="4">
        <f>Crowdfunding!H901</f>
        <v>1886</v>
      </c>
      <c r="M322" s="5"/>
    </row>
    <row r="323" spans="1:13" x14ac:dyDescent="0.5">
      <c r="A323" t="str">
        <f>Table1[[#This Row],[outcome]]</f>
        <v>successful</v>
      </c>
      <c r="B323" s="5">
        <f>Table1[[#This Row],[backers_count]]</f>
        <v>300</v>
      </c>
      <c r="C323" t="str">
        <f>Crowdfunding!G902</f>
        <v>failed</v>
      </c>
      <c r="D323" s="4">
        <f>Crowdfunding!H902</f>
        <v>1825</v>
      </c>
      <c r="M323" s="5"/>
    </row>
    <row r="324" spans="1:13" x14ac:dyDescent="0.5">
      <c r="A324" t="str">
        <f>Table1[[#This Row],[outcome]]</f>
        <v>successful</v>
      </c>
      <c r="B324" s="5">
        <f>Table1[[#This Row],[backers_count]]</f>
        <v>144</v>
      </c>
      <c r="C324" t="str">
        <f>Crowdfunding!G903</f>
        <v>failed</v>
      </c>
      <c r="D324" s="4">
        <f>Crowdfunding!H903</f>
        <v>31</v>
      </c>
      <c r="M324" s="5"/>
    </row>
    <row r="325" spans="1:13" x14ac:dyDescent="0.5">
      <c r="A325" t="str">
        <f>Table1[[#This Row],[outcome]]</f>
        <v>successful</v>
      </c>
      <c r="B325" s="5">
        <f>Table1[[#This Row],[backers_count]]</f>
        <v>87</v>
      </c>
      <c r="C325" t="str">
        <f>Crowdfunding!G904</f>
        <v>failed</v>
      </c>
      <c r="D325" s="4">
        <f>Crowdfunding!H904</f>
        <v>107</v>
      </c>
      <c r="M325" s="5"/>
    </row>
    <row r="326" spans="1:13" x14ac:dyDescent="0.5">
      <c r="A326" t="str">
        <f>Table1[[#This Row],[outcome]]</f>
        <v>successful</v>
      </c>
      <c r="B326" s="5">
        <f>Table1[[#This Row],[backers_count]]</f>
        <v>3116</v>
      </c>
      <c r="C326" t="str">
        <f>Crowdfunding!G905</f>
        <v>failed</v>
      </c>
      <c r="D326" s="4">
        <f>Crowdfunding!H905</f>
        <v>27</v>
      </c>
      <c r="M326" s="5"/>
    </row>
    <row r="327" spans="1:13" x14ac:dyDescent="0.5">
      <c r="A327" t="str">
        <f>Table1[[#This Row],[outcome]]</f>
        <v>successful</v>
      </c>
      <c r="B327" s="5">
        <f>Table1[[#This Row],[backers_count]]</f>
        <v>909</v>
      </c>
      <c r="C327" t="str">
        <f>Crowdfunding!G906</f>
        <v>failed</v>
      </c>
      <c r="D327" s="4">
        <f>Crowdfunding!H906</f>
        <v>1221</v>
      </c>
      <c r="M327" s="5"/>
    </row>
    <row r="328" spans="1:13" x14ac:dyDescent="0.5">
      <c r="A328" t="str">
        <f>Table1[[#This Row],[outcome]]</f>
        <v>successful</v>
      </c>
      <c r="B328" s="5">
        <f>Table1[[#This Row],[backers_count]]</f>
        <v>1613</v>
      </c>
      <c r="C328" t="str">
        <f>Crowdfunding!G907</f>
        <v>failed</v>
      </c>
      <c r="D328" s="4">
        <f>Crowdfunding!H907</f>
        <v>1</v>
      </c>
      <c r="M328" s="5"/>
    </row>
    <row r="329" spans="1:13" x14ac:dyDescent="0.5">
      <c r="A329" t="str">
        <f>Table1[[#This Row],[outcome]]</f>
        <v>successful</v>
      </c>
      <c r="B329" s="5">
        <f>Table1[[#This Row],[backers_count]]</f>
        <v>136</v>
      </c>
      <c r="C329" t="str">
        <f>Crowdfunding!G908</f>
        <v>failed</v>
      </c>
      <c r="D329" s="4">
        <f>Crowdfunding!H908</f>
        <v>16</v>
      </c>
      <c r="M329" s="5"/>
    </row>
    <row r="330" spans="1:13" x14ac:dyDescent="0.5">
      <c r="A330" t="str">
        <f>Table1[[#This Row],[outcome]]</f>
        <v>successful</v>
      </c>
      <c r="B330" s="5">
        <f>Table1[[#This Row],[backers_count]]</f>
        <v>130</v>
      </c>
      <c r="C330" t="str">
        <f>Crowdfunding!G909</f>
        <v>failed</v>
      </c>
      <c r="D330" s="4">
        <f>Crowdfunding!H909</f>
        <v>41</v>
      </c>
      <c r="M330" s="5"/>
    </row>
    <row r="331" spans="1:13" x14ac:dyDescent="0.5">
      <c r="A331" t="str">
        <f>Table1[[#This Row],[outcome]]</f>
        <v>successful</v>
      </c>
      <c r="B331" s="5">
        <f>Table1[[#This Row],[backers_count]]</f>
        <v>102</v>
      </c>
      <c r="C331" t="str">
        <f>Crowdfunding!G910</f>
        <v>failed</v>
      </c>
      <c r="D331" s="4">
        <f>Crowdfunding!H910</f>
        <v>523</v>
      </c>
      <c r="M331" s="5"/>
    </row>
    <row r="332" spans="1:13" x14ac:dyDescent="0.5">
      <c r="A332" t="str">
        <f>Table1[[#This Row],[outcome]]</f>
        <v>successful</v>
      </c>
      <c r="B332" s="5">
        <f>Table1[[#This Row],[backers_count]]</f>
        <v>4006</v>
      </c>
      <c r="C332" t="str">
        <f>Crowdfunding!G911</f>
        <v>failed</v>
      </c>
      <c r="D332" s="4">
        <f>Crowdfunding!H911</f>
        <v>141</v>
      </c>
      <c r="M332" s="5"/>
    </row>
    <row r="333" spans="1:13" x14ac:dyDescent="0.5">
      <c r="A333" t="str">
        <f>Table1[[#This Row],[outcome]]</f>
        <v>successful</v>
      </c>
      <c r="B333" s="5">
        <f>Table1[[#This Row],[backers_count]]</f>
        <v>1629</v>
      </c>
      <c r="C333" t="str">
        <f>Crowdfunding!G912</f>
        <v>failed</v>
      </c>
      <c r="D333" s="4">
        <f>Crowdfunding!H912</f>
        <v>52</v>
      </c>
      <c r="M333" s="5"/>
    </row>
    <row r="334" spans="1:13" x14ac:dyDescent="0.5">
      <c r="A334" t="str">
        <f>Table1[[#This Row],[outcome]]</f>
        <v>successful</v>
      </c>
      <c r="B334" s="5">
        <f>Table1[[#This Row],[backers_count]]</f>
        <v>2188</v>
      </c>
      <c r="C334" t="str">
        <f>Crowdfunding!G913</f>
        <v>failed</v>
      </c>
      <c r="D334" s="4">
        <f>Crowdfunding!H913</f>
        <v>225</v>
      </c>
      <c r="M334" s="5"/>
    </row>
    <row r="335" spans="1:13" x14ac:dyDescent="0.5">
      <c r="A335" t="str">
        <f>Table1[[#This Row],[outcome]]</f>
        <v>successful</v>
      </c>
      <c r="B335" s="5">
        <f>Table1[[#This Row],[backers_count]]</f>
        <v>2409</v>
      </c>
      <c r="C335" t="str">
        <f>Crowdfunding!G914</f>
        <v>failed</v>
      </c>
      <c r="D335" s="4">
        <f>Crowdfunding!H914</f>
        <v>38</v>
      </c>
      <c r="M335" s="5"/>
    </row>
    <row r="336" spans="1:13" x14ac:dyDescent="0.5">
      <c r="A336" t="str">
        <f>Table1[[#This Row],[outcome]]</f>
        <v>successful</v>
      </c>
      <c r="B336" s="5">
        <f>Table1[[#This Row],[backers_count]]</f>
        <v>194</v>
      </c>
      <c r="C336" t="str">
        <f>Crowdfunding!G915</f>
        <v>failed</v>
      </c>
      <c r="D336" s="4">
        <f>Crowdfunding!H915</f>
        <v>15</v>
      </c>
      <c r="M336" s="5"/>
    </row>
    <row r="337" spans="1:13" x14ac:dyDescent="0.5">
      <c r="A337" t="str">
        <f>Table1[[#This Row],[outcome]]</f>
        <v>successful</v>
      </c>
      <c r="B337" s="5">
        <f>Table1[[#This Row],[backers_count]]</f>
        <v>1140</v>
      </c>
      <c r="C337" t="str">
        <f>Crowdfunding!G916</f>
        <v>failed</v>
      </c>
      <c r="D337" s="4">
        <f>Crowdfunding!H916</f>
        <v>37</v>
      </c>
      <c r="M337" s="5"/>
    </row>
    <row r="338" spans="1:13" x14ac:dyDescent="0.5">
      <c r="A338" t="str">
        <f>Table1[[#This Row],[outcome]]</f>
        <v>successful</v>
      </c>
      <c r="B338" s="5">
        <f>Table1[[#This Row],[backers_count]]</f>
        <v>102</v>
      </c>
      <c r="C338" t="str">
        <f>Crowdfunding!G917</f>
        <v>failed</v>
      </c>
      <c r="D338" s="4">
        <f>Crowdfunding!H917</f>
        <v>112</v>
      </c>
      <c r="M338" s="5"/>
    </row>
    <row r="339" spans="1:13" x14ac:dyDescent="0.5">
      <c r="A339" t="str">
        <f>Table1[[#This Row],[outcome]]</f>
        <v>successful</v>
      </c>
      <c r="B339" s="5">
        <f>Table1[[#This Row],[backers_count]]</f>
        <v>2857</v>
      </c>
      <c r="C339" t="str">
        <f>Crowdfunding!G918</f>
        <v>failed</v>
      </c>
      <c r="D339" s="4">
        <f>Crowdfunding!H918</f>
        <v>21</v>
      </c>
      <c r="M339" s="5"/>
    </row>
    <row r="340" spans="1:13" x14ac:dyDescent="0.5">
      <c r="A340" t="str">
        <f>Table1[[#This Row],[outcome]]</f>
        <v>successful</v>
      </c>
      <c r="B340" s="5">
        <f>Table1[[#This Row],[backers_count]]</f>
        <v>107</v>
      </c>
      <c r="C340" t="str">
        <f>Crowdfunding!G919</f>
        <v>failed</v>
      </c>
      <c r="D340" s="4">
        <f>Crowdfunding!H919</f>
        <v>67</v>
      </c>
      <c r="M340" s="5"/>
    </row>
    <row r="341" spans="1:13" x14ac:dyDescent="0.5">
      <c r="A341" t="str">
        <f>Table1[[#This Row],[outcome]]</f>
        <v>successful</v>
      </c>
      <c r="B341" s="5">
        <f>Table1[[#This Row],[backers_count]]</f>
        <v>160</v>
      </c>
      <c r="C341" t="str">
        <f>Crowdfunding!G920</f>
        <v>failed</v>
      </c>
      <c r="D341" s="4">
        <f>Crowdfunding!H920</f>
        <v>78</v>
      </c>
      <c r="M341" s="5"/>
    </row>
    <row r="342" spans="1:13" x14ac:dyDescent="0.5">
      <c r="A342" t="str">
        <f>Table1[[#This Row],[outcome]]</f>
        <v>successful</v>
      </c>
      <c r="B342" s="5">
        <f>Table1[[#This Row],[backers_count]]</f>
        <v>2230</v>
      </c>
      <c r="C342" t="str">
        <f>Crowdfunding!G921</f>
        <v>failed</v>
      </c>
      <c r="D342" s="4">
        <f>Crowdfunding!H921</f>
        <v>67</v>
      </c>
      <c r="M342" s="5"/>
    </row>
    <row r="343" spans="1:13" x14ac:dyDescent="0.5">
      <c r="A343" t="str">
        <f>Table1[[#This Row],[outcome]]</f>
        <v>successful</v>
      </c>
      <c r="B343" s="5">
        <f>Table1[[#This Row],[backers_count]]</f>
        <v>316</v>
      </c>
      <c r="C343" t="str">
        <f>Crowdfunding!G922</f>
        <v>failed</v>
      </c>
      <c r="D343" s="4">
        <f>Crowdfunding!H922</f>
        <v>263</v>
      </c>
      <c r="M343" s="5"/>
    </row>
    <row r="344" spans="1:13" x14ac:dyDescent="0.5">
      <c r="A344" t="str">
        <f>Table1[[#This Row],[outcome]]</f>
        <v>successful</v>
      </c>
      <c r="B344" s="5">
        <f>Table1[[#This Row],[backers_count]]</f>
        <v>117</v>
      </c>
      <c r="C344" t="str">
        <f>Crowdfunding!G923</f>
        <v>failed</v>
      </c>
      <c r="D344" s="4">
        <f>Crowdfunding!H923</f>
        <v>1691</v>
      </c>
      <c r="M344" s="5"/>
    </row>
    <row r="345" spans="1:13" x14ac:dyDescent="0.5">
      <c r="A345" t="str">
        <f>Table1[[#This Row],[outcome]]</f>
        <v>successful</v>
      </c>
      <c r="B345" s="5">
        <f>Table1[[#This Row],[backers_count]]</f>
        <v>6406</v>
      </c>
      <c r="C345" t="str">
        <f>Crowdfunding!G924</f>
        <v>failed</v>
      </c>
      <c r="D345" s="4">
        <f>Crowdfunding!H924</f>
        <v>181</v>
      </c>
      <c r="M345" s="5"/>
    </row>
    <row r="346" spans="1:13" x14ac:dyDescent="0.5">
      <c r="A346" t="str">
        <f>Table1[[#This Row],[outcome]]</f>
        <v>successful</v>
      </c>
      <c r="B346" s="5">
        <f>Table1[[#This Row],[backers_count]]</f>
        <v>192</v>
      </c>
      <c r="C346" t="str">
        <f>Crowdfunding!G925</f>
        <v>failed</v>
      </c>
      <c r="D346" s="4">
        <f>Crowdfunding!H925</f>
        <v>13</v>
      </c>
      <c r="M346" s="5"/>
    </row>
    <row r="347" spans="1:13" x14ac:dyDescent="0.5">
      <c r="A347" t="str">
        <f>Table1[[#This Row],[outcome]]</f>
        <v>successful</v>
      </c>
      <c r="B347" s="5">
        <f>Table1[[#This Row],[backers_count]]</f>
        <v>26</v>
      </c>
      <c r="C347" t="str">
        <f>Crowdfunding!G926</f>
        <v>failed</v>
      </c>
      <c r="D347" s="4">
        <f>Crowdfunding!H926</f>
        <v>1</v>
      </c>
      <c r="M347" s="5"/>
    </row>
    <row r="348" spans="1:13" x14ac:dyDescent="0.5">
      <c r="A348" t="str">
        <f>Table1[[#This Row],[outcome]]</f>
        <v>successful</v>
      </c>
      <c r="B348" s="5">
        <f>Table1[[#This Row],[backers_count]]</f>
        <v>723</v>
      </c>
      <c r="C348" t="str">
        <f>Crowdfunding!G927</f>
        <v>failed</v>
      </c>
      <c r="D348" s="4">
        <f>Crowdfunding!H927</f>
        <v>21</v>
      </c>
      <c r="M348" s="5"/>
    </row>
    <row r="349" spans="1:13" x14ac:dyDescent="0.5">
      <c r="A349" t="str">
        <f>Table1[[#This Row],[outcome]]</f>
        <v>successful</v>
      </c>
      <c r="B349" s="5">
        <f>Table1[[#This Row],[backers_count]]</f>
        <v>170</v>
      </c>
      <c r="C349" t="str">
        <f>Crowdfunding!G928</f>
        <v>failed</v>
      </c>
      <c r="D349" s="4">
        <f>Crowdfunding!H928</f>
        <v>830</v>
      </c>
      <c r="M349" s="5"/>
    </row>
    <row r="350" spans="1:13" x14ac:dyDescent="0.5">
      <c r="A350" t="str">
        <f>Table1[[#This Row],[outcome]]</f>
        <v>successful</v>
      </c>
      <c r="B350" s="5">
        <f>Table1[[#This Row],[backers_count]]</f>
        <v>238</v>
      </c>
      <c r="C350" t="str">
        <f>Crowdfunding!G929</f>
        <v>failed</v>
      </c>
      <c r="D350" s="4">
        <f>Crowdfunding!H929</f>
        <v>130</v>
      </c>
      <c r="M350" s="5"/>
    </row>
    <row r="351" spans="1:13" x14ac:dyDescent="0.5">
      <c r="A351" t="str">
        <f>Table1[[#This Row],[outcome]]</f>
        <v>successful</v>
      </c>
      <c r="B351" s="5">
        <f>Table1[[#This Row],[backers_count]]</f>
        <v>55</v>
      </c>
      <c r="C351" t="str">
        <f>Crowdfunding!G930</f>
        <v>failed</v>
      </c>
      <c r="D351" s="4">
        <f>Crowdfunding!H930</f>
        <v>55</v>
      </c>
      <c r="M351" s="5"/>
    </row>
    <row r="352" spans="1:13" x14ac:dyDescent="0.5">
      <c r="A352" t="str">
        <f>Table1[[#This Row],[outcome]]</f>
        <v>successful</v>
      </c>
      <c r="B352" s="5">
        <f>Table1[[#This Row],[backers_count]]</f>
        <v>128</v>
      </c>
      <c r="C352" t="str">
        <f>Crowdfunding!G931</f>
        <v>failed</v>
      </c>
      <c r="D352" s="4">
        <f>Crowdfunding!H931</f>
        <v>114</v>
      </c>
      <c r="M352" s="5"/>
    </row>
    <row r="353" spans="1:13" x14ac:dyDescent="0.5">
      <c r="A353" t="str">
        <f>Table1[[#This Row],[outcome]]</f>
        <v>successful</v>
      </c>
      <c r="B353" s="5">
        <f>Table1[[#This Row],[backers_count]]</f>
        <v>2144</v>
      </c>
      <c r="C353" t="str">
        <f>Crowdfunding!G932</f>
        <v>failed</v>
      </c>
      <c r="D353" s="4">
        <f>Crowdfunding!H932</f>
        <v>594</v>
      </c>
      <c r="M353" s="5"/>
    </row>
    <row r="354" spans="1:13" x14ac:dyDescent="0.5">
      <c r="A354" t="str">
        <f>Table1[[#This Row],[outcome]]</f>
        <v>successful</v>
      </c>
      <c r="B354" s="5">
        <f>Table1[[#This Row],[backers_count]]</f>
        <v>2693</v>
      </c>
      <c r="C354" t="str">
        <f>Crowdfunding!G933</f>
        <v>failed</v>
      </c>
      <c r="D354" s="4">
        <f>Crowdfunding!H933</f>
        <v>24</v>
      </c>
      <c r="M354" s="5"/>
    </row>
    <row r="355" spans="1:13" x14ac:dyDescent="0.5">
      <c r="A355" t="str">
        <f>Table1[[#This Row],[outcome]]</f>
        <v>successful</v>
      </c>
      <c r="B355" s="5">
        <f>Table1[[#This Row],[backers_count]]</f>
        <v>432</v>
      </c>
      <c r="C355" t="str">
        <f>Crowdfunding!G934</f>
        <v>failed</v>
      </c>
      <c r="D355" s="4">
        <f>Crowdfunding!H934</f>
        <v>252</v>
      </c>
      <c r="M355" s="5"/>
    </row>
    <row r="356" spans="1:13" x14ac:dyDescent="0.5">
      <c r="A356" t="str">
        <f>Table1[[#This Row],[outcome]]</f>
        <v>successful</v>
      </c>
      <c r="B356" s="5">
        <f>Table1[[#This Row],[backers_count]]</f>
        <v>189</v>
      </c>
      <c r="C356" t="str">
        <f>Crowdfunding!G935</f>
        <v>failed</v>
      </c>
      <c r="D356" s="4">
        <f>Crowdfunding!H935</f>
        <v>67</v>
      </c>
      <c r="M356" s="5"/>
    </row>
    <row r="357" spans="1:13" x14ac:dyDescent="0.5">
      <c r="A357" t="str">
        <f>Table1[[#This Row],[outcome]]</f>
        <v>successful</v>
      </c>
      <c r="B357" s="5">
        <f>Table1[[#This Row],[backers_count]]</f>
        <v>154</v>
      </c>
      <c r="C357" t="str">
        <f>Crowdfunding!G936</f>
        <v>failed</v>
      </c>
      <c r="D357" s="4">
        <f>Crowdfunding!H936</f>
        <v>742</v>
      </c>
      <c r="M357" s="5"/>
    </row>
    <row r="358" spans="1:13" x14ac:dyDescent="0.5">
      <c r="A358" t="str">
        <f>Table1[[#This Row],[outcome]]</f>
        <v>successful</v>
      </c>
      <c r="B358" s="5">
        <f>Table1[[#This Row],[backers_count]]</f>
        <v>96</v>
      </c>
      <c r="C358" t="str">
        <f>Crowdfunding!G937</f>
        <v>failed</v>
      </c>
      <c r="D358" s="4">
        <f>Crowdfunding!H937</f>
        <v>75</v>
      </c>
      <c r="M358" s="5"/>
    </row>
    <row r="359" spans="1:13" x14ac:dyDescent="0.5">
      <c r="A359" t="str">
        <f>Table1[[#This Row],[outcome]]</f>
        <v>successful</v>
      </c>
      <c r="B359" s="5">
        <f>Table1[[#This Row],[backers_count]]</f>
        <v>3063</v>
      </c>
      <c r="C359" t="str">
        <f>Crowdfunding!G938</f>
        <v>failed</v>
      </c>
      <c r="D359" s="4">
        <f>Crowdfunding!H938</f>
        <v>4405</v>
      </c>
      <c r="M359" s="5"/>
    </row>
    <row r="360" spans="1:13" x14ac:dyDescent="0.5">
      <c r="A360" t="str">
        <f>Table1[[#This Row],[outcome]]</f>
        <v>successful</v>
      </c>
      <c r="B360" s="5">
        <f>Table1[[#This Row],[backers_count]]</f>
        <v>2266</v>
      </c>
      <c r="C360" t="str">
        <f>Crowdfunding!G939</f>
        <v>failed</v>
      </c>
      <c r="D360" s="4">
        <f>Crowdfunding!H939</f>
        <v>92</v>
      </c>
      <c r="M360" s="5"/>
    </row>
    <row r="361" spans="1:13" x14ac:dyDescent="0.5">
      <c r="A361" t="str">
        <f>Table1[[#This Row],[outcome]]</f>
        <v>successful</v>
      </c>
      <c r="B361" s="5">
        <f>Table1[[#This Row],[backers_count]]</f>
        <v>194</v>
      </c>
      <c r="C361" t="str">
        <f>Crowdfunding!G940</f>
        <v>failed</v>
      </c>
      <c r="D361" s="4">
        <f>Crowdfunding!H940</f>
        <v>64</v>
      </c>
      <c r="M361" s="5"/>
    </row>
    <row r="362" spans="1:13" x14ac:dyDescent="0.5">
      <c r="A362" t="str">
        <f>Table1[[#This Row],[outcome]]</f>
        <v>successful</v>
      </c>
      <c r="B362" s="5">
        <f>Table1[[#This Row],[backers_count]]</f>
        <v>129</v>
      </c>
      <c r="C362" t="str">
        <f>Crowdfunding!G941</f>
        <v>failed</v>
      </c>
      <c r="D362" s="4">
        <f>Crowdfunding!H941</f>
        <v>64</v>
      </c>
      <c r="M362" s="5"/>
    </row>
    <row r="363" spans="1:13" x14ac:dyDescent="0.5">
      <c r="A363" t="str">
        <f>Table1[[#This Row],[outcome]]</f>
        <v>successful</v>
      </c>
      <c r="B363" s="5">
        <f>Table1[[#This Row],[backers_count]]</f>
        <v>375</v>
      </c>
      <c r="C363" t="str">
        <f>Crowdfunding!G942</f>
        <v>failed</v>
      </c>
      <c r="D363" s="4">
        <f>Crowdfunding!H942</f>
        <v>842</v>
      </c>
      <c r="M363" s="5"/>
    </row>
    <row r="364" spans="1:13" x14ac:dyDescent="0.5">
      <c r="A364" t="str">
        <f>Table1[[#This Row],[outcome]]</f>
        <v>successful</v>
      </c>
      <c r="B364" s="5">
        <f>Table1[[#This Row],[backers_count]]</f>
        <v>409</v>
      </c>
      <c r="C364" t="str">
        <f>Crowdfunding!G943</f>
        <v>failed</v>
      </c>
      <c r="D364" s="4">
        <f>Crowdfunding!H943</f>
        <v>112</v>
      </c>
      <c r="M364" s="5"/>
    </row>
    <row r="365" spans="1:13" x14ac:dyDescent="0.5">
      <c r="A365" t="str">
        <f>Table1[[#This Row],[outcome]]</f>
        <v>successful</v>
      </c>
      <c r="B365" s="5">
        <f>Table1[[#This Row],[backers_count]]</f>
        <v>234</v>
      </c>
      <c r="C365" t="str">
        <f>Crowdfunding!G944</f>
        <v>failed</v>
      </c>
      <c r="D365" s="4">
        <f>Crowdfunding!H944</f>
        <v>374</v>
      </c>
      <c r="M365" s="5"/>
    </row>
    <row r="366" spans="1:13" x14ac:dyDescent="0.5">
      <c r="A366" t="str">
        <f>Table1[[#This Row],[outcome]]</f>
        <v>successful</v>
      </c>
      <c r="B366" s="5">
        <f>Table1[[#This Row],[backers_count]]</f>
        <v>3016</v>
      </c>
      <c r="D366" s="4"/>
      <c r="M366" s="5"/>
    </row>
    <row r="367" spans="1:13" x14ac:dyDescent="0.5">
      <c r="A367" t="str">
        <f>Table1[[#This Row],[outcome]]</f>
        <v>successful</v>
      </c>
      <c r="B367" s="5">
        <f>Table1[[#This Row],[backers_count]]</f>
        <v>264</v>
      </c>
      <c r="C367" s="15"/>
      <c r="D367" s="4"/>
      <c r="M367" s="5"/>
    </row>
    <row r="368" spans="1:13" x14ac:dyDescent="0.5">
      <c r="A368" t="str">
        <f>Table1[[#This Row],[outcome]]</f>
        <v>successful</v>
      </c>
      <c r="B368" s="5">
        <f>Table1[[#This Row],[backers_count]]</f>
        <v>272</v>
      </c>
      <c r="D368" s="4"/>
      <c r="M368" s="5"/>
    </row>
    <row r="369" spans="1:13" x14ac:dyDescent="0.5">
      <c r="A369" t="str">
        <f>Table1[[#This Row],[outcome]]</f>
        <v>successful</v>
      </c>
      <c r="B369" s="5">
        <f>Table1[[#This Row],[backers_count]]</f>
        <v>419</v>
      </c>
      <c r="C369" s="15"/>
      <c r="D369" s="4"/>
      <c r="M369" s="5"/>
    </row>
    <row r="370" spans="1:13" x14ac:dyDescent="0.5">
      <c r="A370" t="str">
        <f>Table1[[#This Row],[outcome]]</f>
        <v>successful</v>
      </c>
      <c r="B370" s="5">
        <f>Table1[[#This Row],[backers_count]]</f>
        <v>1621</v>
      </c>
      <c r="D370" s="4"/>
      <c r="M370" s="5"/>
    </row>
    <row r="371" spans="1:13" x14ac:dyDescent="0.5">
      <c r="A371" t="str">
        <f>Table1[[#This Row],[outcome]]</f>
        <v>successful</v>
      </c>
      <c r="B371" s="5">
        <f>Table1[[#This Row],[backers_count]]</f>
        <v>1101</v>
      </c>
      <c r="D371" s="4"/>
      <c r="M371" s="5"/>
    </row>
    <row r="372" spans="1:13" x14ac:dyDescent="0.5">
      <c r="A372" t="str">
        <f>Table1[[#This Row],[outcome]]</f>
        <v>successful</v>
      </c>
      <c r="B372" s="5">
        <f>Table1[[#This Row],[backers_count]]</f>
        <v>1073</v>
      </c>
      <c r="D372" s="4"/>
      <c r="M372" s="5"/>
    </row>
    <row r="373" spans="1:13" x14ac:dyDescent="0.5">
      <c r="A373" t="str">
        <f>Table1[[#This Row],[outcome]]</f>
        <v>successful</v>
      </c>
      <c r="B373" s="5">
        <f>Table1[[#This Row],[backers_count]]</f>
        <v>331</v>
      </c>
      <c r="D373" s="4"/>
      <c r="M373" s="5"/>
    </row>
    <row r="374" spans="1:13" x14ac:dyDescent="0.5">
      <c r="A374" t="str">
        <f>Table1[[#This Row],[outcome]]</f>
        <v>successful</v>
      </c>
      <c r="B374" s="5">
        <f>Table1[[#This Row],[backers_count]]</f>
        <v>1170</v>
      </c>
      <c r="D374" s="4"/>
      <c r="M374" s="5"/>
    </row>
    <row r="375" spans="1:13" x14ac:dyDescent="0.5">
      <c r="A375" t="str">
        <f>Table1[[#This Row],[outcome]]</f>
        <v>successful</v>
      </c>
      <c r="B375" s="5">
        <f>Table1[[#This Row],[backers_count]]</f>
        <v>363</v>
      </c>
      <c r="D375" s="4"/>
      <c r="M375" s="5"/>
    </row>
    <row r="376" spans="1:13" x14ac:dyDescent="0.5">
      <c r="A376" t="str">
        <f>Table1[[#This Row],[outcome]]</f>
        <v>successful</v>
      </c>
      <c r="B376" s="5">
        <f>Table1[[#This Row],[backers_count]]</f>
        <v>103</v>
      </c>
      <c r="D376" s="4"/>
      <c r="M376" s="5"/>
    </row>
    <row r="377" spans="1:13" x14ac:dyDescent="0.5">
      <c r="A377" t="str">
        <f>Table1[[#This Row],[outcome]]</f>
        <v>successful</v>
      </c>
      <c r="B377" s="5">
        <f>Table1[[#This Row],[backers_count]]</f>
        <v>147</v>
      </c>
      <c r="C377" s="15"/>
      <c r="D377" s="16"/>
      <c r="M377" s="5"/>
    </row>
    <row r="378" spans="1:13" x14ac:dyDescent="0.5">
      <c r="A378" t="str">
        <f>Table1[[#This Row],[outcome]]</f>
        <v>successful</v>
      </c>
      <c r="B378" s="5">
        <f>Table1[[#This Row],[backers_count]]</f>
        <v>110</v>
      </c>
      <c r="D378" s="4"/>
      <c r="M378" s="5"/>
    </row>
    <row r="379" spans="1:13" x14ac:dyDescent="0.5">
      <c r="A379" t="str">
        <f>Table1[[#This Row],[outcome]]</f>
        <v>successful</v>
      </c>
      <c r="B379" s="5">
        <f>Table1[[#This Row],[backers_count]]</f>
        <v>134</v>
      </c>
      <c r="C379" s="15"/>
      <c r="D379" s="16"/>
      <c r="M379" s="5"/>
    </row>
    <row r="380" spans="1:13" x14ac:dyDescent="0.5">
      <c r="A380" t="str">
        <f>Table1[[#This Row],[outcome]]</f>
        <v>successful</v>
      </c>
      <c r="B380" s="5">
        <f>Table1[[#This Row],[backers_count]]</f>
        <v>269</v>
      </c>
      <c r="D380" s="4"/>
      <c r="M380" s="5"/>
    </row>
    <row r="381" spans="1:13" x14ac:dyDescent="0.5">
      <c r="A381" t="str">
        <f>Table1[[#This Row],[outcome]]</f>
        <v>successful</v>
      </c>
      <c r="B381" s="5">
        <f>Table1[[#This Row],[backers_count]]</f>
        <v>175</v>
      </c>
      <c r="D381" s="4"/>
      <c r="M381" s="5"/>
    </row>
    <row r="382" spans="1:13" x14ac:dyDescent="0.5">
      <c r="A382" t="str">
        <f>Table1[[#This Row],[outcome]]</f>
        <v>successful</v>
      </c>
      <c r="B382" s="5">
        <f>Table1[[#This Row],[backers_count]]</f>
        <v>69</v>
      </c>
      <c r="D382" s="4"/>
      <c r="M382" s="5"/>
    </row>
    <row r="383" spans="1:13" x14ac:dyDescent="0.5">
      <c r="A383" t="str">
        <f>Table1[[#This Row],[outcome]]</f>
        <v>successful</v>
      </c>
      <c r="B383" s="5">
        <f>Table1[[#This Row],[backers_count]]</f>
        <v>190</v>
      </c>
      <c r="D383" s="4"/>
      <c r="M383" s="5"/>
    </row>
    <row r="384" spans="1:13" x14ac:dyDescent="0.5">
      <c r="A384" t="str">
        <f>Table1[[#This Row],[outcome]]</f>
        <v>successful</v>
      </c>
      <c r="B384" s="5">
        <f>Table1[[#This Row],[backers_count]]</f>
        <v>237</v>
      </c>
      <c r="D384" s="4"/>
      <c r="M384" s="5"/>
    </row>
    <row r="385" spans="1:13" x14ac:dyDescent="0.5">
      <c r="A385" t="str">
        <f>Table1[[#This Row],[outcome]]</f>
        <v>successful</v>
      </c>
      <c r="B385" s="5">
        <f>Table1[[#This Row],[backers_count]]</f>
        <v>196</v>
      </c>
      <c r="D385" s="4"/>
      <c r="M385" s="5"/>
    </row>
    <row r="386" spans="1:13" x14ac:dyDescent="0.5">
      <c r="A386" t="str">
        <f>Table1[[#This Row],[outcome]]</f>
        <v>successful</v>
      </c>
      <c r="B386" s="5">
        <f>Table1[[#This Row],[backers_count]]</f>
        <v>7295</v>
      </c>
      <c r="D386" s="4"/>
      <c r="M386" s="5"/>
    </row>
    <row r="387" spans="1:13" x14ac:dyDescent="0.5">
      <c r="A387" t="str">
        <f>Table1[[#This Row],[outcome]]</f>
        <v>successful</v>
      </c>
      <c r="B387" s="5">
        <f>Table1[[#This Row],[backers_count]]</f>
        <v>2893</v>
      </c>
      <c r="D387" s="4"/>
      <c r="M387" s="5"/>
    </row>
    <row r="388" spans="1:13" x14ac:dyDescent="0.5">
      <c r="A388" t="str">
        <f>Table1[[#This Row],[outcome]]</f>
        <v>successful</v>
      </c>
      <c r="B388" s="5">
        <f>Table1[[#This Row],[backers_count]]</f>
        <v>820</v>
      </c>
      <c r="D388" s="4"/>
      <c r="M388" s="5"/>
    </row>
    <row r="389" spans="1:13" x14ac:dyDescent="0.5">
      <c r="A389" t="str">
        <f>Table1[[#This Row],[outcome]]</f>
        <v>successful</v>
      </c>
      <c r="B389" s="5">
        <f>Table1[[#This Row],[backers_count]]</f>
        <v>2038</v>
      </c>
      <c r="C389" s="15"/>
      <c r="D389" s="16"/>
      <c r="M389" s="5"/>
    </row>
    <row r="390" spans="1:13" x14ac:dyDescent="0.5">
      <c r="A390" t="str">
        <f>Table1[[#This Row],[outcome]]</f>
        <v>successful</v>
      </c>
      <c r="B390" s="5">
        <f>Table1[[#This Row],[backers_count]]</f>
        <v>116</v>
      </c>
      <c r="C390" s="15"/>
      <c r="D390" s="16"/>
      <c r="M390" s="5"/>
    </row>
    <row r="391" spans="1:13" x14ac:dyDescent="0.5">
      <c r="A391" t="str">
        <f>Table1[[#This Row],[outcome]]</f>
        <v>successful</v>
      </c>
      <c r="B391" s="5">
        <f>Table1[[#This Row],[backers_count]]</f>
        <v>1345</v>
      </c>
      <c r="C391" s="15"/>
      <c r="D391" s="16"/>
      <c r="M391" s="5"/>
    </row>
    <row r="392" spans="1:13" x14ac:dyDescent="0.5">
      <c r="A392" t="str">
        <f>Table1[[#This Row],[outcome]]</f>
        <v>successful</v>
      </c>
      <c r="B392" s="5">
        <f>Table1[[#This Row],[backers_count]]</f>
        <v>168</v>
      </c>
      <c r="C392" s="15"/>
      <c r="D392" s="16"/>
      <c r="M392" s="5"/>
    </row>
    <row r="393" spans="1:13" x14ac:dyDescent="0.5">
      <c r="A393" t="str">
        <f>Table1[[#This Row],[outcome]]</f>
        <v>successful</v>
      </c>
      <c r="B393" s="5">
        <f>Table1[[#This Row],[backers_count]]</f>
        <v>137</v>
      </c>
      <c r="D393" s="4"/>
      <c r="M393" s="5"/>
    </row>
    <row r="394" spans="1:13" x14ac:dyDescent="0.5">
      <c r="A394" t="str">
        <f>Table1[[#This Row],[outcome]]</f>
        <v>successful</v>
      </c>
      <c r="B394" s="5">
        <f>Table1[[#This Row],[backers_count]]</f>
        <v>186</v>
      </c>
      <c r="D394" s="4"/>
      <c r="M394" s="5"/>
    </row>
    <row r="395" spans="1:13" x14ac:dyDescent="0.5">
      <c r="A395" t="str">
        <f>Table1[[#This Row],[outcome]]</f>
        <v>successful</v>
      </c>
      <c r="B395" s="5">
        <f>Table1[[#This Row],[backers_count]]</f>
        <v>125</v>
      </c>
      <c r="D395" s="4"/>
      <c r="M395" s="5"/>
    </row>
    <row r="396" spans="1:13" x14ac:dyDescent="0.5">
      <c r="A396" t="str">
        <f>Table1[[#This Row],[outcome]]</f>
        <v>successful</v>
      </c>
      <c r="B396" s="5">
        <f>Table1[[#This Row],[backers_count]]</f>
        <v>202</v>
      </c>
      <c r="D396" s="4"/>
      <c r="M396" s="5"/>
    </row>
    <row r="397" spans="1:13" x14ac:dyDescent="0.5">
      <c r="A397" t="str">
        <f>Table1[[#This Row],[outcome]]</f>
        <v>successful</v>
      </c>
      <c r="B397" s="5">
        <f>Table1[[#This Row],[backers_count]]</f>
        <v>103</v>
      </c>
      <c r="D397" s="4"/>
      <c r="M397" s="5"/>
    </row>
    <row r="398" spans="1:13" x14ac:dyDescent="0.5">
      <c r="A398" t="str">
        <f>Table1[[#This Row],[outcome]]</f>
        <v>successful</v>
      </c>
      <c r="B398" s="5">
        <f>Table1[[#This Row],[backers_count]]</f>
        <v>1785</v>
      </c>
      <c r="D398" s="4"/>
      <c r="M398" s="5"/>
    </row>
    <row r="399" spans="1:13" x14ac:dyDescent="0.5">
      <c r="A399" t="str">
        <f>Table1[[#This Row],[outcome]]</f>
        <v>successful</v>
      </c>
      <c r="B399" s="5">
        <f>Table1[[#This Row],[backers_count]]</f>
        <v>157</v>
      </c>
      <c r="D399" s="4"/>
      <c r="M399" s="5"/>
    </row>
    <row r="400" spans="1:13" x14ac:dyDescent="0.5">
      <c r="A400" t="str">
        <f>Table1[[#This Row],[outcome]]</f>
        <v>successful</v>
      </c>
      <c r="B400" s="5">
        <f>Table1[[#This Row],[backers_count]]</f>
        <v>555</v>
      </c>
      <c r="D400" s="4"/>
      <c r="M400" s="5"/>
    </row>
    <row r="401" spans="1:13" x14ac:dyDescent="0.5">
      <c r="A401" t="str">
        <f>Table1[[#This Row],[outcome]]</f>
        <v>successful</v>
      </c>
      <c r="B401" s="5">
        <f>Table1[[#This Row],[backers_count]]</f>
        <v>297</v>
      </c>
      <c r="C401" s="15"/>
      <c r="D401" s="16"/>
      <c r="M401" s="5"/>
    </row>
    <row r="402" spans="1:13" x14ac:dyDescent="0.5">
      <c r="A402" t="str">
        <f>Table1[[#This Row],[outcome]]</f>
        <v>successful</v>
      </c>
      <c r="B402" s="5">
        <f>Table1[[#This Row],[backers_count]]</f>
        <v>123</v>
      </c>
      <c r="C402" s="15"/>
      <c r="D402" s="16"/>
      <c r="M402" s="5"/>
    </row>
    <row r="403" spans="1:13" x14ac:dyDescent="0.5">
      <c r="A403" t="str">
        <f>Table1[[#This Row],[outcome]]</f>
        <v>successful</v>
      </c>
      <c r="B403" s="5">
        <f>Table1[[#This Row],[backers_count]]</f>
        <v>3036</v>
      </c>
      <c r="C403" s="15"/>
      <c r="D403" s="16"/>
      <c r="M403" s="5"/>
    </row>
    <row r="404" spans="1:13" x14ac:dyDescent="0.5">
      <c r="A404" t="str">
        <f>Table1[[#This Row],[outcome]]</f>
        <v>successful</v>
      </c>
      <c r="B404" s="5">
        <f>Table1[[#This Row],[backers_count]]</f>
        <v>144</v>
      </c>
      <c r="D404" s="4"/>
      <c r="M404" s="5"/>
    </row>
    <row r="405" spans="1:13" x14ac:dyDescent="0.5">
      <c r="A405" t="str">
        <f>Table1[[#This Row],[outcome]]</f>
        <v>successful</v>
      </c>
      <c r="B405" s="5">
        <f>Table1[[#This Row],[backers_count]]</f>
        <v>121</v>
      </c>
      <c r="D405" s="4"/>
      <c r="M405" s="5"/>
    </row>
    <row r="406" spans="1:13" x14ac:dyDescent="0.5">
      <c r="A406" t="str">
        <f>Table1[[#This Row],[outcome]]</f>
        <v>successful</v>
      </c>
      <c r="B406" s="5">
        <f>Table1[[#This Row],[backers_count]]</f>
        <v>181</v>
      </c>
      <c r="D406" s="4"/>
      <c r="M406" s="5"/>
    </row>
    <row r="407" spans="1:13" x14ac:dyDescent="0.5">
      <c r="A407" t="str">
        <f>Table1[[#This Row],[outcome]]</f>
        <v>successful</v>
      </c>
      <c r="B407" s="5">
        <f>Table1[[#This Row],[backers_count]]</f>
        <v>122</v>
      </c>
      <c r="D407" s="4"/>
      <c r="M407" s="5"/>
    </row>
    <row r="408" spans="1:13" x14ac:dyDescent="0.5">
      <c r="A408" t="str">
        <f>Table1[[#This Row],[outcome]]</f>
        <v>successful</v>
      </c>
      <c r="B408" s="5">
        <f>Table1[[#This Row],[backers_count]]</f>
        <v>1071</v>
      </c>
      <c r="D408" s="4"/>
      <c r="M408" s="5"/>
    </row>
    <row r="409" spans="1:13" x14ac:dyDescent="0.5">
      <c r="A409" t="str">
        <f>Table1[[#This Row],[outcome]]</f>
        <v>successful</v>
      </c>
      <c r="B409" s="5">
        <f>Table1[[#This Row],[backers_count]]</f>
        <v>980</v>
      </c>
      <c r="D409" s="4"/>
      <c r="M409" s="5"/>
    </row>
    <row r="410" spans="1:13" x14ac:dyDescent="0.5">
      <c r="A410" t="str">
        <f>Table1[[#This Row],[outcome]]</f>
        <v>successful</v>
      </c>
      <c r="B410" s="5">
        <f>Table1[[#This Row],[backers_count]]</f>
        <v>536</v>
      </c>
      <c r="D410" s="4"/>
      <c r="M410" s="5"/>
    </row>
    <row r="411" spans="1:13" x14ac:dyDescent="0.5">
      <c r="A411" t="str">
        <f>Table1[[#This Row],[outcome]]</f>
        <v>successful</v>
      </c>
      <c r="B411" s="5">
        <f>Table1[[#This Row],[backers_count]]</f>
        <v>1991</v>
      </c>
      <c r="C411" s="15"/>
      <c r="D411" s="16"/>
      <c r="M411" s="5"/>
    </row>
    <row r="412" spans="1:13" x14ac:dyDescent="0.5">
      <c r="A412" t="str">
        <f>Table1[[#This Row],[outcome]]</f>
        <v>successful</v>
      </c>
      <c r="B412" s="5">
        <f>Table1[[#This Row],[backers_count]]</f>
        <v>180</v>
      </c>
      <c r="C412" s="15"/>
      <c r="D412" s="16"/>
      <c r="M412" s="5"/>
    </row>
    <row r="413" spans="1:13" x14ac:dyDescent="0.5">
      <c r="A413" t="str">
        <f>Table1[[#This Row],[outcome]]</f>
        <v>successful</v>
      </c>
      <c r="B413" s="5">
        <f>Table1[[#This Row],[backers_count]]</f>
        <v>130</v>
      </c>
      <c r="C413" s="15"/>
      <c r="D413" s="16"/>
      <c r="M413" s="5"/>
    </row>
    <row r="414" spans="1:13" x14ac:dyDescent="0.5">
      <c r="A414" t="str">
        <f>Table1[[#This Row],[outcome]]</f>
        <v>successful</v>
      </c>
      <c r="B414" s="5">
        <f>Table1[[#This Row],[backers_count]]</f>
        <v>122</v>
      </c>
      <c r="D414" s="4"/>
      <c r="M414" s="5"/>
    </row>
    <row r="415" spans="1:13" x14ac:dyDescent="0.5">
      <c r="A415" t="str">
        <f>Table1[[#This Row],[outcome]]</f>
        <v>successful</v>
      </c>
      <c r="B415" s="5">
        <f>Table1[[#This Row],[backers_count]]</f>
        <v>140</v>
      </c>
      <c r="D415" s="4"/>
      <c r="M415" s="5"/>
    </row>
    <row r="416" spans="1:13" x14ac:dyDescent="0.5">
      <c r="A416" t="str">
        <f>Table1[[#This Row],[outcome]]</f>
        <v>successful</v>
      </c>
      <c r="B416" s="5">
        <f>Table1[[#This Row],[backers_count]]</f>
        <v>3388</v>
      </c>
      <c r="D416" s="4"/>
      <c r="M416" s="5"/>
    </row>
    <row r="417" spans="1:13" x14ac:dyDescent="0.5">
      <c r="A417" t="str">
        <f>Table1[[#This Row],[outcome]]</f>
        <v>successful</v>
      </c>
      <c r="B417" s="5">
        <f>Table1[[#This Row],[backers_count]]</f>
        <v>280</v>
      </c>
      <c r="D417" s="4"/>
      <c r="M417" s="5"/>
    </row>
    <row r="418" spans="1:13" x14ac:dyDescent="0.5">
      <c r="A418" t="str">
        <f>Table1[[#This Row],[outcome]]</f>
        <v>successful</v>
      </c>
      <c r="B418" s="5">
        <f>Table1[[#This Row],[backers_count]]</f>
        <v>366</v>
      </c>
      <c r="D418" s="4"/>
      <c r="M418" s="5"/>
    </row>
    <row r="419" spans="1:13" x14ac:dyDescent="0.5">
      <c r="A419" t="str">
        <f>Table1[[#This Row],[outcome]]</f>
        <v>successful</v>
      </c>
      <c r="B419" s="5">
        <f>Table1[[#This Row],[backers_count]]</f>
        <v>270</v>
      </c>
      <c r="C419" s="15"/>
      <c r="D419" s="16"/>
      <c r="M419" s="5"/>
    </row>
    <row r="420" spans="1:13" x14ac:dyDescent="0.5">
      <c r="A420" t="str">
        <f>Table1[[#This Row],[outcome]]</f>
        <v>successful</v>
      </c>
      <c r="B420" s="5">
        <f>Table1[[#This Row],[backers_count]]</f>
        <v>137</v>
      </c>
      <c r="D420" s="4"/>
      <c r="M420" s="5"/>
    </row>
    <row r="421" spans="1:13" x14ac:dyDescent="0.5">
      <c r="A421" t="str">
        <f>Table1[[#This Row],[outcome]]</f>
        <v>successful</v>
      </c>
      <c r="B421" s="5">
        <f>Table1[[#This Row],[backers_count]]</f>
        <v>3205</v>
      </c>
      <c r="D421" s="4"/>
      <c r="M421" s="5"/>
    </row>
    <row r="422" spans="1:13" x14ac:dyDescent="0.5">
      <c r="A422" t="str">
        <f>Table1[[#This Row],[outcome]]</f>
        <v>successful</v>
      </c>
      <c r="B422" s="5">
        <f>Table1[[#This Row],[backers_count]]</f>
        <v>288</v>
      </c>
      <c r="D422" s="4"/>
      <c r="M422" s="5"/>
    </row>
    <row r="423" spans="1:13" x14ac:dyDescent="0.5">
      <c r="A423" t="str">
        <f>Table1[[#This Row],[outcome]]</f>
        <v>successful</v>
      </c>
      <c r="B423" s="5">
        <f>Table1[[#This Row],[backers_count]]</f>
        <v>148</v>
      </c>
      <c r="D423" s="4"/>
      <c r="M423" s="5"/>
    </row>
    <row r="424" spans="1:13" x14ac:dyDescent="0.5">
      <c r="A424" t="str">
        <f>Table1[[#This Row],[outcome]]</f>
        <v>successful</v>
      </c>
      <c r="B424" s="5">
        <f>Table1[[#This Row],[backers_count]]</f>
        <v>114</v>
      </c>
      <c r="C424" s="15"/>
      <c r="D424" s="16"/>
      <c r="M424" s="5"/>
    </row>
    <row r="425" spans="1:13" x14ac:dyDescent="0.5">
      <c r="A425" t="str">
        <f>Table1[[#This Row],[outcome]]</f>
        <v>successful</v>
      </c>
      <c r="B425" s="5">
        <f>Table1[[#This Row],[backers_count]]</f>
        <v>1518</v>
      </c>
      <c r="D425" s="4"/>
      <c r="M425" s="5"/>
    </row>
    <row r="426" spans="1:13" x14ac:dyDescent="0.5">
      <c r="A426" t="str">
        <f>Table1[[#This Row],[outcome]]</f>
        <v>successful</v>
      </c>
      <c r="B426" s="5">
        <f>Table1[[#This Row],[backers_count]]</f>
        <v>166</v>
      </c>
      <c r="D426" s="4"/>
      <c r="M426" s="5"/>
    </row>
    <row r="427" spans="1:13" x14ac:dyDescent="0.5">
      <c r="A427" t="str">
        <f>Table1[[#This Row],[outcome]]</f>
        <v>successful</v>
      </c>
      <c r="B427" s="5">
        <f>Table1[[#This Row],[backers_count]]</f>
        <v>100</v>
      </c>
      <c r="D427" s="4"/>
      <c r="M427" s="5"/>
    </row>
    <row r="428" spans="1:13" x14ac:dyDescent="0.5">
      <c r="A428" t="str">
        <f>Table1[[#This Row],[outcome]]</f>
        <v>successful</v>
      </c>
      <c r="B428" s="5">
        <f>Table1[[#This Row],[backers_count]]</f>
        <v>235</v>
      </c>
      <c r="D428" s="4"/>
      <c r="M428" s="5"/>
    </row>
    <row r="429" spans="1:13" x14ac:dyDescent="0.5">
      <c r="A429" t="str">
        <f>Table1[[#This Row],[outcome]]</f>
        <v>successful</v>
      </c>
      <c r="B429" s="5">
        <f>Table1[[#This Row],[backers_count]]</f>
        <v>148</v>
      </c>
      <c r="D429" s="4"/>
      <c r="M429" s="5"/>
    </row>
    <row r="430" spans="1:13" x14ac:dyDescent="0.5">
      <c r="A430" t="str">
        <f>Table1[[#This Row],[outcome]]</f>
        <v>successful</v>
      </c>
      <c r="B430" s="5">
        <f>Table1[[#This Row],[backers_count]]</f>
        <v>198</v>
      </c>
      <c r="C430" s="15"/>
      <c r="D430" s="16"/>
      <c r="M430" s="5"/>
    </row>
    <row r="431" spans="1:13" x14ac:dyDescent="0.5">
      <c r="A431" t="str">
        <f>Table1[[#This Row],[outcome]]</f>
        <v>successful</v>
      </c>
      <c r="B431" s="5">
        <f>Table1[[#This Row],[backers_count]]</f>
        <v>150</v>
      </c>
      <c r="C431" s="15"/>
      <c r="D431" s="16"/>
      <c r="M431" s="5"/>
    </row>
    <row r="432" spans="1:13" x14ac:dyDescent="0.5">
      <c r="A432" t="str">
        <f>Table1[[#This Row],[outcome]]</f>
        <v>successful</v>
      </c>
      <c r="B432" s="5">
        <f>Table1[[#This Row],[backers_count]]</f>
        <v>216</v>
      </c>
      <c r="D432" s="4"/>
      <c r="M432" s="5"/>
    </row>
    <row r="433" spans="1:13" x14ac:dyDescent="0.5">
      <c r="A433" t="str">
        <f>Table1[[#This Row],[outcome]]</f>
        <v>successful</v>
      </c>
      <c r="B433" s="5">
        <f>Table1[[#This Row],[backers_count]]</f>
        <v>5139</v>
      </c>
      <c r="C433" s="15"/>
      <c r="D433" s="16"/>
      <c r="M433" s="5"/>
    </row>
    <row r="434" spans="1:13" x14ac:dyDescent="0.5">
      <c r="A434" t="str">
        <f>Table1[[#This Row],[outcome]]</f>
        <v>successful</v>
      </c>
      <c r="B434" s="5">
        <f>Table1[[#This Row],[backers_count]]</f>
        <v>2353</v>
      </c>
      <c r="D434" s="4"/>
      <c r="M434" s="5"/>
    </row>
    <row r="435" spans="1:13" x14ac:dyDescent="0.5">
      <c r="A435" t="str">
        <f>Table1[[#This Row],[outcome]]</f>
        <v>successful</v>
      </c>
      <c r="B435" s="5">
        <f>Table1[[#This Row],[backers_count]]</f>
        <v>78</v>
      </c>
      <c r="D435" s="4"/>
      <c r="M435" s="5"/>
    </row>
    <row r="436" spans="1:13" x14ac:dyDescent="0.5">
      <c r="A436" t="str">
        <f>Table1[[#This Row],[outcome]]</f>
        <v>successful</v>
      </c>
      <c r="B436" s="5">
        <f>Table1[[#This Row],[backers_count]]</f>
        <v>174</v>
      </c>
      <c r="D436" s="4"/>
      <c r="M436" s="5"/>
    </row>
    <row r="437" spans="1:13" x14ac:dyDescent="0.5">
      <c r="A437" t="str">
        <f>Table1[[#This Row],[outcome]]</f>
        <v>successful</v>
      </c>
      <c r="B437" s="5">
        <f>Table1[[#This Row],[backers_count]]</f>
        <v>164</v>
      </c>
      <c r="D437" s="4"/>
      <c r="M437" s="5"/>
    </row>
    <row r="438" spans="1:13" x14ac:dyDescent="0.5">
      <c r="A438" t="str">
        <f>Table1[[#This Row],[outcome]]</f>
        <v>successful</v>
      </c>
      <c r="B438" s="5">
        <f>Table1[[#This Row],[backers_count]]</f>
        <v>161</v>
      </c>
      <c r="C438" s="15"/>
      <c r="D438" s="16"/>
      <c r="M438" s="5"/>
    </row>
    <row r="439" spans="1:13" x14ac:dyDescent="0.5">
      <c r="A439" t="str">
        <f>Table1[[#This Row],[outcome]]</f>
        <v>successful</v>
      </c>
      <c r="B439" s="5">
        <f>Table1[[#This Row],[backers_count]]</f>
        <v>138</v>
      </c>
      <c r="D439" s="4"/>
      <c r="M439" s="5"/>
    </row>
    <row r="440" spans="1:13" x14ac:dyDescent="0.5">
      <c r="A440" t="str">
        <f>Table1[[#This Row],[outcome]]</f>
        <v>successful</v>
      </c>
      <c r="B440" s="5">
        <f>Table1[[#This Row],[backers_count]]</f>
        <v>3308</v>
      </c>
      <c r="D440" s="4"/>
      <c r="M440" s="5"/>
    </row>
    <row r="441" spans="1:13" x14ac:dyDescent="0.5">
      <c r="A441" t="str">
        <f>Table1[[#This Row],[outcome]]</f>
        <v>successful</v>
      </c>
      <c r="B441" s="5">
        <f>Table1[[#This Row],[backers_count]]</f>
        <v>127</v>
      </c>
      <c r="D441" s="4"/>
      <c r="M441" s="5"/>
    </row>
    <row r="442" spans="1:13" x14ac:dyDescent="0.5">
      <c r="A442" t="str">
        <f>Table1[[#This Row],[outcome]]</f>
        <v>successful</v>
      </c>
      <c r="B442" s="5">
        <f>Table1[[#This Row],[backers_count]]</f>
        <v>207</v>
      </c>
      <c r="D442" s="4"/>
      <c r="M442" s="5"/>
    </row>
    <row r="443" spans="1:13" x14ac:dyDescent="0.5">
      <c r="A443" t="str">
        <f>Table1[[#This Row],[outcome]]</f>
        <v>successful</v>
      </c>
      <c r="B443" s="5">
        <f>Table1[[#This Row],[backers_count]]</f>
        <v>181</v>
      </c>
      <c r="D443" s="4"/>
      <c r="M443" s="5"/>
    </row>
    <row r="444" spans="1:13" x14ac:dyDescent="0.5">
      <c r="A444" t="str">
        <f>Table1[[#This Row],[outcome]]</f>
        <v>successful</v>
      </c>
      <c r="B444" s="5">
        <f>Table1[[#This Row],[backers_count]]</f>
        <v>110</v>
      </c>
      <c r="C444" s="15"/>
      <c r="D444" s="16"/>
      <c r="M444" s="5"/>
    </row>
    <row r="445" spans="1:13" x14ac:dyDescent="0.5">
      <c r="A445" t="str">
        <f>Table1[[#This Row],[outcome]]</f>
        <v>successful</v>
      </c>
      <c r="B445" s="5">
        <f>Table1[[#This Row],[backers_count]]</f>
        <v>185</v>
      </c>
      <c r="C445" s="15"/>
      <c r="D445" s="16"/>
      <c r="M445" s="5"/>
    </row>
    <row r="446" spans="1:13" x14ac:dyDescent="0.5">
      <c r="A446" t="str">
        <f>Table1[[#This Row],[outcome]]</f>
        <v>successful</v>
      </c>
      <c r="B446" s="5">
        <f>Table1[[#This Row],[backers_count]]</f>
        <v>121</v>
      </c>
      <c r="D446" s="4"/>
      <c r="M446" s="5"/>
    </row>
    <row r="447" spans="1:13" x14ac:dyDescent="0.5">
      <c r="A447" t="str">
        <f>Table1[[#This Row],[outcome]]</f>
        <v>successful</v>
      </c>
      <c r="B447" s="5">
        <f>Table1[[#This Row],[backers_count]]</f>
        <v>106</v>
      </c>
      <c r="C447" s="15"/>
      <c r="D447" s="16"/>
      <c r="M447" s="5"/>
    </row>
    <row r="448" spans="1:13" x14ac:dyDescent="0.5">
      <c r="A448" t="str">
        <f>Table1[[#This Row],[outcome]]</f>
        <v>successful</v>
      </c>
      <c r="B448" s="5">
        <f>Table1[[#This Row],[backers_count]]</f>
        <v>142</v>
      </c>
      <c r="C448" s="15"/>
      <c r="D448" s="16"/>
      <c r="M448" s="5"/>
    </row>
    <row r="449" spans="1:13" x14ac:dyDescent="0.5">
      <c r="A449" t="str">
        <f>Table1[[#This Row],[outcome]]</f>
        <v>successful</v>
      </c>
      <c r="B449" s="5">
        <f>Table1[[#This Row],[backers_count]]</f>
        <v>233</v>
      </c>
      <c r="D449" s="4"/>
      <c r="M449" s="5"/>
    </row>
    <row r="450" spans="1:13" x14ac:dyDescent="0.5">
      <c r="A450" t="str">
        <f>Table1[[#This Row],[outcome]]</f>
        <v>successful</v>
      </c>
      <c r="B450" s="5">
        <f>Table1[[#This Row],[backers_count]]</f>
        <v>218</v>
      </c>
      <c r="D450" s="4"/>
      <c r="M450" s="5"/>
    </row>
    <row r="451" spans="1:13" x14ac:dyDescent="0.5">
      <c r="A451" t="str">
        <f>Table1[[#This Row],[outcome]]</f>
        <v>successful</v>
      </c>
      <c r="B451" s="5">
        <f>Table1[[#This Row],[backers_count]]</f>
        <v>76</v>
      </c>
      <c r="D451" s="4"/>
      <c r="M451" s="5"/>
    </row>
    <row r="452" spans="1:13" x14ac:dyDescent="0.5">
      <c r="A452" t="str">
        <f>Table1[[#This Row],[outcome]]</f>
        <v>successful</v>
      </c>
      <c r="B452" s="5">
        <f>Table1[[#This Row],[backers_count]]</f>
        <v>43</v>
      </c>
      <c r="D452" s="4"/>
      <c r="M452" s="5"/>
    </row>
    <row r="453" spans="1:13" x14ac:dyDescent="0.5">
      <c r="A453" t="str">
        <f>Table1[[#This Row],[outcome]]</f>
        <v>successful</v>
      </c>
      <c r="B453" s="5">
        <f>Table1[[#This Row],[backers_count]]</f>
        <v>221</v>
      </c>
      <c r="C453" s="15"/>
      <c r="D453" s="16"/>
      <c r="M453" s="5"/>
    </row>
    <row r="454" spans="1:13" x14ac:dyDescent="0.5">
      <c r="A454" t="str">
        <f>Table1[[#This Row],[outcome]]</f>
        <v>successful</v>
      </c>
      <c r="B454" s="5">
        <f>Table1[[#This Row],[backers_count]]</f>
        <v>2805</v>
      </c>
      <c r="C454" s="15"/>
      <c r="D454" s="16"/>
      <c r="M454" s="5"/>
    </row>
    <row r="455" spans="1:13" x14ac:dyDescent="0.5">
      <c r="A455" t="str">
        <f>Table1[[#This Row],[outcome]]</f>
        <v>successful</v>
      </c>
      <c r="B455" s="5">
        <f>Table1[[#This Row],[backers_count]]</f>
        <v>68</v>
      </c>
      <c r="D455" s="4"/>
      <c r="M455" s="5"/>
    </row>
    <row r="456" spans="1:13" x14ac:dyDescent="0.5">
      <c r="A456" t="str">
        <f>Table1[[#This Row],[outcome]]</f>
        <v>successful</v>
      </c>
      <c r="B456" s="5">
        <f>Table1[[#This Row],[backers_count]]</f>
        <v>183</v>
      </c>
      <c r="D456" s="4"/>
      <c r="M456" s="5"/>
    </row>
    <row r="457" spans="1:13" x14ac:dyDescent="0.5">
      <c r="A457" t="str">
        <f>Table1[[#This Row],[outcome]]</f>
        <v>successful</v>
      </c>
      <c r="B457" s="5">
        <f>Table1[[#This Row],[backers_count]]</f>
        <v>133</v>
      </c>
      <c r="D457" s="4"/>
      <c r="M457" s="5"/>
    </row>
    <row r="458" spans="1:13" x14ac:dyDescent="0.5">
      <c r="A458" t="str">
        <f>Table1[[#This Row],[outcome]]</f>
        <v>successful</v>
      </c>
      <c r="B458" s="5">
        <f>Table1[[#This Row],[backers_count]]</f>
        <v>2489</v>
      </c>
      <c r="C458" s="15"/>
      <c r="D458" s="16"/>
      <c r="M458" s="5"/>
    </row>
    <row r="459" spans="1:13" x14ac:dyDescent="0.5">
      <c r="A459" t="str">
        <f>Table1[[#This Row],[outcome]]</f>
        <v>successful</v>
      </c>
      <c r="B459" s="5">
        <f>Table1[[#This Row],[backers_count]]</f>
        <v>69</v>
      </c>
      <c r="C459" s="15"/>
      <c r="D459" s="16"/>
      <c r="M459" s="5"/>
    </row>
    <row r="460" spans="1:13" x14ac:dyDescent="0.5">
      <c r="A460" t="str">
        <f>Table1[[#This Row],[outcome]]</f>
        <v>successful</v>
      </c>
      <c r="B460" s="5">
        <f>Table1[[#This Row],[backers_count]]</f>
        <v>279</v>
      </c>
      <c r="D460" s="4"/>
      <c r="M460" s="5"/>
    </row>
    <row r="461" spans="1:13" x14ac:dyDescent="0.5">
      <c r="A461" t="str">
        <f>Table1[[#This Row],[outcome]]</f>
        <v>successful</v>
      </c>
      <c r="B461" s="5">
        <f>Table1[[#This Row],[backers_count]]</f>
        <v>210</v>
      </c>
      <c r="D461" s="4"/>
      <c r="M461" s="5"/>
    </row>
    <row r="462" spans="1:13" x14ac:dyDescent="0.5">
      <c r="A462" t="str">
        <f>Table1[[#This Row],[outcome]]</f>
        <v>successful</v>
      </c>
      <c r="B462" s="5">
        <f>Table1[[#This Row],[backers_count]]</f>
        <v>2100</v>
      </c>
      <c r="C462" s="15"/>
      <c r="D462" s="16"/>
      <c r="M462" s="5"/>
    </row>
    <row r="463" spans="1:13" x14ac:dyDescent="0.5">
      <c r="A463" t="str">
        <f>Table1[[#This Row],[outcome]]</f>
        <v>successful</v>
      </c>
      <c r="B463" s="5">
        <f>Table1[[#This Row],[backers_count]]</f>
        <v>252</v>
      </c>
      <c r="C463" s="15"/>
      <c r="D463" s="16"/>
      <c r="M463" s="5"/>
    </row>
    <row r="464" spans="1:13" x14ac:dyDescent="0.5">
      <c r="A464" t="str">
        <f>Table1[[#This Row],[outcome]]</f>
        <v>successful</v>
      </c>
      <c r="B464" s="5">
        <f>Table1[[#This Row],[backers_count]]</f>
        <v>1280</v>
      </c>
      <c r="D464" s="4"/>
      <c r="M464" s="5"/>
    </row>
    <row r="465" spans="1:13" x14ac:dyDescent="0.5">
      <c r="A465" t="str">
        <f>Table1[[#This Row],[outcome]]</f>
        <v>successful</v>
      </c>
      <c r="B465" s="5">
        <f>Table1[[#This Row],[backers_count]]</f>
        <v>157</v>
      </c>
      <c r="D465" s="4"/>
      <c r="M465" s="5"/>
    </row>
    <row r="466" spans="1:13" x14ac:dyDescent="0.5">
      <c r="A466" t="str">
        <f>Table1[[#This Row],[outcome]]</f>
        <v>successful</v>
      </c>
      <c r="B466" s="5">
        <f>Table1[[#This Row],[backers_count]]</f>
        <v>194</v>
      </c>
      <c r="D466" s="4"/>
      <c r="M466" s="5"/>
    </row>
    <row r="467" spans="1:13" x14ac:dyDescent="0.5">
      <c r="A467" t="str">
        <f>Table1[[#This Row],[outcome]]</f>
        <v>successful</v>
      </c>
      <c r="B467" s="5">
        <f>Table1[[#This Row],[backers_count]]</f>
        <v>82</v>
      </c>
      <c r="C467" s="15"/>
      <c r="D467" s="16"/>
      <c r="M467" s="5"/>
    </row>
    <row r="468" spans="1:13" x14ac:dyDescent="0.5">
      <c r="A468" t="str">
        <f>Table1[[#This Row],[outcome]]</f>
        <v>successful</v>
      </c>
      <c r="B468" s="5">
        <f>Table1[[#This Row],[backers_count]]</f>
        <v>4233</v>
      </c>
      <c r="D468" s="4"/>
      <c r="M468" s="5"/>
    </row>
    <row r="469" spans="1:13" x14ac:dyDescent="0.5">
      <c r="A469" t="str">
        <f>Table1[[#This Row],[outcome]]</f>
        <v>successful</v>
      </c>
      <c r="B469" s="5">
        <f>Table1[[#This Row],[backers_count]]</f>
        <v>1297</v>
      </c>
      <c r="C469" s="15"/>
      <c r="D469" s="16"/>
      <c r="M469" s="5"/>
    </row>
    <row r="470" spans="1:13" x14ac:dyDescent="0.5">
      <c r="A470" t="str">
        <f>Table1[[#This Row],[outcome]]</f>
        <v>successful</v>
      </c>
      <c r="B470" s="5">
        <f>Table1[[#This Row],[backers_count]]</f>
        <v>165</v>
      </c>
      <c r="D470" s="4"/>
      <c r="M470" s="5"/>
    </row>
    <row r="471" spans="1:13" x14ac:dyDescent="0.5">
      <c r="A471" t="str">
        <f>Table1[[#This Row],[outcome]]</f>
        <v>successful</v>
      </c>
      <c r="B471" s="5">
        <f>Table1[[#This Row],[backers_count]]</f>
        <v>119</v>
      </c>
      <c r="D471" s="4"/>
      <c r="M471" s="5"/>
    </row>
    <row r="472" spans="1:13" x14ac:dyDescent="0.5">
      <c r="A472" t="str">
        <f>Table1[[#This Row],[outcome]]</f>
        <v>successful</v>
      </c>
      <c r="B472" s="5">
        <f>Table1[[#This Row],[backers_count]]</f>
        <v>1797</v>
      </c>
      <c r="D472" s="4"/>
      <c r="M472" s="5"/>
    </row>
    <row r="473" spans="1:13" x14ac:dyDescent="0.5">
      <c r="A473" t="str">
        <f>Table1[[#This Row],[outcome]]</f>
        <v>successful</v>
      </c>
      <c r="B473" s="5">
        <f>Table1[[#This Row],[backers_count]]</f>
        <v>261</v>
      </c>
      <c r="C473" s="15"/>
      <c r="D473" s="16"/>
      <c r="M473" s="5"/>
    </row>
    <row r="474" spans="1:13" x14ac:dyDescent="0.5">
      <c r="A474" t="str">
        <f>Table1[[#This Row],[outcome]]</f>
        <v>successful</v>
      </c>
      <c r="B474" s="5">
        <f>Table1[[#This Row],[backers_count]]</f>
        <v>157</v>
      </c>
      <c r="D474" s="4"/>
      <c r="M474" s="5"/>
    </row>
    <row r="475" spans="1:13" x14ac:dyDescent="0.5">
      <c r="A475" t="str">
        <f>Table1[[#This Row],[outcome]]</f>
        <v>successful</v>
      </c>
      <c r="B475" s="5">
        <f>Table1[[#This Row],[backers_count]]</f>
        <v>3533</v>
      </c>
      <c r="D475" s="4"/>
      <c r="M475" s="5"/>
    </row>
    <row r="476" spans="1:13" x14ac:dyDescent="0.5">
      <c r="A476" t="str">
        <f>Table1[[#This Row],[outcome]]</f>
        <v>successful</v>
      </c>
      <c r="B476" s="5">
        <f>Table1[[#This Row],[backers_count]]</f>
        <v>155</v>
      </c>
      <c r="C476" s="15"/>
      <c r="D476" s="16"/>
      <c r="M476" s="5"/>
    </row>
    <row r="477" spans="1:13" x14ac:dyDescent="0.5">
      <c r="A477" t="str">
        <f>Table1[[#This Row],[outcome]]</f>
        <v>successful</v>
      </c>
      <c r="B477" s="5">
        <f>Table1[[#This Row],[backers_count]]</f>
        <v>132</v>
      </c>
      <c r="C477" s="15"/>
      <c r="D477" s="16"/>
      <c r="M477" s="5"/>
    </row>
    <row r="478" spans="1:13" x14ac:dyDescent="0.5">
      <c r="A478" t="str">
        <f>Table1[[#This Row],[outcome]]</f>
        <v>successful</v>
      </c>
      <c r="B478" s="5">
        <f>Table1[[#This Row],[backers_count]]</f>
        <v>1354</v>
      </c>
      <c r="D478" s="4"/>
      <c r="M478" s="5"/>
    </row>
    <row r="479" spans="1:13" x14ac:dyDescent="0.5">
      <c r="A479" t="str">
        <f>Table1[[#This Row],[outcome]]</f>
        <v>successful</v>
      </c>
      <c r="B479" s="5">
        <f>Table1[[#This Row],[backers_count]]</f>
        <v>48</v>
      </c>
      <c r="D479" s="4"/>
      <c r="M479" s="5"/>
    </row>
    <row r="480" spans="1:13" x14ac:dyDescent="0.5">
      <c r="A480" t="str">
        <f>Table1[[#This Row],[outcome]]</f>
        <v>successful</v>
      </c>
      <c r="B480" s="5">
        <f>Table1[[#This Row],[backers_count]]</f>
        <v>110</v>
      </c>
      <c r="C480" s="15"/>
      <c r="D480" s="16"/>
      <c r="M480" s="5"/>
    </row>
    <row r="481" spans="1:13" x14ac:dyDescent="0.5">
      <c r="A481" t="str">
        <f>Table1[[#This Row],[outcome]]</f>
        <v>successful</v>
      </c>
      <c r="B481" s="5">
        <f>Table1[[#This Row],[backers_count]]</f>
        <v>172</v>
      </c>
      <c r="D481" s="4"/>
      <c r="M481" s="5"/>
    </row>
    <row r="482" spans="1:13" x14ac:dyDescent="0.5">
      <c r="A482" t="str">
        <f>Table1[[#This Row],[outcome]]</f>
        <v>successful</v>
      </c>
      <c r="B482" s="5">
        <f>Table1[[#This Row],[backers_count]]</f>
        <v>307</v>
      </c>
      <c r="C482" s="15"/>
      <c r="D482" s="16"/>
      <c r="M482" s="5"/>
    </row>
    <row r="483" spans="1:13" x14ac:dyDescent="0.5">
      <c r="A483" t="str">
        <f>Table1[[#This Row],[outcome]]</f>
        <v>successful</v>
      </c>
      <c r="B483" s="5">
        <f>Table1[[#This Row],[backers_count]]</f>
        <v>160</v>
      </c>
      <c r="D483" s="4"/>
      <c r="M483" s="5"/>
    </row>
    <row r="484" spans="1:13" x14ac:dyDescent="0.5">
      <c r="A484" t="str">
        <f>Table1[[#This Row],[outcome]]</f>
        <v>successful</v>
      </c>
      <c r="B484" s="5">
        <f>Table1[[#This Row],[backers_count]]</f>
        <v>1467</v>
      </c>
      <c r="C484" s="15"/>
      <c r="D484" s="16"/>
      <c r="M484" s="5"/>
    </row>
    <row r="485" spans="1:13" x14ac:dyDescent="0.5">
      <c r="A485" t="str">
        <f>Table1[[#This Row],[outcome]]</f>
        <v>successful</v>
      </c>
      <c r="B485" s="5">
        <f>Table1[[#This Row],[backers_count]]</f>
        <v>2662</v>
      </c>
      <c r="D485" s="4"/>
      <c r="M485" s="5"/>
    </row>
    <row r="486" spans="1:13" x14ac:dyDescent="0.5">
      <c r="A486" t="str">
        <f>Table1[[#This Row],[outcome]]</f>
        <v>successful</v>
      </c>
      <c r="B486" s="5">
        <f>Table1[[#This Row],[backers_count]]</f>
        <v>452</v>
      </c>
      <c r="D486" s="4"/>
      <c r="M486" s="5"/>
    </row>
    <row r="487" spans="1:13" x14ac:dyDescent="0.5">
      <c r="A487" t="str">
        <f>Table1[[#This Row],[outcome]]</f>
        <v>successful</v>
      </c>
      <c r="B487" s="5">
        <f>Table1[[#This Row],[backers_count]]</f>
        <v>158</v>
      </c>
      <c r="C487" s="15"/>
      <c r="D487" s="16"/>
      <c r="M487" s="5"/>
    </row>
    <row r="488" spans="1:13" x14ac:dyDescent="0.5">
      <c r="A488" t="str">
        <f>Table1[[#This Row],[outcome]]</f>
        <v>successful</v>
      </c>
      <c r="B488" s="5">
        <f>Table1[[#This Row],[backers_count]]</f>
        <v>225</v>
      </c>
      <c r="C488" s="15"/>
      <c r="D488" s="16"/>
      <c r="M488" s="5"/>
    </row>
    <row r="489" spans="1:13" x14ac:dyDescent="0.5">
      <c r="A489" t="str">
        <f>Table1[[#This Row],[outcome]]</f>
        <v>successful</v>
      </c>
      <c r="B489" s="5">
        <f>Table1[[#This Row],[backers_count]]</f>
        <v>65</v>
      </c>
      <c r="D489" s="4"/>
      <c r="M489" s="5"/>
    </row>
    <row r="490" spans="1:13" x14ac:dyDescent="0.5">
      <c r="A490" t="str">
        <f>Table1[[#This Row],[outcome]]</f>
        <v>successful</v>
      </c>
      <c r="B490" s="5">
        <f>Table1[[#This Row],[backers_count]]</f>
        <v>163</v>
      </c>
      <c r="C490" s="15"/>
      <c r="D490" s="16"/>
      <c r="M490" s="5"/>
    </row>
    <row r="491" spans="1:13" x14ac:dyDescent="0.5">
      <c r="A491" t="str">
        <f>Table1[[#This Row],[outcome]]</f>
        <v>successful</v>
      </c>
      <c r="B491" s="5">
        <f>Table1[[#This Row],[backers_count]]</f>
        <v>85</v>
      </c>
      <c r="C491" s="15"/>
      <c r="D491" s="16"/>
      <c r="M491" s="5"/>
    </row>
    <row r="492" spans="1:13" x14ac:dyDescent="0.5">
      <c r="A492" t="str">
        <f>Table1[[#This Row],[outcome]]</f>
        <v>successful</v>
      </c>
      <c r="B492" s="5">
        <f>Table1[[#This Row],[backers_count]]</f>
        <v>217</v>
      </c>
      <c r="D492" s="4"/>
      <c r="M492" s="5"/>
    </row>
    <row r="493" spans="1:13" x14ac:dyDescent="0.5">
      <c r="A493" t="str">
        <f>Table1[[#This Row],[outcome]]</f>
        <v>successful</v>
      </c>
      <c r="B493" s="5">
        <f>Table1[[#This Row],[backers_count]]</f>
        <v>150</v>
      </c>
      <c r="D493" s="4"/>
      <c r="M493" s="5"/>
    </row>
    <row r="494" spans="1:13" x14ac:dyDescent="0.5">
      <c r="A494" t="str">
        <f>Table1[[#This Row],[outcome]]</f>
        <v>successful</v>
      </c>
      <c r="B494" s="5">
        <f>Table1[[#This Row],[backers_count]]</f>
        <v>3272</v>
      </c>
      <c r="D494" s="4"/>
      <c r="M494" s="5"/>
    </row>
    <row r="495" spans="1:13" x14ac:dyDescent="0.5">
      <c r="A495" t="str">
        <f>Table1[[#This Row],[outcome]]</f>
        <v>successful</v>
      </c>
      <c r="B495" s="5">
        <f>Table1[[#This Row],[backers_count]]</f>
        <v>300</v>
      </c>
      <c r="D495" s="4"/>
      <c r="M495" s="5"/>
    </row>
    <row r="496" spans="1:13" x14ac:dyDescent="0.5">
      <c r="A496" t="str">
        <f>Table1[[#This Row],[outcome]]</f>
        <v>successful</v>
      </c>
      <c r="B496" s="5">
        <f>Table1[[#This Row],[backers_count]]</f>
        <v>126</v>
      </c>
      <c r="D496" s="4"/>
      <c r="M496" s="5"/>
    </row>
    <row r="497" spans="1:13" x14ac:dyDescent="0.5">
      <c r="A497" t="str">
        <f>Table1[[#This Row],[outcome]]</f>
        <v>successful</v>
      </c>
      <c r="B497" s="5">
        <f>Table1[[#This Row],[backers_count]]</f>
        <v>2320</v>
      </c>
      <c r="C497" s="15"/>
      <c r="D497" s="16"/>
      <c r="M497" s="5"/>
    </row>
    <row r="498" spans="1:13" x14ac:dyDescent="0.5">
      <c r="A498" t="str">
        <f>Table1[[#This Row],[outcome]]</f>
        <v>successful</v>
      </c>
      <c r="B498" s="5">
        <f>Table1[[#This Row],[backers_count]]</f>
        <v>81</v>
      </c>
      <c r="D498" s="4"/>
      <c r="M498" s="5"/>
    </row>
    <row r="499" spans="1:13" x14ac:dyDescent="0.5">
      <c r="A499" t="str">
        <f>Table1[[#This Row],[outcome]]</f>
        <v>successful</v>
      </c>
      <c r="B499" s="5">
        <f>Table1[[#This Row],[backers_count]]</f>
        <v>1887</v>
      </c>
      <c r="D499" s="4"/>
      <c r="M499" s="5"/>
    </row>
    <row r="500" spans="1:13" x14ac:dyDescent="0.5">
      <c r="A500" t="str">
        <f>Table1[[#This Row],[outcome]]</f>
        <v>successful</v>
      </c>
      <c r="B500" s="5">
        <f>Table1[[#This Row],[backers_count]]</f>
        <v>4358</v>
      </c>
      <c r="D500" s="4"/>
      <c r="M500" s="5"/>
    </row>
    <row r="501" spans="1:13" x14ac:dyDescent="0.5">
      <c r="A501" t="str">
        <f>Table1[[#This Row],[outcome]]</f>
        <v>successful</v>
      </c>
      <c r="B501" s="5">
        <f>Table1[[#This Row],[backers_count]]</f>
        <v>53</v>
      </c>
      <c r="C501" s="15"/>
      <c r="D501" s="16"/>
      <c r="M501" s="5"/>
    </row>
    <row r="502" spans="1:13" x14ac:dyDescent="0.5">
      <c r="A502" t="str">
        <f>Table1[[#This Row],[outcome]]</f>
        <v>successful</v>
      </c>
      <c r="B502" s="5">
        <f>Table1[[#This Row],[backers_count]]</f>
        <v>2414</v>
      </c>
      <c r="C502" s="15"/>
      <c r="D502" s="16"/>
      <c r="M502" s="5"/>
    </row>
    <row r="503" spans="1:13" x14ac:dyDescent="0.5">
      <c r="A503" t="str">
        <f>Table1[[#This Row],[outcome]]</f>
        <v>successful</v>
      </c>
      <c r="B503" s="5">
        <f>Table1[[#This Row],[backers_count]]</f>
        <v>80</v>
      </c>
      <c r="C503" s="15"/>
      <c r="D503" s="16"/>
      <c r="M503" s="5"/>
    </row>
    <row r="504" spans="1:13" x14ac:dyDescent="0.5">
      <c r="A504" t="str">
        <f>Table1[[#This Row],[outcome]]</f>
        <v>successful</v>
      </c>
      <c r="B504" s="5">
        <f>Table1[[#This Row],[backers_count]]</f>
        <v>193</v>
      </c>
      <c r="D504" s="4"/>
      <c r="M504" s="5"/>
    </row>
    <row r="505" spans="1:13" x14ac:dyDescent="0.5">
      <c r="A505" t="str">
        <f>Table1[[#This Row],[outcome]]</f>
        <v>successful</v>
      </c>
      <c r="B505" s="5">
        <f>Table1[[#This Row],[backers_count]]</f>
        <v>52</v>
      </c>
      <c r="C505" s="15"/>
      <c r="D505" s="16"/>
      <c r="M505" s="5"/>
    </row>
    <row r="506" spans="1:13" x14ac:dyDescent="0.5">
      <c r="A506" t="str">
        <f>Table1[[#This Row],[outcome]]</f>
        <v>successful</v>
      </c>
      <c r="B506" s="5">
        <f>Table1[[#This Row],[backers_count]]</f>
        <v>290</v>
      </c>
      <c r="C506" s="15"/>
      <c r="D506" s="16"/>
      <c r="M506" s="5"/>
    </row>
    <row r="507" spans="1:13" x14ac:dyDescent="0.5">
      <c r="A507" t="str">
        <f>Table1[[#This Row],[outcome]]</f>
        <v>successful</v>
      </c>
      <c r="B507" s="5">
        <f>Table1[[#This Row],[backers_count]]</f>
        <v>122</v>
      </c>
      <c r="D507" s="4"/>
      <c r="M507" s="5"/>
    </row>
    <row r="508" spans="1:13" x14ac:dyDescent="0.5">
      <c r="A508" t="str">
        <f>Table1[[#This Row],[outcome]]</f>
        <v>successful</v>
      </c>
      <c r="B508" s="5">
        <f>Table1[[#This Row],[backers_count]]</f>
        <v>1470</v>
      </c>
      <c r="D508" s="4"/>
      <c r="M508" s="5"/>
    </row>
    <row r="509" spans="1:13" x14ac:dyDescent="0.5">
      <c r="A509" t="str">
        <f>Table1[[#This Row],[outcome]]</f>
        <v>successful</v>
      </c>
      <c r="B509" s="5">
        <f>Table1[[#This Row],[backers_count]]</f>
        <v>165</v>
      </c>
      <c r="D509" s="4"/>
      <c r="M509" s="5"/>
    </row>
    <row r="510" spans="1:13" x14ac:dyDescent="0.5">
      <c r="A510" t="str">
        <f>Table1[[#This Row],[outcome]]</f>
        <v>successful</v>
      </c>
      <c r="B510" s="5">
        <f>Table1[[#This Row],[backers_count]]</f>
        <v>182</v>
      </c>
      <c r="D510" s="4"/>
      <c r="M510" s="5"/>
    </row>
    <row r="511" spans="1:13" x14ac:dyDescent="0.5">
      <c r="A511" t="str">
        <f>Table1[[#This Row],[outcome]]</f>
        <v>successful</v>
      </c>
      <c r="B511" s="5">
        <f>Table1[[#This Row],[backers_count]]</f>
        <v>199</v>
      </c>
      <c r="C511" s="15"/>
      <c r="D511" s="16"/>
      <c r="M511" s="5"/>
    </row>
    <row r="512" spans="1:13" x14ac:dyDescent="0.5">
      <c r="A512" t="str">
        <f>Table1[[#This Row],[outcome]]</f>
        <v>successful</v>
      </c>
      <c r="B512" s="5">
        <f>Table1[[#This Row],[backers_count]]</f>
        <v>56</v>
      </c>
      <c r="D512" s="4"/>
      <c r="M512" s="5"/>
    </row>
    <row r="513" spans="1:13" x14ac:dyDescent="0.5">
      <c r="A513" t="str">
        <f>Table1[[#This Row],[outcome]]</f>
        <v>successful</v>
      </c>
      <c r="B513" s="5">
        <f>Table1[[#This Row],[backers_count]]</f>
        <v>1460</v>
      </c>
      <c r="D513" s="4"/>
      <c r="M513" s="5"/>
    </row>
    <row r="514" spans="1:13" x14ac:dyDescent="0.5">
      <c r="A514" t="str">
        <f>Table1[[#This Row],[outcome]]</f>
        <v>successful</v>
      </c>
      <c r="B514" s="5">
        <f>Table1[[#This Row],[backers_count]]</f>
        <v>123</v>
      </c>
      <c r="D514" s="4"/>
      <c r="M514" s="5"/>
    </row>
    <row r="515" spans="1:13" x14ac:dyDescent="0.5">
      <c r="A515" t="str">
        <f>Table1[[#This Row],[outcome]]</f>
        <v>successful</v>
      </c>
      <c r="B515" s="5">
        <f>Table1[[#This Row],[backers_count]]</f>
        <v>159</v>
      </c>
      <c r="C515" s="15"/>
      <c r="D515" s="16"/>
      <c r="M515" s="5"/>
    </row>
    <row r="516" spans="1:13" x14ac:dyDescent="0.5">
      <c r="A516" t="str">
        <f>Table1[[#This Row],[outcome]]</f>
        <v>successful</v>
      </c>
      <c r="B516" s="5">
        <f>Table1[[#This Row],[backers_count]]</f>
        <v>110</v>
      </c>
      <c r="C516" s="15"/>
      <c r="D516" s="16"/>
      <c r="M516" s="5"/>
    </row>
    <row r="517" spans="1:13" x14ac:dyDescent="0.5">
      <c r="A517" t="str">
        <f>Table1[[#This Row],[outcome]]</f>
        <v>successful</v>
      </c>
      <c r="B517" s="5">
        <f>Table1[[#This Row],[backers_count]]</f>
        <v>236</v>
      </c>
      <c r="D517" s="4"/>
      <c r="M517" s="5"/>
    </row>
    <row r="518" spans="1:13" x14ac:dyDescent="0.5">
      <c r="A518" t="str">
        <f>Table1[[#This Row],[outcome]]</f>
        <v>successful</v>
      </c>
      <c r="B518" s="5">
        <f>Table1[[#This Row],[backers_count]]</f>
        <v>191</v>
      </c>
      <c r="C518" s="15"/>
      <c r="D518" s="16"/>
      <c r="M518" s="5"/>
    </row>
    <row r="519" spans="1:13" x14ac:dyDescent="0.5">
      <c r="A519" t="str">
        <f>Table1[[#This Row],[outcome]]</f>
        <v>successful</v>
      </c>
      <c r="B519" s="5">
        <f>Table1[[#This Row],[backers_count]]</f>
        <v>3934</v>
      </c>
      <c r="D519" s="4"/>
      <c r="M519" s="5"/>
    </row>
    <row r="520" spans="1:13" x14ac:dyDescent="0.5">
      <c r="A520" t="str">
        <f>Table1[[#This Row],[outcome]]</f>
        <v>successful</v>
      </c>
      <c r="B520" s="5">
        <f>Table1[[#This Row],[backers_count]]</f>
        <v>80</v>
      </c>
      <c r="D520" s="4"/>
      <c r="M520" s="5"/>
    </row>
    <row r="521" spans="1:13" x14ac:dyDescent="0.5">
      <c r="A521" t="str">
        <f>Table1[[#This Row],[outcome]]</f>
        <v>successful</v>
      </c>
      <c r="B521" s="5">
        <f>Table1[[#This Row],[backers_count]]</f>
        <v>462</v>
      </c>
      <c r="D521" s="4"/>
      <c r="M521" s="5"/>
    </row>
    <row r="522" spans="1:13" x14ac:dyDescent="0.5">
      <c r="A522" t="str">
        <f>Table1[[#This Row],[outcome]]</f>
        <v>successful</v>
      </c>
      <c r="B522" s="5">
        <f>Table1[[#This Row],[backers_count]]</f>
        <v>179</v>
      </c>
      <c r="D522" s="4"/>
      <c r="M522" s="5"/>
    </row>
    <row r="523" spans="1:13" x14ac:dyDescent="0.5">
      <c r="A523" t="str">
        <f>Table1[[#This Row],[outcome]]</f>
        <v>successful</v>
      </c>
      <c r="B523" s="5">
        <f>Table1[[#This Row],[backers_count]]</f>
        <v>1866</v>
      </c>
      <c r="D523" s="4"/>
      <c r="M523" s="5"/>
    </row>
    <row r="524" spans="1:13" x14ac:dyDescent="0.5">
      <c r="A524" t="str">
        <f>Table1[[#This Row],[outcome]]</f>
        <v>successful</v>
      </c>
      <c r="B524" s="5">
        <f>Table1[[#This Row],[backers_count]]</f>
        <v>156</v>
      </c>
      <c r="D524" s="4"/>
      <c r="M524" s="5"/>
    </row>
    <row r="525" spans="1:13" x14ac:dyDescent="0.5">
      <c r="A525" t="str">
        <f>Table1[[#This Row],[outcome]]</f>
        <v>successful</v>
      </c>
      <c r="B525" s="5">
        <f>Table1[[#This Row],[backers_count]]</f>
        <v>255</v>
      </c>
      <c r="D525" s="4"/>
      <c r="M525" s="5"/>
    </row>
    <row r="526" spans="1:13" x14ac:dyDescent="0.5">
      <c r="A526" t="str">
        <f>Table1[[#This Row],[outcome]]</f>
        <v>successful</v>
      </c>
      <c r="B526" s="5">
        <f>Table1[[#This Row],[backers_count]]</f>
        <v>2261</v>
      </c>
      <c r="D526" s="4"/>
      <c r="M526" s="5"/>
    </row>
    <row r="527" spans="1:13" x14ac:dyDescent="0.5">
      <c r="A527" t="str">
        <f>Table1[[#This Row],[outcome]]</f>
        <v>successful</v>
      </c>
      <c r="B527" s="5">
        <f>Table1[[#This Row],[backers_count]]</f>
        <v>40</v>
      </c>
      <c r="D527" s="4"/>
      <c r="M527" s="5"/>
    </row>
    <row r="528" spans="1:13" x14ac:dyDescent="0.5">
      <c r="A528" t="str">
        <f>Table1[[#This Row],[outcome]]</f>
        <v>successful</v>
      </c>
      <c r="B528" s="5">
        <f>Table1[[#This Row],[backers_count]]</f>
        <v>2289</v>
      </c>
      <c r="D528" s="4"/>
      <c r="M528" s="5"/>
    </row>
    <row r="529" spans="1:13" x14ac:dyDescent="0.5">
      <c r="A529" t="str">
        <f>Table1[[#This Row],[outcome]]</f>
        <v>successful</v>
      </c>
      <c r="B529" s="5">
        <f>Table1[[#This Row],[backers_count]]</f>
        <v>65</v>
      </c>
      <c r="C529" s="15"/>
      <c r="D529" s="16"/>
      <c r="M529" s="5"/>
    </row>
    <row r="530" spans="1:13" x14ac:dyDescent="0.5">
      <c r="A530" t="str">
        <f>Table1[[#This Row],[outcome]]</f>
        <v>successful</v>
      </c>
      <c r="B530" s="5">
        <f>Table1[[#This Row],[backers_count]]</f>
        <v>3777</v>
      </c>
      <c r="C530" s="15"/>
      <c r="D530" s="16"/>
      <c r="M530" s="5"/>
    </row>
    <row r="531" spans="1:13" x14ac:dyDescent="0.5">
      <c r="A531" t="str">
        <f>Table1[[#This Row],[outcome]]</f>
        <v>successful</v>
      </c>
      <c r="B531" s="5">
        <f>Table1[[#This Row],[backers_count]]</f>
        <v>184</v>
      </c>
      <c r="D531" s="4"/>
      <c r="M531" s="5"/>
    </row>
    <row r="532" spans="1:13" x14ac:dyDescent="0.5">
      <c r="A532" t="str">
        <f>Table1[[#This Row],[outcome]]</f>
        <v>successful</v>
      </c>
      <c r="B532" s="5">
        <f>Table1[[#This Row],[backers_count]]</f>
        <v>85</v>
      </c>
      <c r="D532" s="4"/>
      <c r="M532" s="5"/>
    </row>
    <row r="533" spans="1:13" x14ac:dyDescent="0.5">
      <c r="A533" t="str">
        <f>Table1[[#This Row],[outcome]]</f>
        <v>successful</v>
      </c>
      <c r="B533" s="5">
        <f>Table1[[#This Row],[backers_count]]</f>
        <v>144</v>
      </c>
      <c r="D533" s="4"/>
      <c r="M533" s="5"/>
    </row>
    <row r="534" spans="1:13" x14ac:dyDescent="0.5">
      <c r="A534" t="str">
        <f>Table1[[#This Row],[outcome]]</f>
        <v>successful</v>
      </c>
      <c r="B534" s="5">
        <f>Table1[[#This Row],[backers_count]]</f>
        <v>1902</v>
      </c>
      <c r="D534" s="4"/>
      <c r="M534" s="5"/>
    </row>
    <row r="535" spans="1:13" x14ac:dyDescent="0.5">
      <c r="A535" t="str">
        <f>Table1[[#This Row],[outcome]]</f>
        <v>successful</v>
      </c>
      <c r="B535" s="5">
        <f>Table1[[#This Row],[backers_count]]</f>
        <v>105</v>
      </c>
      <c r="C535" s="15"/>
      <c r="D535" s="16"/>
      <c r="M535" s="5"/>
    </row>
    <row r="536" spans="1:13" x14ac:dyDescent="0.5">
      <c r="A536" t="str">
        <f>Table1[[#This Row],[outcome]]</f>
        <v>successful</v>
      </c>
      <c r="B536" s="5">
        <f>Table1[[#This Row],[backers_count]]</f>
        <v>132</v>
      </c>
      <c r="C536" s="15"/>
      <c r="D536" s="16"/>
      <c r="M536" s="5"/>
    </row>
    <row r="537" spans="1:13" x14ac:dyDescent="0.5">
      <c r="A537" t="str">
        <f>Table1[[#This Row],[outcome]]</f>
        <v>successful</v>
      </c>
      <c r="B537" s="5">
        <f>Table1[[#This Row],[backers_count]]</f>
        <v>96</v>
      </c>
      <c r="D537" s="4"/>
      <c r="M537" s="5"/>
    </row>
    <row r="538" spans="1:13" x14ac:dyDescent="0.5">
      <c r="A538" t="str">
        <f>Table1[[#This Row],[outcome]]</f>
        <v>successful</v>
      </c>
      <c r="B538" s="5">
        <f>Table1[[#This Row],[backers_count]]</f>
        <v>114</v>
      </c>
      <c r="D538" s="4"/>
      <c r="M538" s="5"/>
    </row>
    <row r="539" spans="1:13" x14ac:dyDescent="0.5">
      <c r="A539" t="str">
        <f>Table1[[#This Row],[outcome]]</f>
        <v>successful</v>
      </c>
      <c r="B539" s="5">
        <f>Table1[[#This Row],[backers_count]]</f>
        <v>203</v>
      </c>
      <c r="C539" s="15"/>
      <c r="D539" s="16"/>
      <c r="M539" s="5"/>
    </row>
    <row r="540" spans="1:13" x14ac:dyDescent="0.5">
      <c r="A540" t="str">
        <f>Table1[[#This Row],[outcome]]</f>
        <v>successful</v>
      </c>
      <c r="B540" s="5">
        <f>Table1[[#This Row],[backers_count]]</f>
        <v>1559</v>
      </c>
      <c r="C540" s="15"/>
      <c r="D540" s="16"/>
      <c r="M540" s="5"/>
    </row>
    <row r="541" spans="1:13" x14ac:dyDescent="0.5">
      <c r="A541" t="str">
        <f>Table1[[#This Row],[outcome]]</f>
        <v>successful</v>
      </c>
      <c r="B541" s="5">
        <f>Table1[[#This Row],[backers_count]]</f>
        <v>1548</v>
      </c>
      <c r="C541" s="15"/>
      <c r="D541" s="16"/>
      <c r="M541" s="5"/>
    </row>
    <row r="542" spans="1:13" x14ac:dyDescent="0.5">
      <c r="A542" t="str">
        <f>Table1[[#This Row],[outcome]]</f>
        <v>successful</v>
      </c>
      <c r="B542" s="5">
        <f>Table1[[#This Row],[backers_count]]</f>
        <v>80</v>
      </c>
      <c r="D542" s="4"/>
      <c r="M542" s="5"/>
    </row>
    <row r="543" spans="1:13" x14ac:dyDescent="0.5">
      <c r="A543" t="str">
        <f>Table1[[#This Row],[outcome]]</f>
        <v>successful</v>
      </c>
      <c r="B543" s="5">
        <f>Table1[[#This Row],[backers_count]]</f>
        <v>131</v>
      </c>
      <c r="C543" s="15"/>
      <c r="D543" s="16"/>
      <c r="M543" s="5"/>
    </row>
    <row r="544" spans="1:13" x14ac:dyDescent="0.5">
      <c r="A544" t="str">
        <f>Table1[[#This Row],[outcome]]</f>
        <v>successful</v>
      </c>
      <c r="B544" s="5">
        <f>Table1[[#This Row],[backers_count]]</f>
        <v>112</v>
      </c>
      <c r="D544" s="4"/>
      <c r="M544" s="5"/>
    </row>
    <row r="545" spans="1:13" x14ac:dyDescent="0.5">
      <c r="A545" t="str">
        <f>Table1[[#This Row],[outcome]]</f>
        <v>successful</v>
      </c>
      <c r="B545" s="5">
        <f>Table1[[#This Row],[backers_count]]</f>
        <v>155</v>
      </c>
      <c r="D545" s="4"/>
      <c r="M545" s="5"/>
    </row>
    <row r="546" spans="1:13" x14ac:dyDescent="0.5">
      <c r="A546" t="str">
        <f>Table1[[#This Row],[outcome]]</f>
        <v>successful</v>
      </c>
      <c r="B546" s="5">
        <f>Table1[[#This Row],[backers_count]]</f>
        <v>266</v>
      </c>
      <c r="D546" s="4"/>
      <c r="M546" s="5"/>
    </row>
    <row r="547" spans="1:13" x14ac:dyDescent="0.5">
      <c r="A547" t="str">
        <f>Table1[[#This Row],[outcome]]</f>
        <v>successful</v>
      </c>
      <c r="B547" s="5">
        <f>Table1[[#This Row],[backers_count]]</f>
        <v>155</v>
      </c>
      <c r="C547" s="15"/>
      <c r="D547" s="16"/>
      <c r="M547" s="5"/>
    </row>
    <row r="548" spans="1:13" x14ac:dyDescent="0.5">
      <c r="A548" t="str">
        <f>Table1[[#This Row],[outcome]]</f>
        <v>successful</v>
      </c>
      <c r="B548" s="5">
        <f>Table1[[#This Row],[backers_count]]</f>
        <v>207</v>
      </c>
      <c r="D548" s="4"/>
      <c r="M548" s="5"/>
    </row>
    <row r="549" spans="1:13" x14ac:dyDescent="0.5">
      <c r="A549" t="str">
        <f>Table1[[#This Row],[outcome]]</f>
        <v>successful</v>
      </c>
      <c r="B549" s="5">
        <f>Table1[[#This Row],[backers_count]]</f>
        <v>245</v>
      </c>
      <c r="D549" s="4"/>
      <c r="M549" s="5"/>
    </row>
    <row r="550" spans="1:13" x14ac:dyDescent="0.5">
      <c r="A550" t="str">
        <f>Table1[[#This Row],[outcome]]</f>
        <v>successful</v>
      </c>
      <c r="B550" s="5">
        <f>Table1[[#This Row],[backers_count]]</f>
        <v>1573</v>
      </c>
      <c r="C550" s="15"/>
      <c r="D550" s="16"/>
      <c r="M550" s="5"/>
    </row>
    <row r="551" spans="1:13" x14ac:dyDescent="0.5">
      <c r="A551" t="str">
        <f>Table1[[#This Row],[outcome]]</f>
        <v>successful</v>
      </c>
      <c r="B551" s="5">
        <f>Table1[[#This Row],[backers_count]]</f>
        <v>114</v>
      </c>
      <c r="D551" s="4"/>
      <c r="M551" s="5"/>
    </row>
    <row r="552" spans="1:13" x14ac:dyDescent="0.5">
      <c r="A552" t="str">
        <f>Table1[[#This Row],[outcome]]</f>
        <v>successful</v>
      </c>
      <c r="B552" s="5">
        <f>Table1[[#This Row],[backers_count]]</f>
        <v>93</v>
      </c>
      <c r="D552" s="4"/>
      <c r="M552" s="5"/>
    </row>
    <row r="553" spans="1:13" x14ac:dyDescent="0.5">
      <c r="A553" t="str">
        <f>Table1[[#This Row],[outcome]]</f>
        <v>successful</v>
      </c>
      <c r="B553" s="5">
        <f>Table1[[#This Row],[backers_count]]</f>
        <v>1681</v>
      </c>
      <c r="D553" s="4"/>
      <c r="M553" s="5"/>
    </row>
    <row r="554" spans="1:13" x14ac:dyDescent="0.5">
      <c r="A554" t="str">
        <f>Table1[[#This Row],[outcome]]</f>
        <v>successful</v>
      </c>
      <c r="B554" s="5">
        <f>Table1[[#This Row],[backers_count]]</f>
        <v>32</v>
      </c>
      <c r="D554" s="4"/>
      <c r="M554" s="5"/>
    </row>
    <row r="555" spans="1:13" x14ac:dyDescent="0.5">
      <c r="A555" t="str">
        <f>Table1[[#This Row],[outcome]]</f>
        <v>successful</v>
      </c>
      <c r="B555" s="5">
        <f>Table1[[#This Row],[backers_count]]</f>
        <v>135</v>
      </c>
      <c r="C555" s="15"/>
      <c r="D555" s="16"/>
      <c r="M555" s="5"/>
    </row>
    <row r="556" spans="1:13" x14ac:dyDescent="0.5">
      <c r="A556" t="str">
        <f>Table1[[#This Row],[outcome]]</f>
        <v>successful</v>
      </c>
      <c r="B556" s="5">
        <f>Table1[[#This Row],[backers_count]]</f>
        <v>140</v>
      </c>
      <c r="C556" s="15"/>
      <c r="D556" s="16"/>
      <c r="M556" s="5"/>
    </row>
    <row r="557" spans="1:13" x14ac:dyDescent="0.5">
      <c r="A557" t="str">
        <f>Table1[[#This Row],[outcome]]</f>
        <v>successful</v>
      </c>
      <c r="B557" s="5">
        <f>Table1[[#This Row],[backers_count]]</f>
        <v>92</v>
      </c>
      <c r="C557" s="15"/>
      <c r="D557" s="16"/>
      <c r="M557" s="5"/>
    </row>
    <row r="558" spans="1:13" x14ac:dyDescent="0.5">
      <c r="A558" t="str">
        <f>Table1[[#This Row],[outcome]]</f>
        <v>successful</v>
      </c>
      <c r="B558" s="5">
        <f>Table1[[#This Row],[backers_count]]</f>
        <v>1015</v>
      </c>
      <c r="D558" s="4"/>
      <c r="M558" s="5"/>
    </row>
    <row r="559" spans="1:13" x14ac:dyDescent="0.5">
      <c r="A559" t="str">
        <f>Table1[[#This Row],[outcome]]</f>
        <v>successful</v>
      </c>
      <c r="B559" s="5">
        <f>Table1[[#This Row],[backers_count]]</f>
        <v>323</v>
      </c>
      <c r="D559" s="4"/>
      <c r="M559" s="5"/>
    </row>
    <row r="560" spans="1:13" x14ac:dyDescent="0.5">
      <c r="A560" t="str">
        <f>Table1[[#This Row],[outcome]]</f>
        <v>successful</v>
      </c>
      <c r="B560" s="5">
        <f>Table1[[#This Row],[backers_count]]</f>
        <v>2326</v>
      </c>
      <c r="D560" s="4"/>
      <c r="M560" s="5"/>
    </row>
    <row r="561" spans="1:13" x14ac:dyDescent="0.5">
      <c r="A561" t="str">
        <f>Table1[[#This Row],[outcome]]</f>
        <v>successful</v>
      </c>
      <c r="B561" s="5">
        <f>Table1[[#This Row],[backers_count]]</f>
        <v>381</v>
      </c>
      <c r="C561" s="15"/>
      <c r="D561" s="16"/>
      <c r="M561" s="5"/>
    </row>
    <row r="562" spans="1:13" x14ac:dyDescent="0.5">
      <c r="A562" t="str">
        <f>Table1[[#This Row],[outcome]]</f>
        <v>successful</v>
      </c>
      <c r="B562" s="5">
        <f>Table1[[#This Row],[backers_count]]</f>
        <v>480</v>
      </c>
      <c r="C562" s="15"/>
      <c r="D562" s="16"/>
      <c r="M562" s="5"/>
    </row>
    <row r="563" spans="1:13" x14ac:dyDescent="0.5">
      <c r="A563" t="str">
        <f>Table1[[#This Row],[outcome]]</f>
        <v>successful</v>
      </c>
      <c r="B563" s="5">
        <f>Table1[[#This Row],[backers_count]]</f>
        <v>226</v>
      </c>
      <c r="D563" s="4"/>
      <c r="M563" s="5"/>
    </row>
    <row r="564" spans="1:13" x14ac:dyDescent="0.5">
      <c r="A564" t="str">
        <f>Table1[[#This Row],[outcome]]</f>
        <v>successful</v>
      </c>
      <c r="B564" s="5">
        <f>Table1[[#This Row],[backers_count]]</f>
        <v>241</v>
      </c>
      <c r="D564" s="4"/>
      <c r="M564" s="5"/>
    </row>
    <row r="565" spans="1:13" x14ac:dyDescent="0.5">
      <c r="A565" t="str">
        <f>Table1[[#This Row],[outcome]]</f>
        <v>successful</v>
      </c>
      <c r="B565" s="5">
        <f>Table1[[#This Row],[backers_count]]</f>
        <v>132</v>
      </c>
      <c r="D565" s="4"/>
      <c r="M565" s="5"/>
    </row>
    <row r="566" spans="1:13" x14ac:dyDescent="0.5">
      <c r="A566" t="str">
        <f>Table1[[#This Row],[outcome]]</f>
        <v>successful</v>
      </c>
      <c r="B566" s="5">
        <f>Table1[[#This Row],[backers_count]]</f>
        <v>2043</v>
      </c>
      <c r="D566" s="4"/>
      <c r="M566" s="5"/>
    </row>
    <row r="567" spans="1:13" x14ac:dyDescent="0.5">
      <c r="M567" s="5"/>
    </row>
    <row r="568" spans="1:13" x14ac:dyDescent="0.5">
      <c r="M568" s="5"/>
    </row>
    <row r="569" spans="1:13" x14ac:dyDescent="0.5">
      <c r="M569" s="5"/>
    </row>
    <row r="570" spans="1:13" x14ac:dyDescent="0.5">
      <c r="M570" s="5"/>
    </row>
    <row r="571" spans="1:13" x14ac:dyDescent="0.5">
      <c r="M571" s="5"/>
    </row>
    <row r="572" spans="1:13" x14ac:dyDescent="0.5">
      <c r="M572" s="5"/>
    </row>
    <row r="573" spans="1:13" x14ac:dyDescent="0.5">
      <c r="M573" s="5"/>
    </row>
    <row r="574" spans="1:13" x14ac:dyDescent="0.5">
      <c r="M574" s="5"/>
    </row>
    <row r="575" spans="1:13" x14ac:dyDescent="0.5">
      <c r="M575" s="5"/>
    </row>
    <row r="576" spans="1:13" x14ac:dyDescent="0.5">
      <c r="M576" s="5"/>
    </row>
    <row r="577" spans="13:13" x14ac:dyDescent="0.5">
      <c r="M577" s="5"/>
    </row>
    <row r="578" spans="13:13" x14ac:dyDescent="0.5">
      <c r="M578" s="5"/>
    </row>
    <row r="579" spans="13:13" x14ac:dyDescent="0.5">
      <c r="M579" s="5"/>
    </row>
    <row r="580" spans="13:13" x14ac:dyDescent="0.5">
      <c r="M580" s="5"/>
    </row>
    <row r="581" spans="13:13" x14ac:dyDescent="0.5">
      <c r="M581" s="5"/>
    </row>
    <row r="582" spans="13:13" x14ac:dyDescent="0.5">
      <c r="M582" s="5"/>
    </row>
    <row r="583" spans="13:13" x14ac:dyDescent="0.5">
      <c r="M583" s="5"/>
    </row>
    <row r="584" spans="13:13" x14ac:dyDescent="0.5">
      <c r="M584" s="5"/>
    </row>
    <row r="585" spans="13:13" x14ac:dyDescent="0.5">
      <c r="M585" s="5"/>
    </row>
    <row r="586" spans="13:13" x14ac:dyDescent="0.5">
      <c r="M586" s="5"/>
    </row>
    <row r="587" spans="13:13" x14ac:dyDescent="0.5">
      <c r="M587" s="5"/>
    </row>
    <row r="588" spans="13:13" x14ac:dyDescent="0.5">
      <c r="M588" s="5"/>
    </row>
    <row r="589" spans="13:13" x14ac:dyDescent="0.5">
      <c r="M589" s="5"/>
    </row>
    <row r="590" spans="13:13" x14ac:dyDescent="0.5">
      <c r="M590" s="5"/>
    </row>
    <row r="591" spans="13:13" x14ac:dyDescent="0.5">
      <c r="M591" s="5"/>
    </row>
    <row r="592" spans="13:13" x14ac:dyDescent="0.5">
      <c r="M592" s="5"/>
    </row>
    <row r="593" spans="13:13" x14ac:dyDescent="0.5">
      <c r="M593" s="5"/>
    </row>
    <row r="594" spans="13:13" x14ac:dyDescent="0.5">
      <c r="M594" s="5"/>
    </row>
    <row r="595" spans="13:13" x14ac:dyDescent="0.5">
      <c r="M595" s="5"/>
    </row>
    <row r="596" spans="13:13" x14ac:dyDescent="0.5">
      <c r="M596" s="5"/>
    </row>
    <row r="597" spans="13:13" x14ac:dyDescent="0.5">
      <c r="M597" s="5"/>
    </row>
    <row r="598" spans="13:13" x14ac:dyDescent="0.5">
      <c r="M598" s="5"/>
    </row>
    <row r="599" spans="13:13" x14ac:dyDescent="0.5">
      <c r="M599" s="5"/>
    </row>
    <row r="600" spans="13:13" x14ac:dyDescent="0.5">
      <c r="M600" s="5"/>
    </row>
    <row r="601" spans="13:13" x14ac:dyDescent="0.5">
      <c r="M601" s="5"/>
    </row>
    <row r="602" spans="13:13" x14ac:dyDescent="0.5">
      <c r="M602" s="5"/>
    </row>
    <row r="603" spans="13:13" x14ac:dyDescent="0.5">
      <c r="M603" s="5"/>
    </row>
    <row r="604" spans="13:13" x14ac:dyDescent="0.5">
      <c r="M604" s="5"/>
    </row>
    <row r="605" spans="13:13" x14ac:dyDescent="0.5">
      <c r="M605" s="5"/>
    </row>
    <row r="606" spans="13:13" x14ac:dyDescent="0.5">
      <c r="M606" s="5"/>
    </row>
    <row r="607" spans="13:13" x14ac:dyDescent="0.5">
      <c r="M607" s="5"/>
    </row>
    <row r="608" spans="13:13" x14ac:dyDescent="0.5">
      <c r="M608" s="5"/>
    </row>
    <row r="609" spans="13:13" x14ac:dyDescent="0.5">
      <c r="M609" s="5"/>
    </row>
    <row r="610" spans="13:13" x14ac:dyDescent="0.5">
      <c r="M610" s="5"/>
    </row>
    <row r="611" spans="13:13" x14ac:dyDescent="0.5">
      <c r="M611" s="5"/>
    </row>
    <row r="612" spans="13:13" x14ac:dyDescent="0.5">
      <c r="M612" s="5"/>
    </row>
    <row r="613" spans="13:13" x14ac:dyDescent="0.5">
      <c r="M613" s="5"/>
    </row>
    <row r="614" spans="13:13" x14ac:dyDescent="0.5">
      <c r="M614" s="5"/>
    </row>
    <row r="615" spans="13:13" x14ac:dyDescent="0.5">
      <c r="M615" s="5"/>
    </row>
    <row r="616" spans="13:13" x14ac:dyDescent="0.5">
      <c r="M616" s="5"/>
    </row>
    <row r="617" spans="13:13" x14ac:dyDescent="0.5">
      <c r="M617" s="5"/>
    </row>
    <row r="618" spans="13:13" x14ac:dyDescent="0.5">
      <c r="M618" s="5"/>
    </row>
    <row r="619" spans="13:13" x14ac:dyDescent="0.5">
      <c r="M619" s="5"/>
    </row>
    <row r="620" spans="13:13" x14ac:dyDescent="0.5">
      <c r="M620" s="5"/>
    </row>
    <row r="621" spans="13:13" x14ac:dyDescent="0.5">
      <c r="M621" s="5"/>
    </row>
    <row r="622" spans="13:13" x14ac:dyDescent="0.5">
      <c r="M622" s="5"/>
    </row>
    <row r="623" spans="13:13" x14ac:dyDescent="0.5">
      <c r="M623" s="5"/>
    </row>
    <row r="624" spans="13:13" x14ac:dyDescent="0.5">
      <c r="M624" s="5"/>
    </row>
    <row r="625" spans="13:13" x14ac:dyDescent="0.5">
      <c r="M625" s="5"/>
    </row>
    <row r="626" spans="13:13" x14ac:dyDescent="0.5">
      <c r="M626" s="5"/>
    </row>
    <row r="627" spans="13:13" x14ac:dyDescent="0.5">
      <c r="M627" s="5"/>
    </row>
    <row r="628" spans="13:13" x14ac:dyDescent="0.5">
      <c r="M628" s="5"/>
    </row>
    <row r="629" spans="13:13" x14ac:dyDescent="0.5">
      <c r="M629" s="5"/>
    </row>
    <row r="630" spans="13:13" x14ac:dyDescent="0.5">
      <c r="M630" s="5"/>
    </row>
    <row r="631" spans="13:13" x14ac:dyDescent="0.5">
      <c r="M631" s="5"/>
    </row>
    <row r="632" spans="13:13" x14ac:dyDescent="0.5">
      <c r="M632" s="5"/>
    </row>
    <row r="633" spans="13:13" x14ac:dyDescent="0.5">
      <c r="M633" s="5"/>
    </row>
    <row r="634" spans="13:13" x14ac:dyDescent="0.5">
      <c r="M634" s="5"/>
    </row>
    <row r="635" spans="13:13" x14ac:dyDescent="0.5">
      <c r="M635" s="5"/>
    </row>
    <row r="636" spans="13:13" x14ac:dyDescent="0.5">
      <c r="M636" s="5"/>
    </row>
    <row r="637" spans="13:13" x14ac:dyDescent="0.5">
      <c r="M637" s="5"/>
    </row>
    <row r="638" spans="13:13" x14ac:dyDescent="0.5">
      <c r="M638" s="5"/>
    </row>
    <row r="639" spans="13:13" x14ac:dyDescent="0.5">
      <c r="M639" s="5"/>
    </row>
    <row r="640" spans="13:13" x14ac:dyDescent="0.5">
      <c r="M640" s="5"/>
    </row>
    <row r="641" spans="13:13" x14ac:dyDescent="0.5">
      <c r="M641" s="5"/>
    </row>
    <row r="642" spans="13:13" x14ac:dyDescent="0.5">
      <c r="M642" s="5"/>
    </row>
    <row r="643" spans="13:13" x14ac:dyDescent="0.5">
      <c r="M643" s="5"/>
    </row>
    <row r="644" spans="13:13" x14ac:dyDescent="0.5">
      <c r="M644" s="5"/>
    </row>
    <row r="645" spans="13:13" x14ac:dyDescent="0.5">
      <c r="M645" s="5"/>
    </row>
    <row r="646" spans="13:13" x14ac:dyDescent="0.5">
      <c r="M646" s="5"/>
    </row>
    <row r="647" spans="13:13" x14ac:dyDescent="0.5">
      <c r="M647" s="5"/>
    </row>
    <row r="648" spans="13:13" x14ac:dyDescent="0.5">
      <c r="M648" s="5"/>
    </row>
    <row r="649" spans="13:13" x14ac:dyDescent="0.5">
      <c r="M649" s="5"/>
    </row>
    <row r="650" spans="13:13" x14ac:dyDescent="0.5">
      <c r="M650" s="5"/>
    </row>
    <row r="651" spans="13:13" x14ac:dyDescent="0.5">
      <c r="M651" s="5"/>
    </row>
    <row r="652" spans="13:13" x14ac:dyDescent="0.5">
      <c r="M652" s="5"/>
    </row>
    <row r="653" spans="13:13" x14ac:dyDescent="0.5">
      <c r="M653" s="5"/>
    </row>
    <row r="654" spans="13:13" x14ac:dyDescent="0.5">
      <c r="M654" s="5"/>
    </row>
    <row r="655" spans="13:13" x14ac:dyDescent="0.5">
      <c r="M655" s="5"/>
    </row>
    <row r="656" spans="13:13" x14ac:dyDescent="0.5">
      <c r="M656" s="5"/>
    </row>
    <row r="657" spans="13:13" x14ac:dyDescent="0.5">
      <c r="M657" s="5"/>
    </row>
    <row r="658" spans="13:13" x14ac:dyDescent="0.5">
      <c r="M658" s="5"/>
    </row>
    <row r="659" spans="13:13" x14ac:dyDescent="0.5">
      <c r="M659" s="5"/>
    </row>
    <row r="660" spans="13:13" x14ac:dyDescent="0.5">
      <c r="M660" s="5"/>
    </row>
    <row r="661" spans="13:13" x14ac:dyDescent="0.5">
      <c r="M661" s="5"/>
    </row>
    <row r="662" spans="13:13" x14ac:dyDescent="0.5">
      <c r="M662" s="5"/>
    </row>
    <row r="663" spans="13:13" x14ac:dyDescent="0.5">
      <c r="M663" s="5"/>
    </row>
    <row r="664" spans="13:13" x14ac:dyDescent="0.5">
      <c r="M664" s="5"/>
    </row>
    <row r="665" spans="13:13" x14ac:dyDescent="0.5">
      <c r="M665" s="5"/>
    </row>
    <row r="666" spans="13:13" x14ac:dyDescent="0.5">
      <c r="M666" s="5"/>
    </row>
    <row r="667" spans="13:13" x14ac:dyDescent="0.5">
      <c r="M667" s="5"/>
    </row>
    <row r="668" spans="13:13" x14ac:dyDescent="0.5">
      <c r="M668" s="5"/>
    </row>
    <row r="669" spans="13:13" x14ac:dyDescent="0.5">
      <c r="M669" s="5"/>
    </row>
    <row r="670" spans="13:13" x14ac:dyDescent="0.5">
      <c r="M670" s="5"/>
    </row>
    <row r="671" spans="13:13" x14ac:dyDescent="0.5">
      <c r="M671" s="5"/>
    </row>
    <row r="672" spans="13:13" x14ac:dyDescent="0.5">
      <c r="M672" s="5"/>
    </row>
    <row r="673" spans="13:13" x14ac:dyDescent="0.5">
      <c r="M673" s="5"/>
    </row>
    <row r="674" spans="13:13" x14ac:dyDescent="0.5">
      <c r="M674" s="5"/>
    </row>
    <row r="675" spans="13:13" x14ac:dyDescent="0.5">
      <c r="M675" s="5"/>
    </row>
    <row r="676" spans="13:13" x14ac:dyDescent="0.5">
      <c r="M676" s="5"/>
    </row>
    <row r="677" spans="13:13" x14ac:dyDescent="0.5">
      <c r="M677" s="5"/>
    </row>
    <row r="678" spans="13:13" x14ac:dyDescent="0.5">
      <c r="M678" s="5"/>
    </row>
    <row r="679" spans="13:13" x14ac:dyDescent="0.5">
      <c r="M679" s="5"/>
    </row>
    <row r="680" spans="13:13" x14ac:dyDescent="0.5">
      <c r="M680" s="5"/>
    </row>
    <row r="681" spans="13:13" x14ac:dyDescent="0.5">
      <c r="M681" s="5"/>
    </row>
    <row r="682" spans="13:13" x14ac:dyDescent="0.5">
      <c r="M682" s="5"/>
    </row>
    <row r="683" spans="13:13" x14ac:dyDescent="0.5">
      <c r="M683" s="5"/>
    </row>
    <row r="684" spans="13:13" x14ac:dyDescent="0.5">
      <c r="M684" s="5"/>
    </row>
    <row r="685" spans="13:13" x14ac:dyDescent="0.5">
      <c r="M685" s="5"/>
    </row>
    <row r="686" spans="13:13" x14ac:dyDescent="0.5">
      <c r="M686" s="5"/>
    </row>
    <row r="687" spans="13:13" x14ac:dyDescent="0.5">
      <c r="M687" s="5"/>
    </row>
    <row r="688" spans="13:13" x14ac:dyDescent="0.5">
      <c r="M688" s="5"/>
    </row>
    <row r="689" spans="13:13" x14ac:dyDescent="0.5">
      <c r="M689" s="5"/>
    </row>
    <row r="690" spans="13:13" x14ac:dyDescent="0.5">
      <c r="M690" s="5"/>
    </row>
    <row r="691" spans="13:13" x14ac:dyDescent="0.5">
      <c r="M691" s="5"/>
    </row>
    <row r="692" spans="13:13" x14ac:dyDescent="0.5">
      <c r="M692" s="5"/>
    </row>
    <row r="693" spans="13:13" x14ac:dyDescent="0.5">
      <c r="M693" s="5"/>
    </row>
    <row r="694" spans="13:13" x14ac:dyDescent="0.5">
      <c r="M694" s="5"/>
    </row>
    <row r="695" spans="13:13" x14ac:dyDescent="0.5">
      <c r="M695" s="5"/>
    </row>
    <row r="696" spans="13:13" x14ac:dyDescent="0.5">
      <c r="M696" s="5"/>
    </row>
    <row r="697" spans="13:13" x14ac:dyDescent="0.5">
      <c r="M697" s="5"/>
    </row>
    <row r="698" spans="13:13" x14ac:dyDescent="0.5">
      <c r="M698" s="5"/>
    </row>
    <row r="699" spans="13:13" x14ac:dyDescent="0.5">
      <c r="M699" s="5"/>
    </row>
    <row r="700" spans="13:13" x14ac:dyDescent="0.5">
      <c r="M700" s="5"/>
    </row>
    <row r="701" spans="13:13" x14ac:dyDescent="0.5">
      <c r="M701" s="5"/>
    </row>
    <row r="702" spans="13:13" x14ac:dyDescent="0.5">
      <c r="M702" s="5"/>
    </row>
    <row r="703" spans="13:13" x14ac:dyDescent="0.5">
      <c r="M703" s="5"/>
    </row>
    <row r="704" spans="13:13" x14ac:dyDescent="0.5">
      <c r="M704" s="5"/>
    </row>
    <row r="705" spans="13:13" x14ac:dyDescent="0.5">
      <c r="M705" s="5"/>
    </row>
    <row r="706" spans="13:13" x14ac:dyDescent="0.5">
      <c r="M706" s="5"/>
    </row>
    <row r="707" spans="13:13" x14ac:dyDescent="0.5">
      <c r="M707" s="5"/>
    </row>
    <row r="708" spans="13:13" x14ac:dyDescent="0.5">
      <c r="M708" s="5"/>
    </row>
    <row r="709" spans="13:13" x14ac:dyDescent="0.5">
      <c r="M709" s="5"/>
    </row>
    <row r="710" spans="13:13" x14ac:dyDescent="0.5">
      <c r="M710" s="5"/>
    </row>
    <row r="711" spans="13:13" x14ac:dyDescent="0.5">
      <c r="M711" s="5"/>
    </row>
    <row r="712" spans="13:13" x14ac:dyDescent="0.5">
      <c r="M712" s="5"/>
    </row>
    <row r="713" spans="13:13" x14ac:dyDescent="0.5">
      <c r="M713" s="5"/>
    </row>
    <row r="714" spans="13:13" x14ac:dyDescent="0.5">
      <c r="M714" s="5"/>
    </row>
    <row r="715" spans="13:13" x14ac:dyDescent="0.5">
      <c r="M715" s="5"/>
    </row>
    <row r="716" spans="13:13" x14ac:dyDescent="0.5">
      <c r="M716" s="5"/>
    </row>
    <row r="717" spans="13:13" x14ac:dyDescent="0.5">
      <c r="M717" s="5"/>
    </row>
    <row r="718" spans="13:13" x14ac:dyDescent="0.5">
      <c r="M718" s="5"/>
    </row>
    <row r="719" spans="13:13" x14ac:dyDescent="0.5">
      <c r="M719" s="5"/>
    </row>
    <row r="720" spans="13:13" x14ac:dyDescent="0.5">
      <c r="M720" s="5"/>
    </row>
    <row r="721" spans="13:13" x14ac:dyDescent="0.5">
      <c r="M721" s="5"/>
    </row>
    <row r="722" spans="13:13" x14ac:dyDescent="0.5">
      <c r="M722" s="5"/>
    </row>
    <row r="723" spans="13:13" x14ac:dyDescent="0.5">
      <c r="M723" s="5"/>
    </row>
    <row r="724" spans="13:13" x14ac:dyDescent="0.5">
      <c r="M724" s="5"/>
    </row>
    <row r="725" spans="13:13" x14ac:dyDescent="0.5">
      <c r="M725" s="5"/>
    </row>
    <row r="726" spans="13:13" x14ac:dyDescent="0.5">
      <c r="M726" s="5"/>
    </row>
    <row r="727" spans="13:13" x14ac:dyDescent="0.5">
      <c r="M727" s="5"/>
    </row>
    <row r="728" spans="13:13" x14ac:dyDescent="0.5">
      <c r="M728" s="5"/>
    </row>
    <row r="729" spans="13:13" x14ac:dyDescent="0.5">
      <c r="M729" s="5"/>
    </row>
    <row r="730" spans="13:13" x14ac:dyDescent="0.5">
      <c r="M730" s="5"/>
    </row>
    <row r="731" spans="13:13" x14ac:dyDescent="0.5">
      <c r="M731" s="5"/>
    </row>
    <row r="732" spans="13:13" x14ac:dyDescent="0.5">
      <c r="M732" s="5"/>
    </row>
    <row r="733" spans="13:13" x14ac:dyDescent="0.5">
      <c r="M733" s="5"/>
    </row>
    <row r="734" spans="13:13" x14ac:dyDescent="0.5">
      <c r="M734" s="5"/>
    </row>
    <row r="735" spans="13:13" x14ac:dyDescent="0.5">
      <c r="M735" s="5"/>
    </row>
    <row r="736" spans="13:13" x14ac:dyDescent="0.5">
      <c r="M736" s="5"/>
    </row>
    <row r="737" spans="13:13" x14ac:dyDescent="0.5">
      <c r="M737" s="5"/>
    </row>
    <row r="738" spans="13:13" x14ac:dyDescent="0.5">
      <c r="M738" s="5"/>
    </row>
    <row r="739" spans="13:13" x14ac:dyDescent="0.5">
      <c r="M739" s="5"/>
    </row>
    <row r="740" spans="13:13" x14ac:dyDescent="0.5">
      <c r="M740" s="5"/>
    </row>
    <row r="741" spans="13:13" x14ac:dyDescent="0.5">
      <c r="M741" s="5"/>
    </row>
    <row r="742" spans="13:13" x14ac:dyDescent="0.5">
      <c r="M742" s="5"/>
    </row>
    <row r="743" spans="13:13" x14ac:dyDescent="0.5">
      <c r="M743" s="5"/>
    </row>
    <row r="744" spans="13:13" x14ac:dyDescent="0.5">
      <c r="M744" s="5"/>
    </row>
    <row r="745" spans="13:13" x14ac:dyDescent="0.5">
      <c r="M745" s="5"/>
    </row>
    <row r="746" spans="13:13" x14ac:dyDescent="0.5">
      <c r="M746" s="5"/>
    </row>
    <row r="747" spans="13:13" x14ac:dyDescent="0.5">
      <c r="M747" s="5"/>
    </row>
    <row r="748" spans="13:13" x14ac:dyDescent="0.5">
      <c r="M748" s="5"/>
    </row>
    <row r="749" spans="13:13" x14ac:dyDescent="0.5">
      <c r="M749" s="5"/>
    </row>
    <row r="750" spans="13:13" x14ac:dyDescent="0.5">
      <c r="M750" s="5"/>
    </row>
    <row r="751" spans="13:13" x14ac:dyDescent="0.5">
      <c r="M751" s="5"/>
    </row>
    <row r="752" spans="13:13" x14ac:dyDescent="0.5">
      <c r="M752" s="5"/>
    </row>
    <row r="753" spans="13:13" x14ac:dyDescent="0.5">
      <c r="M753" s="5"/>
    </row>
    <row r="754" spans="13:13" x14ac:dyDescent="0.5">
      <c r="M754" s="5"/>
    </row>
    <row r="755" spans="13:13" x14ac:dyDescent="0.5">
      <c r="M755" s="5"/>
    </row>
    <row r="756" spans="13:13" x14ac:dyDescent="0.5">
      <c r="M756" s="5"/>
    </row>
    <row r="757" spans="13:13" x14ac:dyDescent="0.5">
      <c r="M757" s="5"/>
    </row>
    <row r="758" spans="13:13" x14ac:dyDescent="0.5">
      <c r="M758" s="5"/>
    </row>
    <row r="759" spans="13:13" x14ac:dyDescent="0.5">
      <c r="M759" s="5"/>
    </row>
    <row r="760" spans="13:13" x14ac:dyDescent="0.5">
      <c r="M760" s="5"/>
    </row>
    <row r="761" spans="13:13" x14ac:dyDescent="0.5">
      <c r="M761" s="5"/>
    </row>
    <row r="762" spans="13:13" x14ac:dyDescent="0.5">
      <c r="M762" s="5"/>
    </row>
    <row r="763" spans="13:13" x14ac:dyDescent="0.5">
      <c r="M763" s="5"/>
    </row>
    <row r="764" spans="13:13" x14ac:dyDescent="0.5">
      <c r="M764" s="5"/>
    </row>
    <row r="765" spans="13:13" x14ac:dyDescent="0.5">
      <c r="M765" s="5"/>
    </row>
    <row r="766" spans="13:13" x14ac:dyDescent="0.5">
      <c r="M766" s="5"/>
    </row>
    <row r="767" spans="13:13" x14ac:dyDescent="0.5">
      <c r="M767" s="5"/>
    </row>
    <row r="768" spans="13:13" x14ac:dyDescent="0.5">
      <c r="M768" s="5"/>
    </row>
    <row r="769" spans="13:13" x14ac:dyDescent="0.5">
      <c r="M769" s="5"/>
    </row>
    <row r="770" spans="13:13" x14ac:dyDescent="0.5">
      <c r="M770" s="5"/>
    </row>
    <row r="771" spans="13:13" x14ac:dyDescent="0.5">
      <c r="M771" s="5"/>
    </row>
    <row r="772" spans="13:13" x14ac:dyDescent="0.5">
      <c r="M772" s="5"/>
    </row>
    <row r="773" spans="13:13" x14ac:dyDescent="0.5">
      <c r="M773" s="5"/>
    </row>
    <row r="774" spans="13:13" x14ac:dyDescent="0.5">
      <c r="M774" s="5"/>
    </row>
    <row r="775" spans="13:13" x14ac:dyDescent="0.5">
      <c r="M775" s="5"/>
    </row>
    <row r="776" spans="13:13" x14ac:dyDescent="0.5">
      <c r="M776" s="5"/>
    </row>
    <row r="777" spans="13:13" x14ac:dyDescent="0.5">
      <c r="M777" s="5"/>
    </row>
    <row r="778" spans="13:13" x14ac:dyDescent="0.5">
      <c r="M778" s="5"/>
    </row>
    <row r="779" spans="13:13" x14ac:dyDescent="0.5">
      <c r="M779" s="5"/>
    </row>
    <row r="780" spans="13:13" x14ac:dyDescent="0.5">
      <c r="M780" s="5"/>
    </row>
    <row r="781" spans="13:13" x14ac:dyDescent="0.5">
      <c r="M781" s="5"/>
    </row>
    <row r="782" spans="13:13" x14ac:dyDescent="0.5">
      <c r="M782" s="5"/>
    </row>
    <row r="783" spans="13:13" x14ac:dyDescent="0.5">
      <c r="M783" s="5"/>
    </row>
    <row r="784" spans="13:13" x14ac:dyDescent="0.5">
      <c r="M784" s="5"/>
    </row>
    <row r="785" spans="13:13" x14ac:dyDescent="0.5">
      <c r="M785" s="5"/>
    </row>
    <row r="786" spans="13:13" x14ac:dyDescent="0.5">
      <c r="M786" s="5"/>
    </row>
    <row r="787" spans="13:13" x14ac:dyDescent="0.5">
      <c r="M787" s="5"/>
    </row>
    <row r="788" spans="13:13" x14ac:dyDescent="0.5">
      <c r="M788" s="5"/>
    </row>
    <row r="789" spans="13:13" x14ac:dyDescent="0.5">
      <c r="M789" s="5"/>
    </row>
    <row r="790" spans="13:13" x14ac:dyDescent="0.5">
      <c r="M790" s="5"/>
    </row>
    <row r="791" spans="13:13" x14ac:dyDescent="0.5">
      <c r="M791" s="5"/>
    </row>
    <row r="792" spans="13:13" x14ac:dyDescent="0.5">
      <c r="M792" s="5"/>
    </row>
    <row r="793" spans="13:13" x14ac:dyDescent="0.5">
      <c r="M793" s="5"/>
    </row>
    <row r="794" spans="13:13" x14ac:dyDescent="0.5">
      <c r="M794" s="5"/>
    </row>
    <row r="795" spans="13:13" x14ac:dyDescent="0.5">
      <c r="M795" s="5"/>
    </row>
    <row r="796" spans="13:13" x14ac:dyDescent="0.5">
      <c r="M796" s="5"/>
    </row>
    <row r="797" spans="13:13" x14ac:dyDescent="0.5">
      <c r="M797" s="5"/>
    </row>
    <row r="798" spans="13:13" x14ac:dyDescent="0.5">
      <c r="M798" s="5"/>
    </row>
    <row r="799" spans="13:13" x14ac:dyDescent="0.5">
      <c r="M799" s="5"/>
    </row>
    <row r="800" spans="13:13" x14ac:dyDescent="0.5">
      <c r="M800" s="5"/>
    </row>
    <row r="801" spans="13:13" x14ac:dyDescent="0.5">
      <c r="M801" s="5"/>
    </row>
    <row r="802" spans="13:13" x14ac:dyDescent="0.5">
      <c r="M802" s="5"/>
    </row>
    <row r="803" spans="13:13" x14ac:dyDescent="0.5">
      <c r="M803" s="5"/>
    </row>
    <row r="804" spans="13:13" x14ac:dyDescent="0.5">
      <c r="M804" s="5"/>
    </row>
    <row r="805" spans="13:13" x14ac:dyDescent="0.5">
      <c r="M805" s="5"/>
    </row>
    <row r="806" spans="13:13" x14ac:dyDescent="0.5">
      <c r="M806" s="5"/>
    </row>
    <row r="807" spans="13:13" x14ac:dyDescent="0.5">
      <c r="M807" s="5"/>
    </row>
    <row r="808" spans="13:13" x14ac:dyDescent="0.5">
      <c r="M808" s="5"/>
    </row>
    <row r="809" spans="13:13" x14ac:dyDescent="0.5">
      <c r="M809" s="5"/>
    </row>
    <row r="810" spans="13:13" x14ac:dyDescent="0.5">
      <c r="M810" s="5"/>
    </row>
    <row r="811" spans="13:13" x14ac:dyDescent="0.5">
      <c r="M811" s="5"/>
    </row>
    <row r="812" spans="13:13" x14ac:dyDescent="0.5">
      <c r="M812" s="5"/>
    </row>
    <row r="813" spans="13:13" x14ac:dyDescent="0.5">
      <c r="M813" s="5"/>
    </row>
    <row r="814" spans="13:13" x14ac:dyDescent="0.5">
      <c r="M814" s="5"/>
    </row>
    <row r="815" spans="13:13" x14ac:dyDescent="0.5">
      <c r="M815" s="5"/>
    </row>
    <row r="816" spans="13:13" x14ac:dyDescent="0.5">
      <c r="M816" s="5"/>
    </row>
    <row r="817" spans="13:13" x14ac:dyDescent="0.5">
      <c r="M817" s="5"/>
    </row>
    <row r="818" spans="13:13" x14ac:dyDescent="0.5">
      <c r="M818" s="5"/>
    </row>
    <row r="819" spans="13:13" x14ac:dyDescent="0.5">
      <c r="M819" s="5"/>
    </row>
    <row r="820" spans="13:13" x14ac:dyDescent="0.5">
      <c r="M820" s="5"/>
    </row>
    <row r="821" spans="13:13" x14ac:dyDescent="0.5">
      <c r="M821" s="5"/>
    </row>
    <row r="822" spans="13:13" x14ac:dyDescent="0.5">
      <c r="M822" s="5"/>
    </row>
    <row r="823" spans="13:13" x14ac:dyDescent="0.5">
      <c r="M823" s="5"/>
    </row>
    <row r="824" spans="13:13" x14ac:dyDescent="0.5">
      <c r="M824" s="5"/>
    </row>
    <row r="825" spans="13:13" x14ac:dyDescent="0.5">
      <c r="M825" s="5"/>
    </row>
    <row r="826" spans="13:13" x14ac:dyDescent="0.5">
      <c r="M826" s="5"/>
    </row>
    <row r="827" spans="13:13" x14ac:dyDescent="0.5">
      <c r="M827" s="5"/>
    </row>
    <row r="828" spans="13:13" x14ac:dyDescent="0.5">
      <c r="M828" s="5"/>
    </row>
    <row r="829" spans="13:13" x14ac:dyDescent="0.5">
      <c r="M829" s="5"/>
    </row>
    <row r="830" spans="13:13" x14ac:dyDescent="0.5">
      <c r="M830" s="5"/>
    </row>
    <row r="831" spans="13:13" x14ac:dyDescent="0.5">
      <c r="M831" s="5"/>
    </row>
    <row r="832" spans="13:13" x14ac:dyDescent="0.5">
      <c r="M832" s="5"/>
    </row>
    <row r="833" spans="13:13" x14ac:dyDescent="0.5">
      <c r="M833" s="5"/>
    </row>
    <row r="834" spans="13:13" x14ac:dyDescent="0.5">
      <c r="M834" s="5"/>
    </row>
    <row r="835" spans="13:13" x14ac:dyDescent="0.5">
      <c r="M835" s="5"/>
    </row>
    <row r="836" spans="13:13" x14ac:dyDescent="0.5">
      <c r="M836" s="5"/>
    </row>
    <row r="837" spans="13:13" x14ac:dyDescent="0.5">
      <c r="M837" s="5"/>
    </row>
    <row r="838" spans="13:13" x14ac:dyDescent="0.5">
      <c r="M838" s="5"/>
    </row>
    <row r="839" spans="13:13" x14ac:dyDescent="0.5">
      <c r="M839" s="5"/>
    </row>
    <row r="840" spans="13:13" x14ac:dyDescent="0.5">
      <c r="M840" s="5"/>
    </row>
    <row r="841" spans="13:13" x14ac:dyDescent="0.5">
      <c r="M841" s="5"/>
    </row>
    <row r="842" spans="13:13" x14ac:dyDescent="0.5">
      <c r="M842" s="5"/>
    </row>
    <row r="843" spans="13:13" x14ac:dyDescent="0.5">
      <c r="M843" s="5"/>
    </row>
    <row r="844" spans="13:13" x14ac:dyDescent="0.5">
      <c r="M844" s="5"/>
    </row>
    <row r="845" spans="13:13" x14ac:dyDescent="0.5">
      <c r="M845" s="5"/>
    </row>
    <row r="846" spans="13:13" x14ac:dyDescent="0.5">
      <c r="M846" s="5"/>
    </row>
    <row r="847" spans="13:13" x14ac:dyDescent="0.5">
      <c r="M847" s="5"/>
    </row>
    <row r="848" spans="13:13" x14ac:dyDescent="0.5">
      <c r="M848" s="5"/>
    </row>
    <row r="849" spans="13:13" x14ac:dyDescent="0.5">
      <c r="M849" s="5"/>
    </row>
    <row r="850" spans="13:13" x14ac:dyDescent="0.5">
      <c r="M850" s="5"/>
    </row>
    <row r="851" spans="13:13" x14ac:dyDescent="0.5">
      <c r="M851" s="5"/>
    </row>
    <row r="852" spans="13:13" x14ac:dyDescent="0.5">
      <c r="M852" s="5"/>
    </row>
    <row r="853" spans="13:13" x14ac:dyDescent="0.5">
      <c r="M853" s="5"/>
    </row>
    <row r="854" spans="13:13" x14ac:dyDescent="0.5">
      <c r="M854" s="5"/>
    </row>
    <row r="855" spans="13:13" x14ac:dyDescent="0.5">
      <c r="M855" s="5"/>
    </row>
    <row r="856" spans="13:13" x14ac:dyDescent="0.5">
      <c r="M856" s="5"/>
    </row>
    <row r="857" spans="13:13" x14ac:dyDescent="0.5">
      <c r="M857" s="5"/>
    </row>
    <row r="858" spans="13:13" x14ac:dyDescent="0.5">
      <c r="M858" s="5"/>
    </row>
    <row r="859" spans="13:13" x14ac:dyDescent="0.5">
      <c r="M859" s="5"/>
    </row>
    <row r="860" spans="13:13" x14ac:dyDescent="0.5">
      <c r="M860" s="5"/>
    </row>
    <row r="861" spans="13:13" x14ac:dyDescent="0.5">
      <c r="M861" s="5"/>
    </row>
    <row r="862" spans="13:13" x14ac:dyDescent="0.5">
      <c r="M862" s="5"/>
    </row>
    <row r="863" spans="13:13" x14ac:dyDescent="0.5">
      <c r="M863" s="5"/>
    </row>
    <row r="864" spans="13:13" x14ac:dyDescent="0.5">
      <c r="M864" s="5"/>
    </row>
    <row r="865" spans="13:13" x14ac:dyDescent="0.5">
      <c r="M865" s="5"/>
    </row>
    <row r="866" spans="13:13" x14ac:dyDescent="0.5">
      <c r="M866" s="5"/>
    </row>
    <row r="867" spans="13:13" x14ac:dyDescent="0.5">
      <c r="M867" s="5"/>
    </row>
    <row r="868" spans="13:13" x14ac:dyDescent="0.5">
      <c r="M868" s="5"/>
    </row>
    <row r="869" spans="13:13" x14ac:dyDescent="0.5">
      <c r="M869" s="5"/>
    </row>
    <row r="870" spans="13:13" x14ac:dyDescent="0.5">
      <c r="M870" s="5"/>
    </row>
    <row r="871" spans="13:13" x14ac:dyDescent="0.5">
      <c r="M871" s="5"/>
    </row>
    <row r="872" spans="13:13" x14ac:dyDescent="0.5">
      <c r="M872" s="5"/>
    </row>
    <row r="873" spans="13:13" x14ac:dyDescent="0.5">
      <c r="M873" s="5"/>
    </row>
    <row r="874" spans="13:13" x14ac:dyDescent="0.5">
      <c r="M874" s="5"/>
    </row>
    <row r="875" spans="13:13" x14ac:dyDescent="0.5">
      <c r="M875" s="5"/>
    </row>
    <row r="876" spans="13:13" x14ac:dyDescent="0.5">
      <c r="M876" s="5"/>
    </row>
    <row r="877" spans="13:13" x14ac:dyDescent="0.5">
      <c r="M877" s="5"/>
    </row>
    <row r="878" spans="13:13" x14ac:dyDescent="0.5">
      <c r="M878" s="5"/>
    </row>
    <row r="879" spans="13:13" x14ac:dyDescent="0.5">
      <c r="M879" s="5"/>
    </row>
    <row r="880" spans="13:13" x14ac:dyDescent="0.5">
      <c r="M880" s="5"/>
    </row>
    <row r="881" spans="13:13" x14ac:dyDescent="0.5">
      <c r="M881" s="5"/>
    </row>
    <row r="882" spans="13:13" x14ac:dyDescent="0.5">
      <c r="M882" s="5"/>
    </row>
    <row r="883" spans="13:13" x14ac:dyDescent="0.5">
      <c r="M883" s="5"/>
    </row>
    <row r="884" spans="13:13" x14ac:dyDescent="0.5">
      <c r="M884" s="5"/>
    </row>
    <row r="885" spans="13:13" x14ac:dyDescent="0.5">
      <c r="M885" s="5"/>
    </row>
    <row r="886" spans="13:13" x14ac:dyDescent="0.5">
      <c r="M886" s="5"/>
    </row>
    <row r="887" spans="13:13" x14ac:dyDescent="0.5">
      <c r="M887" s="5"/>
    </row>
    <row r="888" spans="13:13" x14ac:dyDescent="0.5">
      <c r="M888" s="5"/>
    </row>
    <row r="889" spans="13:13" x14ac:dyDescent="0.5">
      <c r="M889" s="5"/>
    </row>
    <row r="890" spans="13:13" x14ac:dyDescent="0.5">
      <c r="M890" s="5"/>
    </row>
    <row r="891" spans="13:13" x14ac:dyDescent="0.5">
      <c r="M891" s="5"/>
    </row>
    <row r="892" spans="13:13" x14ac:dyDescent="0.5">
      <c r="M892" s="5"/>
    </row>
    <row r="893" spans="13:13" x14ac:dyDescent="0.5">
      <c r="M893" s="5"/>
    </row>
    <row r="894" spans="13:13" x14ac:dyDescent="0.5">
      <c r="M894" s="5"/>
    </row>
    <row r="895" spans="13:13" x14ac:dyDescent="0.5">
      <c r="M895" s="5"/>
    </row>
    <row r="896" spans="13:13" x14ac:dyDescent="0.5">
      <c r="M896" s="5"/>
    </row>
    <row r="897" spans="13:13" x14ac:dyDescent="0.5">
      <c r="M897" s="5"/>
    </row>
    <row r="898" spans="13:13" x14ac:dyDescent="0.5">
      <c r="M898" s="5"/>
    </row>
    <row r="899" spans="13:13" x14ac:dyDescent="0.5">
      <c r="M899" s="5"/>
    </row>
    <row r="900" spans="13:13" x14ac:dyDescent="0.5">
      <c r="M900" s="5"/>
    </row>
    <row r="901" spans="13:13" x14ac:dyDescent="0.5">
      <c r="M901" s="5"/>
    </row>
    <row r="902" spans="13:13" x14ac:dyDescent="0.5">
      <c r="M902" s="5"/>
    </row>
    <row r="903" spans="13:13" x14ac:dyDescent="0.5">
      <c r="M903" s="5"/>
    </row>
    <row r="904" spans="13:13" x14ac:dyDescent="0.5">
      <c r="M904" s="5"/>
    </row>
    <row r="905" spans="13:13" x14ac:dyDescent="0.5">
      <c r="M905" s="5"/>
    </row>
    <row r="906" spans="13:13" x14ac:dyDescent="0.5">
      <c r="M906" s="5"/>
    </row>
    <row r="907" spans="13:13" x14ac:dyDescent="0.5">
      <c r="M907" s="5"/>
    </row>
    <row r="908" spans="13:13" x14ac:dyDescent="0.5">
      <c r="M908" s="5"/>
    </row>
    <row r="909" spans="13:13" x14ac:dyDescent="0.5">
      <c r="M909" s="5"/>
    </row>
    <row r="910" spans="13:13" x14ac:dyDescent="0.5">
      <c r="M910" s="5"/>
    </row>
    <row r="911" spans="13:13" x14ac:dyDescent="0.5">
      <c r="M911" s="5"/>
    </row>
    <row r="912" spans="13:13" x14ac:dyDescent="0.5">
      <c r="M912" s="5"/>
    </row>
    <row r="913" spans="13:13" x14ac:dyDescent="0.5">
      <c r="M913" s="5"/>
    </row>
    <row r="914" spans="13:13" x14ac:dyDescent="0.5">
      <c r="M914" s="5"/>
    </row>
    <row r="915" spans="13:13" x14ac:dyDescent="0.5">
      <c r="M915" s="5"/>
    </row>
    <row r="916" spans="13:13" x14ac:dyDescent="0.5">
      <c r="M916" s="5"/>
    </row>
    <row r="917" spans="13:13" x14ac:dyDescent="0.5">
      <c r="M917" s="5"/>
    </row>
    <row r="918" spans="13:13" x14ac:dyDescent="0.5">
      <c r="M918" s="5"/>
    </row>
    <row r="919" spans="13:13" x14ac:dyDescent="0.5">
      <c r="M919" s="5"/>
    </row>
    <row r="920" spans="13:13" x14ac:dyDescent="0.5">
      <c r="M920" s="5"/>
    </row>
    <row r="921" spans="13:13" x14ac:dyDescent="0.5">
      <c r="M921" s="5"/>
    </row>
    <row r="922" spans="13:13" x14ac:dyDescent="0.5">
      <c r="M922" s="5"/>
    </row>
    <row r="923" spans="13:13" x14ac:dyDescent="0.5">
      <c r="M923" s="5"/>
    </row>
    <row r="924" spans="13:13" x14ac:dyDescent="0.5">
      <c r="M924" s="5"/>
    </row>
    <row r="925" spans="13:13" x14ac:dyDescent="0.5">
      <c r="M925" s="5"/>
    </row>
    <row r="926" spans="13:13" x14ac:dyDescent="0.5">
      <c r="M926" s="5"/>
    </row>
    <row r="927" spans="13:13" x14ac:dyDescent="0.5">
      <c r="M927" s="5"/>
    </row>
    <row r="928" spans="13:13" x14ac:dyDescent="0.5">
      <c r="M928" s="5"/>
    </row>
    <row r="929" spans="13:13" x14ac:dyDescent="0.5">
      <c r="M929" s="5"/>
    </row>
    <row r="930" spans="13:13" x14ac:dyDescent="0.5">
      <c r="M930" s="5"/>
    </row>
    <row r="931" spans="13:13" x14ac:dyDescent="0.5">
      <c r="M931" s="5"/>
    </row>
    <row r="932" spans="13:13" x14ac:dyDescent="0.5">
      <c r="M932" s="5"/>
    </row>
    <row r="933" spans="13:13" x14ac:dyDescent="0.5">
      <c r="M933" s="5"/>
    </row>
    <row r="934" spans="13:13" x14ac:dyDescent="0.5">
      <c r="M934" s="5"/>
    </row>
    <row r="935" spans="13:13" x14ac:dyDescent="0.5">
      <c r="M935" s="5"/>
    </row>
    <row r="936" spans="13:13" x14ac:dyDescent="0.5">
      <c r="M936" s="5"/>
    </row>
    <row r="937" spans="13:13" x14ac:dyDescent="0.5">
      <c r="M937" s="5"/>
    </row>
    <row r="938" spans="13:13" x14ac:dyDescent="0.5">
      <c r="M938" s="5"/>
    </row>
    <row r="939" spans="13:13" x14ac:dyDescent="0.5">
      <c r="M939" s="5"/>
    </row>
    <row r="940" spans="13:13" x14ac:dyDescent="0.5">
      <c r="M940" s="5"/>
    </row>
    <row r="941" spans="13:13" x14ac:dyDescent="0.5">
      <c r="M941" s="5"/>
    </row>
    <row r="942" spans="13:13" x14ac:dyDescent="0.5">
      <c r="M942" s="5"/>
    </row>
    <row r="943" spans="13:13" x14ac:dyDescent="0.5">
      <c r="M943" s="5"/>
    </row>
    <row r="944" spans="13:13" x14ac:dyDescent="0.5">
      <c r="M944" s="5"/>
    </row>
    <row r="945" spans="13:13" x14ac:dyDescent="0.5">
      <c r="M945" s="5"/>
    </row>
    <row r="946" spans="13:13" x14ac:dyDescent="0.5">
      <c r="M946" s="5"/>
    </row>
    <row r="947" spans="13:13" x14ac:dyDescent="0.5">
      <c r="M947" s="5"/>
    </row>
    <row r="948" spans="13:13" x14ac:dyDescent="0.5">
      <c r="M948" s="5"/>
    </row>
    <row r="949" spans="13:13" x14ac:dyDescent="0.5">
      <c r="M949" s="5"/>
    </row>
    <row r="950" spans="13:13" x14ac:dyDescent="0.5">
      <c r="M950" s="5"/>
    </row>
    <row r="951" spans="13:13" x14ac:dyDescent="0.5">
      <c r="M951" s="5"/>
    </row>
    <row r="952" spans="13:13" x14ac:dyDescent="0.5">
      <c r="M952" s="5"/>
    </row>
    <row r="953" spans="13:13" x14ac:dyDescent="0.5">
      <c r="M953" s="5"/>
    </row>
    <row r="954" spans="13:13" x14ac:dyDescent="0.5">
      <c r="M954" s="5"/>
    </row>
    <row r="955" spans="13:13" x14ac:dyDescent="0.5">
      <c r="M955" s="5"/>
    </row>
    <row r="956" spans="13:13" x14ac:dyDescent="0.5">
      <c r="M956" s="5"/>
    </row>
    <row r="957" spans="13:13" x14ac:dyDescent="0.5">
      <c r="M957" s="5"/>
    </row>
    <row r="958" spans="13:13" x14ac:dyDescent="0.5">
      <c r="M958" s="5"/>
    </row>
    <row r="959" spans="13:13" x14ac:dyDescent="0.5">
      <c r="M959" s="5"/>
    </row>
    <row r="960" spans="13:13" x14ac:dyDescent="0.5">
      <c r="M960" s="5"/>
    </row>
    <row r="961" spans="13:13" x14ac:dyDescent="0.5">
      <c r="M961" s="5"/>
    </row>
    <row r="962" spans="13:13" x14ac:dyDescent="0.5">
      <c r="M962" s="5"/>
    </row>
    <row r="963" spans="13:13" x14ac:dyDescent="0.5">
      <c r="M963" s="5"/>
    </row>
    <row r="964" spans="13:13" x14ac:dyDescent="0.5">
      <c r="M964" s="5"/>
    </row>
    <row r="965" spans="13:13" x14ac:dyDescent="0.5">
      <c r="M965" s="5"/>
    </row>
    <row r="966" spans="13:13" x14ac:dyDescent="0.5">
      <c r="M966" s="5"/>
    </row>
    <row r="967" spans="13:13" x14ac:dyDescent="0.5">
      <c r="M967" s="5"/>
    </row>
    <row r="968" spans="13:13" x14ac:dyDescent="0.5">
      <c r="M968" s="5"/>
    </row>
    <row r="969" spans="13:13" x14ac:dyDescent="0.5">
      <c r="M969" s="5"/>
    </row>
    <row r="970" spans="13:13" x14ac:dyDescent="0.5">
      <c r="M970" s="5"/>
    </row>
    <row r="971" spans="13:13" x14ac:dyDescent="0.5">
      <c r="M971" s="5"/>
    </row>
    <row r="972" spans="13:13" x14ac:dyDescent="0.5">
      <c r="M972" s="5"/>
    </row>
    <row r="973" spans="13:13" x14ac:dyDescent="0.5">
      <c r="M973" s="5"/>
    </row>
    <row r="974" spans="13:13" x14ac:dyDescent="0.5">
      <c r="M974" s="5"/>
    </row>
    <row r="975" spans="13:13" x14ac:dyDescent="0.5">
      <c r="M975" s="5"/>
    </row>
    <row r="976" spans="13:13" x14ac:dyDescent="0.5">
      <c r="M976" s="5"/>
    </row>
    <row r="977" spans="13:13" x14ac:dyDescent="0.5">
      <c r="M977" s="5"/>
    </row>
    <row r="978" spans="13:13" x14ac:dyDescent="0.5">
      <c r="M978" s="5"/>
    </row>
    <row r="979" spans="13:13" x14ac:dyDescent="0.5">
      <c r="M979" s="5"/>
    </row>
    <row r="980" spans="13:13" x14ac:dyDescent="0.5">
      <c r="M980" s="5"/>
    </row>
    <row r="981" spans="13:13" x14ac:dyDescent="0.5">
      <c r="M981" s="5"/>
    </row>
    <row r="982" spans="13:13" x14ac:dyDescent="0.5">
      <c r="M982" s="5"/>
    </row>
    <row r="983" spans="13:13" x14ac:dyDescent="0.5">
      <c r="M983" s="5"/>
    </row>
    <row r="984" spans="13:13" x14ac:dyDescent="0.5">
      <c r="M984" s="5"/>
    </row>
    <row r="985" spans="13:13" x14ac:dyDescent="0.5">
      <c r="M985" s="5"/>
    </row>
    <row r="986" spans="13:13" x14ac:dyDescent="0.5">
      <c r="M986" s="5"/>
    </row>
    <row r="987" spans="13:13" x14ac:dyDescent="0.5">
      <c r="M987" s="5"/>
    </row>
    <row r="988" spans="13:13" x14ac:dyDescent="0.5">
      <c r="M988" s="5"/>
    </row>
    <row r="989" spans="13:13" x14ac:dyDescent="0.5">
      <c r="M989" s="5"/>
    </row>
    <row r="990" spans="13:13" x14ac:dyDescent="0.5">
      <c r="M990" s="5"/>
    </row>
    <row r="991" spans="13:13" x14ac:dyDescent="0.5">
      <c r="M991" s="5"/>
    </row>
    <row r="992" spans="13:13" x14ac:dyDescent="0.5">
      <c r="M992" s="5"/>
    </row>
    <row r="993" spans="13:13" x14ac:dyDescent="0.5">
      <c r="M993" s="5"/>
    </row>
    <row r="994" spans="13:13" x14ac:dyDescent="0.5">
      <c r="M994" s="5"/>
    </row>
    <row r="995" spans="13:13" x14ac:dyDescent="0.5">
      <c r="M995" s="5"/>
    </row>
    <row r="996" spans="13:13" x14ac:dyDescent="0.5">
      <c r="M996" s="5"/>
    </row>
    <row r="997" spans="13:13" x14ac:dyDescent="0.5">
      <c r="M997" s="5"/>
    </row>
    <row r="998" spans="13:13" x14ac:dyDescent="0.5">
      <c r="M998" s="5"/>
    </row>
    <row r="999" spans="13:13" x14ac:dyDescent="0.5">
      <c r="M999" s="5"/>
    </row>
    <row r="1000" spans="13:13" x14ac:dyDescent="0.5">
      <c r="M1000" s="5"/>
    </row>
    <row r="1001" spans="13:13" x14ac:dyDescent="0.5">
      <c r="M1001" s="5"/>
    </row>
  </sheetData>
  <conditionalFormatting sqref="A2:A566">
    <cfRule type="beginsWith" dxfId="15" priority="22" operator="beginsWith" text="live">
      <formula>LEFT(A2,LEN("live"))="live"</formula>
    </cfRule>
    <cfRule type="beginsWith" dxfId="14" priority="23" operator="beginsWith" text="canceled">
      <formula>LEFT(A2,LEN("canceled"))="canceled"</formula>
    </cfRule>
    <cfRule type="beginsWith" dxfId="13" priority="24" operator="beginsWith" text="failed">
      <formula>LEFT(A2,LEN("failed"))="failed"</formula>
    </cfRule>
    <cfRule type="beginsWith" dxfId="12" priority="25" operator="beginsWith" text="successful">
      <formula>LEFT(A2,LEN("successful"))="successful"</formula>
    </cfRule>
  </conditionalFormatting>
  <conditionalFormatting sqref="C2:C365">
    <cfRule type="beginsWith" dxfId="11" priority="9" operator="beginsWith" text="live">
      <formula>LEFT(C2,LEN("live"))="live"</formula>
    </cfRule>
    <cfRule type="beginsWith" dxfId="10" priority="10" operator="beginsWith" text="canceled">
      <formula>LEFT(C2,LEN("canceled"))="canceled"</formula>
    </cfRule>
    <cfRule type="beginsWith" dxfId="9" priority="11" operator="beginsWith" text="failed">
      <formula>LEFT(C2,LEN("failed"))="failed"</formula>
    </cfRule>
    <cfRule type="beginsWith" dxfId="8" priority="12" operator="beginsWith" text="successful">
      <formula>LEFT(C2,LEN("successful"))="successful"</formula>
    </cfRule>
  </conditionalFormatting>
  <conditionalFormatting sqref="D2:D369">
    <cfRule type="beginsWith" dxfId="7" priority="5" operator="beginsWith" text="live">
      <formula>LEFT(D2,LEN("live"))="live"</formula>
    </cfRule>
    <cfRule type="beginsWith" dxfId="6" priority="6" operator="beginsWith" text="canceled">
      <formula>LEFT(D2,LEN("canceled"))="canceled"</formula>
    </cfRule>
    <cfRule type="beginsWith" dxfId="5" priority="7" operator="beginsWith" text="failed">
      <formula>LEFT(D2,LEN("failed"))="failed"</formula>
    </cfRule>
    <cfRule type="beginsWith" dxfId="4" priority="8" operator="beginsWith" text="successful">
      <formula>LEFT(D2,LEN("successful"))="successful"</formula>
    </cfRule>
  </conditionalFormatting>
  <conditionalFormatting sqref="L2:L1001">
    <cfRule type="beginsWith" dxfId="3" priority="1" operator="beginsWith" text="live">
      <formula>LEFT(L2,LEN("live"))="live"</formula>
    </cfRule>
    <cfRule type="beginsWith" dxfId="2" priority="2" operator="beginsWith" text="canceled">
      <formula>LEFT(L2,LEN("canceled"))="canceled"</formula>
    </cfRule>
    <cfRule type="beginsWith" dxfId="1" priority="3" operator="beginsWith" text="failed">
      <formula>LEFT(L2,LEN("failed"))="failed"</formula>
    </cfRule>
    <cfRule type="beginsWith" dxfId="0" priority="4" operator="beginsWith" text="successful">
      <formula>LEFT(L2,LEN("successful"))="successful"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68D7-7AF8-4380-AF83-2ED739ADA905}">
  <sheetPr codeName="Sheet7"/>
  <dimension ref="A1:F1001"/>
  <sheetViews>
    <sheetView topLeftCell="A6" workbookViewId="0">
      <selection activeCell="H126" sqref="H126"/>
    </sheetView>
  </sheetViews>
  <sheetFormatPr defaultRowHeight="15.75" x14ac:dyDescent="0.5"/>
  <cols>
    <col min="1" max="2" width="11"/>
    <col min="3" max="3" width="13.5625" bestFit="1" customWidth="1"/>
    <col min="4" max="4" width="15.5625" bestFit="1" customWidth="1"/>
    <col min="5" max="5" width="12.4375" bestFit="1" customWidth="1"/>
    <col min="6" max="6" width="14.3125" bestFit="1" customWidth="1"/>
    <col min="7" max="7" width="7.8125" bestFit="1" customWidth="1"/>
    <col min="8" max="8" width="6.8125" bestFit="1" customWidth="1"/>
    <col min="9" max="11" width="7.8125" bestFit="1" customWidth="1"/>
    <col min="12" max="12" width="8.8125" bestFit="1" customWidth="1"/>
    <col min="13" max="13" width="10.9375" bestFit="1" customWidth="1"/>
    <col min="14" max="14" width="15.5625" bestFit="1" customWidth="1"/>
    <col min="15" max="15" width="13.5625" bestFit="1" customWidth="1"/>
    <col min="16" max="16" width="15.5625" bestFit="1" customWidth="1"/>
    <col min="17" max="17" width="13.5625" bestFit="1" customWidth="1"/>
    <col min="18" max="18" width="15.5625" bestFit="1" customWidth="1"/>
    <col min="19" max="19" width="13.5625" bestFit="1" customWidth="1"/>
    <col min="20" max="20" width="20.3125" bestFit="1" customWidth="1"/>
    <col min="21" max="21" width="18.3125" bestFit="1" customWidth="1"/>
    <col min="22" max="23" width="4.6875" bestFit="1" customWidth="1"/>
    <col min="24" max="24" width="8.6875" bestFit="1" customWidth="1"/>
    <col min="25" max="69" width="4.6875" bestFit="1" customWidth="1"/>
    <col min="70" max="150" width="5.6875" bestFit="1" customWidth="1"/>
    <col min="151" max="179" width="6.6875" bestFit="1" customWidth="1"/>
    <col min="180" max="180" width="15.5625" bestFit="1" customWidth="1"/>
    <col min="181" max="181" width="6.3125" bestFit="1" customWidth="1"/>
    <col min="182" max="182" width="1.6875" bestFit="1" customWidth="1"/>
    <col min="183" max="184" width="3.6875" bestFit="1" customWidth="1"/>
    <col min="185" max="202" width="4.6875" bestFit="1" customWidth="1"/>
    <col min="203" max="218" width="5.6875" bestFit="1" customWidth="1"/>
    <col min="219" max="226" width="6.6875" bestFit="1" customWidth="1"/>
    <col min="227" max="227" width="9.1875" bestFit="1" customWidth="1"/>
    <col min="228" max="228" width="7.875" bestFit="1" customWidth="1"/>
    <col min="229" max="245" width="4.6875" bestFit="1" customWidth="1"/>
    <col min="246" max="268" width="5.6875" bestFit="1" customWidth="1"/>
    <col min="269" max="275" width="6.6875" bestFit="1" customWidth="1"/>
    <col min="276" max="276" width="10.75" bestFit="1" customWidth="1"/>
    <col min="277" max="277" width="11.3125" bestFit="1" customWidth="1"/>
    <col min="278" max="278" width="4.6875" bestFit="1" customWidth="1"/>
    <col min="279" max="280" width="5.6875" bestFit="1" customWidth="1"/>
    <col min="281" max="281" width="14.25" bestFit="1" customWidth="1"/>
    <col min="282" max="282" width="7.3125" bestFit="1" customWidth="1"/>
    <col min="283" max="286" width="1.6875" bestFit="1" customWidth="1"/>
    <col min="287" max="289" width="3.6875" bestFit="1" customWidth="1"/>
    <col min="290" max="358" width="4.6875" bestFit="1" customWidth="1"/>
    <col min="359" max="419" width="5.6875" bestFit="1" customWidth="1"/>
    <col min="420" max="451" width="6.6875" bestFit="1" customWidth="1"/>
    <col min="452" max="452" width="10.1875" bestFit="1" customWidth="1"/>
    <col min="453" max="453" width="13.125" bestFit="1" customWidth="1"/>
    <col min="454" max="472" width="4.6875" bestFit="1" customWidth="1"/>
    <col min="473" max="489" width="5.6875" bestFit="1" customWidth="1"/>
    <col min="490" max="494" width="6.6875" bestFit="1" customWidth="1"/>
    <col min="495" max="495" width="16.0625" bestFit="1" customWidth="1"/>
    <col min="496" max="496" width="11.0625" bestFit="1" customWidth="1"/>
    <col min="497" max="501" width="3.6875" bestFit="1" customWidth="1"/>
    <col min="502" max="521" width="4.6875" bestFit="1" customWidth="1"/>
    <col min="522" max="550" width="5.6875" bestFit="1" customWidth="1"/>
    <col min="551" max="562" width="6.6875" bestFit="1" customWidth="1"/>
    <col min="563" max="563" width="14" bestFit="1" customWidth="1"/>
    <col min="564" max="564" width="11.625" bestFit="1" customWidth="1"/>
    <col min="565" max="565" width="1.6875" bestFit="1" customWidth="1"/>
    <col min="566" max="566" width="3.6875" bestFit="1" customWidth="1"/>
    <col min="567" max="604" width="4.6875" bestFit="1" customWidth="1"/>
    <col min="605" max="640" width="5.6875" bestFit="1" customWidth="1"/>
    <col min="641" max="659" width="6.6875" bestFit="1" customWidth="1"/>
    <col min="660" max="660" width="14.5625" bestFit="1" customWidth="1"/>
    <col min="661" max="661" width="8.625" bestFit="1" customWidth="1"/>
    <col min="662" max="664" width="1.6875" bestFit="1" customWidth="1"/>
    <col min="665" max="675" width="3.6875" bestFit="1" customWidth="1"/>
    <col min="676" max="803" width="4.6875" bestFit="1" customWidth="1"/>
    <col min="804" max="929" width="5.6875" bestFit="1" customWidth="1"/>
    <col min="930" max="1001" width="6.6875" bestFit="1" customWidth="1"/>
    <col min="1002" max="1002" width="11.5" bestFit="1" customWidth="1"/>
    <col min="1003" max="1003" width="10.4375" bestFit="1" customWidth="1"/>
  </cols>
  <sheetData>
    <row r="1" spans="1:6" x14ac:dyDescent="0.5">
      <c r="A1" s="1" t="s">
        <v>6</v>
      </c>
      <c r="B1" s="1" t="s">
        <v>3</v>
      </c>
    </row>
    <row r="2" spans="1:6" x14ac:dyDescent="0.5">
      <c r="A2" t="s">
        <v>26</v>
      </c>
      <c r="B2" s="5">
        <v>142523</v>
      </c>
    </row>
    <row r="3" spans="1:6" x14ac:dyDescent="0.5">
      <c r="A3" t="s">
        <v>26</v>
      </c>
      <c r="B3" s="5">
        <v>6430</v>
      </c>
    </row>
    <row r="4" spans="1:6" x14ac:dyDescent="0.5">
      <c r="A4" t="s">
        <v>26</v>
      </c>
      <c r="B4" s="5">
        <v>12635</v>
      </c>
    </row>
    <row r="5" spans="1:6" x14ac:dyDescent="0.5">
      <c r="A5" t="s">
        <v>26</v>
      </c>
      <c r="B5" s="5">
        <v>10804</v>
      </c>
    </row>
    <row r="6" spans="1:6" x14ac:dyDescent="0.5">
      <c r="A6" t="s">
        <v>26</v>
      </c>
      <c r="B6" s="5">
        <v>172736</v>
      </c>
    </row>
    <row r="7" spans="1:6" x14ac:dyDescent="0.5">
      <c r="A7" t="s">
        <v>26</v>
      </c>
      <c r="B7" s="5">
        <v>193413</v>
      </c>
    </row>
    <row r="8" spans="1:6" x14ac:dyDescent="0.5">
      <c r="A8" t="s">
        <v>26</v>
      </c>
      <c r="B8" s="5">
        <v>171729</v>
      </c>
      <c r="E8" s="9" t="s">
        <v>2032</v>
      </c>
      <c r="F8" t="s">
        <v>2112</v>
      </c>
    </row>
    <row r="9" spans="1:6" x14ac:dyDescent="0.5">
      <c r="A9" t="s">
        <v>26</v>
      </c>
      <c r="B9" s="5">
        <v>13103</v>
      </c>
      <c r="E9" s="10" t="s">
        <v>26</v>
      </c>
      <c r="F9">
        <v>2114541</v>
      </c>
    </row>
    <row r="10" spans="1:6" x14ac:dyDescent="0.5">
      <c r="A10" t="s">
        <v>26</v>
      </c>
      <c r="B10" s="5">
        <v>143910</v>
      </c>
      <c r="E10" s="10" t="s">
        <v>15</v>
      </c>
      <c r="F10">
        <v>2812788</v>
      </c>
    </row>
    <row r="11" spans="1:6" x14ac:dyDescent="0.5">
      <c r="A11" t="s">
        <v>26</v>
      </c>
      <c r="B11" s="5">
        <v>11735</v>
      </c>
      <c r="E11" s="10" t="s">
        <v>97</v>
      </c>
      <c r="F11">
        <v>891415</v>
      </c>
    </row>
    <row r="12" spans="1:6" x14ac:dyDescent="0.5">
      <c r="A12" t="s">
        <v>26</v>
      </c>
      <c r="B12" s="5">
        <v>77012</v>
      </c>
      <c r="E12" s="10" t="s">
        <v>36</v>
      </c>
      <c r="F12">
        <v>1129068</v>
      </c>
    </row>
    <row r="13" spans="1:6" x14ac:dyDescent="0.5">
      <c r="A13" t="s">
        <v>26</v>
      </c>
      <c r="B13" s="5">
        <v>6889</v>
      </c>
      <c r="E13" s="10" t="s">
        <v>40</v>
      </c>
      <c r="F13">
        <v>2192705</v>
      </c>
    </row>
    <row r="14" spans="1:6" x14ac:dyDescent="0.5">
      <c r="A14" t="s">
        <v>26</v>
      </c>
      <c r="B14" s="5">
        <v>9289</v>
      </c>
      <c r="E14" s="10" t="s">
        <v>106</v>
      </c>
      <c r="F14">
        <v>2198202</v>
      </c>
    </row>
    <row r="15" spans="1:6" x14ac:dyDescent="0.5">
      <c r="A15" t="s">
        <v>26</v>
      </c>
      <c r="B15" s="5">
        <v>5107</v>
      </c>
      <c r="E15" s="10" t="s">
        <v>21</v>
      </c>
      <c r="F15">
        <v>31409336</v>
      </c>
    </row>
    <row r="16" spans="1:6" x14ac:dyDescent="0.5">
      <c r="A16" t="s">
        <v>26</v>
      </c>
      <c r="B16" s="5">
        <v>11525</v>
      </c>
      <c r="E16" s="10" t="s">
        <v>2033</v>
      </c>
      <c r="F16">
        <v>42748055</v>
      </c>
    </row>
    <row r="17" spans="1:2" x14ac:dyDescent="0.5">
      <c r="A17" t="s">
        <v>26</v>
      </c>
      <c r="B17" s="5">
        <v>138586</v>
      </c>
    </row>
    <row r="18" spans="1:2" x14ac:dyDescent="0.5">
      <c r="A18" t="s">
        <v>26</v>
      </c>
      <c r="B18" s="5">
        <v>13250</v>
      </c>
    </row>
    <row r="19" spans="1:2" x14ac:dyDescent="0.5">
      <c r="A19" t="s">
        <v>26</v>
      </c>
      <c r="B19" s="5">
        <v>6204</v>
      </c>
    </row>
    <row r="20" spans="1:2" x14ac:dyDescent="0.5">
      <c r="A20" t="s">
        <v>26</v>
      </c>
      <c r="B20" s="5">
        <v>12939</v>
      </c>
    </row>
    <row r="21" spans="1:2" x14ac:dyDescent="0.5">
      <c r="A21" t="s">
        <v>26</v>
      </c>
      <c r="B21" s="5">
        <v>6134</v>
      </c>
    </row>
    <row r="22" spans="1:2" x14ac:dyDescent="0.5">
      <c r="A22" t="s">
        <v>26</v>
      </c>
      <c r="B22" s="5">
        <v>23956</v>
      </c>
    </row>
    <row r="23" spans="1:2" x14ac:dyDescent="0.5">
      <c r="A23" t="s">
        <v>26</v>
      </c>
      <c r="B23" s="5">
        <v>7992</v>
      </c>
    </row>
    <row r="24" spans="1:2" x14ac:dyDescent="0.5">
      <c r="A24" t="s">
        <v>26</v>
      </c>
      <c r="B24" s="5">
        <v>153338</v>
      </c>
    </row>
    <row r="25" spans="1:2" x14ac:dyDescent="0.5">
      <c r="A25" t="s">
        <v>26</v>
      </c>
      <c r="B25" s="5">
        <v>156384</v>
      </c>
    </row>
    <row r="26" spans="1:2" x14ac:dyDescent="0.5">
      <c r="A26" t="s">
        <v>26</v>
      </c>
      <c r="B26" s="5">
        <v>41212</v>
      </c>
    </row>
    <row r="27" spans="1:2" x14ac:dyDescent="0.5">
      <c r="A27" t="s">
        <v>26</v>
      </c>
      <c r="B27" s="5">
        <v>123040</v>
      </c>
    </row>
    <row r="28" spans="1:2" x14ac:dyDescent="0.5">
      <c r="A28" t="s">
        <v>26</v>
      </c>
      <c r="B28" s="5">
        <v>32951</v>
      </c>
    </row>
    <row r="29" spans="1:2" x14ac:dyDescent="0.5">
      <c r="A29" t="s">
        <v>26</v>
      </c>
      <c r="B29" s="5">
        <v>2212</v>
      </c>
    </row>
    <row r="30" spans="1:2" x14ac:dyDescent="0.5">
      <c r="A30" t="s">
        <v>26</v>
      </c>
      <c r="B30" s="5">
        <v>4323</v>
      </c>
    </row>
    <row r="31" spans="1:2" x14ac:dyDescent="0.5">
      <c r="A31" t="s">
        <v>26</v>
      </c>
      <c r="B31" s="5">
        <v>3352</v>
      </c>
    </row>
    <row r="32" spans="1:2" x14ac:dyDescent="0.5">
      <c r="A32" t="s">
        <v>26</v>
      </c>
      <c r="B32" s="5">
        <v>6785</v>
      </c>
    </row>
    <row r="33" spans="1:2" x14ac:dyDescent="0.5">
      <c r="A33" t="s">
        <v>26</v>
      </c>
      <c r="B33" s="5">
        <v>105598</v>
      </c>
    </row>
    <row r="34" spans="1:2" x14ac:dyDescent="0.5">
      <c r="A34" t="s">
        <v>26</v>
      </c>
      <c r="B34" s="5">
        <v>5824</v>
      </c>
    </row>
    <row r="35" spans="1:2" x14ac:dyDescent="0.5">
      <c r="A35" t="s">
        <v>26</v>
      </c>
      <c r="B35" s="5">
        <v>49879</v>
      </c>
    </row>
    <row r="36" spans="1:2" x14ac:dyDescent="0.5">
      <c r="A36" t="s">
        <v>26</v>
      </c>
      <c r="B36" s="5">
        <v>110689</v>
      </c>
    </row>
    <row r="37" spans="1:2" x14ac:dyDescent="0.5">
      <c r="A37" t="s">
        <v>26</v>
      </c>
      <c r="B37" s="5">
        <v>13653</v>
      </c>
    </row>
    <row r="38" spans="1:2" x14ac:dyDescent="0.5">
      <c r="A38" t="s">
        <v>26</v>
      </c>
      <c r="B38" s="5">
        <v>4932</v>
      </c>
    </row>
    <row r="39" spans="1:2" x14ac:dyDescent="0.5">
      <c r="A39" t="s">
        <v>26</v>
      </c>
      <c r="B39" s="5">
        <v>35536</v>
      </c>
    </row>
    <row r="40" spans="1:2" x14ac:dyDescent="0.5">
      <c r="A40" t="s">
        <v>26</v>
      </c>
      <c r="B40" s="5">
        <v>20915</v>
      </c>
    </row>
    <row r="41" spans="1:2" x14ac:dyDescent="0.5">
      <c r="A41" t="s">
        <v>26</v>
      </c>
      <c r="B41" s="5">
        <v>6205</v>
      </c>
    </row>
    <row r="42" spans="1:2" x14ac:dyDescent="0.5">
      <c r="A42" t="s">
        <v>26</v>
      </c>
      <c r="B42" s="5">
        <v>8142</v>
      </c>
    </row>
    <row r="43" spans="1:2" x14ac:dyDescent="0.5">
      <c r="A43" t="s">
        <v>26</v>
      </c>
      <c r="B43" s="5">
        <v>4756</v>
      </c>
    </row>
    <row r="44" spans="1:2" x14ac:dyDescent="0.5">
      <c r="A44" t="s">
        <v>26</v>
      </c>
      <c r="B44" s="5">
        <v>26914</v>
      </c>
    </row>
    <row r="45" spans="1:2" x14ac:dyDescent="0.5">
      <c r="A45" t="s">
        <v>15</v>
      </c>
      <c r="B45" s="5">
        <v>135997</v>
      </c>
    </row>
    <row r="46" spans="1:2" x14ac:dyDescent="0.5">
      <c r="A46" t="s">
        <v>15</v>
      </c>
      <c r="B46" s="5">
        <v>159185</v>
      </c>
    </row>
    <row r="47" spans="1:2" x14ac:dyDescent="0.5">
      <c r="A47" t="s">
        <v>15</v>
      </c>
      <c r="B47" s="5">
        <v>138384</v>
      </c>
    </row>
    <row r="48" spans="1:2" x14ac:dyDescent="0.5">
      <c r="A48" t="s">
        <v>15</v>
      </c>
      <c r="B48" s="5">
        <v>10704</v>
      </c>
    </row>
    <row r="49" spans="1:2" x14ac:dyDescent="0.5">
      <c r="A49" t="s">
        <v>15</v>
      </c>
      <c r="B49" s="5">
        <v>13474</v>
      </c>
    </row>
    <row r="50" spans="1:2" x14ac:dyDescent="0.5">
      <c r="A50" t="s">
        <v>15</v>
      </c>
      <c r="B50" s="5">
        <v>143788</v>
      </c>
    </row>
    <row r="51" spans="1:2" x14ac:dyDescent="0.5">
      <c r="A51" t="s">
        <v>15</v>
      </c>
      <c r="B51" s="5">
        <v>12129</v>
      </c>
    </row>
    <row r="52" spans="1:2" x14ac:dyDescent="0.5">
      <c r="A52" t="s">
        <v>15</v>
      </c>
      <c r="B52" s="5">
        <v>8053</v>
      </c>
    </row>
    <row r="53" spans="1:2" x14ac:dyDescent="0.5">
      <c r="A53" t="s">
        <v>15</v>
      </c>
      <c r="B53" s="5">
        <v>8046</v>
      </c>
    </row>
    <row r="54" spans="1:2" x14ac:dyDescent="0.5">
      <c r="A54" t="s">
        <v>15</v>
      </c>
      <c r="B54" s="5">
        <v>14408</v>
      </c>
    </row>
    <row r="55" spans="1:2" x14ac:dyDescent="0.5">
      <c r="A55" t="s">
        <v>15</v>
      </c>
      <c r="B55" s="5">
        <v>1914</v>
      </c>
    </row>
    <row r="56" spans="1:2" x14ac:dyDescent="0.5">
      <c r="A56" t="s">
        <v>15</v>
      </c>
      <c r="B56" s="5">
        <v>13382</v>
      </c>
    </row>
    <row r="57" spans="1:2" x14ac:dyDescent="0.5">
      <c r="A57" t="s">
        <v>15</v>
      </c>
      <c r="B57" s="5">
        <v>7600</v>
      </c>
    </row>
    <row r="58" spans="1:2" x14ac:dyDescent="0.5">
      <c r="A58" t="s">
        <v>15</v>
      </c>
      <c r="B58" s="5">
        <v>188057</v>
      </c>
    </row>
    <row r="59" spans="1:2" x14ac:dyDescent="0.5">
      <c r="A59" t="s">
        <v>15</v>
      </c>
      <c r="B59" s="5">
        <v>118847</v>
      </c>
    </row>
    <row r="60" spans="1:2" x14ac:dyDescent="0.5">
      <c r="A60" t="s">
        <v>15</v>
      </c>
      <c r="B60" s="5">
        <v>167005</v>
      </c>
    </row>
    <row r="61" spans="1:2" x14ac:dyDescent="0.5">
      <c r="A61" t="s">
        <v>15</v>
      </c>
      <c r="B61" s="5">
        <v>134640</v>
      </c>
    </row>
    <row r="62" spans="1:2" x14ac:dyDescent="0.5">
      <c r="A62" t="s">
        <v>15</v>
      </c>
      <c r="B62" s="5">
        <v>11721</v>
      </c>
    </row>
    <row r="63" spans="1:2" x14ac:dyDescent="0.5">
      <c r="A63" t="s">
        <v>15</v>
      </c>
      <c r="B63" s="5">
        <v>111502</v>
      </c>
    </row>
    <row r="64" spans="1:2" x14ac:dyDescent="0.5">
      <c r="A64" t="s">
        <v>15</v>
      </c>
      <c r="B64" s="5">
        <v>194309</v>
      </c>
    </row>
    <row r="65" spans="1:2" x14ac:dyDescent="0.5">
      <c r="A65" t="s">
        <v>15</v>
      </c>
      <c r="B65" s="5">
        <v>7758</v>
      </c>
    </row>
    <row r="66" spans="1:2" x14ac:dyDescent="0.5">
      <c r="A66" t="s">
        <v>15</v>
      </c>
      <c r="B66" s="5">
        <v>8621</v>
      </c>
    </row>
    <row r="67" spans="1:2" x14ac:dyDescent="0.5">
      <c r="A67" t="s">
        <v>15</v>
      </c>
      <c r="B67" s="5">
        <v>6161</v>
      </c>
    </row>
    <row r="68" spans="1:2" x14ac:dyDescent="0.5">
      <c r="A68" t="s">
        <v>15</v>
      </c>
      <c r="B68" s="5">
        <v>0</v>
      </c>
    </row>
    <row r="69" spans="1:2" x14ac:dyDescent="0.5">
      <c r="A69" t="s">
        <v>15</v>
      </c>
      <c r="B69" s="5">
        <v>184750</v>
      </c>
    </row>
    <row r="70" spans="1:2" x14ac:dyDescent="0.5">
      <c r="A70" t="s">
        <v>15</v>
      </c>
      <c r="B70" s="5">
        <v>33092</v>
      </c>
    </row>
    <row r="71" spans="1:2" x14ac:dyDescent="0.5">
      <c r="A71" t="s">
        <v>15</v>
      </c>
      <c r="B71" s="5">
        <v>53067</v>
      </c>
    </row>
    <row r="72" spans="1:2" x14ac:dyDescent="0.5">
      <c r="A72" t="s">
        <v>15</v>
      </c>
      <c r="B72" s="5">
        <v>3525</v>
      </c>
    </row>
    <row r="73" spans="1:2" x14ac:dyDescent="0.5">
      <c r="A73" t="s">
        <v>15</v>
      </c>
      <c r="B73" s="5">
        <v>2</v>
      </c>
    </row>
    <row r="74" spans="1:2" x14ac:dyDescent="0.5">
      <c r="A74" t="s">
        <v>15</v>
      </c>
      <c r="B74" s="5">
        <v>108161</v>
      </c>
    </row>
    <row r="75" spans="1:2" x14ac:dyDescent="0.5">
      <c r="A75" t="s">
        <v>15</v>
      </c>
      <c r="B75" s="5">
        <v>977</v>
      </c>
    </row>
    <row r="76" spans="1:2" x14ac:dyDescent="0.5">
      <c r="A76" t="s">
        <v>15</v>
      </c>
      <c r="B76" s="5">
        <v>1146</v>
      </c>
    </row>
    <row r="77" spans="1:2" x14ac:dyDescent="0.5">
      <c r="A77" t="s">
        <v>15</v>
      </c>
      <c r="B77" s="5">
        <v>168820</v>
      </c>
    </row>
    <row r="78" spans="1:2" x14ac:dyDescent="0.5">
      <c r="A78" t="s">
        <v>15</v>
      </c>
      <c r="B78" s="5">
        <v>93963</v>
      </c>
    </row>
    <row r="79" spans="1:2" x14ac:dyDescent="0.5">
      <c r="A79" t="s">
        <v>15</v>
      </c>
      <c r="B79" s="5">
        <v>4</v>
      </c>
    </row>
    <row r="80" spans="1:2" x14ac:dyDescent="0.5">
      <c r="A80" t="s">
        <v>15</v>
      </c>
      <c r="B80" s="5">
        <v>4797</v>
      </c>
    </row>
    <row r="81" spans="1:2" x14ac:dyDescent="0.5">
      <c r="A81" t="s">
        <v>15</v>
      </c>
      <c r="B81" s="5">
        <v>188480</v>
      </c>
    </row>
    <row r="82" spans="1:2" x14ac:dyDescent="0.5">
      <c r="A82" t="s">
        <v>15</v>
      </c>
      <c r="B82" s="5">
        <v>6852</v>
      </c>
    </row>
    <row r="83" spans="1:2" x14ac:dyDescent="0.5">
      <c r="A83" t="s">
        <v>15</v>
      </c>
      <c r="B83" s="5">
        <v>81984</v>
      </c>
    </row>
    <row r="84" spans="1:2" x14ac:dyDescent="0.5">
      <c r="A84" t="s">
        <v>15</v>
      </c>
      <c r="B84" s="5">
        <v>94501</v>
      </c>
    </row>
    <row r="85" spans="1:2" x14ac:dyDescent="0.5">
      <c r="A85" t="s">
        <v>15</v>
      </c>
      <c r="B85" s="5">
        <v>60994</v>
      </c>
    </row>
    <row r="86" spans="1:2" x14ac:dyDescent="0.5">
      <c r="A86" t="s">
        <v>15</v>
      </c>
      <c r="B86" s="5">
        <v>2111</v>
      </c>
    </row>
    <row r="87" spans="1:2" x14ac:dyDescent="0.5">
      <c r="A87" t="s">
        <v>15</v>
      </c>
      <c r="B87" s="5">
        <v>108974</v>
      </c>
    </row>
    <row r="88" spans="1:2" x14ac:dyDescent="0.5">
      <c r="A88" t="s">
        <v>15</v>
      </c>
      <c r="B88" s="5">
        <v>903</v>
      </c>
    </row>
    <row r="89" spans="1:2" x14ac:dyDescent="0.5">
      <c r="A89" t="s">
        <v>97</v>
      </c>
      <c r="B89" s="5">
        <v>150965</v>
      </c>
    </row>
    <row r="90" spans="1:2" x14ac:dyDescent="0.5">
      <c r="A90" t="s">
        <v>97</v>
      </c>
      <c r="B90" s="5">
        <v>51775</v>
      </c>
    </row>
    <row r="91" spans="1:2" x14ac:dyDescent="0.5">
      <c r="A91" t="s">
        <v>97</v>
      </c>
      <c r="B91" s="5">
        <v>59128</v>
      </c>
    </row>
    <row r="92" spans="1:2" x14ac:dyDescent="0.5">
      <c r="A92" t="s">
        <v>97</v>
      </c>
      <c r="B92" s="5">
        <v>9134</v>
      </c>
    </row>
    <row r="93" spans="1:2" x14ac:dyDescent="0.5">
      <c r="A93" t="s">
        <v>97</v>
      </c>
      <c r="B93" s="5">
        <v>11091</v>
      </c>
    </row>
    <row r="94" spans="1:2" x14ac:dyDescent="0.5">
      <c r="A94" t="s">
        <v>97</v>
      </c>
      <c r="B94" s="5">
        <v>11277</v>
      </c>
    </row>
    <row r="95" spans="1:2" x14ac:dyDescent="0.5">
      <c r="A95" t="s">
        <v>97</v>
      </c>
      <c r="B95" s="5">
        <v>12020</v>
      </c>
    </row>
    <row r="96" spans="1:2" x14ac:dyDescent="0.5">
      <c r="A96" t="s">
        <v>97</v>
      </c>
      <c r="B96" s="5">
        <v>10243</v>
      </c>
    </row>
    <row r="97" spans="1:2" x14ac:dyDescent="0.5">
      <c r="A97" t="s">
        <v>97</v>
      </c>
      <c r="B97" s="5">
        <v>13045</v>
      </c>
    </row>
    <row r="98" spans="1:2" x14ac:dyDescent="0.5">
      <c r="A98" t="s">
        <v>97</v>
      </c>
      <c r="B98" s="5">
        <v>7413</v>
      </c>
    </row>
    <row r="99" spans="1:2" x14ac:dyDescent="0.5">
      <c r="A99" t="s">
        <v>97</v>
      </c>
      <c r="B99" s="5">
        <v>12620</v>
      </c>
    </row>
    <row r="100" spans="1:2" x14ac:dyDescent="0.5">
      <c r="A100" t="s">
        <v>97</v>
      </c>
      <c r="B100" s="5">
        <v>9021</v>
      </c>
    </row>
    <row r="101" spans="1:2" x14ac:dyDescent="0.5">
      <c r="A101" t="s">
        <v>97</v>
      </c>
      <c r="B101" s="5">
        <v>178338</v>
      </c>
    </row>
    <row r="102" spans="1:2" x14ac:dyDescent="0.5">
      <c r="A102" t="s">
        <v>97</v>
      </c>
      <c r="B102" s="5">
        <v>89288</v>
      </c>
    </row>
    <row r="103" spans="1:2" x14ac:dyDescent="0.5">
      <c r="A103" t="s">
        <v>97</v>
      </c>
      <c r="B103" s="5">
        <v>68769</v>
      </c>
    </row>
    <row r="104" spans="1:2" x14ac:dyDescent="0.5">
      <c r="A104" t="s">
        <v>97</v>
      </c>
      <c r="B104" s="5">
        <v>1269</v>
      </c>
    </row>
    <row r="105" spans="1:2" x14ac:dyDescent="0.5">
      <c r="A105" t="s">
        <v>97</v>
      </c>
      <c r="B105" s="5">
        <v>59003</v>
      </c>
    </row>
    <row r="106" spans="1:2" x14ac:dyDescent="0.5">
      <c r="A106" t="s">
        <v>97</v>
      </c>
      <c r="B106" s="5">
        <v>1</v>
      </c>
    </row>
    <row r="107" spans="1:2" x14ac:dyDescent="0.5">
      <c r="A107" t="s">
        <v>97</v>
      </c>
      <c r="B107" s="5">
        <v>88536</v>
      </c>
    </row>
    <row r="108" spans="1:2" x14ac:dyDescent="0.5">
      <c r="A108" t="s">
        <v>97</v>
      </c>
      <c r="B108" s="5">
        <v>12938</v>
      </c>
    </row>
    <row r="109" spans="1:2" x14ac:dyDescent="0.5">
      <c r="A109" t="s">
        <v>97</v>
      </c>
      <c r="B109" s="5">
        <v>31123</v>
      </c>
    </row>
    <row r="110" spans="1:2" x14ac:dyDescent="0.5">
      <c r="A110" t="s">
        <v>97</v>
      </c>
      <c r="B110" s="5">
        <v>4</v>
      </c>
    </row>
    <row r="111" spans="1:2" x14ac:dyDescent="0.5">
      <c r="A111" t="s">
        <v>97</v>
      </c>
      <c r="B111" s="5">
        <v>4414</v>
      </c>
    </row>
    <row r="112" spans="1:2" x14ac:dyDescent="0.5">
      <c r="A112" t="s">
        <v>36</v>
      </c>
      <c r="B112" s="5">
        <v>13195</v>
      </c>
    </row>
    <row r="113" spans="1:2" x14ac:dyDescent="0.5">
      <c r="A113" t="s">
        <v>36</v>
      </c>
      <c r="B113" s="5">
        <v>14741</v>
      </c>
    </row>
    <row r="114" spans="1:2" x14ac:dyDescent="0.5">
      <c r="A114" t="s">
        <v>36</v>
      </c>
      <c r="B114" s="5">
        <v>188628</v>
      </c>
    </row>
    <row r="115" spans="1:2" x14ac:dyDescent="0.5">
      <c r="A115" t="s">
        <v>36</v>
      </c>
      <c r="B115" s="5">
        <v>10541</v>
      </c>
    </row>
    <row r="116" spans="1:2" x14ac:dyDescent="0.5">
      <c r="A116" t="s">
        <v>36</v>
      </c>
      <c r="B116" s="5">
        <v>14925</v>
      </c>
    </row>
    <row r="117" spans="1:2" x14ac:dyDescent="0.5">
      <c r="A117" t="s">
        <v>36</v>
      </c>
      <c r="B117" s="5">
        <v>195750</v>
      </c>
    </row>
    <row r="118" spans="1:2" x14ac:dyDescent="0.5">
      <c r="A118" t="s">
        <v>36</v>
      </c>
      <c r="B118" s="5">
        <v>10138</v>
      </c>
    </row>
    <row r="119" spans="1:2" x14ac:dyDescent="0.5">
      <c r="A119" t="s">
        <v>36</v>
      </c>
      <c r="B119" s="5">
        <v>43473</v>
      </c>
    </row>
    <row r="120" spans="1:2" x14ac:dyDescent="0.5">
      <c r="A120" t="s">
        <v>36</v>
      </c>
      <c r="B120" s="5">
        <v>7548</v>
      </c>
    </row>
    <row r="121" spans="1:2" x14ac:dyDescent="0.5">
      <c r="A121" t="s">
        <v>36</v>
      </c>
      <c r="B121" s="5">
        <v>12100</v>
      </c>
    </row>
    <row r="122" spans="1:2" x14ac:dyDescent="0.5">
      <c r="A122" t="s">
        <v>36</v>
      </c>
      <c r="B122" s="5">
        <v>8703</v>
      </c>
    </row>
    <row r="123" spans="1:2" x14ac:dyDescent="0.5">
      <c r="A123" t="s">
        <v>36</v>
      </c>
      <c r="B123" s="5">
        <v>13264</v>
      </c>
    </row>
    <row r="124" spans="1:2" x14ac:dyDescent="0.5">
      <c r="A124" t="s">
        <v>36</v>
      </c>
      <c r="B124" s="5">
        <v>98935</v>
      </c>
    </row>
    <row r="125" spans="1:2" x14ac:dyDescent="0.5">
      <c r="A125" t="s">
        <v>36</v>
      </c>
      <c r="B125" s="5">
        <v>14089</v>
      </c>
    </row>
    <row r="126" spans="1:2" x14ac:dyDescent="0.5">
      <c r="A126" t="s">
        <v>36</v>
      </c>
      <c r="B126" s="5">
        <v>7496</v>
      </c>
    </row>
    <row r="127" spans="1:2" x14ac:dyDescent="0.5">
      <c r="A127" t="s">
        <v>36</v>
      </c>
      <c r="B127" s="5">
        <v>136156</v>
      </c>
    </row>
    <row r="128" spans="1:2" x14ac:dyDescent="0.5">
      <c r="A128" t="s">
        <v>36</v>
      </c>
      <c r="B128" s="5">
        <v>10723</v>
      </c>
    </row>
    <row r="129" spans="1:2" x14ac:dyDescent="0.5">
      <c r="A129" t="s">
        <v>36</v>
      </c>
      <c r="B129" s="5">
        <v>21946</v>
      </c>
    </row>
    <row r="130" spans="1:2" x14ac:dyDescent="0.5">
      <c r="A130" t="s">
        <v>36</v>
      </c>
      <c r="B130" s="5">
        <v>5027</v>
      </c>
    </row>
    <row r="131" spans="1:2" x14ac:dyDescent="0.5">
      <c r="A131" t="s">
        <v>36</v>
      </c>
      <c r="B131" s="5">
        <v>40107</v>
      </c>
    </row>
    <row r="132" spans="1:2" x14ac:dyDescent="0.5">
      <c r="A132" t="s">
        <v>36</v>
      </c>
      <c r="B132" s="5">
        <v>5178</v>
      </c>
    </row>
    <row r="133" spans="1:2" x14ac:dyDescent="0.5">
      <c r="A133" t="s">
        <v>36</v>
      </c>
      <c r="B133" s="5">
        <v>6338</v>
      </c>
    </row>
    <row r="134" spans="1:2" x14ac:dyDescent="0.5">
      <c r="A134" t="s">
        <v>36</v>
      </c>
      <c r="B134" s="5">
        <v>1517</v>
      </c>
    </row>
    <row r="135" spans="1:2" x14ac:dyDescent="0.5">
      <c r="A135" t="s">
        <v>36</v>
      </c>
      <c r="B135" s="5">
        <v>5476</v>
      </c>
    </row>
    <row r="136" spans="1:2" x14ac:dyDescent="0.5">
      <c r="A136" t="s">
        <v>36</v>
      </c>
      <c r="B136" s="5">
        <v>5</v>
      </c>
    </row>
    <row r="137" spans="1:2" x14ac:dyDescent="0.5">
      <c r="A137" t="s">
        <v>36</v>
      </c>
      <c r="B137" s="5">
        <v>46317</v>
      </c>
    </row>
    <row r="138" spans="1:2" x14ac:dyDescent="0.5">
      <c r="A138" t="s">
        <v>36</v>
      </c>
      <c r="B138" s="5">
        <v>5112</v>
      </c>
    </row>
    <row r="139" spans="1:2" x14ac:dyDescent="0.5">
      <c r="A139" t="s">
        <v>36</v>
      </c>
      <c r="B139" s="5">
        <v>127591</v>
      </c>
    </row>
    <row r="140" spans="1:2" x14ac:dyDescent="0.5">
      <c r="A140" t="s">
        <v>36</v>
      </c>
      <c r="B140" s="5">
        <v>57872</v>
      </c>
    </row>
    <row r="141" spans="1:2" x14ac:dyDescent="0.5">
      <c r="A141" t="s">
        <v>36</v>
      </c>
      <c r="B141" s="5">
        <v>2950</v>
      </c>
    </row>
    <row r="142" spans="1:2" x14ac:dyDescent="0.5">
      <c r="A142" t="s">
        <v>36</v>
      </c>
      <c r="B142" s="5">
        <v>3227</v>
      </c>
    </row>
    <row r="143" spans="1:2" x14ac:dyDescent="0.5">
      <c r="A143" t="s">
        <v>40</v>
      </c>
      <c r="B143" s="5">
        <v>14942</v>
      </c>
    </row>
    <row r="144" spans="1:2" x14ac:dyDescent="0.5">
      <c r="A144" t="s">
        <v>40</v>
      </c>
      <c r="B144" s="5">
        <v>10850</v>
      </c>
    </row>
    <row r="145" spans="1:2" x14ac:dyDescent="0.5">
      <c r="A145" t="s">
        <v>40</v>
      </c>
      <c r="B145" s="5">
        <v>117892</v>
      </c>
    </row>
    <row r="146" spans="1:2" x14ac:dyDescent="0.5">
      <c r="A146" t="s">
        <v>40</v>
      </c>
      <c r="B146" s="5">
        <v>4776</v>
      </c>
    </row>
    <row r="147" spans="1:2" x14ac:dyDescent="0.5">
      <c r="A147" t="s">
        <v>40</v>
      </c>
      <c r="B147" s="5">
        <v>14973</v>
      </c>
    </row>
    <row r="148" spans="1:2" x14ac:dyDescent="0.5">
      <c r="A148" t="s">
        <v>40</v>
      </c>
      <c r="B148" s="5">
        <v>8807</v>
      </c>
    </row>
    <row r="149" spans="1:2" x14ac:dyDescent="0.5">
      <c r="A149" t="s">
        <v>40</v>
      </c>
      <c r="B149" s="5">
        <v>166116</v>
      </c>
    </row>
    <row r="150" spans="1:2" x14ac:dyDescent="0.5">
      <c r="A150" t="s">
        <v>40</v>
      </c>
      <c r="B150" s="5">
        <v>12309</v>
      </c>
    </row>
    <row r="151" spans="1:2" x14ac:dyDescent="0.5">
      <c r="A151" t="s">
        <v>40</v>
      </c>
      <c r="B151" s="5">
        <v>62330</v>
      </c>
    </row>
    <row r="152" spans="1:2" x14ac:dyDescent="0.5">
      <c r="A152" t="s">
        <v>40</v>
      </c>
      <c r="B152" s="5">
        <v>135132</v>
      </c>
    </row>
    <row r="153" spans="1:2" x14ac:dyDescent="0.5">
      <c r="A153" t="s">
        <v>40</v>
      </c>
      <c r="B153" s="5">
        <v>14394</v>
      </c>
    </row>
    <row r="154" spans="1:2" x14ac:dyDescent="0.5">
      <c r="A154" t="s">
        <v>40</v>
      </c>
      <c r="B154" s="5">
        <v>9889</v>
      </c>
    </row>
    <row r="155" spans="1:2" x14ac:dyDescent="0.5">
      <c r="A155" t="s">
        <v>40</v>
      </c>
      <c r="B155" s="5">
        <v>12310</v>
      </c>
    </row>
    <row r="156" spans="1:2" x14ac:dyDescent="0.5">
      <c r="A156" t="s">
        <v>40</v>
      </c>
      <c r="B156" s="5">
        <v>77021</v>
      </c>
    </row>
    <row r="157" spans="1:2" x14ac:dyDescent="0.5">
      <c r="A157" t="s">
        <v>40</v>
      </c>
      <c r="B157" s="5">
        <v>184086</v>
      </c>
    </row>
    <row r="158" spans="1:2" x14ac:dyDescent="0.5">
      <c r="A158" t="s">
        <v>40</v>
      </c>
      <c r="B158" s="5">
        <v>6405</v>
      </c>
    </row>
    <row r="159" spans="1:2" x14ac:dyDescent="0.5">
      <c r="A159" t="s">
        <v>40</v>
      </c>
      <c r="B159" s="5">
        <v>12129</v>
      </c>
    </row>
    <row r="160" spans="1:2" x14ac:dyDescent="0.5">
      <c r="A160" t="s">
        <v>40</v>
      </c>
      <c r="B160" s="5">
        <v>150806</v>
      </c>
    </row>
    <row r="161" spans="1:2" x14ac:dyDescent="0.5">
      <c r="A161" t="s">
        <v>40</v>
      </c>
      <c r="B161" s="5">
        <v>11108</v>
      </c>
    </row>
    <row r="162" spans="1:2" x14ac:dyDescent="0.5">
      <c r="A162" t="s">
        <v>40</v>
      </c>
      <c r="B162" s="5">
        <v>11261</v>
      </c>
    </row>
    <row r="163" spans="1:2" x14ac:dyDescent="0.5">
      <c r="A163" t="s">
        <v>40</v>
      </c>
      <c r="B163" s="5">
        <v>12009</v>
      </c>
    </row>
    <row r="164" spans="1:2" x14ac:dyDescent="0.5">
      <c r="A164" t="s">
        <v>40</v>
      </c>
      <c r="B164" s="5">
        <v>13950</v>
      </c>
    </row>
    <row r="165" spans="1:2" x14ac:dyDescent="0.5">
      <c r="A165" t="s">
        <v>40</v>
      </c>
      <c r="B165" s="5">
        <v>138087</v>
      </c>
    </row>
    <row r="166" spans="1:2" x14ac:dyDescent="0.5">
      <c r="A166" t="s">
        <v>40</v>
      </c>
      <c r="B166" s="5">
        <v>3208</v>
      </c>
    </row>
    <row r="167" spans="1:2" x14ac:dyDescent="0.5">
      <c r="A167" t="s">
        <v>40</v>
      </c>
      <c r="B167" s="5">
        <v>195936</v>
      </c>
    </row>
    <row r="168" spans="1:2" x14ac:dyDescent="0.5">
      <c r="A168" t="s">
        <v>40</v>
      </c>
      <c r="B168" s="5">
        <v>11952</v>
      </c>
    </row>
    <row r="169" spans="1:2" x14ac:dyDescent="0.5">
      <c r="A169" t="s">
        <v>40</v>
      </c>
      <c r="B169" s="5">
        <v>8501</v>
      </c>
    </row>
    <row r="170" spans="1:2" x14ac:dyDescent="0.5">
      <c r="A170" t="s">
        <v>40</v>
      </c>
      <c r="B170" s="5">
        <v>86244</v>
      </c>
    </row>
    <row r="171" spans="1:2" x14ac:dyDescent="0.5">
      <c r="A171" t="s">
        <v>40</v>
      </c>
      <c r="B171" s="5">
        <v>2097</v>
      </c>
    </row>
    <row r="172" spans="1:2" x14ac:dyDescent="0.5">
      <c r="A172" t="s">
        <v>40</v>
      </c>
      <c r="B172" s="5">
        <v>1090</v>
      </c>
    </row>
    <row r="173" spans="1:2" x14ac:dyDescent="0.5">
      <c r="A173" t="s">
        <v>40</v>
      </c>
      <c r="B173" s="5">
        <v>145243</v>
      </c>
    </row>
    <row r="174" spans="1:2" x14ac:dyDescent="0.5">
      <c r="A174" t="s">
        <v>40</v>
      </c>
      <c r="B174" s="5">
        <v>959</v>
      </c>
    </row>
    <row r="175" spans="1:2" x14ac:dyDescent="0.5">
      <c r="A175" t="s">
        <v>40</v>
      </c>
      <c r="B175" s="5">
        <v>2148</v>
      </c>
    </row>
    <row r="176" spans="1:2" x14ac:dyDescent="0.5">
      <c r="A176" t="s">
        <v>40</v>
      </c>
      <c r="B176" s="5">
        <v>23159</v>
      </c>
    </row>
    <row r="177" spans="1:2" x14ac:dyDescent="0.5">
      <c r="A177" t="s">
        <v>40</v>
      </c>
      <c r="B177" s="5">
        <v>2912</v>
      </c>
    </row>
    <row r="178" spans="1:2" x14ac:dyDescent="0.5">
      <c r="A178" t="s">
        <v>40</v>
      </c>
      <c r="B178" s="5">
        <v>27844</v>
      </c>
    </row>
    <row r="179" spans="1:2" x14ac:dyDescent="0.5">
      <c r="A179" t="s">
        <v>40</v>
      </c>
      <c r="B179" s="5">
        <v>702</v>
      </c>
    </row>
    <row r="180" spans="1:2" x14ac:dyDescent="0.5">
      <c r="A180" t="s">
        <v>40</v>
      </c>
      <c r="B180" s="5">
        <v>7227</v>
      </c>
    </row>
    <row r="181" spans="1:2" x14ac:dyDescent="0.5">
      <c r="A181" t="s">
        <v>40</v>
      </c>
      <c r="B181" s="5">
        <v>1930</v>
      </c>
    </row>
    <row r="182" spans="1:2" x14ac:dyDescent="0.5">
      <c r="A182" t="s">
        <v>40</v>
      </c>
      <c r="B182" s="5">
        <v>124517</v>
      </c>
    </row>
    <row r="183" spans="1:2" x14ac:dyDescent="0.5">
      <c r="A183" t="s">
        <v>40</v>
      </c>
      <c r="B183" s="5">
        <v>5</v>
      </c>
    </row>
    <row r="184" spans="1:2" x14ac:dyDescent="0.5">
      <c r="A184" t="s">
        <v>40</v>
      </c>
      <c r="B184" s="5">
        <v>57010</v>
      </c>
    </row>
    <row r="185" spans="1:2" x14ac:dyDescent="0.5">
      <c r="A185" t="s">
        <v>40</v>
      </c>
      <c r="B185" s="5">
        <v>5438</v>
      </c>
    </row>
    <row r="186" spans="1:2" x14ac:dyDescent="0.5">
      <c r="A186" t="s">
        <v>40</v>
      </c>
      <c r="B186" s="5">
        <v>168048</v>
      </c>
    </row>
    <row r="187" spans="1:2" x14ac:dyDescent="0.5">
      <c r="A187" t="s">
        <v>40</v>
      </c>
      <c r="B187" s="5">
        <v>1</v>
      </c>
    </row>
    <row r="188" spans="1:2" x14ac:dyDescent="0.5">
      <c r="A188" t="s">
        <v>40</v>
      </c>
      <c r="B188" s="5">
        <v>73522</v>
      </c>
    </row>
    <row r="189" spans="1:2" x14ac:dyDescent="0.5">
      <c r="A189" t="s">
        <v>40</v>
      </c>
      <c r="B189" s="5">
        <v>3676</v>
      </c>
    </row>
    <row r="190" spans="1:2" x14ac:dyDescent="0.5">
      <c r="A190" t="s">
        <v>40</v>
      </c>
      <c r="B190" s="5">
        <v>37754</v>
      </c>
    </row>
    <row r="191" spans="1:2" x14ac:dyDescent="0.5">
      <c r="A191" t="s">
        <v>106</v>
      </c>
      <c r="B191" s="5">
        <v>11924</v>
      </c>
    </row>
    <row r="192" spans="1:2" x14ac:dyDescent="0.5">
      <c r="A192" t="s">
        <v>106</v>
      </c>
      <c r="B192" s="5">
        <v>14508</v>
      </c>
    </row>
    <row r="193" spans="1:2" x14ac:dyDescent="0.5">
      <c r="A193" t="s">
        <v>106</v>
      </c>
      <c r="B193" s="5">
        <v>158389</v>
      </c>
    </row>
    <row r="194" spans="1:2" x14ac:dyDescent="0.5">
      <c r="A194" t="s">
        <v>106</v>
      </c>
      <c r="B194" s="5">
        <v>9562</v>
      </c>
    </row>
    <row r="195" spans="1:2" x14ac:dyDescent="0.5">
      <c r="A195" t="s">
        <v>106</v>
      </c>
      <c r="B195" s="5">
        <v>8181</v>
      </c>
    </row>
    <row r="196" spans="1:2" x14ac:dyDescent="0.5">
      <c r="A196" t="s">
        <v>106</v>
      </c>
      <c r="B196" s="5">
        <v>12202</v>
      </c>
    </row>
    <row r="197" spans="1:2" x14ac:dyDescent="0.5">
      <c r="A197" t="s">
        <v>106</v>
      </c>
      <c r="B197" s="5">
        <v>178120</v>
      </c>
    </row>
    <row r="198" spans="1:2" x14ac:dyDescent="0.5">
      <c r="A198" t="s">
        <v>106</v>
      </c>
      <c r="B198" s="5">
        <v>10731</v>
      </c>
    </row>
    <row r="199" spans="1:2" x14ac:dyDescent="0.5">
      <c r="A199" t="s">
        <v>106</v>
      </c>
      <c r="B199" s="5">
        <v>9339</v>
      </c>
    </row>
    <row r="200" spans="1:2" x14ac:dyDescent="0.5">
      <c r="A200" t="s">
        <v>106</v>
      </c>
      <c r="B200" s="5">
        <v>12533</v>
      </c>
    </row>
    <row r="201" spans="1:2" x14ac:dyDescent="0.5">
      <c r="A201" t="s">
        <v>106</v>
      </c>
      <c r="B201" s="5">
        <v>14697</v>
      </c>
    </row>
    <row r="202" spans="1:2" x14ac:dyDescent="0.5">
      <c r="A202" t="s">
        <v>106</v>
      </c>
      <c r="B202" s="5">
        <v>47705</v>
      </c>
    </row>
    <row r="203" spans="1:2" x14ac:dyDescent="0.5">
      <c r="A203" t="s">
        <v>106</v>
      </c>
      <c r="B203" s="5">
        <v>175868</v>
      </c>
    </row>
    <row r="204" spans="1:2" x14ac:dyDescent="0.5">
      <c r="A204" t="s">
        <v>106</v>
      </c>
      <c r="B204" s="5">
        <v>14488</v>
      </c>
    </row>
    <row r="205" spans="1:2" x14ac:dyDescent="0.5">
      <c r="A205" t="s">
        <v>106</v>
      </c>
      <c r="B205" s="5">
        <v>175020</v>
      </c>
    </row>
    <row r="206" spans="1:2" x14ac:dyDescent="0.5">
      <c r="A206" t="s">
        <v>106</v>
      </c>
      <c r="B206" s="5">
        <v>12322</v>
      </c>
    </row>
    <row r="207" spans="1:2" x14ac:dyDescent="0.5">
      <c r="A207" t="s">
        <v>106</v>
      </c>
      <c r="B207" s="5">
        <v>13954</v>
      </c>
    </row>
    <row r="208" spans="1:2" x14ac:dyDescent="0.5">
      <c r="A208" t="s">
        <v>106</v>
      </c>
      <c r="B208" s="5">
        <v>13527</v>
      </c>
    </row>
    <row r="209" spans="1:2" x14ac:dyDescent="0.5">
      <c r="A209" t="s">
        <v>106</v>
      </c>
      <c r="B209" s="5">
        <v>11642</v>
      </c>
    </row>
    <row r="210" spans="1:2" x14ac:dyDescent="0.5">
      <c r="A210" t="s">
        <v>106</v>
      </c>
      <c r="B210" s="5">
        <v>6775</v>
      </c>
    </row>
    <row r="211" spans="1:2" x14ac:dyDescent="0.5">
      <c r="A211" t="s">
        <v>106</v>
      </c>
      <c r="B211" s="5">
        <v>10946</v>
      </c>
    </row>
    <row r="212" spans="1:2" x14ac:dyDescent="0.5">
      <c r="A212" t="s">
        <v>106</v>
      </c>
      <c r="B212" s="5">
        <v>189192</v>
      </c>
    </row>
    <row r="213" spans="1:2" x14ac:dyDescent="0.5">
      <c r="A213" t="s">
        <v>106</v>
      </c>
      <c r="B213" s="5">
        <v>8447</v>
      </c>
    </row>
    <row r="214" spans="1:2" x14ac:dyDescent="0.5">
      <c r="A214" t="s">
        <v>106</v>
      </c>
      <c r="B214" s="5">
        <v>10770</v>
      </c>
    </row>
    <row r="215" spans="1:2" x14ac:dyDescent="0.5">
      <c r="A215" t="s">
        <v>106</v>
      </c>
      <c r="B215" s="5">
        <v>192292</v>
      </c>
    </row>
    <row r="216" spans="1:2" x14ac:dyDescent="0.5">
      <c r="A216" t="s">
        <v>106</v>
      </c>
      <c r="B216" s="5">
        <v>196386</v>
      </c>
    </row>
    <row r="217" spans="1:2" x14ac:dyDescent="0.5">
      <c r="A217" t="s">
        <v>106</v>
      </c>
      <c r="B217" s="5">
        <v>87676</v>
      </c>
    </row>
    <row r="218" spans="1:2" x14ac:dyDescent="0.5">
      <c r="A218" t="s">
        <v>106</v>
      </c>
      <c r="B218" s="5">
        <v>2</v>
      </c>
    </row>
    <row r="219" spans="1:2" x14ac:dyDescent="0.5">
      <c r="A219" t="s">
        <v>106</v>
      </c>
      <c r="B219" s="5">
        <v>74688</v>
      </c>
    </row>
    <row r="220" spans="1:2" x14ac:dyDescent="0.5">
      <c r="A220" t="s">
        <v>106</v>
      </c>
      <c r="B220" s="5">
        <v>2461</v>
      </c>
    </row>
    <row r="221" spans="1:2" x14ac:dyDescent="0.5">
      <c r="A221" t="s">
        <v>106</v>
      </c>
      <c r="B221" s="5">
        <v>145382</v>
      </c>
    </row>
    <row r="222" spans="1:2" x14ac:dyDescent="0.5">
      <c r="A222" t="s">
        <v>106</v>
      </c>
      <c r="B222" s="5">
        <v>2625</v>
      </c>
    </row>
    <row r="223" spans="1:2" x14ac:dyDescent="0.5">
      <c r="A223" t="s">
        <v>106</v>
      </c>
      <c r="B223" s="5">
        <v>3188</v>
      </c>
    </row>
    <row r="224" spans="1:2" x14ac:dyDescent="0.5">
      <c r="A224" t="s">
        <v>106</v>
      </c>
      <c r="B224" s="5">
        <v>85902</v>
      </c>
    </row>
    <row r="225" spans="1:2" x14ac:dyDescent="0.5">
      <c r="A225" t="s">
        <v>106</v>
      </c>
      <c r="B225" s="5">
        <v>6401</v>
      </c>
    </row>
    <row r="226" spans="1:2" x14ac:dyDescent="0.5">
      <c r="A226" t="s">
        <v>106</v>
      </c>
      <c r="B226" s="5">
        <v>3431</v>
      </c>
    </row>
    <row r="227" spans="1:2" x14ac:dyDescent="0.5">
      <c r="A227" t="s">
        <v>106</v>
      </c>
      <c r="B227" s="5">
        <v>6924</v>
      </c>
    </row>
    <row r="228" spans="1:2" x14ac:dyDescent="0.5">
      <c r="A228" t="s">
        <v>106</v>
      </c>
      <c r="B228" s="5">
        <v>43086</v>
      </c>
    </row>
    <row r="229" spans="1:2" x14ac:dyDescent="0.5">
      <c r="A229" t="s">
        <v>106</v>
      </c>
      <c r="B229" s="5">
        <v>3295</v>
      </c>
    </row>
    <row r="230" spans="1:2" x14ac:dyDescent="0.5">
      <c r="A230" t="s">
        <v>106</v>
      </c>
      <c r="B230" s="5">
        <v>174039</v>
      </c>
    </row>
    <row r="231" spans="1:2" x14ac:dyDescent="0.5">
      <c r="A231" t="s">
        <v>106</v>
      </c>
      <c r="B231" s="5">
        <v>2445</v>
      </c>
    </row>
    <row r="232" spans="1:2" x14ac:dyDescent="0.5">
      <c r="A232" t="s">
        <v>106</v>
      </c>
      <c r="B232" s="5">
        <v>1260</v>
      </c>
    </row>
    <row r="233" spans="1:2" x14ac:dyDescent="0.5">
      <c r="A233" t="s">
        <v>106</v>
      </c>
      <c r="B233" s="5">
        <v>16592</v>
      </c>
    </row>
    <row r="234" spans="1:2" x14ac:dyDescent="0.5">
      <c r="A234" t="s">
        <v>106</v>
      </c>
      <c r="B234" s="5">
        <v>1012</v>
      </c>
    </row>
    <row r="235" spans="1:2" x14ac:dyDescent="0.5">
      <c r="A235" t="s">
        <v>106</v>
      </c>
      <c r="B235" s="5">
        <v>4997</v>
      </c>
    </row>
    <row r="236" spans="1:2" x14ac:dyDescent="0.5">
      <c r="A236" t="s">
        <v>106</v>
      </c>
      <c r="B236" s="5">
        <v>1065</v>
      </c>
    </row>
    <row r="237" spans="1:2" x14ac:dyDescent="0.5">
      <c r="A237" t="s">
        <v>106</v>
      </c>
      <c r="B237" s="5">
        <v>7608</v>
      </c>
    </row>
    <row r="238" spans="1:2" x14ac:dyDescent="0.5">
      <c r="A238" t="s">
        <v>106</v>
      </c>
      <c r="B238" s="5">
        <v>4603</v>
      </c>
    </row>
    <row r="239" spans="1:2" x14ac:dyDescent="0.5">
      <c r="A239" t="s">
        <v>21</v>
      </c>
      <c r="B239" s="5">
        <v>14560</v>
      </c>
    </row>
    <row r="240" spans="1:2" x14ac:dyDescent="0.5">
      <c r="A240" t="s">
        <v>21</v>
      </c>
      <c r="B240" s="5">
        <v>13838</v>
      </c>
    </row>
    <row r="241" spans="1:2" x14ac:dyDescent="0.5">
      <c r="A241" t="s">
        <v>21</v>
      </c>
      <c r="B241" s="5">
        <v>10295</v>
      </c>
    </row>
    <row r="242" spans="1:2" x14ac:dyDescent="0.5">
      <c r="A242" t="s">
        <v>21</v>
      </c>
      <c r="B242" s="5">
        <v>11041</v>
      </c>
    </row>
    <row r="243" spans="1:2" x14ac:dyDescent="0.5">
      <c r="A243" t="s">
        <v>21</v>
      </c>
      <c r="B243" s="5">
        <v>134845</v>
      </c>
    </row>
    <row r="244" spans="1:2" x14ac:dyDescent="0.5">
      <c r="A244" t="s">
        <v>21</v>
      </c>
      <c r="B244" s="5">
        <v>147936</v>
      </c>
    </row>
    <row r="245" spans="1:2" x14ac:dyDescent="0.5">
      <c r="A245" t="s">
        <v>21</v>
      </c>
      <c r="B245" s="5">
        <v>75690</v>
      </c>
    </row>
    <row r="246" spans="1:2" x14ac:dyDescent="0.5">
      <c r="A246" t="s">
        <v>21</v>
      </c>
      <c r="B246" s="5">
        <v>104257</v>
      </c>
    </row>
    <row r="247" spans="1:2" x14ac:dyDescent="0.5">
      <c r="A247" t="s">
        <v>21</v>
      </c>
      <c r="B247" s="5">
        <v>11904</v>
      </c>
    </row>
    <row r="248" spans="1:2" x14ac:dyDescent="0.5">
      <c r="A248" t="s">
        <v>21</v>
      </c>
      <c r="B248" s="5">
        <v>137635</v>
      </c>
    </row>
    <row r="249" spans="1:2" x14ac:dyDescent="0.5">
      <c r="A249" t="s">
        <v>21</v>
      </c>
      <c r="B249" s="5">
        <v>14455</v>
      </c>
    </row>
    <row r="250" spans="1:2" x14ac:dyDescent="0.5">
      <c r="A250" t="s">
        <v>21</v>
      </c>
      <c r="B250" s="5">
        <v>189666</v>
      </c>
    </row>
    <row r="251" spans="1:2" x14ac:dyDescent="0.5">
      <c r="A251" t="s">
        <v>21</v>
      </c>
      <c r="B251" s="5">
        <v>14025</v>
      </c>
    </row>
    <row r="252" spans="1:2" x14ac:dyDescent="0.5">
      <c r="A252" t="s">
        <v>21</v>
      </c>
      <c r="B252" s="5">
        <v>1101</v>
      </c>
    </row>
    <row r="253" spans="1:2" x14ac:dyDescent="0.5">
      <c r="A253" t="s">
        <v>21</v>
      </c>
      <c r="B253" s="5">
        <v>11339</v>
      </c>
    </row>
    <row r="254" spans="1:2" x14ac:dyDescent="0.5">
      <c r="A254" t="s">
        <v>21</v>
      </c>
      <c r="B254" s="5">
        <v>10085</v>
      </c>
    </row>
    <row r="255" spans="1:2" x14ac:dyDescent="0.5">
      <c r="A255" t="s">
        <v>21</v>
      </c>
      <c r="B255" s="5">
        <v>14878</v>
      </c>
    </row>
    <row r="256" spans="1:2" x14ac:dyDescent="0.5">
      <c r="A256" t="s">
        <v>21</v>
      </c>
      <c r="B256" s="5">
        <v>7991</v>
      </c>
    </row>
    <row r="257" spans="1:2" x14ac:dyDescent="0.5">
      <c r="A257" t="s">
        <v>21</v>
      </c>
      <c r="B257" s="5">
        <v>167717</v>
      </c>
    </row>
    <row r="258" spans="1:2" x14ac:dyDescent="0.5">
      <c r="A258" t="s">
        <v>21</v>
      </c>
      <c r="B258" s="5">
        <v>4247</v>
      </c>
    </row>
    <row r="259" spans="1:2" x14ac:dyDescent="0.5">
      <c r="A259" t="s">
        <v>21</v>
      </c>
      <c r="B259" s="5">
        <v>7129</v>
      </c>
    </row>
    <row r="260" spans="1:2" x14ac:dyDescent="0.5">
      <c r="A260" t="s">
        <v>21</v>
      </c>
      <c r="B260" s="5">
        <v>128862</v>
      </c>
    </row>
    <row r="261" spans="1:2" x14ac:dyDescent="0.5">
      <c r="A261" t="s">
        <v>21</v>
      </c>
      <c r="B261" s="5">
        <v>13653</v>
      </c>
    </row>
    <row r="262" spans="1:2" x14ac:dyDescent="0.5">
      <c r="A262" t="s">
        <v>21</v>
      </c>
      <c r="B262" s="5">
        <v>12356</v>
      </c>
    </row>
    <row r="263" spans="1:2" x14ac:dyDescent="0.5">
      <c r="A263" t="s">
        <v>21</v>
      </c>
      <c r="B263" s="5">
        <v>11746</v>
      </c>
    </row>
    <row r="264" spans="1:2" x14ac:dyDescent="0.5">
      <c r="A264" t="s">
        <v>21</v>
      </c>
      <c r="B264" s="5">
        <v>11493</v>
      </c>
    </row>
    <row r="265" spans="1:2" x14ac:dyDescent="0.5">
      <c r="A265" t="s">
        <v>21</v>
      </c>
      <c r="B265" s="5">
        <v>6243</v>
      </c>
    </row>
    <row r="266" spans="1:2" x14ac:dyDescent="0.5">
      <c r="A266" t="s">
        <v>21</v>
      </c>
      <c r="B266" s="5">
        <v>6132</v>
      </c>
    </row>
    <row r="267" spans="1:2" x14ac:dyDescent="0.5">
      <c r="A267" t="s">
        <v>21</v>
      </c>
      <c r="B267" s="5">
        <v>3851</v>
      </c>
    </row>
    <row r="268" spans="1:2" x14ac:dyDescent="0.5">
      <c r="A268" t="s">
        <v>21</v>
      </c>
      <c r="B268" s="5">
        <v>14452</v>
      </c>
    </row>
    <row r="269" spans="1:2" x14ac:dyDescent="0.5">
      <c r="A269" t="s">
        <v>21</v>
      </c>
      <c r="B269" s="5">
        <v>14405</v>
      </c>
    </row>
    <row r="270" spans="1:2" x14ac:dyDescent="0.5">
      <c r="A270" t="s">
        <v>21</v>
      </c>
      <c r="B270" s="5">
        <v>6484</v>
      </c>
    </row>
    <row r="271" spans="1:2" x14ac:dyDescent="0.5">
      <c r="A271" t="s">
        <v>21</v>
      </c>
      <c r="B271" s="5">
        <v>4022</v>
      </c>
    </row>
    <row r="272" spans="1:2" x14ac:dyDescent="0.5">
      <c r="A272" t="s">
        <v>21</v>
      </c>
      <c r="B272" s="5">
        <v>9253</v>
      </c>
    </row>
    <row r="273" spans="1:2" x14ac:dyDescent="0.5">
      <c r="A273" t="s">
        <v>21</v>
      </c>
      <c r="B273" s="5">
        <v>14606</v>
      </c>
    </row>
    <row r="274" spans="1:2" x14ac:dyDescent="0.5">
      <c r="A274" t="s">
        <v>21</v>
      </c>
      <c r="B274" s="5">
        <v>13536</v>
      </c>
    </row>
    <row r="275" spans="1:2" x14ac:dyDescent="0.5">
      <c r="A275" t="s">
        <v>21</v>
      </c>
      <c r="B275" s="5">
        <v>7012</v>
      </c>
    </row>
    <row r="276" spans="1:2" x14ac:dyDescent="0.5">
      <c r="A276" t="s">
        <v>21</v>
      </c>
      <c r="B276" s="5">
        <v>37857</v>
      </c>
    </row>
    <row r="277" spans="1:2" x14ac:dyDescent="0.5">
      <c r="A277" t="s">
        <v>21</v>
      </c>
      <c r="B277" s="5">
        <v>41564</v>
      </c>
    </row>
    <row r="278" spans="1:2" x14ac:dyDescent="0.5">
      <c r="A278" t="s">
        <v>21</v>
      </c>
      <c r="B278" s="5">
        <v>12405</v>
      </c>
    </row>
    <row r="279" spans="1:2" x14ac:dyDescent="0.5">
      <c r="A279" t="s">
        <v>21</v>
      </c>
      <c r="B279" s="5">
        <v>12516</v>
      </c>
    </row>
    <row r="280" spans="1:2" x14ac:dyDescent="0.5">
      <c r="A280" t="s">
        <v>21</v>
      </c>
      <c r="B280" s="5">
        <v>8588</v>
      </c>
    </row>
    <row r="281" spans="1:2" x14ac:dyDescent="0.5">
      <c r="A281" t="s">
        <v>21</v>
      </c>
      <c r="B281" s="5">
        <v>1017</v>
      </c>
    </row>
    <row r="282" spans="1:2" x14ac:dyDescent="0.5">
      <c r="A282" t="s">
        <v>21</v>
      </c>
      <c r="B282" s="5">
        <v>151513</v>
      </c>
    </row>
    <row r="283" spans="1:2" x14ac:dyDescent="0.5">
      <c r="A283" t="s">
        <v>21</v>
      </c>
      <c r="B283" s="5">
        <v>12047</v>
      </c>
    </row>
    <row r="284" spans="1:2" x14ac:dyDescent="0.5">
      <c r="A284" t="s">
        <v>21</v>
      </c>
      <c r="B284" s="5">
        <v>14951</v>
      </c>
    </row>
    <row r="285" spans="1:2" x14ac:dyDescent="0.5">
      <c r="A285" t="s">
        <v>21</v>
      </c>
      <c r="B285" s="5">
        <v>9193</v>
      </c>
    </row>
    <row r="286" spans="1:2" x14ac:dyDescent="0.5">
      <c r="A286" t="s">
        <v>21</v>
      </c>
      <c r="B286" s="5">
        <v>10422</v>
      </c>
    </row>
    <row r="287" spans="1:2" x14ac:dyDescent="0.5">
      <c r="A287" t="s">
        <v>21</v>
      </c>
      <c r="B287" s="5">
        <v>170623</v>
      </c>
    </row>
    <row r="288" spans="1:2" x14ac:dyDescent="0.5">
      <c r="A288" t="s">
        <v>21</v>
      </c>
      <c r="B288" s="5">
        <v>9829</v>
      </c>
    </row>
    <row r="289" spans="1:2" x14ac:dyDescent="0.5">
      <c r="A289" t="s">
        <v>21</v>
      </c>
      <c r="B289" s="5">
        <v>14006</v>
      </c>
    </row>
    <row r="290" spans="1:2" x14ac:dyDescent="0.5">
      <c r="A290" t="s">
        <v>21</v>
      </c>
      <c r="B290" s="5">
        <v>6527</v>
      </c>
    </row>
    <row r="291" spans="1:2" x14ac:dyDescent="0.5">
      <c r="A291" t="s">
        <v>21</v>
      </c>
      <c r="B291" s="5">
        <v>8929</v>
      </c>
    </row>
    <row r="292" spans="1:2" x14ac:dyDescent="0.5">
      <c r="A292" t="s">
        <v>21</v>
      </c>
      <c r="B292" s="5">
        <v>73653</v>
      </c>
    </row>
    <row r="293" spans="1:2" x14ac:dyDescent="0.5">
      <c r="A293" t="s">
        <v>21</v>
      </c>
      <c r="B293" s="5">
        <v>12437</v>
      </c>
    </row>
    <row r="294" spans="1:2" x14ac:dyDescent="0.5">
      <c r="A294" t="s">
        <v>21</v>
      </c>
      <c r="B294" s="5">
        <v>13816</v>
      </c>
    </row>
    <row r="295" spans="1:2" x14ac:dyDescent="0.5">
      <c r="A295" t="s">
        <v>21</v>
      </c>
      <c r="B295" s="5">
        <v>8523</v>
      </c>
    </row>
    <row r="296" spans="1:2" x14ac:dyDescent="0.5">
      <c r="A296" t="s">
        <v>21</v>
      </c>
      <c r="B296" s="5">
        <v>6351</v>
      </c>
    </row>
    <row r="297" spans="1:2" x14ac:dyDescent="0.5">
      <c r="A297" t="s">
        <v>21</v>
      </c>
      <c r="B297" s="5">
        <v>10748</v>
      </c>
    </row>
    <row r="298" spans="1:2" x14ac:dyDescent="0.5">
      <c r="A298" t="s">
        <v>21</v>
      </c>
      <c r="B298" s="5">
        <v>112272</v>
      </c>
    </row>
    <row r="299" spans="1:2" x14ac:dyDescent="0.5">
      <c r="A299" t="s">
        <v>21</v>
      </c>
      <c r="B299" s="5">
        <v>99361</v>
      </c>
    </row>
    <row r="300" spans="1:2" x14ac:dyDescent="0.5">
      <c r="A300" t="s">
        <v>21</v>
      </c>
      <c r="B300" s="5">
        <v>8475</v>
      </c>
    </row>
    <row r="301" spans="1:2" x14ac:dyDescent="0.5">
      <c r="A301" t="s">
        <v>21</v>
      </c>
      <c r="B301" s="5">
        <v>3834</v>
      </c>
    </row>
    <row r="302" spans="1:2" x14ac:dyDescent="0.5">
      <c r="A302" t="s">
        <v>21</v>
      </c>
      <c r="B302" s="5">
        <v>13985</v>
      </c>
    </row>
    <row r="303" spans="1:2" x14ac:dyDescent="0.5">
      <c r="A303" t="s">
        <v>21</v>
      </c>
      <c r="B303" s="5">
        <v>4712</v>
      </c>
    </row>
    <row r="304" spans="1:2" x14ac:dyDescent="0.5">
      <c r="A304" t="s">
        <v>21</v>
      </c>
      <c r="B304" s="5">
        <v>12274</v>
      </c>
    </row>
    <row r="305" spans="1:2" x14ac:dyDescent="0.5">
      <c r="A305" t="s">
        <v>21</v>
      </c>
      <c r="B305" s="5">
        <v>65323</v>
      </c>
    </row>
    <row r="306" spans="1:2" x14ac:dyDescent="0.5">
      <c r="A306" t="s">
        <v>21</v>
      </c>
      <c r="B306" s="5">
        <v>11502</v>
      </c>
    </row>
    <row r="307" spans="1:2" x14ac:dyDescent="0.5">
      <c r="A307" t="s">
        <v>21</v>
      </c>
      <c r="B307" s="5">
        <v>7322</v>
      </c>
    </row>
    <row r="308" spans="1:2" x14ac:dyDescent="0.5">
      <c r="A308" t="s">
        <v>21</v>
      </c>
      <c r="B308" s="5">
        <v>11619</v>
      </c>
    </row>
    <row r="309" spans="1:2" x14ac:dyDescent="0.5">
      <c r="A309" t="s">
        <v>21</v>
      </c>
      <c r="B309" s="5">
        <v>9337</v>
      </c>
    </row>
    <row r="310" spans="1:2" x14ac:dyDescent="0.5">
      <c r="A310" t="s">
        <v>21</v>
      </c>
      <c r="B310" s="5">
        <v>11255</v>
      </c>
    </row>
    <row r="311" spans="1:2" x14ac:dyDescent="0.5">
      <c r="A311" t="s">
        <v>21</v>
      </c>
      <c r="B311" s="5">
        <v>13632</v>
      </c>
    </row>
    <row r="312" spans="1:2" x14ac:dyDescent="0.5">
      <c r="A312" t="s">
        <v>21</v>
      </c>
      <c r="B312" s="5">
        <v>175573</v>
      </c>
    </row>
    <row r="313" spans="1:2" x14ac:dyDescent="0.5">
      <c r="A313" t="s">
        <v>21</v>
      </c>
      <c r="B313" s="5">
        <v>4640</v>
      </c>
    </row>
    <row r="314" spans="1:2" x14ac:dyDescent="0.5">
      <c r="A314" t="s">
        <v>21</v>
      </c>
      <c r="B314" s="5">
        <v>191222</v>
      </c>
    </row>
    <row r="315" spans="1:2" x14ac:dyDescent="0.5">
      <c r="A315" t="s">
        <v>21</v>
      </c>
      <c r="B315" s="5">
        <v>12985</v>
      </c>
    </row>
    <row r="316" spans="1:2" x14ac:dyDescent="0.5">
      <c r="A316" t="s">
        <v>21</v>
      </c>
      <c r="B316" s="5">
        <v>8864</v>
      </c>
    </row>
    <row r="317" spans="1:2" x14ac:dyDescent="0.5">
      <c r="A317" t="s">
        <v>21</v>
      </c>
      <c r="B317" s="5">
        <v>150755</v>
      </c>
    </row>
    <row r="318" spans="1:2" x14ac:dyDescent="0.5">
      <c r="A318" t="s">
        <v>21</v>
      </c>
      <c r="B318" s="5">
        <v>110279</v>
      </c>
    </row>
    <row r="319" spans="1:2" x14ac:dyDescent="0.5">
      <c r="A319" t="s">
        <v>21</v>
      </c>
      <c r="B319" s="5">
        <v>13439</v>
      </c>
    </row>
    <row r="320" spans="1:2" x14ac:dyDescent="0.5">
      <c r="A320" t="s">
        <v>21</v>
      </c>
      <c r="B320" s="5">
        <v>98811</v>
      </c>
    </row>
    <row r="321" spans="1:2" x14ac:dyDescent="0.5">
      <c r="A321" t="s">
        <v>21</v>
      </c>
      <c r="B321" s="5">
        <v>157635</v>
      </c>
    </row>
    <row r="322" spans="1:2" x14ac:dyDescent="0.5">
      <c r="A322" t="s">
        <v>21</v>
      </c>
      <c r="B322" s="5">
        <v>5368</v>
      </c>
    </row>
    <row r="323" spans="1:2" x14ac:dyDescent="0.5">
      <c r="A323" t="s">
        <v>21</v>
      </c>
      <c r="B323" s="5">
        <v>161593</v>
      </c>
    </row>
    <row r="324" spans="1:2" x14ac:dyDescent="0.5">
      <c r="A324" t="s">
        <v>21</v>
      </c>
      <c r="B324" s="5">
        <v>10550</v>
      </c>
    </row>
    <row r="325" spans="1:2" x14ac:dyDescent="0.5">
      <c r="A325" t="s">
        <v>21</v>
      </c>
      <c r="B325" s="5">
        <v>8716</v>
      </c>
    </row>
    <row r="326" spans="1:2" x14ac:dyDescent="0.5">
      <c r="A326" t="s">
        <v>21</v>
      </c>
      <c r="B326" s="5">
        <v>57157</v>
      </c>
    </row>
    <row r="327" spans="1:2" x14ac:dyDescent="0.5">
      <c r="A327" t="s">
        <v>21</v>
      </c>
      <c r="B327" s="5">
        <v>163118</v>
      </c>
    </row>
    <row r="328" spans="1:2" x14ac:dyDescent="0.5">
      <c r="A328" t="s">
        <v>21</v>
      </c>
      <c r="B328" s="5">
        <v>14305</v>
      </c>
    </row>
    <row r="329" spans="1:2" x14ac:dyDescent="0.5">
      <c r="A329" t="s">
        <v>21</v>
      </c>
      <c r="B329" s="5">
        <v>5614</v>
      </c>
    </row>
    <row r="330" spans="1:2" x14ac:dyDescent="0.5">
      <c r="A330" t="s">
        <v>21</v>
      </c>
      <c r="B330" s="5">
        <v>4257</v>
      </c>
    </row>
    <row r="331" spans="1:2" x14ac:dyDescent="0.5">
      <c r="A331" t="s">
        <v>21</v>
      </c>
      <c r="B331" s="5">
        <v>199110</v>
      </c>
    </row>
    <row r="332" spans="1:2" x14ac:dyDescent="0.5">
      <c r="A332" t="s">
        <v>21</v>
      </c>
      <c r="B332" s="5">
        <v>12300</v>
      </c>
    </row>
    <row r="333" spans="1:2" x14ac:dyDescent="0.5">
      <c r="A333" t="s">
        <v>21</v>
      </c>
      <c r="B333" s="5">
        <v>171549</v>
      </c>
    </row>
    <row r="334" spans="1:2" x14ac:dyDescent="0.5">
      <c r="A334" t="s">
        <v>21</v>
      </c>
      <c r="B334" s="5">
        <v>14324</v>
      </c>
    </row>
    <row r="335" spans="1:2" x14ac:dyDescent="0.5">
      <c r="A335" t="s">
        <v>21</v>
      </c>
      <c r="B335" s="5">
        <v>188721</v>
      </c>
    </row>
    <row r="336" spans="1:2" x14ac:dyDescent="0.5">
      <c r="A336" t="s">
        <v>21</v>
      </c>
      <c r="B336" s="5">
        <v>138497</v>
      </c>
    </row>
    <row r="337" spans="1:2" x14ac:dyDescent="0.5">
      <c r="A337" t="s">
        <v>21</v>
      </c>
      <c r="B337" s="5">
        <v>6623</v>
      </c>
    </row>
    <row r="338" spans="1:2" x14ac:dyDescent="0.5">
      <c r="A338" t="s">
        <v>21</v>
      </c>
      <c r="B338" s="5">
        <v>186885</v>
      </c>
    </row>
    <row r="339" spans="1:2" x14ac:dyDescent="0.5">
      <c r="A339" t="s">
        <v>21</v>
      </c>
      <c r="B339" s="5">
        <v>176398</v>
      </c>
    </row>
    <row r="340" spans="1:2" x14ac:dyDescent="0.5">
      <c r="A340" t="s">
        <v>21</v>
      </c>
      <c r="B340" s="5">
        <v>10999</v>
      </c>
    </row>
    <row r="341" spans="1:2" x14ac:dyDescent="0.5">
      <c r="A341" t="s">
        <v>21</v>
      </c>
      <c r="B341" s="5">
        <v>102751</v>
      </c>
    </row>
    <row r="342" spans="1:2" x14ac:dyDescent="0.5">
      <c r="A342" t="s">
        <v>21</v>
      </c>
      <c r="B342" s="5">
        <v>165352</v>
      </c>
    </row>
    <row r="343" spans="1:2" x14ac:dyDescent="0.5">
      <c r="A343" t="s">
        <v>21</v>
      </c>
      <c r="B343" s="5">
        <v>165798</v>
      </c>
    </row>
    <row r="344" spans="1:2" x14ac:dyDescent="0.5">
      <c r="A344" t="s">
        <v>21</v>
      </c>
      <c r="B344" s="5">
        <v>10084</v>
      </c>
    </row>
    <row r="345" spans="1:2" x14ac:dyDescent="0.5">
      <c r="A345" t="s">
        <v>21</v>
      </c>
      <c r="B345" s="5">
        <v>5823</v>
      </c>
    </row>
    <row r="346" spans="1:2" x14ac:dyDescent="0.5">
      <c r="A346" t="s">
        <v>21</v>
      </c>
      <c r="B346" s="5">
        <v>6000</v>
      </c>
    </row>
    <row r="347" spans="1:2" x14ac:dyDescent="0.5">
      <c r="A347" t="s">
        <v>21</v>
      </c>
      <c r="B347" s="5">
        <v>14822</v>
      </c>
    </row>
    <row r="348" spans="1:2" x14ac:dyDescent="0.5">
      <c r="A348" t="s">
        <v>21</v>
      </c>
      <c r="B348" s="5">
        <v>123124</v>
      </c>
    </row>
    <row r="349" spans="1:2" x14ac:dyDescent="0.5">
      <c r="A349" t="s">
        <v>21</v>
      </c>
      <c r="B349" s="5">
        <v>10729</v>
      </c>
    </row>
    <row r="350" spans="1:2" x14ac:dyDescent="0.5">
      <c r="A350" t="s">
        <v>21</v>
      </c>
      <c r="B350" s="5">
        <v>10240</v>
      </c>
    </row>
    <row r="351" spans="1:2" x14ac:dyDescent="0.5">
      <c r="A351" t="s">
        <v>21</v>
      </c>
      <c r="B351" s="5">
        <v>3988</v>
      </c>
    </row>
    <row r="352" spans="1:2" x14ac:dyDescent="0.5">
      <c r="A352" t="s">
        <v>21</v>
      </c>
      <c r="B352" s="5">
        <v>14771</v>
      </c>
    </row>
    <row r="353" spans="1:2" x14ac:dyDescent="0.5">
      <c r="A353" t="s">
        <v>21</v>
      </c>
      <c r="B353" s="5">
        <v>14649</v>
      </c>
    </row>
    <row r="354" spans="1:2" x14ac:dyDescent="0.5">
      <c r="A354" t="s">
        <v>21</v>
      </c>
      <c r="B354" s="5">
        <v>184658</v>
      </c>
    </row>
    <row r="355" spans="1:2" x14ac:dyDescent="0.5">
      <c r="A355" t="s">
        <v>21</v>
      </c>
      <c r="B355" s="5">
        <v>168095</v>
      </c>
    </row>
    <row r="356" spans="1:2" x14ac:dyDescent="0.5">
      <c r="A356" t="s">
        <v>21</v>
      </c>
      <c r="B356" s="5">
        <v>6263</v>
      </c>
    </row>
    <row r="357" spans="1:2" x14ac:dyDescent="0.5">
      <c r="A357" t="s">
        <v>21</v>
      </c>
      <c r="B357" s="5">
        <v>8505</v>
      </c>
    </row>
    <row r="358" spans="1:2" x14ac:dyDescent="0.5">
      <c r="A358" t="s">
        <v>21</v>
      </c>
      <c r="B358" s="5">
        <v>96735</v>
      </c>
    </row>
    <row r="359" spans="1:2" x14ac:dyDescent="0.5">
      <c r="A359" t="s">
        <v>21</v>
      </c>
      <c r="B359" s="5">
        <v>8322</v>
      </c>
    </row>
    <row r="360" spans="1:2" x14ac:dyDescent="0.5">
      <c r="A360" t="s">
        <v>21</v>
      </c>
      <c r="B360" s="5">
        <v>13424</v>
      </c>
    </row>
    <row r="361" spans="1:2" x14ac:dyDescent="0.5">
      <c r="A361" t="s">
        <v>21</v>
      </c>
      <c r="B361" s="5">
        <v>10755</v>
      </c>
    </row>
    <row r="362" spans="1:2" x14ac:dyDescent="0.5">
      <c r="A362" t="s">
        <v>21</v>
      </c>
      <c r="B362" s="5">
        <v>9935</v>
      </c>
    </row>
    <row r="363" spans="1:2" x14ac:dyDescent="0.5">
      <c r="A363" t="s">
        <v>21</v>
      </c>
      <c r="B363" s="5">
        <v>5328</v>
      </c>
    </row>
    <row r="364" spans="1:2" x14ac:dyDescent="0.5">
      <c r="A364" t="s">
        <v>21</v>
      </c>
      <c r="B364" s="5">
        <v>10756</v>
      </c>
    </row>
    <row r="365" spans="1:2" x14ac:dyDescent="0.5">
      <c r="A365" t="s">
        <v>21</v>
      </c>
      <c r="B365" s="5">
        <v>165375</v>
      </c>
    </row>
    <row r="366" spans="1:2" x14ac:dyDescent="0.5">
      <c r="A366" t="s">
        <v>21</v>
      </c>
      <c r="B366" s="5">
        <v>6031</v>
      </c>
    </row>
    <row r="367" spans="1:2" x14ac:dyDescent="0.5">
      <c r="A367" t="s">
        <v>21</v>
      </c>
      <c r="B367" s="5">
        <v>2708</v>
      </c>
    </row>
    <row r="368" spans="1:2" x14ac:dyDescent="0.5">
      <c r="A368" t="s">
        <v>21</v>
      </c>
      <c r="B368" s="5">
        <v>8842</v>
      </c>
    </row>
    <row r="369" spans="1:2" x14ac:dyDescent="0.5">
      <c r="A369" t="s">
        <v>21</v>
      </c>
      <c r="B369" s="5">
        <v>155349</v>
      </c>
    </row>
    <row r="370" spans="1:2" x14ac:dyDescent="0.5">
      <c r="A370" t="s">
        <v>21</v>
      </c>
      <c r="B370" s="5">
        <v>9419</v>
      </c>
    </row>
    <row r="371" spans="1:2" x14ac:dyDescent="0.5">
      <c r="A371" t="s">
        <v>21</v>
      </c>
      <c r="B371" s="5">
        <v>7465</v>
      </c>
    </row>
    <row r="372" spans="1:2" x14ac:dyDescent="0.5">
      <c r="A372" t="s">
        <v>21</v>
      </c>
      <c r="B372" s="5">
        <v>8799</v>
      </c>
    </row>
    <row r="373" spans="1:2" x14ac:dyDescent="0.5">
      <c r="A373" t="s">
        <v>21</v>
      </c>
      <c r="B373" s="5">
        <v>13656</v>
      </c>
    </row>
    <row r="374" spans="1:2" x14ac:dyDescent="0.5">
      <c r="A374" t="s">
        <v>21</v>
      </c>
      <c r="B374" s="5">
        <v>14536</v>
      </c>
    </row>
    <row r="375" spans="1:2" x14ac:dyDescent="0.5">
      <c r="A375" t="s">
        <v>21</v>
      </c>
      <c r="B375" s="5">
        <v>9076</v>
      </c>
    </row>
    <row r="376" spans="1:2" x14ac:dyDescent="0.5">
      <c r="A376" t="s">
        <v>21</v>
      </c>
      <c r="B376" s="5">
        <v>6357</v>
      </c>
    </row>
    <row r="377" spans="1:2" x14ac:dyDescent="0.5">
      <c r="A377" t="s">
        <v>21</v>
      </c>
      <c r="B377" s="5">
        <v>13213</v>
      </c>
    </row>
    <row r="378" spans="1:2" x14ac:dyDescent="0.5">
      <c r="A378" t="s">
        <v>21</v>
      </c>
      <c r="B378" s="5">
        <v>8219</v>
      </c>
    </row>
    <row r="379" spans="1:2" x14ac:dyDescent="0.5">
      <c r="A379" t="s">
        <v>21</v>
      </c>
      <c r="B379" s="5">
        <v>8038</v>
      </c>
    </row>
    <row r="380" spans="1:2" x14ac:dyDescent="0.5">
      <c r="A380" t="s">
        <v>21</v>
      </c>
      <c r="B380" s="5">
        <v>5037</v>
      </c>
    </row>
    <row r="381" spans="1:2" x14ac:dyDescent="0.5">
      <c r="A381" t="s">
        <v>21</v>
      </c>
      <c r="B381" s="5">
        <v>12102</v>
      </c>
    </row>
    <row r="382" spans="1:2" x14ac:dyDescent="0.5">
      <c r="A382" t="s">
        <v>21</v>
      </c>
      <c r="B382" s="5">
        <v>11469</v>
      </c>
    </row>
    <row r="383" spans="1:2" x14ac:dyDescent="0.5">
      <c r="A383" t="s">
        <v>21</v>
      </c>
      <c r="B383" s="5">
        <v>8014</v>
      </c>
    </row>
    <row r="384" spans="1:2" x14ac:dyDescent="0.5">
      <c r="A384" t="s">
        <v>21</v>
      </c>
      <c r="B384" s="5">
        <v>12812</v>
      </c>
    </row>
    <row r="385" spans="1:2" x14ac:dyDescent="0.5">
      <c r="A385" t="s">
        <v>21</v>
      </c>
      <c r="B385" s="5">
        <v>183345</v>
      </c>
    </row>
    <row r="386" spans="1:2" x14ac:dyDescent="0.5">
      <c r="A386" t="s">
        <v>21</v>
      </c>
      <c r="B386" s="5">
        <v>8697</v>
      </c>
    </row>
    <row r="387" spans="1:2" x14ac:dyDescent="0.5">
      <c r="A387" t="s">
        <v>21</v>
      </c>
      <c r="B387" s="5">
        <v>4126</v>
      </c>
    </row>
    <row r="388" spans="1:2" x14ac:dyDescent="0.5">
      <c r="A388" t="s">
        <v>21</v>
      </c>
      <c r="B388" s="5">
        <v>196377</v>
      </c>
    </row>
    <row r="389" spans="1:2" x14ac:dyDescent="0.5">
      <c r="A389" t="s">
        <v>21</v>
      </c>
      <c r="B389" s="5">
        <v>11648</v>
      </c>
    </row>
    <row r="390" spans="1:2" x14ac:dyDescent="0.5">
      <c r="A390" t="s">
        <v>21</v>
      </c>
      <c r="B390" s="5">
        <v>131826</v>
      </c>
    </row>
    <row r="391" spans="1:2" x14ac:dyDescent="0.5">
      <c r="A391" t="s">
        <v>21</v>
      </c>
      <c r="B391" s="5">
        <v>14643</v>
      </c>
    </row>
    <row r="392" spans="1:2" x14ac:dyDescent="0.5">
      <c r="A392" t="s">
        <v>21</v>
      </c>
      <c r="B392" s="5">
        <v>41396</v>
      </c>
    </row>
    <row r="393" spans="1:2" x14ac:dyDescent="0.5">
      <c r="A393" t="s">
        <v>21</v>
      </c>
      <c r="B393" s="5">
        <v>11900</v>
      </c>
    </row>
    <row r="394" spans="1:2" x14ac:dyDescent="0.5">
      <c r="A394" t="s">
        <v>21</v>
      </c>
      <c r="B394" s="5">
        <v>123538</v>
      </c>
    </row>
    <row r="395" spans="1:2" x14ac:dyDescent="0.5">
      <c r="A395" t="s">
        <v>21</v>
      </c>
      <c r="B395" s="5">
        <v>198628</v>
      </c>
    </row>
    <row r="396" spans="1:2" x14ac:dyDescent="0.5">
      <c r="A396" t="s">
        <v>21</v>
      </c>
      <c r="B396" s="5">
        <v>116064</v>
      </c>
    </row>
    <row r="397" spans="1:2" x14ac:dyDescent="0.5">
      <c r="A397" t="s">
        <v>21</v>
      </c>
      <c r="B397" s="5">
        <v>125042</v>
      </c>
    </row>
    <row r="398" spans="1:2" x14ac:dyDescent="0.5">
      <c r="A398" t="s">
        <v>21</v>
      </c>
      <c r="B398" s="5">
        <v>12607</v>
      </c>
    </row>
    <row r="399" spans="1:2" x14ac:dyDescent="0.5">
      <c r="A399" t="s">
        <v>21</v>
      </c>
      <c r="B399" s="5">
        <v>94631</v>
      </c>
    </row>
    <row r="400" spans="1:2" x14ac:dyDescent="0.5">
      <c r="A400" t="s">
        <v>21</v>
      </c>
      <c r="B400" s="5">
        <v>137961</v>
      </c>
    </row>
    <row r="401" spans="1:2" x14ac:dyDescent="0.5">
      <c r="A401" t="s">
        <v>21</v>
      </c>
      <c r="B401" s="5">
        <v>4253</v>
      </c>
    </row>
    <row r="402" spans="1:2" x14ac:dyDescent="0.5">
      <c r="A402" t="s">
        <v>21</v>
      </c>
      <c r="B402" s="5">
        <v>11948</v>
      </c>
    </row>
    <row r="403" spans="1:2" x14ac:dyDescent="0.5">
      <c r="A403" t="s">
        <v>21</v>
      </c>
      <c r="B403" s="5">
        <v>9546</v>
      </c>
    </row>
    <row r="404" spans="1:2" x14ac:dyDescent="0.5">
      <c r="A404" t="s">
        <v>21</v>
      </c>
      <c r="B404" s="5">
        <v>13755</v>
      </c>
    </row>
    <row r="405" spans="1:2" x14ac:dyDescent="0.5">
      <c r="A405" t="s">
        <v>21</v>
      </c>
      <c r="B405" s="5">
        <v>8330</v>
      </c>
    </row>
    <row r="406" spans="1:2" x14ac:dyDescent="0.5">
      <c r="A406" t="s">
        <v>21</v>
      </c>
      <c r="B406" s="5">
        <v>14547</v>
      </c>
    </row>
    <row r="407" spans="1:2" x14ac:dyDescent="0.5">
      <c r="A407" t="s">
        <v>21</v>
      </c>
      <c r="B407" s="5">
        <v>10658</v>
      </c>
    </row>
    <row r="408" spans="1:2" x14ac:dyDescent="0.5">
      <c r="A408" t="s">
        <v>21</v>
      </c>
      <c r="B408" s="5">
        <v>14743</v>
      </c>
    </row>
    <row r="409" spans="1:2" x14ac:dyDescent="0.5">
      <c r="A409" t="s">
        <v>21</v>
      </c>
      <c r="B409" s="5">
        <v>178965</v>
      </c>
    </row>
    <row r="410" spans="1:2" x14ac:dyDescent="0.5">
      <c r="A410" t="s">
        <v>21</v>
      </c>
      <c r="B410" s="5">
        <v>14324</v>
      </c>
    </row>
    <row r="411" spans="1:2" x14ac:dyDescent="0.5">
      <c r="A411" t="s">
        <v>21</v>
      </c>
      <c r="B411" s="5">
        <v>164291</v>
      </c>
    </row>
    <row r="412" spans="1:2" x14ac:dyDescent="0.5">
      <c r="A412" t="s">
        <v>21</v>
      </c>
      <c r="B412" s="5">
        <v>12275</v>
      </c>
    </row>
    <row r="413" spans="1:2" x14ac:dyDescent="0.5">
      <c r="A413" t="s">
        <v>21</v>
      </c>
      <c r="B413" s="5">
        <v>4008</v>
      </c>
    </row>
    <row r="414" spans="1:2" x14ac:dyDescent="0.5">
      <c r="A414" t="s">
        <v>21</v>
      </c>
      <c r="B414" s="5">
        <v>9749</v>
      </c>
    </row>
    <row r="415" spans="1:2" x14ac:dyDescent="0.5">
      <c r="A415" t="s">
        <v>21</v>
      </c>
      <c r="B415" s="5">
        <v>14199</v>
      </c>
    </row>
    <row r="416" spans="1:2" x14ac:dyDescent="0.5">
      <c r="A416" t="s">
        <v>21</v>
      </c>
      <c r="B416" s="5">
        <v>196779</v>
      </c>
    </row>
    <row r="417" spans="1:2" x14ac:dyDescent="0.5">
      <c r="A417" t="s">
        <v>21</v>
      </c>
      <c r="B417" s="5">
        <v>56859</v>
      </c>
    </row>
    <row r="418" spans="1:2" x14ac:dyDescent="0.5">
      <c r="A418" t="s">
        <v>21</v>
      </c>
      <c r="B418" s="5">
        <v>101352</v>
      </c>
    </row>
    <row r="419" spans="1:2" x14ac:dyDescent="0.5">
      <c r="A419" t="s">
        <v>21</v>
      </c>
      <c r="B419" s="5">
        <v>4477</v>
      </c>
    </row>
    <row r="420" spans="1:2" x14ac:dyDescent="0.5">
      <c r="A420" t="s">
        <v>21</v>
      </c>
      <c r="B420" s="5">
        <v>3755</v>
      </c>
    </row>
    <row r="421" spans="1:2" x14ac:dyDescent="0.5">
      <c r="A421" t="s">
        <v>21</v>
      </c>
      <c r="B421" s="5">
        <v>9238</v>
      </c>
    </row>
    <row r="422" spans="1:2" x14ac:dyDescent="0.5">
      <c r="A422" t="s">
        <v>21</v>
      </c>
      <c r="B422" s="5">
        <v>14083</v>
      </c>
    </row>
    <row r="423" spans="1:2" x14ac:dyDescent="0.5">
      <c r="A423" t="s">
        <v>21</v>
      </c>
      <c r="B423" s="5">
        <v>13772</v>
      </c>
    </row>
    <row r="424" spans="1:2" x14ac:dyDescent="0.5">
      <c r="A424" t="s">
        <v>21</v>
      </c>
      <c r="B424" s="5">
        <v>154321</v>
      </c>
    </row>
    <row r="425" spans="1:2" x14ac:dyDescent="0.5">
      <c r="A425" t="s">
        <v>21</v>
      </c>
      <c r="B425" s="5">
        <v>71583</v>
      </c>
    </row>
    <row r="426" spans="1:2" x14ac:dyDescent="0.5">
      <c r="A426" t="s">
        <v>21</v>
      </c>
      <c r="B426" s="5">
        <v>8161</v>
      </c>
    </row>
    <row r="427" spans="1:2" x14ac:dyDescent="0.5">
      <c r="A427" t="s">
        <v>21</v>
      </c>
      <c r="B427" s="5">
        <v>14046</v>
      </c>
    </row>
    <row r="428" spans="1:2" x14ac:dyDescent="0.5">
      <c r="A428" t="s">
        <v>21</v>
      </c>
      <c r="B428" s="5">
        <v>140469</v>
      </c>
    </row>
    <row r="429" spans="1:2" x14ac:dyDescent="0.5">
      <c r="A429" t="s">
        <v>21</v>
      </c>
      <c r="B429" s="5">
        <v>6423</v>
      </c>
    </row>
    <row r="430" spans="1:2" x14ac:dyDescent="0.5">
      <c r="A430" t="s">
        <v>21</v>
      </c>
      <c r="B430" s="5">
        <v>11075</v>
      </c>
    </row>
    <row r="431" spans="1:2" x14ac:dyDescent="0.5">
      <c r="A431" t="s">
        <v>21</v>
      </c>
      <c r="B431" s="5">
        <v>7767</v>
      </c>
    </row>
    <row r="432" spans="1:2" x14ac:dyDescent="0.5">
      <c r="A432" t="s">
        <v>21</v>
      </c>
      <c r="B432" s="5">
        <v>10313</v>
      </c>
    </row>
    <row r="433" spans="1:2" x14ac:dyDescent="0.5">
      <c r="A433" t="s">
        <v>21</v>
      </c>
      <c r="B433" s="5">
        <v>197018</v>
      </c>
    </row>
    <row r="434" spans="1:2" x14ac:dyDescent="0.5">
      <c r="A434" t="s">
        <v>21</v>
      </c>
      <c r="B434" s="5">
        <v>9817</v>
      </c>
    </row>
    <row r="435" spans="1:2" x14ac:dyDescent="0.5">
      <c r="A435" t="s">
        <v>21</v>
      </c>
      <c r="B435" s="5">
        <v>13678</v>
      </c>
    </row>
    <row r="436" spans="1:2" x14ac:dyDescent="0.5">
      <c r="A436" t="s">
        <v>21</v>
      </c>
      <c r="B436" s="5">
        <v>9969</v>
      </c>
    </row>
    <row r="437" spans="1:2" x14ac:dyDescent="0.5">
      <c r="A437" t="s">
        <v>21</v>
      </c>
      <c r="B437" s="5">
        <v>14827</v>
      </c>
    </row>
    <row r="438" spans="1:2" x14ac:dyDescent="0.5">
      <c r="A438" t="s">
        <v>21</v>
      </c>
      <c r="B438" s="5">
        <v>100900</v>
      </c>
    </row>
    <row r="439" spans="1:2" x14ac:dyDescent="0.5">
      <c r="A439" t="s">
        <v>21</v>
      </c>
      <c r="B439" s="5">
        <v>165954</v>
      </c>
    </row>
    <row r="440" spans="1:2" x14ac:dyDescent="0.5">
      <c r="A440" t="s">
        <v>21</v>
      </c>
      <c r="B440" s="5">
        <v>10938</v>
      </c>
    </row>
    <row r="441" spans="1:2" x14ac:dyDescent="0.5">
      <c r="A441" t="s">
        <v>21</v>
      </c>
      <c r="B441" s="5">
        <v>10739</v>
      </c>
    </row>
    <row r="442" spans="1:2" x14ac:dyDescent="0.5">
      <c r="A442" t="s">
        <v>21</v>
      </c>
      <c r="B442" s="5">
        <v>182302</v>
      </c>
    </row>
    <row r="443" spans="1:2" x14ac:dyDescent="0.5">
      <c r="A443" t="s">
        <v>21</v>
      </c>
      <c r="B443" s="5">
        <v>137904</v>
      </c>
    </row>
    <row r="444" spans="1:2" x14ac:dyDescent="0.5">
      <c r="A444" t="s">
        <v>21</v>
      </c>
      <c r="B444" s="5">
        <v>152438</v>
      </c>
    </row>
    <row r="445" spans="1:2" x14ac:dyDescent="0.5">
      <c r="A445" t="s">
        <v>21</v>
      </c>
      <c r="B445" s="5">
        <v>118706</v>
      </c>
    </row>
    <row r="446" spans="1:2" x14ac:dyDescent="0.5">
      <c r="A446" t="s">
        <v>21</v>
      </c>
      <c r="B446" s="5">
        <v>4119</v>
      </c>
    </row>
    <row r="447" spans="1:2" x14ac:dyDescent="0.5">
      <c r="A447" t="s">
        <v>21</v>
      </c>
      <c r="B447" s="5">
        <v>139354</v>
      </c>
    </row>
    <row r="448" spans="1:2" x14ac:dyDescent="0.5">
      <c r="A448" t="s">
        <v>21</v>
      </c>
      <c r="B448" s="5">
        <v>145265</v>
      </c>
    </row>
    <row r="449" spans="1:2" x14ac:dyDescent="0.5">
      <c r="A449" t="s">
        <v>21</v>
      </c>
      <c r="B449" s="5">
        <v>95020</v>
      </c>
    </row>
    <row r="450" spans="1:2" x14ac:dyDescent="0.5">
      <c r="A450" t="s">
        <v>21</v>
      </c>
      <c r="B450" s="5">
        <v>8829</v>
      </c>
    </row>
    <row r="451" spans="1:2" x14ac:dyDescent="0.5">
      <c r="A451" t="s">
        <v>21</v>
      </c>
      <c r="B451" s="5">
        <v>3984</v>
      </c>
    </row>
    <row r="452" spans="1:2" x14ac:dyDescent="0.5">
      <c r="A452" t="s">
        <v>21</v>
      </c>
      <c r="B452" s="5">
        <v>10328</v>
      </c>
    </row>
    <row r="453" spans="1:2" x14ac:dyDescent="0.5">
      <c r="A453" t="s">
        <v>21</v>
      </c>
      <c r="B453" s="5">
        <v>10289</v>
      </c>
    </row>
    <row r="454" spans="1:2" x14ac:dyDescent="0.5">
      <c r="A454" t="s">
        <v>21</v>
      </c>
      <c r="B454" s="5">
        <v>8907</v>
      </c>
    </row>
    <row r="455" spans="1:2" x14ac:dyDescent="0.5">
      <c r="A455" t="s">
        <v>21</v>
      </c>
      <c r="B455" s="5">
        <v>14606</v>
      </c>
    </row>
    <row r="456" spans="1:2" x14ac:dyDescent="0.5">
      <c r="A456" t="s">
        <v>21</v>
      </c>
      <c r="B456" s="5">
        <v>8432</v>
      </c>
    </row>
    <row r="457" spans="1:2" x14ac:dyDescent="0.5">
      <c r="A457" t="s">
        <v>21</v>
      </c>
      <c r="B457" s="5">
        <v>162603</v>
      </c>
    </row>
    <row r="458" spans="1:2" x14ac:dyDescent="0.5">
      <c r="A458" t="s">
        <v>21</v>
      </c>
      <c r="B458" s="5">
        <v>8656</v>
      </c>
    </row>
    <row r="459" spans="1:2" x14ac:dyDescent="0.5">
      <c r="A459" t="s">
        <v>21</v>
      </c>
      <c r="B459" s="5">
        <v>197024</v>
      </c>
    </row>
    <row r="460" spans="1:2" x14ac:dyDescent="0.5">
      <c r="A460" t="s">
        <v>21</v>
      </c>
      <c r="B460" s="5">
        <v>11663</v>
      </c>
    </row>
    <row r="461" spans="1:2" x14ac:dyDescent="0.5">
      <c r="A461" t="s">
        <v>21</v>
      </c>
      <c r="B461" s="5">
        <v>4596</v>
      </c>
    </row>
    <row r="462" spans="1:2" x14ac:dyDescent="0.5">
      <c r="A462" t="s">
        <v>21</v>
      </c>
      <c r="B462" s="5">
        <v>173437</v>
      </c>
    </row>
    <row r="463" spans="1:2" x14ac:dyDescent="0.5">
      <c r="A463" t="s">
        <v>21</v>
      </c>
      <c r="B463" s="5">
        <v>6514</v>
      </c>
    </row>
    <row r="464" spans="1:2" x14ac:dyDescent="0.5">
      <c r="A464" t="s">
        <v>21</v>
      </c>
      <c r="B464" s="5">
        <v>13684</v>
      </c>
    </row>
    <row r="465" spans="1:2" x14ac:dyDescent="0.5">
      <c r="A465" t="s">
        <v>21</v>
      </c>
      <c r="B465" s="5">
        <v>45983</v>
      </c>
    </row>
    <row r="466" spans="1:2" x14ac:dyDescent="0.5">
      <c r="A466" t="s">
        <v>21</v>
      </c>
      <c r="B466" s="5">
        <v>166874</v>
      </c>
    </row>
    <row r="467" spans="1:2" x14ac:dyDescent="0.5">
      <c r="A467" t="s">
        <v>21</v>
      </c>
      <c r="B467" s="5">
        <v>193820</v>
      </c>
    </row>
    <row r="468" spans="1:2" x14ac:dyDescent="0.5">
      <c r="A468" t="s">
        <v>21</v>
      </c>
      <c r="B468" s="5">
        <v>12678</v>
      </c>
    </row>
    <row r="469" spans="1:2" x14ac:dyDescent="0.5">
      <c r="A469" t="s">
        <v>21</v>
      </c>
      <c r="B469" s="5">
        <v>6608</v>
      </c>
    </row>
    <row r="470" spans="1:2" x14ac:dyDescent="0.5">
      <c r="A470" t="s">
        <v>21</v>
      </c>
      <c r="B470" s="5">
        <v>180802</v>
      </c>
    </row>
    <row r="471" spans="1:2" x14ac:dyDescent="0.5">
      <c r="A471" t="s">
        <v>21</v>
      </c>
      <c r="B471" s="5">
        <v>3406</v>
      </c>
    </row>
    <row r="472" spans="1:2" x14ac:dyDescent="0.5">
      <c r="A472" t="s">
        <v>21</v>
      </c>
      <c r="B472" s="5">
        <v>11061</v>
      </c>
    </row>
    <row r="473" spans="1:2" x14ac:dyDescent="0.5">
      <c r="A473" t="s">
        <v>21</v>
      </c>
      <c r="B473" s="5">
        <v>6303</v>
      </c>
    </row>
    <row r="474" spans="1:2" x14ac:dyDescent="0.5">
      <c r="A474" t="s">
        <v>21</v>
      </c>
      <c r="B474" s="5">
        <v>12944</v>
      </c>
    </row>
    <row r="475" spans="1:2" x14ac:dyDescent="0.5">
      <c r="A475" t="s">
        <v>21</v>
      </c>
      <c r="B475" s="5">
        <v>14097</v>
      </c>
    </row>
    <row r="476" spans="1:2" x14ac:dyDescent="0.5">
      <c r="A476" t="s">
        <v>21</v>
      </c>
      <c r="B476" s="5">
        <v>7742</v>
      </c>
    </row>
    <row r="477" spans="1:2" x14ac:dyDescent="0.5">
      <c r="A477" t="s">
        <v>21</v>
      </c>
      <c r="B477" s="5">
        <v>6870</v>
      </c>
    </row>
    <row r="478" spans="1:2" x14ac:dyDescent="0.5">
      <c r="A478" t="s">
        <v>21</v>
      </c>
      <c r="B478" s="5">
        <v>12597</v>
      </c>
    </row>
    <row r="479" spans="1:2" x14ac:dyDescent="0.5">
      <c r="A479" t="s">
        <v>21</v>
      </c>
      <c r="B479" s="5">
        <v>179074</v>
      </c>
    </row>
    <row r="480" spans="1:2" x14ac:dyDescent="0.5">
      <c r="A480" t="s">
        <v>21</v>
      </c>
      <c r="B480" s="5">
        <v>83843</v>
      </c>
    </row>
    <row r="481" spans="1:2" x14ac:dyDescent="0.5">
      <c r="A481" t="s">
        <v>21</v>
      </c>
      <c r="B481" s="5">
        <v>12467</v>
      </c>
    </row>
    <row r="482" spans="1:2" x14ac:dyDescent="0.5">
      <c r="A482" t="s">
        <v>21</v>
      </c>
      <c r="B482" s="5">
        <v>11960</v>
      </c>
    </row>
    <row r="483" spans="1:2" x14ac:dyDescent="0.5">
      <c r="A483" t="s">
        <v>21</v>
      </c>
      <c r="B483" s="5">
        <v>7966</v>
      </c>
    </row>
    <row r="484" spans="1:2" x14ac:dyDescent="0.5">
      <c r="A484" t="s">
        <v>21</v>
      </c>
      <c r="B484" s="5">
        <v>106321</v>
      </c>
    </row>
    <row r="485" spans="1:2" x14ac:dyDescent="0.5">
      <c r="A485" t="s">
        <v>21</v>
      </c>
      <c r="B485" s="5">
        <v>158832</v>
      </c>
    </row>
    <row r="486" spans="1:2" x14ac:dyDescent="0.5">
      <c r="A486" t="s">
        <v>21</v>
      </c>
      <c r="B486" s="5">
        <v>194166</v>
      </c>
    </row>
    <row r="487" spans="1:2" x14ac:dyDescent="0.5">
      <c r="A487" t="s">
        <v>21</v>
      </c>
      <c r="B487" s="5">
        <v>14865</v>
      </c>
    </row>
    <row r="488" spans="1:2" x14ac:dyDescent="0.5">
      <c r="A488" t="s">
        <v>21</v>
      </c>
      <c r="B488" s="5">
        <v>134688</v>
      </c>
    </row>
    <row r="489" spans="1:2" x14ac:dyDescent="0.5">
      <c r="A489" t="s">
        <v>21</v>
      </c>
      <c r="B489" s="5">
        <v>95364</v>
      </c>
    </row>
    <row r="490" spans="1:2" x14ac:dyDescent="0.5">
      <c r="A490" t="s">
        <v>21</v>
      </c>
      <c r="B490" s="5">
        <v>7496</v>
      </c>
    </row>
    <row r="491" spans="1:2" x14ac:dyDescent="0.5">
      <c r="A491" t="s">
        <v>21</v>
      </c>
      <c r="B491" s="5">
        <v>9967</v>
      </c>
    </row>
    <row r="492" spans="1:2" x14ac:dyDescent="0.5">
      <c r="A492" t="s">
        <v>21</v>
      </c>
      <c r="B492" s="5">
        <v>6269</v>
      </c>
    </row>
    <row r="493" spans="1:2" x14ac:dyDescent="0.5">
      <c r="A493" t="s">
        <v>21</v>
      </c>
      <c r="B493" s="5">
        <v>149578</v>
      </c>
    </row>
    <row r="494" spans="1:2" x14ac:dyDescent="0.5">
      <c r="A494" t="s">
        <v>21</v>
      </c>
      <c r="B494" s="5">
        <v>60934</v>
      </c>
    </row>
    <row r="495" spans="1:2" x14ac:dyDescent="0.5">
      <c r="A495" t="s">
        <v>21</v>
      </c>
      <c r="B495" s="5">
        <v>103255</v>
      </c>
    </row>
    <row r="496" spans="1:2" x14ac:dyDescent="0.5">
      <c r="A496" t="s">
        <v>21</v>
      </c>
      <c r="B496" s="5">
        <v>13065</v>
      </c>
    </row>
    <row r="497" spans="1:2" x14ac:dyDescent="0.5">
      <c r="A497" t="s">
        <v>21</v>
      </c>
      <c r="B497" s="5">
        <v>6654</v>
      </c>
    </row>
    <row r="498" spans="1:2" x14ac:dyDescent="0.5">
      <c r="A498" t="s">
        <v>21</v>
      </c>
      <c r="B498" s="5">
        <v>6226</v>
      </c>
    </row>
    <row r="499" spans="1:2" x14ac:dyDescent="0.5">
      <c r="A499" t="s">
        <v>21</v>
      </c>
      <c r="B499" s="5">
        <v>188288</v>
      </c>
    </row>
    <row r="500" spans="1:2" x14ac:dyDescent="0.5">
      <c r="A500" t="s">
        <v>21</v>
      </c>
      <c r="B500" s="5">
        <v>146595</v>
      </c>
    </row>
    <row r="501" spans="1:2" x14ac:dyDescent="0.5">
      <c r="A501" t="s">
        <v>21</v>
      </c>
      <c r="B501" s="5">
        <v>148779</v>
      </c>
    </row>
    <row r="502" spans="1:2" x14ac:dyDescent="0.5">
      <c r="A502" t="s">
        <v>21</v>
      </c>
      <c r="B502" s="5">
        <v>13018</v>
      </c>
    </row>
    <row r="503" spans="1:2" x14ac:dyDescent="0.5">
      <c r="A503" t="s">
        <v>21</v>
      </c>
      <c r="B503" s="5">
        <v>91176</v>
      </c>
    </row>
    <row r="504" spans="1:2" x14ac:dyDescent="0.5">
      <c r="A504" t="s">
        <v>21</v>
      </c>
      <c r="B504" s="5">
        <v>6342</v>
      </c>
    </row>
    <row r="505" spans="1:2" x14ac:dyDescent="0.5">
      <c r="A505" t="s">
        <v>21</v>
      </c>
      <c r="B505" s="5">
        <v>151438</v>
      </c>
    </row>
    <row r="506" spans="1:2" x14ac:dyDescent="0.5">
      <c r="A506" t="s">
        <v>21</v>
      </c>
      <c r="B506" s="5">
        <v>6178</v>
      </c>
    </row>
    <row r="507" spans="1:2" x14ac:dyDescent="0.5">
      <c r="A507" t="s">
        <v>21</v>
      </c>
      <c r="B507" s="5">
        <v>180667</v>
      </c>
    </row>
    <row r="508" spans="1:2" x14ac:dyDescent="0.5">
      <c r="A508" t="s">
        <v>21</v>
      </c>
      <c r="B508" s="5">
        <v>11075</v>
      </c>
    </row>
    <row r="509" spans="1:2" x14ac:dyDescent="0.5">
      <c r="A509" t="s">
        <v>21</v>
      </c>
      <c r="B509" s="5">
        <v>12042</v>
      </c>
    </row>
    <row r="510" spans="1:2" x14ac:dyDescent="0.5">
      <c r="A510" t="s">
        <v>21</v>
      </c>
      <c r="B510" s="5">
        <v>179356</v>
      </c>
    </row>
    <row r="511" spans="1:2" x14ac:dyDescent="0.5">
      <c r="A511" t="s">
        <v>21</v>
      </c>
      <c r="B511" s="5">
        <v>8645</v>
      </c>
    </row>
    <row r="512" spans="1:2" x14ac:dyDescent="0.5">
      <c r="A512" t="s">
        <v>21</v>
      </c>
      <c r="B512" s="5">
        <v>41205</v>
      </c>
    </row>
    <row r="513" spans="1:2" x14ac:dyDescent="0.5">
      <c r="A513" t="s">
        <v>21</v>
      </c>
      <c r="B513" s="5">
        <v>3496</v>
      </c>
    </row>
    <row r="514" spans="1:2" x14ac:dyDescent="0.5">
      <c r="A514" t="s">
        <v>21</v>
      </c>
      <c r="B514" s="5">
        <v>158669</v>
      </c>
    </row>
    <row r="515" spans="1:2" x14ac:dyDescent="0.5">
      <c r="A515" t="s">
        <v>21</v>
      </c>
      <c r="B515" s="5">
        <v>14249</v>
      </c>
    </row>
    <row r="516" spans="1:2" x14ac:dyDescent="0.5">
      <c r="A516" t="s">
        <v>21</v>
      </c>
      <c r="B516" s="5">
        <v>13205</v>
      </c>
    </row>
    <row r="517" spans="1:2" x14ac:dyDescent="0.5">
      <c r="A517" t="s">
        <v>21</v>
      </c>
      <c r="B517" s="5">
        <v>2884</v>
      </c>
    </row>
    <row r="518" spans="1:2" x14ac:dyDescent="0.5">
      <c r="A518" t="s">
        <v>21</v>
      </c>
      <c r="B518" s="5">
        <v>183756</v>
      </c>
    </row>
    <row r="519" spans="1:2" x14ac:dyDescent="0.5">
      <c r="A519" t="s">
        <v>21</v>
      </c>
      <c r="B519" s="5">
        <v>158590</v>
      </c>
    </row>
    <row r="520" spans="1:2" x14ac:dyDescent="0.5">
      <c r="A520" t="s">
        <v>21</v>
      </c>
      <c r="B520" s="5">
        <v>32986</v>
      </c>
    </row>
    <row r="521" spans="1:2" x14ac:dyDescent="0.5">
      <c r="A521" t="s">
        <v>21</v>
      </c>
      <c r="B521" s="5">
        <v>12684</v>
      </c>
    </row>
    <row r="522" spans="1:2" x14ac:dyDescent="0.5">
      <c r="A522" t="s">
        <v>21</v>
      </c>
      <c r="B522" s="5">
        <v>14033</v>
      </c>
    </row>
    <row r="523" spans="1:2" x14ac:dyDescent="0.5">
      <c r="A523" t="s">
        <v>21</v>
      </c>
      <c r="B523" s="5">
        <v>177936</v>
      </c>
    </row>
    <row r="524" spans="1:2" x14ac:dyDescent="0.5">
      <c r="A524" t="s">
        <v>21</v>
      </c>
      <c r="B524" s="5">
        <v>13212</v>
      </c>
    </row>
    <row r="525" spans="1:2" x14ac:dyDescent="0.5">
      <c r="A525" t="s">
        <v>21</v>
      </c>
      <c r="B525" s="5">
        <v>12219</v>
      </c>
    </row>
    <row r="526" spans="1:2" x14ac:dyDescent="0.5">
      <c r="A526" t="s">
        <v>21</v>
      </c>
      <c r="B526" s="5">
        <v>12155</v>
      </c>
    </row>
    <row r="527" spans="1:2" x14ac:dyDescent="0.5">
      <c r="A527" t="s">
        <v>21</v>
      </c>
      <c r="B527" s="5">
        <v>75955</v>
      </c>
    </row>
    <row r="528" spans="1:2" x14ac:dyDescent="0.5">
      <c r="A528" t="s">
        <v>21</v>
      </c>
      <c r="B528" s="5">
        <v>119127</v>
      </c>
    </row>
    <row r="529" spans="1:2" x14ac:dyDescent="0.5">
      <c r="A529" t="s">
        <v>21</v>
      </c>
      <c r="B529" s="5">
        <v>11929</v>
      </c>
    </row>
    <row r="530" spans="1:2" x14ac:dyDescent="0.5">
      <c r="A530" t="s">
        <v>21</v>
      </c>
      <c r="B530" s="5">
        <v>118214</v>
      </c>
    </row>
    <row r="531" spans="1:2" x14ac:dyDescent="0.5">
      <c r="A531" t="s">
        <v>21</v>
      </c>
      <c r="B531" s="5">
        <v>14511</v>
      </c>
    </row>
    <row r="532" spans="1:2" x14ac:dyDescent="0.5">
      <c r="A532" t="s">
        <v>21</v>
      </c>
      <c r="B532" s="5">
        <v>8109</v>
      </c>
    </row>
    <row r="533" spans="1:2" x14ac:dyDescent="0.5">
      <c r="A533" t="s">
        <v>21</v>
      </c>
      <c r="B533" s="5">
        <v>8244</v>
      </c>
    </row>
    <row r="534" spans="1:2" x14ac:dyDescent="0.5">
      <c r="A534" t="s">
        <v>21</v>
      </c>
      <c r="B534" s="5">
        <v>14381</v>
      </c>
    </row>
    <row r="535" spans="1:2" x14ac:dyDescent="0.5">
      <c r="A535" t="s">
        <v>21</v>
      </c>
      <c r="B535" s="5">
        <v>13980</v>
      </c>
    </row>
    <row r="536" spans="1:2" x14ac:dyDescent="0.5">
      <c r="A536" t="s">
        <v>21</v>
      </c>
      <c r="B536" s="5">
        <v>12449</v>
      </c>
    </row>
    <row r="537" spans="1:2" x14ac:dyDescent="0.5">
      <c r="A537" t="s">
        <v>21</v>
      </c>
      <c r="B537" s="5">
        <v>7348</v>
      </c>
    </row>
    <row r="538" spans="1:2" x14ac:dyDescent="0.5">
      <c r="A538" t="s">
        <v>21</v>
      </c>
      <c r="B538" s="5">
        <v>8158</v>
      </c>
    </row>
    <row r="539" spans="1:2" x14ac:dyDescent="0.5">
      <c r="A539" t="s">
        <v>21</v>
      </c>
      <c r="B539" s="5">
        <v>7119</v>
      </c>
    </row>
    <row r="540" spans="1:2" x14ac:dyDescent="0.5">
      <c r="A540" t="s">
        <v>21</v>
      </c>
      <c r="B540" s="5">
        <v>196960</v>
      </c>
    </row>
    <row r="541" spans="1:2" x14ac:dyDescent="0.5">
      <c r="A541" t="s">
        <v>21</v>
      </c>
      <c r="B541" s="5">
        <v>91014</v>
      </c>
    </row>
    <row r="542" spans="1:2" x14ac:dyDescent="0.5">
      <c r="A542" t="s">
        <v>21</v>
      </c>
      <c r="B542" s="5">
        <v>197728</v>
      </c>
    </row>
    <row r="543" spans="1:2" x14ac:dyDescent="0.5">
      <c r="A543" t="s">
        <v>21</v>
      </c>
      <c r="B543" s="5">
        <v>10682</v>
      </c>
    </row>
    <row r="544" spans="1:2" x14ac:dyDescent="0.5">
      <c r="A544" t="s">
        <v>21</v>
      </c>
      <c r="B544" s="5">
        <v>11579</v>
      </c>
    </row>
    <row r="545" spans="1:2" x14ac:dyDescent="0.5">
      <c r="A545" t="s">
        <v>21</v>
      </c>
      <c r="B545" s="5">
        <v>6358</v>
      </c>
    </row>
    <row r="546" spans="1:2" x14ac:dyDescent="0.5">
      <c r="A546" t="s">
        <v>21</v>
      </c>
      <c r="B546" s="5">
        <v>14725</v>
      </c>
    </row>
    <row r="547" spans="1:2" x14ac:dyDescent="0.5">
      <c r="A547" t="s">
        <v>21</v>
      </c>
      <c r="B547" s="5">
        <v>11174</v>
      </c>
    </row>
    <row r="548" spans="1:2" x14ac:dyDescent="0.5">
      <c r="A548" t="s">
        <v>21</v>
      </c>
      <c r="B548" s="5">
        <v>182036</v>
      </c>
    </row>
    <row r="549" spans="1:2" x14ac:dyDescent="0.5">
      <c r="A549" t="s">
        <v>21</v>
      </c>
      <c r="B549" s="5">
        <v>10353</v>
      </c>
    </row>
    <row r="550" spans="1:2" x14ac:dyDescent="0.5">
      <c r="A550" t="s">
        <v>21</v>
      </c>
      <c r="B550" s="5">
        <v>13868</v>
      </c>
    </row>
    <row r="551" spans="1:2" x14ac:dyDescent="0.5">
      <c r="A551" t="s">
        <v>21</v>
      </c>
      <c r="B551" s="5">
        <v>8317</v>
      </c>
    </row>
    <row r="552" spans="1:2" x14ac:dyDescent="0.5">
      <c r="A552" t="s">
        <v>21</v>
      </c>
      <c r="B552" s="5">
        <v>10557</v>
      </c>
    </row>
    <row r="553" spans="1:2" x14ac:dyDescent="0.5">
      <c r="A553" t="s">
        <v>21</v>
      </c>
      <c r="B553" s="5">
        <v>75906</v>
      </c>
    </row>
    <row r="554" spans="1:2" x14ac:dyDescent="0.5">
      <c r="A554" t="s">
        <v>21</v>
      </c>
      <c r="B554" s="5">
        <v>14685</v>
      </c>
    </row>
    <row r="555" spans="1:2" x14ac:dyDescent="0.5">
      <c r="A555" t="s">
        <v>21</v>
      </c>
      <c r="B555" s="5">
        <v>10397</v>
      </c>
    </row>
    <row r="556" spans="1:2" x14ac:dyDescent="0.5">
      <c r="A556" t="s">
        <v>21</v>
      </c>
      <c r="B556" s="5">
        <v>83267</v>
      </c>
    </row>
    <row r="557" spans="1:2" x14ac:dyDescent="0.5">
      <c r="A557" t="s">
        <v>21</v>
      </c>
      <c r="B557" s="5">
        <v>13404</v>
      </c>
    </row>
    <row r="558" spans="1:2" x14ac:dyDescent="0.5">
      <c r="A558" t="s">
        <v>21</v>
      </c>
      <c r="B558" s="5">
        <v>131404</v>
      </c>
    </row>
    <row r="559" spans="1:2" x14ac:dyDescent="0.5">
      <c r="A559" t="s">
        <v>21</v>
      </c>
      <c r="B559" s="5">
        <v>5028</v>
      </c>
    </row>
    <row r="560" spans="1:2" x14ac:dyDescent="0.5">
      <c r="A560" t="s">
        <v>21</v>
      </c>
      <c r="B560" s="5">
        <v>14150</v>
      </c>
    </row>
    <row r="561" spans="1:2" x14ac:dyDescent="0.5">
      <c r="A561" t="s">
        <v>21</v>
      </c>
      <c r="B561" s="5">
        <v>13513</v>
      </c>
    </row>
    <row r="562" spans="1:2" x14ac:dyDescent="0.5">
      <c r="A562" t="s">
        <v>21</v>
      </c>
      <c r="B562" s="5">
        <v>14240</v>
      </c>
    </row>
    <row r="563" spans="1:2" x14ac:dyDescent="0.5">
      <c r="A563" t="s">
        <v>21</v>
      </c>
      <c r="B563" s="5">
        <v>118580</v>
      </c>
    </row>
    <row r="564" spans="1:2" x14ac:dyDescent="0.5">
      <c r="A564" t="s">
        <v>21</v>
      </c>
      <c r="B564" s="5">
        <v>11214</v>
      </c>
    </row>
    <row r="565" spans="1:2" x14ac:dyDescent="0.5">
      <c r="A565" t="s">
        <v>21</v>
      </c>
      <c r="B565" s="5">
        <v>8363</v>
      </c>
    </row>
    <row r="566" spans="1:2" x14ac:dyDescent="0.5">
      <c r="A566" t="s">
        <v>21</v>
      </c>
      <c r="B566" s="5">
        <v>12065</v>
      </c>
    </row>
    <row r="567" spans="1:2" x14ac:dyDescent="0.5">
      <c r="A567" t="s">
        <v>21</v>
      </c>
      <c r="B567" s="5">
        <v>118603</v>
      </c>
    </row>
    <row r="568" spans="1:2" x14ac:dyDescent="0.5">
      <c r="A568" t="s">
        <v>21</v>
      </c>
      <c r="B568" s="5">
        <v>10037</v>
      </c>
    </row>
    <row r="569" spans="1:2" x14ac:dyDescent="0.5">
      <c r="A569" t="s">
        <v>21</v>
      </c>
      <c r="B569" s="5">
        <v>5696</v>
      </c>
    </row>
    <row r="570" spans="1:2" x14ac:dyDescent="0.5">
      <c r="A570" t="s">
        <v>21</v>
      </c>
      <c r="B570" s="5">
        <v>14420</v>
      </c>
    </row>
    <row r="571" spans="1:2" x14ac:dyDescent="0.5">
      <c r="A571" t="s">
        <v>21</v>
      </c>
      <c r="B571" s="5">
        <v>6338</v>
      </c>
    </row>
    <row r="572" spans="1:2" x14ac:dyDescent="0.5">
      <c r="A572" t="s">
        <v>21</v>
      </c>
      <c r="B572" s="5">
        <v>8010</v>
      </c>
    </row>
    <row r="573" spans="1:2" x14ac:dyDescent="0.5">
      <c r="A573" t="s">
        <v>21</v>
      </c>
      <c r="B573" s="5">
        <v>8125</v>
      </c>
    </row>
    <row r="574" spans="1:2" x14ac:dyDescent="0.5">
      <c r="A574" t="s">
        <v>21</v>
      </c>
      <c r="B574" s="5">
        <v>11088</v>
      </c>
    </row>
    <row r="575" spans="1:2" x14ac:dyDescent="0.5">
      <c r="A575" t="s">
        <v>21</v>
      </c>
      <c r="B575" s="5">
        <v>169586</v>
      </c>
    </row>
    <row r="576" spans="1:2" x14ac:dyDescent="0.5">
      <c r="A576" t="s">
        <v>21</v>
      </c>
      <c r="B576" s="5">
        <v>101185</v>
      </c>
    </row>
    <row r="577" spans="1:2" x14ac:dyDescent="0.5">
      <c r="A577" t="s">
        <v>21</v>
      </c>
      <c r="B577" s="5">
        <v>5421</v>
      </c>
    </row>
    <row r="578" spans="1:2" x14ac:dyDescent="0.5">
      <c r="A578" t="s">
        <v>21</v>
      </c>
      <c r="B578" s="5">
        <v>10981</v>
      </c>
    </row>
    <row r="579" spans="1:2" x14ac:dyDescent="0.5">
      <c r="A579" t="s">
        <v>21</v>
      </c>
      <c r="B579" s="5">
        <v>10451</v>
      </c>
    </row>
    <row r="580" spans="1:2" x14ac:dyDescent="0.5">
      <c r="A580" t="s">
        <v>21</v>
      </c>
      <c r="B580" s="5">
        <v>102535</v>
      </c>
    </row>
    <row r="581" spans="1:2" x14ac:dyDescent="0.5">
      <c r="A581" t="s">
        <v>21</v>
      </c>
      <c r="B581" s="5">
        <v>8276</v>
      </c>
    </row>
    <row r="582" spans="1:2" x14ac:dyDescent="0.5">
      <c r="A582" t="s">
        <v>21</v>
      </c>
      <c r="B582" s="5">
        <v>8332</v>
      </c>
    </row>
    <row r="583" spans="1:2" x14ac:dyDescent="0.5">
      <c r="A583" t="s">
        <v>21</v>
      </c>
      <c r="B583" s="5">
        <v>6408</v>
      </c>
    </row>
    <row r="584" spans="1:2" x14ac:dyDescent="0.5">
      <c r="A584" t="s">
        <v>21</v>
      </c>
      <c r="B584" s="5">
        <v>4667</v>
      </c>
    </row>
    <row r="585" spans="1:2" x14ac:dyDescent="0.5">
      <c r="A585" t="s">
        <v>21</v>
      </c>
      <c r="B585" s="5">
        <v>12216</v>
      </c>
    </row>
    <row r="586" spans="1:2" x14ac:dyDescent="0.5">
      <c r="A586" t="s">
        <v>21</v>
      </c>
      <c r="B586" s="5">
        <v>6527</v>
      </c>
    </row>
    <row r="587" spans="1:2" x14ac:dyDescent="0.5">
      <c r="A587" t="s">
        <v>21</v>
      </c>
      <c r="B587" s="5">
        <v>6987</v>
      </c>
    </row>
    <row r="588" spans="1:2" x14ac:dyDescent="0.5">
      <c r="A588" t="s">
        <v>21</v>
      </c>
      <c r="B588" s="5">
        <v>8262</v>
      </c>
    </row>
    <row r="589" spans="1:2" x14ac:dyDescent="0.5">
      <c r="A589" t="s">
        <v>21</v>
      </c>
      <c r="B589" s="5">
        <v>1848</v>
      </c>
    </row>
    <row r="590" spans="1:2" x14ac:dyDescent="0.5">
      <c r="A590" t="s">
        <v>21</v>
      </c>
      <c r="B590" s="5">
        <v>12360</v>
      </c>
    </row>
    <row r="591" spans="1:2" x14ac:dyDescent="0.5">
      <c r="A591" t="s">
        <v>21</v>
      </c>
      <c r="B591" s="5">
        <v>7661</v>
      </c>
    </row>
    <row r="592" spans="1:2" x14ac:dyDescent="0.5">
      <c r="A592" t="s">
        <v>21</v>
      </c>
      <c r="B592" s="5">
        <v>14150</v>
      </c>
    </row>
    <row r="593" spans="1:2" x14ac:dyDescent="0.5">
      <c r="A593" t="s">
        <v>21</v>
      </c>
      <c r="B593" s="5">
        <v>7664</v>
      </c>
    </row>
    <row r="594" spans="1:2" x14ac:dyDescent="0.5">
      <c r="A594" t="s">
        <v>21</v>
      </c>
      <c r="B594" s="5">
        <v>14273</v>
      </c>
    </row>
    <row r="595" spans="1:2" x14ac:dyDescent="0.5">
      <c r="A595" t="s">
        <v>21</v>
      </c>
      <c r="B595" s="5">
        <v>188982</v>
      </c>
    </row>
    <row r="596" spans="1:2" x14ac:dyDescent="0.5">
      <c r="A596" t="s">
        <v>21</v>
      </c>
      <c r="B596" s="5">
        <v>14640</v>
      </c>
    </row>
    <row r="597" spans="1:2" x14ac:dyDescent="0.5">
      <c r="A597" t="s">
        <v>21</v>
      </c>
      <c r="B597" s="5">
        <v>107516</v>
      </c>
    </row>
    <row r="598" spans="1:2" x14ac:dyDescent="0.5">
      <c r="A598" t="s">
        <v>21</v>
      </c>
      <c r="B598" s="5">
        <v>12797</v>
      </c>
    </row>
    <row r="599" spans="1:2" x14ac:dyDescent="0.5">
      <c r="A599" t="s">
        <v>21</v>
      </c>
      <c r="B599" s="5">
        <v>105817</v>
      </c>
    </row>
    <row r="600" spans="1:2" x14ac:dyDescent="0.5">
      <c r="A600" t="s">
        <v>21</v>
      </c>
      <c r="B600" s="5">
        <v>11228</v>
      </c>
    </row>
    <row r="601" spans="1:2" x14ac:dyDescent="0.5">
      <c r="A601" t="s">
        <v>21</v>
      </c>
      <c r="B601" s="5">
        <v>150960</v>
      </c>
    </row>
    <row r="602" spans="1:2" x14ac:dyDescent="0.5">
      <c r="A602" t="s">
        <v>21</v>
      </c>
      <c r="B602" s="5">
        <v>8890</v>
      </c>
    </row>
    <row r="603" spans="1:2" x14ac:dyDescent="0.5">
      <c r="A603" t="s">
        <v>21</v>
      </c>
      <c r="B603" s="5">
        <v>14644</v>
      </c>
    </row>
    <row r="604" spans="1:2" x14ac:dyDescent="0.5">
      <c r="A604" t="s">
        <v>21</v>
      </c>
      <c r="B604" s="5">
        <v>116583</v>
      </c>
    </row>
    <row r="605" spans="1:2" x14ac:dyDescent="0.5">
      <c r="A605" t="s">
        <v>21</v>
      </c>
      <c r="B605" s="5">
        <v>12991</v>
      </c>
    </row>
    <row r="606" spans="1:2" x14ac:dyDescent="0.5">
      <c r="A606" t="s">
        <v>21</v>
      </c>
      <c r="B606" s="5">
        <v>5085</v>
      </c>
    </row>
    <row r="607" spans="1:2" x14ac:dyDescent="0.5">
      <c r="A607" t="s">
        <v>21</v>
      </c>
      <c r="B607" s="5">
        <v>11174</v>
      </c>
    </row>
    <row r="608" spans="1:2" x14ac:dyDescent="0.5">
      <c r="A608" t="s">
        <v>21</v>
      </c>
      <c r="B608" s="5">
        <v>10831</v>
      </c>
    </row>
    <row r="609" spans="1:2" x14ac:dyDescent="0.5">
      <c r="A609" t="s">
        <v>21</v>
      </c>
      <c r="B609" s="5">
        <v>8917</v>
      </c>
    </row>
    <row r="610" spans="1:2" x14ac:dyDescent="0.5">
      <c r="A610" t="s">
        <v>21</v>
      </c>
      <c r="B610" s="5">
        <v>12468</v>
      </c>
    </row>
    <row r="611" spans="1:2" x14ac:dyDescent="0.5">
      <c r="A611" t="s">
        <v>21</v>
      </c>
      <c r="B611" s="5">
        <v>8558</v>
      </c>
    </row>
    <row r="612" spans="1:2" x14ac:dyDescent="0.5">
      <c r="A612" t="s">
        <v>21</v>
      </c>
      <c r="B612" s="5">
        <v>5033</v>
      </c>
    </row>
    <row r="613" spans="1:2" x14ac:dyDescent="0.5">
      <c r="A613" t="s">
        <v>21</v>
      </c>
      <c r="B613" s="5">
        <v>9317</v>
      </c>
    </row>
    <row r="614" spans="1:2" x14ac:dyDescent="0.5">
      <c r="A614" t="s">
        <v>21</v>
      </c>
      <c r="B614" s="5">
        <v>6560</v>
      </c>
    </row>
    <row r="615" spans="1:2" x14ac:dyDescent="0.5">
      <c r="A615" t="s">
        <v>21</v>
      </c>
      <c r="B615" s="5">
        <v>5415</v>
      </c>
    </row>
    <row r="616" spans="1:2" x14ac:dyDescent="0.5">
      <c r="A616" t="s">
        <v>21</v>
      </c>
      <c r="B616" s="5">
        <v>14577</v>
      </c>
    </row>
    <row r="617" spans="1:2" x14ac:dyDescent="0.5">
      <c r="A617" t="s">
        <v>21</v>
      </c>
      <c r="B617" s="5">
        <v>150515</v>
      </c>
    </row>
    <row r="618" spans="1:2" x14ac:dyDescent="0.5">
      <c r="A618" t="s">
        <v>21</v>
      </c>
      <c r="B618" s="5">
        <v>7797</v>
      </c>
    </row>
    <row r="619" spans="1:2" x14ac:dyDescent="0.5">
      <c r="A619" t="s">
        <v>21</v>
      </c>
      <c r="B619" s="5">
        <v>12939</v>
      </c>
    </row>
    <row r="620" spans="1:2" x14ac:dyDescent="0.5">
      <c r="A620" t="s">
        <v>21</v>
      </c>
      <c r="B620" s="5">
        <v>194912</v>
      </c>
    </row>
    <row r="621" spans="1:2" x14ac:dyDescent="0.5">
      <c r="A621" t="s">
        <v>21</v>
      </c>
      <c r="B621" s="5">
        <v>79268</v>
      </c>
    </row>
    <row r="622" spans="1:2" x14ac:dyDescent="0.5">
      <c r="A622" t="s">
        <v>21</v>
      </c>
      <c r="B622" s="5">
        <v>139468</v>
      </c>
    </row>
    <row r="623" spans="1:2" x14ac:dyDescent="0.5">
      <c r="A623" t="s">
        <v>21</v>
      </c>
      <c r="B623" s="5">
        <v>5438</v>
      </c>
    </row>
    <row r="624" spans="1:2" x14ac:dyDescent="0.5">
      <c r="A624" t="s">
        <v>21</v>
      </c>
      <c r="B624" s="5">
        <v>193101</v>
      </c>
    </row>
    <row r="625" spans="1:2" x14ac:dyDescent="0.5">
      <c r="A625" t="s">
        <v>21</v>
      </c>
      <c r="B625" s="5">
        <v>2960</v>
      </c>
    </row>
    <row r="626" spans="1:2" x14ac:dyDescent="0.5">
      <c r="A626" t="s">
        <v>21</v>
      </c>
      <c r="B626" s="5">
        <v>8089</v>
      </c>
    </row>
    <row r="627" spans="1:2" x14ac:dyDescent="0.5">
      <c r="A627" t="s">
        <v>21</v>
      </c>
      <c r="B627" s="5">
        <v>2129</v>
      </c>
    </row>
    <row r="628" spans="1:2" x14ac:dyDescent="0.5">
      <c r="A628" t="s">
        <v>21</v>
      </c>
      <c r="B628" s="5">
        <v>12174</v>
      </c>
    </row>
    <row r="629" spans="1:2" x14ac:dyDescent="0.5">
      <c r="A629" t="s">
        <v>21</v>
      </c>
      <c r="B629" s="5">
        <v>9508</v>
      </c>
    </row>
    <row r="630" spans="1:2" x14ac:dyDescent="0.5">
      <c r="A630" t="s">
        <v>21</v>
      </c>
      <c r="B630" s="5">
        <v>155849</v>
      </c>
    </row>
    <row r="631" spans="1:2" x14ac:dyDescent="0.5">
      <c r="A631" t="s">
        <v>21</v>
      </c>
      <c r="B631" s="5">
        <v>13835</v>
      </c>
    </row>
    <row r="632" spans="1:2" x14ac:dyDescent="0.5">
      <c r="A632" t="s">
        <v>21</v>
      </c>
      <c r="B632" s="5">
        <v>8746</v>
      </c>
    </row>
    <row r="633" spans="1:2" x14ac:dyDescent="0.5">
      <c r="A633" t="s">
        <v>21</v>
      </c>
      <c r="B633" s="5">
        <v>3534</v>
      </c>
    </row>
    <row r="634" spans="1:2" x14ac:dyDescent="0.5">
      <c r="A634" t="s">
        <v>21</v>
      </c>
      <c r="B634" s="5">
        <v>12955</v>
      </c>
    </row>
    <row r="635" spans="1:2" x14ac:dyDescent="0.5">
      <c r="A635" t="s">
        <v>21</v>
      </c>
      <c r="B635" s="5">
        <v>8964</v>
      </c>
    </row>
    <row r="636" spans="1:2" x14ac:dyDescent="0.5">
      <c r="A636" t="s">
        <v>21</v>
      </c>
      <c r="B636" s="5">
        <v>121950</v>
      </c>
    </row>
    <row r="637" spans="1:2" x14ac:dyDescent="0.5">
      <c r="A637" t="s">
        <v>21</v>
      </c>
      <c r="B637" s="5">
        <v>11539</v>
      </c>
    </row>
    <row r="638" spans="1:2" x14ac:dyDescent="0.5">
      <c r="A638" t="s">
        <v>21</v>
      </c>
      <c r="B638" s="5">
        <v>14310</v>
      </c>
    </row>
    <row r="639" spans="1:2" x14ac:dyDescent="0.5">
      <c r="A639" t="s">
        <v>21</v>
      </c>
      <c r="B639" s="5">
        <v>9676</v>
      </c>
    </row>
    <row r="640" spans="1:2" x14ac:dyDescent="0.5">
      <c r="A640" t="s">
        <v>21</v>
      </c>
      <c r="B640" s="5">
        <v>90440</v>
      </c>
    </row>
    <row r="641" spans="1:2" x14ac:dyDescent="0.5">
      <c r="A641" t="s">
        <v>21</v>
      </c>
      <c r="B641" s="5">
        <v>4044</v>
      </c>
    </row>
    <row r="642" spans="1:2" x14ac:dyDescent="0.5">
      <c r="A642" t="s">
        <v>21</v>
      </c>
      <c r="B642" s="5">
        <v>6722</v>
      </c>
    </row>
    <row r="643" spans="1:2" x14ac:dyDescent="0.5">
      <c r="A643" t="s">
        <v>21</v>
      </c>
      <c r="B643" s="5">
        <v>3930</v>
      </c>
    </row>
    <row r="644" spans="1:2" x14ac:dyDescent="0.5">
      <c r="A644" t="s">
        <v>21</v>
      </c>
      <c r="B644" s="5">
        <v>4883</v>
      </c>
    </row>
    <row r="645" spans="1:2" x14ac:dyDescent="0.5">
      <c r="A645" t="s">
        <v>21</v>
      </c>
      <c r="B645" s="5">
        <v>175015</v>
      </c>
    </row>
    <row r="646" spans="1:2" x14ac:dyDescent="0.5">
      <c r="A646" t="s">
        <v>21</v>
      </c>
      <c r="B646" s="5">
        <v>11280</v>
      </c>
    </row>
    <row r="647" spans="1:2" x14ac:dyDescent="0.5">
      <c r="A647" t="s">
        <v>21</v>
      </c>
      <c r="B647" s="5">
        <v>10012</v>
      </c>
    </row>
    <row r="648" spans="1:2" x14ac:dyDescent="0.5">
      <c r="A648" t="s">
        <v>21</v>
      </c>
      <c r="B648" s="5">
        <v>10093</v>
      </c>
    </row>
    <row r="649" spans="1:2" x14ac:dyDescent="0.5">
      <c r="A649" t="s">
        <v>21</v>
      </c>
      <c r="B649" s="5">
        <v>11969</v>
      </c>
    </row>
    <row r="650" spans="1:2" x14ac:dyDescent="0.5">
      <c r="A650" t="s">
        <v>21</v>
      </c>
      <c r="B650" s="5">
        <v>9520</v>
      </c>
    </row>
    <row r="651" spans="1:2" x14ac:dyDescent="0.5">
      <c r="A651" t="s">
        <v>21</v>
      </c>
      <c r="B651" s="5">
        <v>159056</v>
      </c>
    </row>
    <row r="652" spans="1:2" x14ac:dyDescent="0.5">
      <c r="A652" t="s">
        <v>21</v>
      </c>
      <c r="B652" s="5">
        <v>7763</v>
      </c>
    </row>
    <row r="653" spans="1:2" x14ac:dyDescent="0.5">
      <c r="A653" t="s">
        <v>21</v>
      </c>
      <c r="B653" s="5">
        <v>12434</v>
      </c>
    </row>
    <row r="654" spans="1:2" x14ac:dyDescent="0.5">
      <c r="A654" t="s">
        <v>21</v>
      </c>
      <c r="B654" s="5">
        <v>8081</v>
      </c>
    </row>
    <row r="655" spans="1:2" x14ac:dyDescent="0.5">
      <c r="A655" t="s">
        <v>21</v>
      </c>
      <c r="B655" s="5">
        <v>6800</v>
      </c>
    </row>
    <row r="656" spans="1:2" x14ac:dyDescent="0.5">
      <c r="A656" t="s">
        <v>21</v>
      </c>
      <c r="B656" s="5">
        <v>10657</v>
      </c>
    </row>
    <row r="657" spans="1:2" x14ac:dyDescent="0.5">
      <c r="A657" t="s">
        <v>21</v>
      </c>
      <c r="B657" s="5">
        <v>13164</v>
      </c>
    </row>
    <row r="658" spans="1:2" x14ac:dyDescent="0.5">
      <c r="A658" t="s">
        <v>21</v>
      </c>
      <c r="B658" s="5">
        <v>13468</v>
      </c>
    </row>
    <row r="659" spans="1:2" x14ac:dyDescent="0.5">
      <c r="A659" t="s">
        <v>21</v>
      </c>
      <c r="B659" s="5">
        <v>121138</v>
      </c>
    </row>
    <row r="660" spans="1:2" x14ac:dyDescent="0.5">
      <c r="A660" t="s">
        <v>21</v>
      </c>
      <c r="B660" s="5">
        <v>8117</v>
      </c>
    </row>
    <row r="661" spans="1:2" x14ac:dyDescent="0.5">
      <c r="A661" t="s">
        <v>21</v>
      </c>
      <c r="B661" s="5">
        <v>8550</v>
      </c>
    </row>
    <row r="662" spans="1:2" x14ac:dyDescent="0.5">
      <c r="A662" t="s">
        <v>21</v>
      </c>
      <c r="B662" s="5">
        <v>97524</v>
      </c>
    </row>
    <row r="663" spans="1:2" x14ac:dyDescent="0.5">
      <c r="A663" t="s">
        <v>21</v>
      </c>
      <c r="B663" s="5">
        <v>2991</v>
      </c>
    </row>
    <row r="664" spans="1:2" x14ac:dyDescent="0.5">
      <c r="A664" t="s">
        <v>21</v>
      </c>
      <c r="B664" s="5">
        <v>8366</v>
      </c>
    </row>
    <row r="665" spans="1:2" x14ac:dyDescent="0.5">
      <c r="A665" t="s">
        <v>21</v>
      </c>
      <c r="B665" s="5">
        <v>12886</v>
      </c>
    </row>
    <row r="666" spans="1:2" x14ac:dyDescent="0.5">
      <c r="A666" t="s">
        <v>21</v>
      </c>
      <c r="B666" s="5">
        <v>8641</v>
      </c>
    </row>
    <row r="667" spans="1:2" x14ac:dyDescent="0.5">
      <c r="A667" t="s">
        <v>21</v>
      </c>
      <c r="B667" s="5">
        <v>11941</v>
      </c>
    </row>
    <row r="668" spans="1:2" x14ac:dyDescent="0.5">
      <c r="A668" t="s">
        <v>21</v>
      </c>
      <c r="B668" s="5">
        <v>188404</v>
      </c>
    </row>
    <row r="669" spans="1:2" x14ac:dyDescent="0.5">
      <c r="A669" t="s">
        <v>21</v>
      </c>
      <c r="B669" s="5">
        <v>9910</v>
      </c>
    </row>
    <row r="670" spans="1:2" x14ac:dyDescent="0.5">
      <c r="A670" t="s">
        <v>21</v>
      </c>
      <c r="B670" s="5">
        <v>13441</v>
      </c>
    </row>
    <row r="671" spans="1:2" x14ac:dyDescent="0.5">
      <c r="A671" t="s">
        <v>21</v>
      </c>
      <c r="B671" s="5">
        <v>11990</v>
      </c>
    </row>
    <row r="672" spans="1:2" x14ac:dyDescent="0.5">
      <c r="A672" t="s">
        <v>21</v>
      </c>
      <c r="B672" s="5">
        <v>11091</v>
      </c>
    </row>
    <row r="673" spans="1:2" x14ac:dyDescent="0.5">
      <c r="A673" t="s">
        <v>21</v>
      </c>
      <c r="B673" s="5">
        <v>13223</v>
      </c>
    </row>
    <row r="674" spans="1:2" x14ac:dyDescent="0.5">
      <c r="A674" t="s">
        <v>21</v>
      </c>
      <c r="B674" s="5">
        <v>153216</v>
      </c>
    </row>
    <row r="675" spans="1:2" x14ac:dyDescent="0.5">
      <c r="A675" t="s">
        <v>21</v>
      </c>
      <c r="B675" s="5">
        <v>1953</v>
      </c>
    </row>
    <row r="676" spans="1:2" x14ac:dyDescent="0.5">
      <c r="A676" t="s">
        <v>21</v>
      </c>
      <c r="B676" s="5">
        <v>21477</v>
      </c>
    </row>
    <row r="677" spans="1:2" x14ac:dyDescent="0.5">
      <c r="A677" t="s">
        <v>21</v>
      </c>
      <c r="B677" s="5">
        <v>2241</v>
      </c>
    </row>
    <row r="678" spans="1:2" x14ac:dyDescent="0.5">
      <c r="A678" t="s">
        <v>21</v>
      </c>
      <c r="B678" s="5">
        <v>55536</v>
      </c>
    </row>
    <row r="679" spans="1:2" x14ac:dyDescent="0.5">
      <c r="A679" t="s">
        <v>21</v>
      </c>
      <c r="B679" s="5">
        <v>117628</v>
      </c>
    </row>
    <row r="680" spans="1:2" x14ac:dyDescent="0.5">
      <c r="A680" t="s">
        <v>21</v>
      </c>
      <c r="B680" s="5">
        <v>30902</v>
      </c>
    </row>
    <row r="681" spans="1:2" x14ac:dyDescent="0.5">
      <c r="A681" t="s">
        <v>21</v>
      </c>
      <c r="B681" s="5">
        <v>4832</v>
      </c>
    </row>
    <row r="682" spans="1:2" x14ac:dyDescent="0.5">
      <c r="A682" t="s">
        <v>21</v>
      </c>
      <c r="B682" s="5">
        <v>3174</v>
      </c>
    </row>
    <row r="683" spans="1:2" x14ac:dyDescent="0.5">
      <c r="A683" t="s">
        <v>21</v>
      </c>
      <c r="B683" s="5">
        <v>709</v>
      </c>
    </row>
    <row r="684" spans="1:2" x14ac:dyDescent="0.5">
      <c r="A684" t="s">
        <v>21</v>
      </c>
      <c r="B684" s="5">
        <v>2477</v>
      </c>
    </row>
    <row r="685" spans="1:2" x14ac:dyDescent="0.5">
      <c r="A685" t="s">
        <v>21</v>
      </c>
      <c r="B685" s="5">
        <v>5265</v>
      </c>
    </row>
    <row r="686" spans="1:2" x14ac:dyDescent="0.5">
      <c r="A686" t="s">
        <v>21</v>
      </c>
      <c r="B686" s="5">
        <v>3208</v>
      </c>
    </row>
    <row r="687" spans="1:2" x14ac:dyDescent="0.5">
      <c r="A687" t="s">
        <v>21</v>
      </c>
      <c r="B687" s="5">
        <v>3030</v>
      </c>
    </row>
    <row r="688" spans="1:2" x14ac:dyDescent="0.5">
      <c r="A688" t="s">
        <v>21</v>
      </c>
      <c r="B688" s="5">
        <v>5629</v>
      </c>
    </row>
    <row r="689" spans="1:2" x14ac:dyDescent="0.5">
      <c r="A689" t="s">
        <v>21</v>
      </c>
      <c r="B689" s="5">
        <v>18829</v>
      </c>
    </row>
    <row r="690" spans="1:2" x14ac:dyDescent="0.5">
      <c r="A690" t="s">
        <v>21</v>
      </c>
      <c r="B690" s="5">
        <v>38414</v>
      </c>
    </row>
    <row r="691" spans="1:2" x14ac:dyDescent="0.5">
      <c r="A691" t="s">
        <v>21</v>
      </c>
      <c r="B691" s="5">
        <v>30331</v>
      </c>
    </row>
    <row r="692" spans="1:2" x14ac:dyDescent="0.5">
      <c r="A692" t="s">
        <v>21</v>
      </c>
      <c r="B692" s="5">
        <v>38533</v>
      </c>
    </row>
    <row r="693" spans="1:2" x14ac:dyDescent="0.5">
      <c r="A693" t="s">
        <v>21</v>
      </c>
      <c r="B693" s="5">
        <v>1599</v>
      </c>
    </row>
    <row r="694" spans="1:2" x14ac:dyDescent="0.5">
      <c r="A694" t="s">
        <v>21</v>
      </c>
      <c r="B694" s="5">
        <v>4530</v>
      </c>
    </row>
    <row r="695" spans="1:2" x14ac:dyDescent="0.5">
      <c r="A695" t="s">
        <v>21</v>
      </c>
      <c r="B695" s="5">
        <v>2459</v>
      </c>
    </row>
    <row r="696" spans="1:2" x14ac:dyDescent="0.5">
      <c r="A696" t="s">
        <v>21</v>
      </c>
      <c r="B696" s="5">
        <v>5392</v>
      </c>
    </row>
    <row r="697" spans="1:2" x14ac:dyDescent="0.5">
      <c r="A697" t="s">
        <v>21</v>
      </c>
      <c r="B697" s="5">
        <v>557</v>
      </c>
    </row>
    <row r="698" spans="1:2" x14ac:dyDescent="0.5">
      <c r="A698" t="s">
        <v>21</v>
      </c>
      <c r="B698" s="5">
        <v>2734</v>
      </c>
    </row>
    <row r="699" spans="1:2" x14ac:dyDescent="0.5">
      <c r="A699" t="s">
        <v>21</v>
      </c>
      <c r="B699" s="5">
        <v>1307</v>
      </c>
    </row>
    <row r="700" spans="1:2" x14ac:dyDescent="0.5">
      <c r="A700" t="s">
        <v>21</v>
      </c>
      <c r="B700" s="5">
        <v>95993</v>
      </c>
    </row>
    <row r="701" spans="1:2" x14ac:dyDescent="0.5">
      <c r="A701" t="s">
        <v>21</v>
      </c>
      <c r="B701" s="5">
        <v>4460</v>
      </c>
    </row>
    <row r="702" spans="1:2" x14ac:dyDescent="0.5">
      <c r="A702" t="s">
        <v>21</v>
      </c>
      <c r="B702" s="5">
        <v>40228</v>
      </c>
    </row>
    <row r="703" spans="1:2" x14ac:dyDescent="0.5">
      <c r="A703" t="s">
        <v>21</v>
      </c>
      <c r="B703" s="5">
        <v>39996</v>
      </c>
    </row>
    <row r="704" spans="1:2" x14ac:dyDescent="0.5">
      <c r="A704" t="s">
        <v>21</v>
      </c>
      <c r="B704" s="5">
        <v>6132</v>
      </c>
    </row>
    <row r="705" spans="1:2" x14ac:dyDescent="0.5">
      <c r="A705" t="s">
        <v>21</v>
      </c>
      <c r="B705" s="5">
        <v>1</v>
      </c>
    </row>
    <row r="706" spans="1:2" x14ac:dyDescent="0.5">
      <c r="A706" t="s">
        <v>21</v>
      </c>
      <c r="B706" s="5">
        <v>3079</v>
      </c>
    </row>
    <row r="707" spans="1:2" x14ac:dyDescent="0.5">
      <c r="A707" t="s">
        <v>21</v>
      </c>
      <c r="B707" s="5">
        <v>21307</v>
      </c>
    </row>
    <row r="708" spans="1:2" x14ac:dyDescent="0.5">
      <c r="A708" t="s">
        <v>21</v>
      </c>
      <c r="B708" s="5">
        <v>6336</v>
      </c>
    </row>
    <row r="709" spans="1:2" x14ac:dyDescent="0.5">
      <c r="A709" t="s">
        <v>21</v>
      </c>
      <c r="B709" s="5">
        <v>88055</v>
      </c>
    </row>
    <row r="710" spans="1:2" x14ac:dyDescent="0.5">
      <c r="A710" t="s">
        <v>21</v>
      </c>
      <c r="B710" s="5">
        <v>69617</v>
      </c>
    </row>
    <row r="711" spans="1:2" x14ac:dyDescent="0.5">
      <c r="A711" t="s">
        <v>21</v>
      </c>
      <c r="B711" s="5">
        <v>5488</v>
      </c>
    </row>
    <row r="712" spans="1:2" x14ac:dyDescent="0.5">
      <c r="A712" t="s">
        <v>21</v>
      </c>
      <c r="B712" s="5">
        <v>9216</v>
      </c>
    </row>
    <row r="713" spans="1:2" x14ac:dyDescent="0.5">
      <c r="A713" t="s">
        <v>21</v>
      </c>
      <c r="B713" s="5">
        <v>19246</v>
      </c>
    </row>
    <row r="714" spans="1:2" x14ac:dyDescent="0.5">
      <c r="A714" t="s">
        <v>21</v>
      </c>
      <c r="B714" s="5">
        <v>1</v>
      </c>
    </row>
    <row r="715" spans="1:2" x14ac:dyDescent="0.5">
      <c r="A715" t="s">
        <v>21</v>
      </c>
      <c r="B715" s="5">
        <v>88037</v>
      </c>
    </row>
    <row r="716" spans="1:2" x14ac:dyDescent="0.5">
      <c r="A716" t="s">
        <v>21</v>
      </c>
      <c r="B716" s="5">
        <v>176112</v>
      </c>
    </row>
    <row r="717" spans="1:2" x14ac:dyDescent="0.5">
      <c r="A717" t="s">
        <v>21</v>
      </c>
      <c r="B717" s="5">
        <v>100650</v>
      </c>
    </row>
    <row r="718" spans="1:2" x14ac:dyDescent="0.5">
      <c r="A718" t="s">
        <v>21</v>
      </c>
      <c r="B718" s="5">
        <v>90706</v>
      </c>
    </row>
    <row r="719" spans="1:2" x14ac:dyDescent="0.5">
      <c r="A719" t="s">
        <v>21</v>
      </c>
      <c r="B719" s="5">
        <v>4300</v>
      </c>
    </row>
    <row r="720" spans="1:2" x14ac:dyDescent="0.5">
      <c r="A720" t="s">
        <v>21</v>
      </c>
      <c r="B720" s="5">
        <v>5528</v>
      </c>
    </row>
    <row r="721" spans="1:2" x14ac:dyDescent="0.5">
      <c r="A721" t="s">
        <v>21</v>
      </c>
      <c r="B721" s="5">
        <v>521</v>
      </c>
    </row>
    <row r="722" spans="1:2" x14ac:dyDescent="0.5">
      <c r="A722" t="s">
        <v>21</v>
      </c>
      <c r="B722" s="5">
        <v>663</v>
      </c>
    </row>
    <row r="723" spans="1:2" x14ac:dyDescent="0.5">
      <c r="A723" t="s">
        <v>21</v>
      </c>
      <c r="B723" s="5">
        <v>47459</v>
      </c>
    </row>
    <row r="724" spans="1:2" x14ac:dyDescent="0.5">
      <c r="A724" t="s">
        <v>21</v>
      </c>
      <c r="B724" s="5">
        <v>86060</v>
      </c>
    </row>
    <row r="725" spans="1:2" x14ac:dyDescent="0.5">
      <c r="A725" t="s">
        <v>21</v>
      </c>
      <c r="B725" s="5">
        <v>6927</v>
      </c>
    </row>
    <row r="726" spans="1:2" x14ac:dyDescent="0.5">
      <c r="A726" t="s">
        <v>21</v>
      </c>
      <c r="B726" s="5">
        <v>5315</v>
      </c>
    </row>
    <row r="727" spans="1:2" x14ac:dyDescent="0.5">
      <c r="A727" t="s">
        <v>21</v>
      </c>
      <c r="B727" s="5">
        <v>718</v>
      </c>
    </row>
    <row r="728" spans="1:2" x14ac:dyDescent="0.5">
      <c r="A728" t="s">
        <v>21</v>
      </c>
      <c r="B728" s="5">
        <v>28358</v>
      </c>
    </row>
    <row r="729" spans="1:2" x14ac:dyDescent="0.5">
      <c r="A729" t="s">
        <v>21</v>
      </c>
      <c r="B729" s="5">
        <v>2538</v>
      </c>
    </row>
    <row r="730" spans="1:2" x14ac:dyDescent="0.5">
      <c r="A730" t="s">
        <v>21</v>
      </c>
      <c r="B730" s="5">
        <v>8517</v>
      </c>
    </row>
    <row r="731" spans="1:2" x14ac:dyDescent="0.5">
      <c r="A731" t="s">
        <v>21</v>
      </c>
      <c r="B731" s="5">
        <v>3012</v>
      </c>
    </row>
    <row r="732" spans="1:2" x14ac:dyDescent="0.5">
      <c r="A732" t="s">
        <v>21</v>
      </c>
      <c r="B732" s="5">
        <v>6041</v>
      </c>
    </row>
    <row r="733" spans="1:2" x14ac:dyDescent="0.5">
      <c r="A733" t="s">
        <v>21</v>
      </c>
      <c r="B733" s="5">
        <v>968</v>
      </c>
    </row>
    <row r="734" spans="1:2" x14ac:dyDescent="0.5">
      <c r="A734" t="s">
        <v>21</v>
      </c>
      <c r="B734" s="5">
        <v>2529</v>
      </c>
    </row>
    <row r="735" spans="1:2" x14ac:dyDescent="0.5">
      <c r="A735" t="s">
        <v>21</v>
      </c>
      <c r="B735" s="5">
        <v>99100</v>
      </c>
    </row>
    <row r="736" spans="1:2" x14ac:dyDescent="0.5">
      <c r="A736" t="s">
        <v>21</v>
      </c>
      <c r="B736" s="5">
        <v>6024</v>
      </c>
    </row>
    <row r="737" spans="1:2" x14ac:dyDescent="0.5">
      <c r="A737" t="s">
        <v>21</v>
      </c>
      <c r="B737" s="5">
        <v>57911</v>
      </c>
    </row>
    <row r="738" spans="1:2" x14ac:dyDescent="0.5">
      <c r="A738" t="s">
        <v>21</v>
      </c>
      <c r="B738" s="5">
        <v>667</v>
      </c>
    </row>
    <row r="739" spans="1:2" x14ac:dyDescent="0.5">
      <c r="A739" t="s">
        <v>21</v>
      </c>
      <c r="B739" s="5">
        <v>119830</v>
      </c>
    </row>
    <row r="740" spans="1:2" x14ac:dyDescent="0.5">
      <c r="A740" t="s">
        <v>21</v>
      </c>
      <c r="B740" s="5">
        <v>81897</v>
      </c>
    </row>
    <row r="741" spans="1:2" x14ac:dyDescent="0.5">
      <c r="A741" t="s">
        <v>21</v>
      </c>
      <c r="B741" s="5">
        <v>3589</v>
      </c>
    </row>
    <row r="742" spans="1:2" x14ac:dyDescent="0.5">
      <c r="A742" t="s">
        <v>21</v>
      </c>
      <c r="B742" s="5">
        <v>3127</v>
      </c>
    </row>
    <row r="743" spans="1:2" x14ac:dyDescent="0.5">
      <c r="A743" t="s">
        <v>21</v>
      </c>
      <c r="B743" s="5">
        <v>3</v>
      </c>
    </row>
    <row r="744" spans="1:2" x14ac:dyDescent="0.5">
      <c r="A744" t="s">
        <v>21</v>
      </c>
      <c r="B744" s="5">
        <v>3840</v>
      </c>
    </row>
    <row r="745" spans="1:2" x14ac:dyDescent="0.5">
      <c r="A745" t="s">
        <v>21</v>
      </c>
      <c r="B745" s="5">
        <v>26303</v>
      </c>
    </row>
    <row r="746" spans="1:2" x14ac:dyDescent="0.5">
      <c r="A746" t="s">
        <v>21</v>
      </c>
      <c r="B746" s="5">
        <v>773</v>
      </c>
    </row>
    <row r="747" spans="1:2" x14ac:dyDescent="0.5">
      <c r="A747" t="s">
        <v>21</v>
      </c>
      <c r="B747" s="5">
        <v>5324</v>
      </c>
    </row>
    <row r="748" spans="1:2" x14ac:dyDescent="0.5">
      <c r="A748" t="s">
        <v>21</v>
      </c>
      <c r="B748" s="5">
        <v>150552</v>
      </c>
    </row>
    <row r="749" spans="1:2" x14ac:dyDescent="0.5">
      <c r="A749" t="s">
        <v>21</v>
      </c>
      <c r="B749" s="5">
        <v>8153</v>
      </c>
    </row>
    <row r="750" spans="1:2" x14ac:dyDescent="0.5">
      <c r="A750" t="s">
        <v>21</v>
      </c>
      <c r="B750" s="5">
        <v>91722</v>
      </c>
    </row>
    <row r="751" spans="1:2" x14ac:dyDescent="0.5">
      <c r="A751" t="s">
        <v>21</v>
      </c>
      <c r="B751" s="5">
        <v>717</v>
      </c>
    </row>
    <row r="752" spans="1:2" x14ac:dyDescent="0.5">
      <c r="A752" t="s">
        <v>21</v>
      </c>
      <c r="B752" s="5">
        <v>1954</v>
      </c>
    </row>
    <row r="753" spans="1:2" x14ac:dyDescent="0.5">
      <c r="A753" t="s">
        <v>21</v>
      </c>
      <c r="B753" s="5">
        <v>24234</v>
      </c>
    </row>
    <row r="754" spans="1:2" x14ac:dyDescent="0.5">
      <c r="A754" t="s">
        <v>21</v>
      </c>
      <c r="B754" s="5">
        <v>2809</v>
      </c>
    </row>
    <row r="755" spans="1:2" x14ac:dyDescent="0.5">
      <c r="A755" t="s">
        <v>21</v>
      </c>
      <c r="B755" s="5">
        <v>514</v>
      </c>
    </row>
    <row r="756" spans="1:2" x14ac:dyDescent="0.5">
      <c r="A756" t="s">
        <v>21</v>
      </c>
      <c r="B756" s="5">
        <v>87560</v>
      </c>
    </row>
    <row r="757" spans="1:2" x14ac:dyDescent="0.5">
      <c r="A757" t="s">
        <v>21</v>
      </c>
      <c r="B757" s="5">
        <v>1586</v>
      </c>
    </row>
    <row r="758" spans="1:2" x14ac:dyDescent="0.5">
      <c r="A758" t="s">
        <v>21</v>
      </c>
      <c r="B758" s="5">
        <v>3220</v>
      </c>
    </row>
    <row r="759" spans="1:2" x14ac:dyDescent="0.5">
      <c r="A759" t="s">
        <v>21</v>
      </c>
      <c r="B759" s="5">
        <v>1269</v>
      </c>
    </row>
    <row r="760" spans="1:2" x14ac:dyDescent="0.5">
      <c r="A760" t="s">
        <v>21</v>
      </c>
      <c r="B760" s="5">
        <v>903</v>
      </c>
    </row>
    <row r="761" spans="1:2" x14ac:dyDescent="0.5">
      <c r="A761" t="s">
        <v>21</v>
      </c>
      <c r="B761" s="5">
        <v>8092</v>
      </c>
    </row>
    <row r="762" spans="1:2" x14ac:dyDescent="0.5">
      <c r="A762" t="s">
        <v>21</v>
      </c>
      <c r="B762" s="5">
        <v>160422</v>
      </c>
    </row>
    <row r="763" spans="1:2" x14ac:dyDescent="0.5">
      <c r="A763" t="s">
        <v>21</v>
      </c>
      <c r="B763" s="5">
        <v>5897</v>
      </c>
    </row>
    <row r="764" spans="1:2" x14ac:dyDescent="0.5">
      <c r="A764" t="s">
        <v>21</v>
      </c>
      <c r="B764" s="5">
        <v>3326</v>
      </c>
    </row>
    <row r="765" spans="1:2" x14ac:dyDescent="0.5">
      <c r="A765" t="s">
        <v>21</v>
      </c>
      <c r="B765" s="5">
        <v>1002</v>
      </c>
    </row>
    <row r="766" spans="1:2" x14ac:dyDescent="0.5">
      <c r="A766" t="s">
        <v>21</v>
      </c>
      <c r="B766" s="5">
        <v>68602</v>
      </c>
    </row>
    <row r="767" spans="1:2" x14ac:dyDescent="0.5">
      <c r="A767" t="s">
        <v>21</v>
      </c>
      <c r="B767" s="5">
        <v>34964</v>
      </c>
    </row>
    <row r="768" spans="1:2" x14ac:dyDescent="0.5">
      <c r="A768" t="s">
        <v>21</v>
      </c>
      <c r="B768" s="5">
        <v>96777</v>
      </c>
    </row>
    <row r="769" spans="1:2" x14ac:dyDescent="0.5">
      <c r="A769" t="s">
        <v>21</v>
      </c>
      <c r="B769" s="5">
        <v>31864</v>
      </c>
    </row>
    <row r="770" spans="1:2" x14ac:dyDescent="0.5">
      <c r="A770" t="s">
        <v>21</v>
      </c>
      <c r="B770" s="5">
        <v>4853</v>
      </c>
    </row>
    <row r="771" spans="1:2" x14ac:dyDescent="0.5">
      <c r="A771" t="s">
        <v>21</v>
      </c>
      <c r="B771" s="5">
        <v>82959</v>
      </c>
    </row>
    <row r="772" spans="1:2" x14ac:dyDescent="0.5">
      <c r="A772" t="s">
        <v>21</v>
      </c>
      <c r="B772" s="5">
        <v>2758</v>
      </c>
    </row>
    <row r="773" spans="1:2" x14ac:dyDescent="0.5">
      <c r="A773" t="s">
        <v>21</v>
      </c>
      <c r="B773" s="5">
        <v>142823</v>
      </c>
    </row>
    <row r="774" spans="1:2" x14ac:dyDescent="0.5">
      <c r="A774" t="s">
        <v>21</v>
      </c>
      <c r="B774" s="5">
        <v>95958</v>
      </c>
    </row>
    <row r="775" spans="1:2" x14ac:dyDescent="0.5">
      <c r="A775" t="s">
        <v>21</v>
      </c>
      <c r="B775" s="5">
        <v>5</v>
      </c>
    </row>
    <row r="776" spans="1:2" x14ac:dyDescent="0.5">
      <c r="A776" t="s">
        <v>21</v>
      </c>
      <c r="B776" s="5">
        <v>1870</v>
      </c>
    </row>
    <row r="777" spans="1:2" x14ac:dyDescent="0.5">
      <c r="A777" t="s">
        <v>21</v>
      </c>
      <c r="B777" s="5">
        <v>128410</v>
      </c>
    </row>
    <row r="778" spans="1:2" x14ac:dyDescent="0.5">
      <c r="A778" t="s">
        <v>21</v>
      </c>
      <c r="B778" s="5">
        <v>22073</v>
      </c>
    </row>
    <row r="779" spans="1:2" x14ac:dyDescent="0.5">
      <c r="A779" t="s">
        <v>21</v>
      </c>
      <c r="B779" s="5">
        <v>1479</v>
      </c>
    </row>
    <row r="780" spans="1:2" x14ac:dyDescent="0.5">
      <c r="A780" t="s">
        <v>21</v>
      </c>
      <c r="B780" s="5">
        <v>5098</v>
      </c>
    </row>
    <row r="781" spans="1:2" x14ac:dyDescent="0.5">
      <c r="A781" t="s">
        <v>21</v>
      </c>
      <c r="B781" s="5">
        <v>24882</v>
      </c>
    </row>
    <row r="782" spans="1:2" x14ac:dyDescent="0.5">
      <c r="A782" t="s">
        <v>21</v>
      </c>
      <c r="B782" s="5">
        <v>5803</v>
      </c>
    </row>
    <row r="783" spans="1:2" x14ac:dyDescent="0.5">
      <c r="A783" t="s">
        <v>21</v>
      </c>
      <c r="B783" s="5">
        <v>103554</v>
      </c>
    </row>
    <row r="784" spans="1:2" x14ac:dyDescent="0.5">
      <c r="A784" t="s">
        <v>21</v>
      </c>
      <c r="B784" s="5">
        <v>42795</v>
      </c>
    </row>
    <row r="785" spans="1:2" x14ac:dyDescent="0.5">
      <c r="A785" t="s">
        <v>21</v>
      </c>
      <c r="B785" s="5">
        <v>4393</v>
      </c>
    </row>
    <row r="786" spans="1:2" x14ac:dyDescent="0.5">
      <c r="A786" t="s">
        <v>21</v>
      </c>
      <c r="B786" s="5">
        <v>67546</v>
      </c>
    </row>
    <row r="787" spans="1:2" x14ac:dyDescent="0.5">
      <c r="A787" t="s">
        <v>21</v>
      </c>
      <c r="B787" s="5">
        <v>62127</v>
      </c>
    </row>
    <row r="788" spans="1:2" x14ac:dyDescent="0.5">
      <c r="A788" t="s">
        <v>21</v>
      </c>
      <c r="B788" s="5">
        <v>2</v>
      </c>
    </row>
    <row r="789" spans="1:2" x14ac:dyDescent="0.5">
      <c r="A789" t="s">
        <v>21</v>
      </c>
      <c r="B789" s="5">
        <v>2946</v>
      </c>
    </row>
    <row r="790" spans="1:2" x14ac:dyDescent="0.5">
      <c r="A790" t="s">
        <v>21</v>
      </c>
      <c r="B790" s="5">
        <v>26527</v>
      </c>
    </row>
    <row r="791" spans="1:2" x14ac:dyDescent="0.5">
      <c r="A791" t="s">
        <v>21</v>
      </c>
      <c r="B791" s="5">
        <v>62804</v>
      </c>
    </row>
    <row r="792" spans="1:2" x14ac:dyDescent="0.5">
      <c r="A792" t="s">
        <v>21</v>
      </c>
      <c r="B792" s="5">
        <v>159405</v>
      </c>
    </row>
    <row r="793" spans="1:2" x14ac:dyDescent="0.5">
      <c r="A793" t="s">
        <v>21</v>
      </c>
      <c r="B793" s="5">
        <v>12552</v>
      </c>
    </row>
    <row r="794" spans="1:2" x14ac:dyDescent="0.5">
      <c r="A794" t="s">
        <v>21</v>
      </c>
      <c r="B794" s="5">
        <v>59007</v>
      </c>
    </row>
    <row r="795" spans="1:2" x14ac:dyDescent="0.5">
      <c r="A795" t="s">
        <v>21</v>
      </c>
      <c r="B795" s="5">
        <v>943</v>
      </c>
    </row>
    <row r="796" spans="1:2" x14ac:dyDescent="0.5">
      <c r="A796" t="s">
        <v>21</v>
      </c>
      <c r="B796" s="5">
        <v>6015</v>
      </c>
    </row>
    <row r="797" spans="1:2" x14ac:dyDescent="0.5">
      <c r="A797" t="s">
        <v>21</v>
      </c>
      <c r="B797" s="5">
        <v>15723</v>
      </c>
    </row>
    <row r="798" spans="1:2" x14ac:dyDescent="0.5">
      <c r="A798" t="s">
        <v>21</v>
      </c>
      <c r="B798" s="5">
        <v>2064</v>
      </c>
    </row>
    <row r="799" spans="1:2" x14ac:dyDescent="0.5">
      <c r="A799" t="s">
        <v>21</v>
      </c>
      <c r="B799" s="5">
        <v>47037</v>
      </c>
    </row>
    <row r="800" spans="1:2" x14ac:dyDescent="0.5">
      <c r="A800" t="s">
        <v>21</v>
      </c>
      <c r="B800" s="5">
        <v>5487</v>
      </c>
    </row>
    <row r="801" spans="1:2" x14ac:dyDescent="0.5">
      <c r="A801" t="s">
        <v>21</v>
      </c>
      <c r="B801" s="5">
        <v>6369</v>
      </c>
    </row>
    <row r="802" spans="1:2" x14ac:dyDescent="0.5">
      <c r="A802" t="s">
        <v>21</v>
      </c>
      <c r="B802" s="5">
        <v>65755</v>
      </c>
    </row>
    <row r="803" spans="1:2" x14ac:dyDescent="0.5">
      <c r="A803" t="s">
        <v>21</v>
      </c>
      <c r="B803" s="5">
        <v>1744</v>
      </c>
    </row>
    <row r="804" spans="1:2" x14ac:dyDescent="0.5">
      <c r="A804" t="s">
        <v>21</v>
      </c>
      <c r="B804" s="5">
        <v>5579</v>
      </c>
    </row>
    <row r="805" spans="1:2" x14ac:dyDescent="0.5">
      <c r="A805" t="s">
        <v>21</v>
      </c>
      <c r="B805" s="5">
        <v>45384</v>
      </c>
    </row>
    <row r="806" spans="1:2" x14ac:dyDescent="0.5">
      <c r="A806" t="s">
        <v>21</v>
      </c>
      <c r="B806" s="5">
        <v>3045</v>
      </c>
    </row>
    <row r="807" spans="1:2" x14ac:dyDescent="0.5">
      <c r="A807" t="s">
        <v>21</v>
      </c>
      <c r="B807" s="5">
        <v>102749</v>
      </c>
    </row>
    <row r="808" spans="1:2" x14ac:dyDescent="0.5">
      <c r="A808" t="s">
        <v>21</v>
      </c>
      <c r="B808" s="5">
        <v>1763</v>
      </c>
    </row>
    <row r="809" spans="1:2" x14ac:dyDescent="0.5">
      <c r="A809" t="s">
        <v>21</v>
      </c>
      <c r="B809" s="5">
        <v>1332</v>
      </c>
    </row>
    <row r="810" spans="1:2" x14ac:dyDescent="0.5">
      <c r="A810" t="s">
        <v>21</v>
      </c>
      <c r="B810" s="5">
        <v>5674</v>
      </c>
    </row>
    <row r="811" spans="1:2" x14ac:dyDescent="0.5">
      <c r="A811" t="s">
        <v>21</v>
      </c>
      <c r="B811" s="5">
        <v>57734</v>
      </c>
    </row>
    <row r="812" spans="1:2" x14ac:dyDescent="0.5">
      <c r="A812" t="s">
        <v>21</v>
      </c>
      <c r="B812" s="5">
        <v>1620</v>
      </c>
    </row>
    <row r="813" spans="1:2" x14ac:dyDescent="0.5">
      <c r="A813" t="s">
        <v>21</v>
      </c>
      <c r="B813" s="5">
        <v>60342</v>
      </c>
    </row>
    <row r="814" spans="1:2" x14ac:dyDescent="0.5">
      <c r="A814" t="s">
        <v>21</v>
      </c>
      <c r="B814" s="5">
        <v>57122</v>
      </c>
    </row>
    <row r="815" spans="1:2" x14ac:dyDescent="0.5">
      <c r="A815" t="s">
        <v>21</v>
      </c>
      <c r="B815" s="5">
        <v>4613</v>
      </c>
    </row>
    <row r="816" spans="1:2" x14ac:dyDescent="0.5">
      <c r="A816" t="s">
        <v>21</v>
      </c>
      <c r="B816" s="5">
        <v>159931</v>
      </c>
    </row>
    <row r="817" spans="1:2" x14ac:dyDescent="0.5">
      <c r="A817" t="s">
        <v>21</v>
      </c>
      <c r="B817" s="5">
        <v>689</v>
      </c>
    </row>
    <row r="818" spans="1:2" x14ac:dyDescent="0.5">
      <c r="A818" t="s">
        <v>21</v>
      </c>
      <c r="B818" s="5">
        <v>48236</v>
      </c>
    </row>
    <row r="819" spans="1:2" x14ac:dyDescent="0.5">
      <c r="A819" t="s">
        <v>21</v>
      </c>
      <c r="B819" s="5">
        <v>1667</v>
      </c>
    </row>
    <row r="820" spans="1:2" x14ac:dyDescent="0.5">
      <c r="A820" t="s">
        <v>21</v>
      </c>
      <c r="B820" s="5">
        <v>3349</v>
      </c>
    </row>
    <row r="821" spans="1:2" x14ac:dyDescent="0.5">
      <c r="A821" t="s">
        <v>21</v>
      </c>
      <c r="B821" s="5">
        <v>78743</v>
      </c>
    </row>
    <row r="822" spans="1:2" x14ac:dyDescent="0.5">
      <c r="A822" t="s">
        <v>21</v>
      </c>
      <c r="B822" s="5">
        <v>0</v>
      </c>
    </row>
    <row r="823" spans="1:2" x14ac:dyDescent="0.5">
      <c r="A823" t="s">
        <v>21</v>
      </c>
      <c r="B823" s="5">
        <v>107743</v>
      </c>
    </row>
    <row r="824" spans="1:2" x14ac:dyDescent="0.5">
      <c r="A824" t="s">
        <v>21</v>
      </c>
      <c r="B824" s="5">
        <v>12497</v>
      </c>
    </row>
    <row r="825" spans="1:2" x14ac:dyDescent="0.5">
      <c r="A825" t="s">
        <v>21</v>
      </c>
      <c r="B825" s="5">
        <v>837</v>
      </c>
    </row>
    <row r="826" spans="1:2" x14ac:dyDescent="0.5">
      <c r="A826" t="s">
        <v>21</v>
      </c>
      <c r="B826" s="5">
        <v>119510</v>
      </c>
    </row>
    <row r="827" spans="1:2" x14ac:dyDescent="0.5">
      <c r="A827" t="s">
        <v>21</v>
      </c>
      <c r="B827" s="5">
        <v>35498</v>
      </c>
    </row>
    <row r="828" spans="1:2" x14ac:dyDescent="0.5">
      <c r="A828" t="s">
        <v>21</v>
      </c>
      <c r="B828" s="5">
        <v>53324</v>
      </c>
    </row>
    <row r="829" spans="1:2" x14ac:dyDescent="0.5">
      <c r="A829" t="s">
        <v>21</v>
      </c>
      <c r="B829" s="5">
        <v>622</v>
      </c>
    </row>
    <row r="830" spans="1:2" x14ac:dyDescent="0.5">
      <c r="A830" t="s">
        <v>21</v>
      </c>
      <c r="B830" s="5">
        <v>16389</v>
      </c>
    </row>
    <row r="831" spans="1:2" x14ac:dyDescent="0.5">
      <c r="A831" t="s">
        <v>21</v>
      </c>
      <c r="B831" s="5">
        <v>81136</v>
      </c>
    </row>
    <row r="832" spans="1:2" x14ac:dyDescent="0.5">
      <c r="A832" t="s">
        <v>21</v>
      </c>
      <c r="B832" s="5">
        <v>1768</v>
      </c>
    </row>
    <row r="833" spans="1:2" x14ac:dyDescent="0.5">
      <c r="A833" t="s">
        <v>21</v>
      </c>
      <c r="B833" s="5">
        <v>574</v>
      </c>
    </row>
    <row r="834" spans="1:2" x14ac:dyDescent="0.5">
      <c r="A834" t="s">
        <v>21</v>
      </c>
      <c r="B834" s="5">
        <v>96328</v>
      </c>
    </row>
    <row r="835" spans="1:2" x14ac:dyDescent="0.5">
      <c r="A835" t="s">
        <v>21</v>
      </c>
      <c r="B835" s="5">
        <v>13385</v>
      </c>
    </row>
    <row r="836" spans="1:2" x14ac:dyDescent="0.5">
      <c r="A836" t="s">
        <v>21</v>
      </c>
      <c r="B836" s="5">
        <v>57034</v>
      </c>
    </row>
    <row r="837" spans="1:2" x14ac:dyDescent="0.5">
      <c r="A837" t="s">
        <v>21</v>
      </c>
      <c r="B837" s="5">
        <v>7120</v>
      </c>
    </row>
    <row r="838" spans="1:2" x14ac:dyDescent="0.5">
      <c r="A838" t="s">
        <v>21</v>
      </c>
      <c r="B838" s="5">
        <v>13864</v>
      </c>
    </row>
    <row r="839" spans="1:2" x14ac:dyDescent="0.5">
      <c r="A839" t="s">
        <v>21</v>
      </c>
      <c r="B839" s="5">
        <v>164109</v>
      </c>
    </row>
    <row r="840" spans="1:2" x14ac:dyDescent="0.5">
      <c r="A840" t="s">
        <v>21</v>
      </c>
      <c r="B840" s="5">
        <v>8866</v>
      </c>
    </row>
    <row r="841" spans="1:2" x14ac:dyDescent="0.5">
      <c r="A841" t="s">
        <v>21</v>
      </c>
      <c r="B841" s="5">
        <v>75022</v>
      </c>
    </row>
    <row r="842" spans="1:2" x14ac:dyDescent="0.5">
      <c r="A842" t="s">
        <v>21</v>
      </c>
      <c r="B842" s="5">
        <v>141393</v>
      </c>
    </row>
    <row r="843" spans="1:2" x14ac:dyDescent="0.5">
      <c r="A843" t="s">
        <v>21</v>
      </c>
      <c r="B843" s="5">
        <v>4124</v>
      </c>
    </row>
    <row r="844" spans="1:2" x14ac:dyDescent="0.5">
      <c r="A844" t="s">
        <v>21</v>
      </c>
      <c r="B844" s="5">
        <v>52421</v>
      </c>
    </row>
    <row r="845" spans="1:2" x14ac:dyDescent="0.5">
      <c r="A845" t="s">
        <v>21</v>
      </c>
      <c r="B845" s="5">
        <v>6298</v>
      </c>
    </row>
    <row r="846" spans="1:2" x14ac:dyDescent="0.5">
      <c r="A846" t="s">
        <v>21</v>
      </c>
      <c r="B846" s="5">
        <v>16168</v>
      </c>
    </row>
    <row r="847" spans="1:2" x14ac:dyDescent="0.5">
      <c r="A847" t="s">
        <v>21</v>
      </c>
      <c r="B847" s="5">
        <v>3841</v>
      </c>
    </row>
    <row r="848" spans="1:2" x14ac:dyDescent="0.5">
      <c r="A848" t="s">
        <v>21</v>
      </c>
      <c r="B848" s="5">
        <v>4531</v>
      </c>
    </row>
    <row r="849" spans="1:2" x14ac:dyDescent="0.5">
      <c r="A849" t="s">
        <v>21</v>
      </c>
      <c r="B849" s="5">
        <v>5113</v>
      </c>
    </row>
    <row r="850" spans="1:2" x14ac:dyDescent="0.5">
      <c r="A850" t="s">
        <v>21</v>
      </c>
      <c r="B850" s="5">
        <v>20243</v>
      </c>
    </row>
    <row r="851" spans="1:2" x14ac:dyDescent="0.5">
      <c r="A851" t="s">
        <v>21</v>
      </c>
      <c r="B851" s="5">
        <v>11167</v>
      </c>
    </row>
    <row r="852" spans="1:2" x14ac:dyDescent="0.5">
      <c r="A852" t="s">
        <v>21</v>
      </c>
      <c r="B852" s="5">
        <v>7875</v>
      </c>
    </row>
    <row r="853" spans="1:2" x14ac:dyDescent="0.5">
      <c r="A853" t="s">
        <v>21</v>
      </c>
      <c r="B853" s="5">
        <v>97037</v>
      </c>
    </row>
    <row r="854" spans="1:2" x14ac:dyDescent="0.5">
      <c r="A854" t="s">
        <v>21</v>
      </c>
      <c r="B854" s="5">
        <v>55757</v>
      </c>
    </row>
    <row r="855" spans="1:2" x14ac:dyDescent="0.5">
      <c r="A855" t="s">
        <v>21</v>
      </c>
      <c r="B855" s="5">
        <v>5916</v>
      </c>
    </row>
    <row r="856" spans="1:2" x14ac:dyDescent="0.5">
      <c r="A856" t="s">
        <v>21</v>
      </c>
      <c r="B856" s="5">
        <v>5803</v>
      </c>
    </row>
    <row r="857" spans="1:2" x14ac:dyDescent="0.5">
      <c r="A857" t="s">
        <v>21</v>
      </c>
      <c r="B857" s="5">
        <v>55476</v>
      </c>
    </row>
    <row r="858" spans="1:2" x14ac:dyDescent="0.5">
      <c r="A858" t="s">
        <v>21</v>
      </c>
      <c r="B858" s="5">
        <v>5569</v>
      </c>
    </row>
    <row r="859" spans="1:2" x14ac:dyDescent="0.5">
      <c r="A859" t="s">
        <v>21</v>
      </c>
      <c r="B859" s="5">
        <v>6750</v>
      </c>
    </row>
    <row r="860" spans="1:2" x14ac:dyDescent="0.5">
      <c r="A860" t="s">
        <v>21</v>
      </c>
      <c r="B860" s="5">
        <v>9318</v>
      </c>
    </row>
    <row r="861" spans="1:2" x14ac:dyDescent="0.5">
      <c r="A861" t="s">
        <v>21</v>
      </c>
      <c r="B861" s="5">
        <v>19769</v>
      </c>
    </row>
    <row r="862" spans="1:2" x14ac:dyDescent="0.5">
      <c r="A862" t="s">
        <v>21</v>
      </c>
      <c r="B862" s="5">
        <v>178483</v>
      </c>
    </row>
    <row r="863" spans="1:2" x14ac:dyDescent="0.5">
      <c r="A863" t="s">
        <v>21</v>
      </c>
      <c r="B863" s="5">
        <v>87448</v>
      </c>
    </row>
    <row r="864" spans="1:2" x14ac:dyDescent="0.5">
      <c r="A864" t="s">
        <v>21</v>
      </c>
      <c r="B864" s="5">
        <v>1863</v>
      </c>
    </row>
    <row r="865" spans="1:2" x14ac:dyDescent="0.5">
      <c r="A865" t="s">
        <v>21</v>
      </c>
      <c r="B865" s="5">
        <v>2</v>
      </c>
    </row>
    <row r="866" spans="1:2" x14ac:dyDescent="0.5">
      <c r="A866" t="s">
        <v>21</v>
      </c>
      <c r="B866" s="5">
        <v>824</v>
      </c>
    </row>
    <row r="867" spans="1:2" x14ac:dyDescent="0.5">
      <c r="A867" t="s">
        <v>21</v>
      </c>
      <c r="B867" s="5">
        <v>7438</v>
      </c>
    </row>
    <row r="868" spans="1:2" x14ac:dyDescent="0.5">
      <c r="A868" t="s">
        <v>21</v>
      </c>
      <c r="B868" s="5">
        <v>8906</v>
      </c>
    </row>
    <row r="869" spans="1:2" x14ac:dyDescent="0.5">
      <c r="A869" t="s">
        <v>21</v>
      </c>
      <c r="B869" s="5">
        <v>7724</v>
      </c>
    </row>
    <row r="870" spans="1:2" x14ac:dyDescent="0.5">
      <c r="A870" t="s">
        <v>21</v>
      </c>
      <c r="B870" s="5">
        <v>26571</v>
      </c>
    </row>
    <row r="871" spans="1:2" x14ac:dyDescent="0.5">
      <c r="A871" t="s">
        <v>21</v>
      </c>
      <c r="B871" s="5">
        <v>5593</v>
      </c>
    </row>
    <row r="872" spans="1:2" x14ac:dyDescent="0.5">
      <c r="A872" t="s">
        <v>21</v>
      </c>
      <c r="B872" s="5">
        <v>4432</v>
      </c>
    </row>
    <row r="873" spans="1:2" x14ac:dyDescent="0.5">
      <c r="A873" t="s">
        <v>21</v>
      </c>
      <c r="B873" s="5">
        <v>141822</v>
      </c>
    </row>
    <row r="874" spans="1:2" x14ac:dyDescent="0.5">
      <c r="A874" t="s">
        <v>21</v>
      </c>
      <c r="B874" s="5">
        <v>159037</v>
      </c>
    </row>
    <row r="875" spans="1:2" x14ac:dyDescent="0.5">
      <c r="A875" t="s">
        <v>21</v>
      </c>
      <c r="B875" s="5">
        <v>115396</v>
      </c>
    </row>
    <row r="876" spans="1:2" x14ac:dyDescent="0.5">
      <c r="A876" t="s">
        <v>21</v>
      </c>
      <c r="B876" s="5">
        <v>7656</v>
      </c>
    </row>
    <row r="877" spans="1:2" x14ac:dyDescent="0.5">
      <c r="A877" t="s">
        <v>21</v>
      </c>
      <c r="B877" s="5">
        <v>96888</v>
      </c>
    </row>
    <row r="878" spans="1:2" x14ac:dyDescent="0.5">
      <c r="A878" t="s">
        <v>21</v>
      </c>
      <c r="B878" s="5">
        <v>6245</v>
      </c>
    </row>
    <row r="879" spans="1:2" x14ac:dyDescent="0.5">
      <c r="A879" t="s">
        <v>21</v>
      </c>
      <c r="B879" s="5">
        <v>3</v>
      </c>
    </row>
    <row r="880" spans="1:2" x14ac:dyDescent="0.5">
      <c r="A880" t="s">
        <v>21</v>
      </c>
      <c r="B880" s="5">
        <v>4710</v>
      </c>
    </row>
    <row r="881" spans="1:2" x14ac:dyDescent="0.5">
      <c r="A881" t="s">
        <v>21</v>
      </c>
      <c r="B881" s="5">
        <v>28870</v>
      </c>
    </row>
    <row r="882" spans="1:2" x14ac:dyDescent="0.5">
      <c r="A882" t="s">
        <v>21</v>
      </c>
      <c r="B882" s="5">
        <v>97369</v>
      </c>
    </row>
    <row r="883" spans="1:2" x14ac:dyDescent="0.5">
      <c r="A883" t="s">
        <v>21</v>
      </c>
      <c r="B883" s="5">
        <v>735</v>
      </c>
    </row>
    <row r="884" spans="1:2" x14ac:dyDescent="0.5">
      <c r="A884" t="s">
        <v>21</v>
      </c>
      <c r="B884" s="5">
        <v>107622</v>
      </c>
    </row>
    <row r="885" spans="1:2" x14ac:dyDescent="0.5">
      <c r="A885" t="s">
        <v>21</v>
      </c>
      <c r="B885" s="5">
        <v>1557</v>
      </c>
    </row>
    <row r="886" spans="1:2" x14ac:dyDescent="0.5">
      <c r="A886" t="s">
        <v>21</v>
      </c>
      <c r="B886" s="5">
        <v>6100</v>
      </c>
    </row>
    <row r="887" spans="1:2" x14ac:dyDescent="0.5">
      <c r="A887" t="s">
        <v>21</v>
      </c>
      <c r="B887" s="5">
        <v>1592</v>
      </c>
    </row>
    <row r="888" spans="1:2" x14ac:dyDescent="0.5">
      <c r="A888" t="s">
        <v>21</v>
      </c>
      <c r="B888" s="5">
        <v>504</v>
      </c>
    </row>
    <row r="889" spans="1:2" x14ac:dyDescent="0.5">
      <c r="A889" t="s">
        <v>21</v>
      </c>
      <c r="B889" s="5">
        <v>2091</v>
      </c>
    </row>
    <row r="890" spans="1:2" x14ac:dyDescent="0.5">
      <c r="A890" t="s">
        <v>21</v>
      </c>
      <c r="B890" s="5">
        <v>114615</v>
      </c>
    </row>
    <row r="891" spans="1:2" x14ac:dyDescent="0.5">
      <c r="A891" t="s">
        <v>21</v>
      </c>
      <c r="B891" s="5">
        <v>55372</v>
      </c>
    </row>
    <row r="892" spans="1:2" x14ac:dyDescent="0.5">
      <c r="A892" t="s">
        <v>21</v>
      </c>
      <c r="B892" s="5">
        <v>109106</v>
      </c>
    </row>
    <row r="893" spans="1:2" x14ac:dyDescent="0.5">
      <c r="A893" t="s">
        <v>21</v>
      </c>
      <c r="B893" s="5">
        <v>968</v>
      </c>
    </row>
    <row r="894" spans="1:2" x14ac:dyDescent="0.5">
      <c r="A894" t="s">
        <v>21</v>
      </c>
      <c r="B894" s="5">
        <v>72623</v>
      </c>
    </row>
    <row r="895" spans="1:2" x14ac:dyDescent="0.5">
      <c r="A895" t="s">
        <v>21</v>
      </c>
      <c r="B895" s="5">
        <v>45987</v>
      </c>
    </row>
    <row r="896" spans="1:2" x14ac:dyDescent="0.5">
      <c r="A896" t="s">
        <v>21</v>
      </c>
      <c r="B896" s="5">
        <v>87293</v>
      </c>
    </row>
    <row r="897" spans="1:2" x14ac:dyDescent="0.5">
      <c r="A897" t="s">
        <v>21</v>
      </c>
      <c r="B897" s="5">
        <v>3351</v>
      </c>
    </row>
    <row r="898" spans="1:2" x14ac:dyDescent="0.5">
      <c r="A898" t="s">
        <v>21</v>
      </c>
      <c r="B898" s="5">
        <v>540</v>
      </c>
    </row>
    <row r="899" spans="1:2" x14ac:dyDescent="0.5">
      <c r="A899" t="s">
        <v>21</v>
      </c>
      <c r="B899" s="5">
        <v>680</v>
      </c>
    </row>
    <row r="900" spans="1:2" x14ac:dyDescent="0.5">
      <c r="A900" t="s">
        <v>21</v>
      </c>
      <c r="B900" s="5">
        <v>1022</v>
      </c>
    </row>
    <row r="901" spans="1:2" x14ac:dyDescent="0.5">
      <c r="A901" t="s">
        <v>21</v>
      </c>
      <c r="B901" s="5">
        <v>4275</v>
      </c>
    </row>
    <row r="902" spans="1:2" x14ac:dyDescent="0.5">
      <c r="A902" t="s">
        <v>21</v>
      </c>
      <c r="B902" s="5">
        <v>1583</v>
      </c>
    </row>
    <row r="903" spans="1:2" x14ac:dyDescent="0.5">
      <c r="A903" t="s">
        <v>21</v>
      </c>
      <c r="B903" s="5">
        <v>71320</v>
      </c>
    </row>
    <row r="904" spans="1:2" x14ac:dyDescent="0.5">
      <c r="A904" t="s">
        <v>21</v>
      </c>
      <c r="B904" s="5">
        <v>4509</v>
      </c>
    </row>
    <row r="905" spans="1:2" x14ac:dyDescent="0.5">
      <c r="A905" t="s">
        <v>21</v>
      </c>
      <c r="B905" s="5">
        <v>4899</v>
      </c>
    </row>
    <row r="906" spans="1:2" x14ac:dyDescent="0.5">
      <c r="A906" t="s">
        <v>21</v>
      </c>
      <c r="B906" s="5">
        <v>4929</v>
      </c>
    </row>
    <row r="907" spans="1:2" x14ac:dyDescent="0.5">
      <c r="A907" t="s">
        <v>21</v>
      </c>
      <c r="B907" s="5">
        <v>1424</v>
      </c>
    </row>
    <row r="908" spans="1:2" x14ac:dyDescent="0.5">
      <c r="A908" t="s">
        <v>21</v>
      </c>
      <c r="B908" s="5">
        <v>77355</v>
      </c>
    </row>
    <row r="909" spans="1:2" x14ac:dyDescent="0.5">
      <c r="A909" t="s">
        <v>21</v>
      </c>
      <c r="B909" s="5">
        <v>6086</v>
      </c>
    </row>
    <row r="910" spans="1:2" x14ac:dyDescent="0.5">
      <c r="A910" t="s">
        <v>21</v>
      </c>
      <c r="B910" s="5">
        <v>2703</v>
      </c>
    </row>
    <row r="911" spans="1:2" x14ac:dyDescent="0.5">
      <c r="A911" t="s">
        <v>21</v>
      </c>
      <c r="B911" s="5">
        <v>1</v>
      </c>
    </row>
    <row r="912" spans="1:2" x14ac:dyDescent="0.5">
      <c r="A912" t="s">
        <v>21</v>
      </c>
      <c r="B912" s="5">
        <v>2505</v>
      </c>
    </row>
    <row r="913" spans="1:2" x14ac:dyDescent="0.5">
      <c r="A913" t="s">
        <v>21</v>
      </c>
      <c r="B913" s="5">
        <v>2778</v>
      </c>
    </row>
    <row r="914" spans="1:2" x14ac:dyDescent="0.5">
      <c r="A914" t="s">
        <v>21</v>
      </c>
      <c r="B914" s="5">
        <v>2594</v>
      </c>
    </row>
    <row r="915" spans="1:2" x14ac:dyDescent="0.5">
      <c r="A915" t="s">
        <v>21</v>
      </c>
      <c r="B915" s="5">
        <v>38376</v>
      </c>
    </row>
    <row r="916" spans="1:2" x14ac:dyDescent="0.5">
      <c r="A916" t="s">
        <v>21</v>
      </c>
      <c r="B916" s="5">
        <v>6920</v>
      </c>
    </row>
    <row r="917" spans="1:2" x14ac:dyDescent="0.5">
      <c r="A917" t="s">
        <v>21</v>
      </c>
      <c r="B917" s="5">
        <v>5465</v>
      </c>
    </row>
    <row r="918" spans="1:2" x14ac:dyDescent="0.5">
      <c r="A918" t="s">
        <v>21</v>
      </c>
      <c r="B918" s="5">
        <v>126628</v>
      </c>
    </row>
    <row r="919" spans="1:2" x14ac:dyDescent="0.5">
      <c r="A919" t="s">
        <v>21</v>
      </c>
      <c r="B919" s="5">
        <v>31665</v>
      </c>
    </row>
    <row r="920" spans="1:2" x14ac:dyDescent="0.5">
      <c r="A920" t="s">
        <v>21</v>
      </c>
      <c r="B920" s="5">
        <v>109374</v>
      </c>
    </row>
    <row r="921" spans="1:2" x14ac:dyDescent="0.5">
      <c r="A921" t="s">
        <v>21</v>
      </c>
      <c r="B921" s="5">
        <v>127745</v>
      </c>
    </row>
    <row r="922" spans="1:2" x14ac:dyDescent="0.5">
      <c r="A922" t="s">
        <v>21</v>
      </c>
      <c r="B922" s="5">
        <v>2289</v>
      </c>
    </row>
    <row r="923" spans="1:2" x14ac:dyDescent="0.5">
      <c r="A923" t="s">
        <v>21</v>
      </c>
      <c r="B923" s="5">
        <v>11108</v>
      </c>
    </row>
    <row r="924" spans="1:2" x14ac:dyDescent="0.5">
      <c r="A924" t="s">
        <v>21</v>
      </c>
      <c r="B924" s="5">
        <v>2437</v>
      </c>
    </row>
    <row r="925" spans="1:2" x14ac:dyDescent="0.5">
      <c r="A925" t="s">
        <v>21</v>
      </c>
      <c r="B925" s="5">
        <v>93991</v>
      </c>
    </row>
    <row r="926" spans="1:2" x14ac:dyDescent="0.5">
      <c r="A926" t="s">
        <v>21</v>
      </c>
      <c r="B926" s="5">
        <v>2</v>
      </c>
    </row>
    <row r="927" spans="1:2" x14ac:dyDescent="0.5">
      <c r="A927" t="s">
        <v>21</v>
      </c>
      <c r="B927" s="5">
        <v>795</v>
      </c>
    </row>
    <row r="928" spans="1:2" x14ac:dyDescent="0.5">
      <c r="A928" t="s">
        <v>21</v>
      </c>
      <c r="B928" s="5">
        <v>1843</v>
      </c>
    </row>
    <row r="929" spans="1:2" x14ac:dyDescent="0.5">
      <c r="A929" t="s">
        <v>21</v>
      </c>
      <c r="B929" s="5">
        <v>1343</v>
      </c>
    </row>
    <row r="930" spans="1:2" x14ac:dyDescent="0.5">
      <c r="A930" t="s">
        <v>21</v>
      </c>
      <c r="B930" s="5">
        <v>1210</v>
      </c>
    </row>
    <row r="931" spans="1:2" x14ac:dyDescent="0.5">
      <c r="A931" t="s">
        <v>21</v>
      </c>
      <c r="B931" s="5">
        <v>1577</v>
      </c>
    </row>
    <row r="932" spans="1:2" x14ac:dyDescent="0.5">
      <c r="A932" t="s">
        <v>21</v>
      </c>
      <c r="B932" s="5">
        <v>3301</v>
      </c>
    </row>
    <row r="933" spans="1:2" x14ac:dyDescent="0.5">
      <c r="A933" t="s">
        <v>21</v>
      </c>
      <c r="B933" s="5">
        <v>5729</v>
      </c>
    </row>
    <row r="934" spans="1:2" x14ac:dyDescent="0.5">
      <c r="A934" t="s">
        <v>21</v>
      </c>
      <c r="B934" s="5">
        <v>1690</v>
      </c>
    </row>
    <row r="935" spans="1:2" x14ac:dyDescent="0.5">
      <c r="A935" t="s">
        <v>21</v>
      </c>
      <c r="B935" s="5">
        <v>3839</v>
      </c>
    </row>
    <row r="936" spans="1:2" x14ac:dyDescent="0.5">
      <c r="A936" t="s">
        <v>21</v>
      </c>
      <c r="B936" s="5">
        <v>5615</v>
      </c>
    </row>
    <row r="937" spans="1:2" x14ac:dyDescent="0.5">
      <c r="A937" t="s">
        <v>21</v>
      </c>
      <c r="B937" s="5">
        <v>55805</v>
      </c>
    </row>
    <row r="938" spans="1:2" x14ac:dyDescent="0.5">
      <c r="A938" t="s">
        <v>21</v>
      </c>
      <c r="B938" s="5">
        <v>15238</v>
      </c>
    </row>
    <row r="939" spans="1:2" x14ac:dyDescent="0.5">
      <c r="A939" t="s">
        <v>21</v>
      </c>
      <c r="B939" s="5">
        <v>961</v>
      </c>
    </row>
    <row r="940" spans="1:2" x14ac:dyDescent="0.5">
      <c r="A940" t="s">
        <v>21</v>
      </c>
      <c r="B940" s="5">
        <v>5</v>
      </c>
    </row>
    <row r="941" spans="1:2" x14ac:dyDescent="0.5">
      <c r="A941" t="s">
        <v>21</v>
      </c>
      <c r="B941" s="5">
        <v>1980</v>
      </c>
    </row>
    <row r="942" spans="1:2" x14ac:dyDescent="0.5">
      <c r="A942" t="s">
        <v>21</v>
      </c>
      <c r="B942" s="5">
        <v>35698</v>
      </c>
    </row>
    <row r="943" spans="1:2" x14ac:dyDescent="0.5">
      <c r="A943" t="s">
        <v>21</v>
      </c>
      <c r="B943" s="5">
        <v>6631</v>
      </c>
    </row>
    <row r="944" spans="1:2" x14ac:dyDescent="0.5">
      <c r="A944" t="s">
        <v>21</v>
      </c>
      <c r="B944" s="5">
        <v>4678</v>
      </c>
    </row>
    <row r="945" spans="1:2" x14ac:dyDescent="0.5">
      <c r="A945" t="s">
        <v>21</v>
      </c>
      <c r="B945" s="5">
        <v>57659</v>
      </c>
    </row>
    <row r="946" spans="1:2" x14ac:dyDescent="0.5">
      <c r="A946" t="s">
        <v>21</v>
      </c>
      <c r="B946" s="5">
        <v>1414</v>
      </c>
    </row>
    <row r="947" spans="1:2" x14ac:dyDescent="0.5">
      <c r="A947" t="s">
        <v>21</v>
      </c>
      <c r="B947" s="5">
        <v>26176</v>
      </c>
    </row>
    <row r="948" spans="1:2" x14ac:dyDescent="0.5">
      <c r="A948" t="s">
        <v>21</v>
      </c>
      <c r="B948" s="5">
        <v>5177</v>
      </c>
    </row>
    <row r="949" spans="1:2" x14ac:dyDescent="0.5">
      <c r="A949" t="s">
        <v>21</v>
      </c>
      <c r="B949" s="5">
        <v>78630</v>
      </c>
    </row>
    <row r="950" spans="1:2" x14ac:dyDescent="0.5">
      <c r="A950" t="s">
        <v>21</v>
      </c>
      <c r="B950" s="5">
        <v>6115</v>
      </c>
    </row>
    <row r="951" spans="1:2" x14ac:dyDescent="0.5">
      <c r="A951" t="s">
        <v>21</v>
      </c>
      <c r="B951" s="5">
        <v>114523</v>
      </c>
    </row>
    <row r="952" spans="1:2" x14ac:dyDescent="0.5">
      <c r="A952" t="s">
        <v>21</v>
      </c>
      <c r="B952" s="5">
        <v>3144</v>
      </c>
    </row>
    <row r="953" spans="1:2" x14ac:dyDescent="0.5">
      <c r="A953" t="s">
        <v>21</v>
      </c>
      <c r="B953" s="5">
        <v>4899</v>
      </c>
    </row>
    <row r="954" spans="1:2" x14ac:dyDescent="0.5">
      <c r="A954" t="s">
        <v>21</v>
      </c>
      <c r="B954" s="5">
        <v>6839</v>
      </c>
    </row>
    <row r="955" spans="1:2" x14ac:dyDescent="0.5">
      <c r="A955" t="s">
        <v>21</v>
      </c>
      <c r="B955" s="5">
        <v>74073</v>
      </c>
    </row>
    <row r="956" spans="1:2" x14ac:dyDescent="0.5">
      <c r="A956" t="s">
        <v>21</v>
      </c>
      <c r="B956" s="5">
        <v>4814</v>
      </c>
    </row>
    <row r="957" spans="1:2" x14ac:dyDescent="0.5">
      <c r="A957" t="s">
        <v>21</v>
      </c>
      <c r="B957" s="5">
        <v>37823</v>
      </c>
    </row>
    <row r="958" spans="1:2" x14ac:dyDescent="0.5">
      <c r="A958" t="s">
        <v>21</v>
      </c>
      <c r="B958" s="5">
        <v>6089</v>
      </c>
    </row>
    <row r="959" spans="1:2" x14ac:dyDescent="0.5">
      <c r="A959" t="s">
        <v>21</v>
      </c>
      <c r="B959" s="5">
        <v>51814</v>
      </c>
    </row>
    <row r="960" spans="1:2" x14ac:dyDescent="0.5">
      <c r="A960" t="s">
        <v>21</v>
      </c>
      <c r="B960" s="5">
        <v>1901</v>
      </c>
    </row>
    <row r="961" spans="1:2" x14ac:dyDescent="0.5">
      <c r="A961" t="s">
        <v>21</v>
      </c>
      <c r="B961" s="5">
        <v>65877</v>
      </c>
    </row>
    <row r="962" spans="1:2" x14ac:dyDescent="0.5">
      <c r="A962" t="s">
        <v>21</v>
      </c>
      <c r="B962" s="5">
        <v>42596</v>
      </c>
    </row>
    <row r="963" spans="1:2" x14ac:dyDescent="0.5">
      <c r="A963" t="s">
        <v>21</v>
      </c>
      <c r="B963" s="5">
        <v>2721</v>
      </c>
    </row>
    <row r="964" spans="1:2" x14ac:dyDescent="0.5">
      <c r="A964" t="s">
        <v>21</v>
      </c>
      <c r="B964" s="5">
        <v>1518</v>
      </c>
    </row>
    <row r="965" spans="1:2" x14ac:dyDescent="0.5">
      <c r="A965" t="s">
        <v>21</v>
      </c>
      <c r="B965" s="5">
        <v>45004</v>
      </c>
    </row>
    <row r="966" spans="1:2" x14ac:dyDescent="0.5">
      <c r="A966" t="s">
        <v>21</v>
      </c>
      <c r="B966" s="5">
        <v>6543</v>
      </c>
    </row>
    <row r="967" spans="1:2" x14ac:dyDescent="0.5">
      <c r="A967" t="s">
        <v>21</v>
      </c>
      <c r="B967" s="5">
        <v>3496</v>
      </c>
    </row>
    <row r="968" spans="1:2" x14ac:dyDescent="0.5">
      <c r="A968" t="s">
        <v>21</v>
      </c>
      <c r="B968" s="5">
        <v>5523</v>
      </c>
    </row>
    <row r="969" spans="1:2" x14ac:dyDescent="0.5">
      <c r="A969" t="s">
        <v>21</v>
      </c>
      <c r="B969" s="5">
        <v>47260</v>
      </c>
    </row>
    <row r="970" spans="1:2" x14ac:dyDescent="0.5">
      <c r="A970" t="s">
        <v>21</v>
      </c>
      <c r="B970" s="5">
        <v>19557</v>
      </c>
    </row>
    <row r="971" spans="1:2" x14ac:dyDescent="0.5">
      <c r="A971" t="s">
        <v>21</v>
      </c>
      <c r="B971" s="5">
        <v>3087</v>
      </c>
    </row>
    <row r="972" spans="1:2" x14ac:dyDescent="0.5">
      <c r="A972" t="s">
        <v>21</v>
      </c>
      <c r="B972" s="5">
        <v>3251</v>
      </c>
    </row>
    <row r="973" spans="1:2" x14ac:dyDescent="0.5">
      <c r="A973" t="s">
        <v>21</v>
      </c>
      <c r="B973" s="5">
        <v>173191</v>
      </c>
    </row>
    <row r="974" spans="1:2" x14ac:dyDescent="0.5">
      <c r="A974" t="s">
        <v>21</v>
      </c>
      <c r="B974" s="5">
        <v>3232</v>
      </c>
    </row>
    <row r="975" spans="1:2" x14ac:dyDescent="0.5">
      <c r="A975" t="s">
        <v>21</v>
      </c>
      <c r="B975" s="5">
        <v>45831</v>
      </c>
    </row>
    <row r="976" spans="1:2" x14ac:dyDescent="0.5">
      <c r="A976" t="s">
        <v>21</v>
      </c>
      <c r="B976" s="5">
        <v>3260</v>
      </c>
    </row>
    <row r="977" spans="1:2" x14ac:dyDescent="0.5">
      <c r="A977" t="s">
        <v>21</v>
      </c>
      <c r="B977" s="5">
        <v>4896</v>
      </c>
    </row>
    <row r="978" spans="1:2" x14ac:dyDescent="0.5">
      <c r="A978" t="s">
        <v>21</v>
      </c>
      <c r="B978" s="5">
        <v>1546</v>
      </c>
    </row>
    <row r="979" spans="1:2" x14ac:dyDescent="0.5">
      <c r="A979" t="s">
        <v>21</v>
      </c>
      <c r="B979" s="5">
        <v>1136</v>
      </c>
    </row>
    <row r="980" spans="1:2" x14ac:dyDescent="0.5">
      <c r="A980" t="s">
        <v>21</v>
      </c>
      <c r="B980" s="5">
        <v>5973</v>
      </c>
    </row>
    <row r="981" spans="1:2" x14ac:dyDescent="0.5">
      <c r="A981" t="s">
        <v>21</v>
      </c>
      <c r="B981" s="5">
        <v>92824</v>
      </c>
    </row>
    <row r="982" spans="1:2" x14ac:dyDescent="0.5">
      <c r="A982" t="s">
        <v>21</v>
      </c>
      <c r="B982" s="5">
        <v>62174</v>
      </c>
    </row>
    <row r="983" spans="1:2" x14ac:dyDescent="0.5">
      <c r="A983" t="s">
        <v>21</v>
      </c>
      <c r="B983" s="5">
        <v>31594</v>
      </c>
    </row>
    <row r="984" spans="1:2" x14ac:dyDescent="0.5">
      <c r="A984" t="s">
        <v>21</v>
      </c>
      <c r="B984" s="5">
        <v>1985</v>
      </c>
    </row>
    <row r="985" spans="1:2" x14ac:dyDescent="0.5">
      <c r="A985" t="s">
        <v>21</v>
      </c>
      <c r="B985" s="5">
        <v>57250</v>
      </c>
    </row>
    <row r="986" spans="1:2" x14ac:dyDescent="0.5">
      <c r="A986" t="s">
        <v>21</v>
      </c>
      <c r="B986" s="5">
        <v>17879</v>
      </c>
    </row>
    <row r="987" spans="1:2" x14ac:dyDescent="0.5">
      <c r="A987" t="s">
        <v>21</v>
      </c>
      <c r="B987" s="5">
        <v>5429</v>
      </c>
    </row>
    <row r="988" spans="1:2" x14ac:dyDescent="0.5">
      <c r="A988" t="s">
        <v>21</v>
      </c>
      <c r="B988" s="5">
        <v>48227</v>
      </c>
    </row>
    <row r="989" spans="1:2" x14ac:dyDescent="0.5">
      <c r="A989" t="s">
        <v>21</v>
      </c>
      <c r="B989" s="5">
        <v>7220</v>
      </c>
    </row>
    <row r="990" spans="1:2" x14ac:dyDescent="0.5">
      <c r="A990" t="s">
        <v>21</v>
      </c>
      <c r="B990" s="5">
        <v>2533</v>
      </c>
    </row>
    <row r="991" spans="1:2" x14ac:dyDescent="0.5">
      <c r="A991" t="s">
        <v>21</v>
      </c>
      <c r="B991" s="5">
        <v>68137</v>
      </c>
    </row>
    <row r="992" spans="1:2" x14ac:dyDescent="0.5">
      <c r="A992" t="s">
        <v>21</v>
      </c>
      <c r="B992" s="5">
        <v>5362</v>
      </c>
    </row>
    <row r="993" spans="1:2" x14ac:dyDescent="0.5">
      <c r="A993" t="s">
        <v>21</v>
      </c>
      <c r="B993" s="5">
        <v>2769</v>
      </c>
    </row>
    <row r="994" spans="1:2" x14ac:dyDescent="0.5">
      <c r="A994" t="s">
        <v>21</v>
      </c>
      <c r="B994" s="5">
        <v>56774</v>
      </c>
    </row>
    <row r="995" spans="1:2" x14ac:dyDescent="0.5">
      <c r="A995" t="s">
        <v>21</v>
      </c>
      <c r="B995" s="5">
        <v>8747</v>
      </c>
    </row>
    <row r="996" spans="1:2" x14ac:dyDescent="0.5">
      <c r="A996" t="s">
        <v>21</v>
      </c>
      <c r="B996" s="5">
        <v>79045</v>
      </c>
    </row>
    <row r="997" spans="1:2" x14ac:dyDescent="0.5">
      <c r="A997" t="s">
        <v>21</v>
      </c>
      <c r="B997" s="5">
        <v>30215</v>
      </c>
    </row>
    <row r="998" spans="1:2" x14ac:dyDescent="0.5">
      <c r="A998" t="s">
        <v>21</v>
      </c>
      <c r="B998" s="5">
        <v>84891</v>
      </c>
    </row>
    <row r="999" spans="1:2" x14ac:dyDescent="0.5">
      <c r="A999" t="s">
        <v>21</v>
      </c>
      <c r="B999" s="5">
        <v>5918</v>
      </c>
    </row>
    <row r="1000" spans="1:2" x14ac:dyDescent="0.5">
      <c r="A1000" t="s">
        <v>21</v>
      </c>
      <c r="B1000" s="5">
        <v>101987</v>
      </c>
    </row>
    <row r="1001" spans="1:2" x14ac:dyDescent="0.5">
      <c r="A1001" t="s">
        <v>21</v>
      </c>
      <c r="B1001" s="5">
        <v>62819</v>
      </c>
    </row>
  </sheetData>
  <autoFilter ref="A1:B1" xr:uid="{0FDC68D7-7AF8-4380-AF83-2ED739ADA905}">
    <sortState xmlns:xlrd2="http://schemas.microsoft.com/office/spreadsheetml/2017/richdata2" ref="A2:B1001">
      <sortCondition ref="A1"/>
    </sortState>
  </autoFilter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Crowdfunding</vt:lpstr>
      <vt:lpstr>Category statistics</vt:lpstr>
      <vt:lpstr>Subcategory Statistics</vt:lpstr>
      <vt:lpstr>Outcome based on Goal</vt:lpstr>
      <vt:lpstr>Outcome based on lauch date</vt:lpstr>
      <vt:lpstr>Stats</vt:lpstr>
      <vt:lpstr>Other stats</vt:lpstr>
      <vt:lpstr>successful_table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Abdifatah Daoud</cp:lastModifiedBy>
  <dcterms:created xsi:type="dcterms:W3CDTF">2021-09-29T18:52:28Z</dcterms:created>
  <dcterms:modified xsi:type="dcterms:W3CDTF">2024-02-08T12:14:38Z</dcterms:modified>
</cp:coreProperties>
</file>