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9" i="1" l="1"/>
  <c r="E80" i="1"/>
  <c r="E78" i="1"/>
  <c r="E77" i="1"/>
  <c r="F69" i="1"/>
  <c r="F67" i="1"/>
  <c r="F65" i="1"/>
  <c r="F11" i="1"/>
  <c r="F19" i="1"/>
  <c r="F29" i="1"/>
  <c r="C22" i="1"/>
  <c r="C6" i="1"/>
  <c r="C77" i="1" l="1"/>
  <c r="E76" i="1" s="1"/>
  <c r="F78" i="1" l="1"/>
  <c r="F77" i="1"/>
  <c r="F79" i="1"/>
  <c r="G78" i="1"/>
  <c r="F80" i="1"/>
  <c r="G76" i="1"/>
  <c r="G77" i="1"/>
  <c r="G79" i="1"/>
  <c r="G80" i="1"/>
  <c r="F76" i="1"/>
  <c r="C68" i="1" l="1"/>
  <c r="F56" i="1"/>
  <c r="F51" i="1"/>
  <c r="F46" i="1"/>
  <c r="F37" i="1"/>
  <c r="C31" i="1"/>
  <c r="C14" i="1"/>
  <c r="F3" i="1" l="1"/>
</calcChain>
</file>

<file path=xl/sharedStrings.xml><?xml version="1.0" encoding="utf-8"?>
<sst xmlns="http://schemas.openxmlformats.org/spreadsheetml/2006/main" count="70" uniqueCount="58">
  <si>
    <t>Q1)</t>
  </si>
  <si>
    <t xml:space="preserve">LOAN AMOUNT </t>
  </si>
  <si>
    <t xml:space="preserve">YEARS </t>
  </si>
  <si>
    <t>INTEREST RATE</t>
  </si>
  <si>
    <t>MONTHLY PAYMENT</t>
  </si>
  <si>
    <t xml:space="preserve">MONTHS </t>
  </si>
  <si>
    <t>Q2)</t>
  </si>
  <si>
    <t>PRINCIPAL PAYMENT</t>
  </si>
  <si>
    <t>Q3)</t>
  </si>
  <si>
    <t>Q4)</t>
  </si>
  <si>
    <t xml:space="preserve"> Calculate the EMI for a loan of ₹200,000 with an annual interest rate of 10% to be repaid over 5 years. </t>
  </si>
  <si>
    <t xml:space="preserve">LOAN </t>
  </si>
  <si>
    <t>REPAID OVER</t>
  </si>
  <si>
    <t>EMI</t>
  </si>
  <si>
    <t>NUMBER OF PAYMENTS</t>
  </si>
  <si>
    <t>Q5)</t>
  </si>
  <si>
    <t xml:space="preserve"> Calculate the CAGR for an investment that grows from ₹10,000 to ₹15,000 over 4 years</t>
  </si>
  <si>
    <t xml:space="preserve"> Calculate the monthly payment for a loan of ₹150,000 with an annual interest rate of 8% to be repaid over 3 years</t>
  </si>
  <si>
    <t xml:space="preserve"> Determine the principal portion of the payment for the 12th month of the loan described in question 1. </t>
  </si>
  <si>
    <t xml:space="preserve"> Calculate the interest portion of the payment for the 6th month of the same loan described in question 1. </t>
  </si>
  <si>
    <t xml:space="preserve">TENURE </t>
  </si>
  <si>
    <t>CAGR</t>
  </si>
  <si>
    <t>PV</t>
  </si>
  <si>
    <t>FV</t>
  </si>
  <si>
    <t>Q6</t>
  </si>
  <si>
    <t xml:space="preserve"> Determine the effective annual interest rate for a nominal annual interest rate of 6% compounded quarterly.</t>
  </si>
  <si>
    <t xml:space="preserve">NOMINAL INTEREST RATE </t>
  </si>
  <si>
    <t xml:space="preserve">COMPOUNDED PER YEAR </t>
  </si>
  <si>
    <t>EFFECTIVE INTEREST RATE</t>
  </si>
  <si>
    <t>Q7)</t>
  </si>
  <si>
    <t xml:space="preserve"> Calculate the nominal annual interest rate for an effective annual interest rate of 9.5% compounded monthly</t>
  </si>
  <si>
    <t xml:space="preserve">EFFECTIVE ANNUAL INTEREST RATE </t>
  </si>
  <si>
    <t>COMPOUNDED ANNUALLY</t>
  </si>
  <si>
    <t>NOMINAL INTEREST RATE</t>
  </si>
  <si>
    <t>Q8)</t>
  </si>
  <si>
    <t xml:space="preserve"> Calculate the straight-line depreciation expense for an asset with an initial cost of ₹50,000, a salvage value of ₹10,000, and a useful life of 5 years.</t>
  </si>
  <si>
    <t>INITIAL COST OF THE ASSET</t>
  </si>
  <si>
    <t>LIFETIME IN YEARS</t>
  </si>
  <si>
    <t>STRAIGHT LINE DEPRECIATION</t>
  </si>
  <si>
    <t>Q9)</t>
  </si>
  <si>
    <t xml:space="preserve"> Given a loan of ₹300,000 with an annual interest rate of 7% to be repaid over 10 years, calculate the total monthly payment,</t>
  </si>
  <si>
    <t xml:space="preserve"> the principal portion of the payment for the 36th month, and the interest portion of the payment for the 60th month. </t>
  </si>
  <si>
    <t xml:space="preserve">SALVAGE VALUE </t>
  </si>
  <si>
    <t xml:space="preserve">ANNUAL INTEREST RATE </t>
  </si>
  <si>
    <t>TENURE</t>
  </si>
  <si>
    <t xml:space="preserve">MONTHLY PAYMENT </t>
  </si>
  <si>
    <t>PRINCIPLE PAYMENT</t>
  </si>
  <si>
    <t>INTEREST PAYMENT</t>
  </si>
  <si>
    <t>Q10)</t>
  </si>
  <si>
    <t>Design a financial model that calculates the monthly payment for a mortgage loan based on user inputs for loan amount,</t>
  </si>
  <si>
    <t xml:space="preserve"> interest rate, and duration. Include separate cells to display the principal and interest portions of each payment using PPMT and IPMT functions?</t>
  </si>
  <si>
    <t xml:space="preserve">Annual Rate </t>
  </si>
  <si>
    <t>Tenure(in years)</t>
  </si>
  <si>
    <t>Principle Amount</t>
  </si>
  <si>
    <t>Number Of Payments</t>
  </si>
  <si>
    <t>Interest amount</t>
  </si>
  <si>
    <t>Principle amount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</si>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</sst>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0FEE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Fill="1"/>
    <xf numFmtId="164" fontId="0" fillId="0" borderId="0" xfId="1" applyNumberFormat="1" applyFont="1"/>
    <xf numFmtId="10" fontId="0" fillId="0" borderId="0" xfId="0" applyNumberFormat="1"/>
    <xf numFmtId="0" fontId="0" fillId="0" borderId="0" xfId="0" applyAlignment="1">
      <alignment vertical="top"/>
    </xf>
    <xf numFmtId="8" fontId="0" fillId="0" borderId="0" xfId="0" applyNumberFormat="1" applyFill="1"/>
    <xf numFmtId="8" fontId="2" fillId="0" borderId="1" xfId="0" applyNumberFormat="1" applyFont="1" applyBorder="1" applyAlignment="1">
      <alignment horizontal="right" wrapText="1"/>
    </xf>
    <xf numFmtId="0" fontId="0" fillId="2" borderId="2" xfId="0" applyFill="1" applyBorder="1"/>
    <xf numFmtId="8" fontId="0" fillId="2" borderId="2" xfId="0" applyNumberFormat="1" applyFill="1" applyBorder="1"/>
    <xf numFmtId="8" fontId="0" fillId="4" borderId="2" xfId="0" applyNumberFormat="1" applyFill="1" applyBorder="1"/>
    <xf numFmtId="0" fontId="0" fillId="4" borderId="2" xfId="0" applyFill="1" applyBorder="1"/>
    <xf numFmtId="0" fontId="0" fillId="3" borderId="2" xfId="0" applyFill="1" applyBorder="1"/>
    <xf numFmtId="8" fontId="0" fillId="3" borderId="2" xfId="0" applyNumberFormat="1" applyFill="1" applyBorder="1"/>
    <xf numFmtId="0" fontId="0" fillId="2" borderId="3" xfId="0" applyFill="1" applyBorder="1"/>
    <xf numFmtId="8" fontId="0" fillId="2" borderId="4" xfId="0" applyNumberFormat="1" applyFill="1" applyBorder="1"/>
    <xf numFmtId="164" fontId="0" fillId="2" borderId="4" xfId="1" applyNumberFormat="1" applyFont="1" applyFill="1" applyBorder="1"/>
    <xf numFmtId="165" fontId="0" fillId="2" borderId="4" xfId="1" applyNumberFormat="1" applyFont="1" applyFill="1" applyBorder="1"/>
    <xf numFmtId="10" fontId="0" fillId="2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A0F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tabSelected="1" zoomScaleNormal="100" workbookViewId="0">
      <selection activeCell="G10" sqref="G10"/>
    </sheetView>
  </sheetViews>
  <sheetFormatPr defaultRowHeight="15" x14ac:dyDescent="0.25"/>
  <cols>
    <col min="2" max="2" width="33.28515625" customWidth="1"/>
    <col min="3" max="3" width="22.28515625" customWidth="1"/>
    <col min="4" max="4" width="11.42578125" bestFit="1" customWidth="1"/>
    <col min="5" max="5" width="25.140625" customWidth="1"/>
    <col min="6" max="6" width="18.5703125" customWidth="1"/>
    <col min="7" max="7" width="17.85546875" customWidth="1"/>
    <col min="8" max="8" width="13.140625" customWidth="1"/>
    <col min="9" max="9" width="11.42578125" bestFit="1" customWidth="1"/>
    <col min="10" max="10" width="12.42578125" customWidth="1"/>
  </cols>
  <sheetData>
    <row r="2" spans="1:7" ht="15.75" thickBot="1" x14ac:dyDescent="0.3">
      <c r="A2" t="s">
        <v>0</v>
      </c>
      <c r="B2" t="s">
        <v>17</v>
      </c>
    </row>
    <row r="3" spans="1:7" ht="15.75" thickBot="1" x14ac:dyDescent="0.3">
      <c r="B3" t="s">
        <v>1</v>
      </c>
      <c r="C3">
        <v>150000</v>
      </c>
      <c r="E3" s="15" t="s">
        <v>4</v>
      </c>
      <c r="F3" s="16">
        <f>PMT(C4/12,C22,C3)</f>
        <v>-4700.4548192146276</v>
      </c>
    </row>
    <row r="4" spans="1:7" x14ac:dyDescent="0.25">
      <c r="B4" t="s">
        <v>3</v>
      </c>
      <c r="C4" s="1">
        <v>0.08</v>
      </c>
    </row>
    <row r="5" spans="1:7" x14ac:dyDescent="0.25">
      <c r="B5" t="s">
        <v>2</v>
      </c>
      <c r="C5">
        <v>3</v>
      </c>
      <c r="F5" s="2"/>
    </row>
    <row r="6" spans="1:7" x14ac:dyDescent="0.25">
      <c r="B6" t="s">
        <v>5</v>
      </c>
      <c r="C6">
        <f>C5*12</f>
        <v>36</v>
      </c>
    </row>
    <row r="9" spans="1:7" x14ac:dyDescent="0.25">
      <c r="A9" t="s">
        <v>6</v>
      </c>
      <c r="B9" t="s">
        <v>18</v>
      </c>
    </row>
    <row r="10" spans="1:7" ht="15.75" thickBot="1" x14ac:dyDescent="0.3"/>
    <row r="11" spans="1:7" ht="15.75" thickBot="1" x14ac:dyDescent="0.3">
      <c r="B11" t="s">
        <v>1</v>
      </c>
      <c r="C11">
        <v>150000</v>
      </c>
      <c r="E11" s="15" t="s">
        <v>7</v>
      </c>
      <c r="F11" s="16">
        <f>PPMT(C12/12,1,C14,C11,0)</f>
        <v>-3700.4548192146276</v>
      </c>
      <c r="G11" s="2"/>
    </row>
    <row r="12" spans="1:7" x14ac:dyDescent="0.25">
      <c r="B12" t="s">
        <v>3</v>
      </c>
      <c r="C12" s="1">
        <v>0.08</v>
      </c>
      <c r="E12" s="3"/>
      <c r="F12" s="7"/>
    </row>
    <row r="13" spans="1:7" x14ac:dyDescent="0.25">
      <c r="B13" t="s">
        <v>2</v>
      </c>
      <c r="C13">
        <v>3</v>
      </c>
      <c r="E13" s="3"/>
      <c r="F13" s="7"/>
    </row>
    <row r="14" spans="1:7" x14ac:dyDescent="0.25">
      <c r="B14" t="s">
        <v>5</v>
      </c>
      <c r="C14">
        <f>C13*12</f>
        <v>36</v>
      </c>
      <c r="F14" s="2"/>
    </row>
    <row r="15" spans="1:7" x14ac:dyDescent="0.25">
      <c r="F15" s="2"/>
    </row>
    <row r="18" spans="1:8" ht="15.75" thickBot="1" x14ac:dyDescent="0.3">
      <c r="A18" t="s">
        <v>8</v>
      </c>
      <c r="B18" t="s">
        <v>19</v>
      </c>
    </row>
    <row r="19" spans="1:8" ht="15.75" thickBot="1" x14ac:dyDescent="0.3">
      <c r="B19" t="s">
        <v>1</v>
      </c>
      <c r="C19">
        <v>150000</v>
      </c>
      <c r="E19" s="15" t="s">
        <v>47</v>
      </c>
      <c r="F19" s="16">
        <f>IPMT(C20/12,1,36,C19,0,0)</f>
        <v>-1000.0000000000001</v>
      </c>
      <c r="G19" s="2"/>
      <c r="H19" s="2"/>
    </row>
    <row r="20" spans="1:8" x14ac:dyDescent="0.25">
      <c r="B20" t="s">
        <v>3</v>
      </c>
      <c r="C20" s="1">
        <v>0.08</v>
      </c>
      <c r="F20" s="2"/>
    </row>
    <row r="21" spans="1:8" x14ac:dyDescent="0.25">
      <c r="B21" t="s">
        <v>2</v>
      </c>
      <c r="C21">
        <v>3</v>
      </c>
      <c r="E21" s="2"/>
      <c r="F21" s="2"/>
    </row>
    <row r="22" spans="1:8" x14ac:dyDescent="0.25">
      <c r="B22" t="s">
        <v>5</v>
      </c>
      <c r="C22">
        <f>C21*12</f>
        <v>36</v>
      </c>
    </row>
    <row r="26" spans="1:8" x14ac:dyDescent="0.25">
      <c r="A26" t="s">
        <v>9</v>
      </c>
      <c r="B26" t="s">
        <v>10</v>
      </c>
    </row>
    <row r="28" spans="1:8" ht="15.75" thickBot="1" x14ac:dyDescent="0.3">
      <c r="B28" t="s">
        <v>11</v>
      </c>
      <c r="C28">
        <v>200000</v>
      </c>
    </row>
    <row r="29" spans="1:8" ht="15.75" thickBot="1" x14ac:dyDescent="0.3">
      <c r="B29" t="s">
        <v>3</v>
      </c>
      <c r="C29" s="1">
        <v>0.1</v>
      </c>
      <c r="E29" s="15" t="s">
        <v>13</v>
      </c>
      <c r="F29" s="16">
        <f>PMT(C29/12,C31,C28,0,0)</f>
        <v>-4249.4089422536554</v>
      </c>
      <c r="G29" s="2"/>
    </row>
    <row r="30" spans="1:8" x14ac:dyDescent="0.25">
      <c r="B30" t="s">
        <v>12</v>
      </c>
      <c r="C30">
        <v>5</v>
      </c>
      <c r="F30" s="2"/>
    </row>
    <row r="31" spans="1:8" x14ac:dyDescent="0.25">
      <c r="B31" t="s">
        <v>14</v>
      </c>
      <c r="C31">
        <f>C30*12</f>
        <v>60</v>
      </c>
      <c r="F31" s="2"/>
      <c r="G31" s="2"/>
    </row>
    <row r="32" spans="1:8" x14ac:dyDescent="0.25">
      <c r="F32" s="2"/>
    </row>
    <row r="33" spans="1:6" x14ac:dyDescent="0.25">
      <c r="F33" s="2"/>
    </row>
    <row r="35" spans="1:6" x14ac:dyDescent="0.25">
      <c r="A35" t="s">
        <v>15</v>
      </c>
      <c r="B35" t="s">
        <v>16</v>
      </c>
    </row>
    <row r="36" spans="1:6" ht="15.75" thickBot="1" x14ac:dyDescent="0.3"/>
    <row r="37" spans="1:6" ht="15.75" thickBot="1" x14ac:dyDescent="0.3">
      <c r="B37" t="s">
        <v>22</v>
      </c>
      <c r="C37">
        <v>10000</v>
      </c>
      <c r="E37" s="15" t="s">
        <v>21</v>
      </c>
      <c r="F37" s="19">
        <f>_xlfn.RRI(C39,C37,C38)</f>
        <v>0.1066819197003217</v>
      </c>
    </row>
    <row r="38" spans="1:6" x14ac:dyDescent="0.25">
      <c r="B38" t="s">
        <v>23</v>
      </c>
      <c r="C38">
        <v>15000</v>
      </c>
    </row>
    <row r="39" spans="1:6" x14ac:dyDescent="0.25">
      <c r="B39" t="s">
        <v>20</v>
      </c>
      <c r="C39">
        <v>4</v>
      </c>
      <c r="F39" s="4"/>
    </row>
    <row r="44" spans="1:6" x14ac:dyDescent="0.25">
      <c r="A44" t="s">
        <v>24</v>
      </c>
      <c r="B44" t="s">
        <v>25</v>
      </c>
    </row>
    <row r="45" spans="1:6" ht="15.75" thickBot="1" x14ac:dyDescent="0.3"/>
    <row r="46" spans="1:6" ht="15.75" thickBot="1" x14ac:dyDescent="0.3">
      <c r="B46" t="s">
        <v>26</v>
      </c>
      <c r="C46" s="1">
        <v>0.06</v>
      </c>
      <c r="E46" s="15" t="s">
        <v>28</v>
      </c>
      <c r="F46" s="18">
        <f>EFFECT(C46,C47)</f>
        <v>6.136355062499943E-2</v>
      </c>
    </row>
    <row r="47" spans="1:6" x14ac:dyDescent="0.25">
      <c r="B47" t="s">
        <v>27</v>
      </c>
      <c r="C47">
        <v>4</v>
      </c>
    </row>
    <row r="49" spans="1:6" x14ac:dyDescent="0.25">
      <c r="A49" t="s">
        <v>29</v>
      </c>
      <c r="B49" t="s">
        <v>30</v>
      </c>
    </row>
    <row r="50" spans="1:6" ht="15.75" thickBot="1" x14ac:dyDescent="0.3"/>
    <row r="51" spans="1:6" ht="15.75" thickBot="1" x14ac:dyDescent="0.3">
      <c r="B51" t="s">
        <v>31</v>
      </c>
      <c r="C51" s="5">
        <v>9.5000000000000001E-2</v>
      </c>
      <c r="E51" s="15" t="s">
        <v>33</v>
      </c>
      <c r="F51" s="17">
        <f>NOMINAL(C51,C52)</f>
        <v>9.1098411486990827E-2</v>
      </c>
    </row>
    <row r="52" spans="1:6" x14ac:dyDescent="0.25">
      <c r="B52" t="s">
        <v>32</v>
      </c>
      <c r="C52">
        <v>12</v>
      </c>
    </row>
    <row r="54" spans="1:6" x14ac:dyDescent="0.25">
      <c r="A54" t="s">
        <v>34</v>
      </c>
      <c r="B54" t="s">
        <v>35</v>
      </c>
    </row>
    <row r="55" spans="1:6" ht="15.75" thickBot="1" x14ac:dyDescent="0.3"/>
    <row r="56" spans="1:6" ht="15.75" thickBot="1" x14ac:dyDescent="0.3">
      <c r="B56" t="s">
        <v>36</v>
      </c>
      <c r="C56">
        <v>50000</v>
      </c>
      <c r="E56" s="15" t="s">
        <v>38</v>
      </c>
      <c r="F56" s="16">
        <f>SLN(C56,C57,C58)</f>
        <v>8000</v>
      </c>
    </row>
    <row r="57" spans="1:6" x14ac:dyDescent="0.25">
      <c r="B57" t="s">
        <v>42</v>
      </c>
      <c r="C57">
        <v>10000</v>
      </c>
    </row>
    <row r="58" spans="1:6" x14ac:dyDescent="0.25">
      <c r="B58" t="s">
        <v>37</v>
      </c>
      <c r="C58">
        <v>5</v>
      </c>
    </row>
    <row r="62" spans="1:6" s="6" customFormat="1" ht="17.25" customHeight="1" x14ac:dyDescent="0.25">
      <c r="A62" s="6" t="s">
        <v>39</v>
      </c>
      <c r="B62" s="6" t="s">
        <v>40</v>
      </c>
    </row>
    <row r="63" spans="1:6" x14ac:dyDescent="0.25">
      <c r="B63" t="s">
        <v>41</v>
      </c>
    </row>
    <row r="64" spans="1:6" ht="15.75" thickBot="1" x14ac:dyDescent="0.3"/>
    <row r="65" spans="1:11" ht="15.75" thickBot="1" x14ac:dyDescent="0.3">
      <c r="B65" t="s">
        <v>11</v>
      </c>
      <c r="C65">
        <v>300000</v>
      </c>
      <c r="E65" s="15" t="s">
        <v>45</v>
      </c>
      <c r="F65" s="16">
        <f>PMT(C66/12,C68,C65,0,0)</f>
        <v>-3483.2543765587216</v>
      </c>
    </row>
    <row r="66" spans="1:11" ht="15.75" thickBot="1" x14ac:dyDescent="0.3">
      <c r="B66" t="s">
        <v>43</v>
      </c>
      <c r="C66" s="1">
        <v>7.0000000000000007E-2</v>
      </c>
    </row>
    <row r="67" spans="1:11" ht="15.75" thickBot="1" x14ac:dyDescent="0.3">
      <c r="B67" t="s">
        <v>44</v>
      </c>
      <c r="C67">
        <v>10</v>
      </c>
      <c r="E67" s="15" t="s">
        <v>46</v>
      </c>
      <c r="F67" s="16">
        <f>PPMT(C66/12,3,C68,C65,0,0)</f>
        <v>-1753.534656413331</v>
      </c>
      <c r="G67" s="2"/>
      <c r="H67" s="2"/>
    </row>
    <row r="68" spans="1:11" ht="15.75" thickBot="1" x14ac:dyDescent="0.3">
      <c r="B68" t="s">
        <v>14</v>
      </c>
      <c r="C68">
        <f>C67*12</f>
        <v>120</v>
      </c>
      <c r="E68" s="3"/>
      <c r="F68" s="3"/>
    </row>
    <row r="69" spans="1:11" ht="15.75" thickBot="1" x14ac:dyDescent="0.3">
      <c r="E69" s="15" t="s">
        <v>47</v>
      </c>
      <c r="F69" s="16">
        <f>IPMT(C66/12,5,C68,C65,0,0)</f>
        <v>-1709.2021469329543</v>
      </c>
      <c r="G69" s="2"/>
      <c r="H69" s="2"/>
    </row>
    <row r="71" spans="1:11" x14ac:dyDescent="0.25">
      <c r="A71" t="s">
        <v>48</v>
      </c>
      <c r="B71" t="s">
        <v>49</v>
      </c>
    </row>
    <row r="72" spans="1:11" x14ac:dyDescent="0.25">
      <c r="B72" t="s">
        <v>50</v>
      </c>
    </row>
    <row r="74" spans="1:11" ht="15.75" thickBot="1" x14ac:dyDescent="0.3">
      <c r="B74" t="s">
        <v>51</v>
      </c>
      <c r="C74" s="1">
        <v>0.11</v>
      </c>
    </row>
    <row r="75" spans="1:11" ht="15.75" thickBot="1" x14ac:dyDescent="0.3">
      <c r="B75" t="s">
        <v>52</v>
      </c>
      <c r="C75">
        <v>15</v>
      </c>
      <c r="E75" s="9" t="s">
        <v>57</v>
      </c>
      <c r="F75" s="12" t="s">
        <v>55</v>
      </c>
      <c r="G75" s="13" t="s">
        <v>56</v>
      </c>
      <c r="K75" s="2"/>
    </row>
    <row r="76" spans="1:11" ht="15.75" thickBot="1" x14ac:dyDescent="0.3">
      <c r="B76" t="s">
        <v>53</v>
      </c>
      <c r="C76">
        <v>2500000</v>
      </c>
      <c r="E76" s="10">
        <f>PMT(C74/12,C77,C76,0,0)</f>
        <v>-28414.92336390222</v>
      </c>
      <c r="F76" s="11">
        <f>IPMT(C74/12,1,C77,C76,0,0)</f>
        <v>-22916.666666666668</v>
      </c>
      <c r="G76" s="14">
        <f>PPMT(C74/12,1,C77,C76,0,0)</f>
        <v>-5498.2566972355544</v>
      </c>
    </row>
    <row r="77" spans="1:11" ht="15.75" thickBot="1" x14ac:dyDescent="0.3">
      <c r="B77" t="s">
        <v>54</v>
      </c>
      <c r="C77">
        <f>C75*12</f>
        <v>180</v>
      </c>
      <c r="E77" s="10">
        <f>PMT(C74/12,C77,C76,0,0)</f>
        <v>-28414.92336390222</v>
      </c>
      <c r="F77" s="11">
        <f>IPMT(C74/12,2,C77,C76,0,0)</f>
        <v>-22866.265980275344</v>
      </c>
      <c r="G77" s="14">
        <f>PPMT(C74/12,2,C77,C76,0,0)</f>
        <v>-5548.6573836268799</v>
      </c>
    </row>
    <row r="78" spans="1:11" ht="15.75" thickBot="1" x14ac:dyDescent="0.3">
      <c r="E78" s="10">
        <f>PMT(C74/12,C77,C76,0,0)</f>
        <v>-28414.92336390222</v>
      </c>
      <c r="F78" s="11">
        <f>IPMT(C74/12,3,C77,C76,0,0)</f>
        <v>-22815.4032875921</v>
      </c>
      <c r="G78" s="14">
        <f>PPMT(C74/12,3,C77,C76,0,0)</f>
        <v>-5599.5200763101266</v>
      </c>
    </row>
    <row r="79" spans="1:11" ht="15.75" thickBot="1" x14ac:dyDescent="0.3">
      <c r="E79" s="10">
        <f>PMT(C74/12,C77,C76,0,0)</f>
        <v>-28414.92336390222</v>
      </c>
      <c r="F79" s="11">
        <f>IPMT(C74/12,4,C77,C76,0,0)</f>
        <v>-22764.074353559252</v>
      </c>
      <c r="G79" s="14">
        <f>PPMT(C74/12,4,C77,C76,0,0)</f>
        <v>-5650.8490103429685</v>
      </c>
    </row>
    <row r="80" spans="1:11" ht="15.75" thickBot="1" x14ac:dyDescent="0.3">
      <c r="E80" s="10">
        <f>PMT(C74/12,C77,C76,0,0)</f>
        <v>-28414.92336390222</v>
      </c>
      <c r="F80" s="11">
        <f>IPMT(C74/12,5,C77,C76,0,0)</f>
        <v>-22712.274904297774</v>
      </c>
      <c r="G80" s="14">
        <f>PPMT(C74/12,5,C77,C76,0,0)</f>
        <v>-5702.6484596044465</v>
      </c>
    </row>
    <row r="91" spans="2:3" ht="15.75" thickBot="1" x14ac:dyDescent="0.3"/>
    <row r="92" spans="2:3" ht="15.75" thickBot="1" x14ac:dyDescent="0.3">
      <c r="B92" s="8"/>
      <c r="C92" s="2"/>
    </row>
    <row r="93" spans="2:3" x14ac:dyDescent="0.25">
      <c r="C93" s="2"/>
    </row>
    <row r="94" spans="2:3" x14ac:dyDescent="0.25">
      <c r="C9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2024-03-09T13:08:39Z</dcterms:modified>
</cp:coreProperties>
</file>