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CLD OPEN Data Analytics\"/>
    </mc:Choice>
  </mc:AlternateContent>
  <xr:revisionPtr revIDLastSave="0" documentId="13_ncr:1_{9E3DEEB7-1368-4E32-A1FB-1D5E90493039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'365RE'!$L$7:$AA$203</definedName>
    <definedName name="_xlchart.v1.0" hidden="1">'Tasks 2,3,4'!$C$10:$C$14</definedName>
    <definedName name="_xlchart.v1.1" hidden="1">'Tasks 2,3,4'!$F$10:$F$14</definedName>
    <definedName name="_xlchart.v1.10" hidden="1">'Tasks 2,3,4'!$C$10:$C$14</definedName>
    <definedName name="_xlchart.v1.11" hidden="1">'Tasks 2,3,4'!$F$10:$F$14</definedName>
    <definedName name="_xlchart.v1.12" hidden="1">'Tasks 2,3,4'!$F$9</definedName>
    <definedName name="_xlchart.v1.13" hidden="1">'Tasks 2,3,4'!$C$10:$C$14</definedName>
    <definedName name="_xlchart.v1.14" hidden="1">'Tasks 2,3,4'!$F$10:$F$14</definedName>
    <definedName name="_xlchart.v1.15" hidden="1">'Tasks 2,3,4'!$F$9</definedName>
    <definedName name="_xlchart.v1.2" hidden="1">'Tasks 2,3,4'!$F$9</definedName>
    <definedName name="_xlchart.v1.3" hidden="1">'Tasks 2,3,4'!$G$10:$G$14</definedName>
    <definedName name="_xlchart.v1.4" hidden="1">'Tasks 2,3,4'!$G$9</definedName>
    <definedName name="_xlchart.v1.5" hidden="1">'Tasks 2,3,4'!$H$10:$H$14</definedName>
    <definedName name="_xlchart.v1.6" hidden="1">'Tasks 2,3,4'!$H$9</definedName>
    <definedName name="_xlchart.v1.7" hidden="1">'Tasks 2,3,4'!$C$14</definedName>
    <definedName name="_xlchart.v1.8" hidden="1">'Tasks 2,3,4'!$C$9:$C$13</definedName>
    <definedName name="_xlchart.v1.9" hidden="1">'Tasks 2,3,4'!$F$14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C11" i="5"/>
  <c r="C10" i="6"/>
  <c r="C9" i="6"/>
  <c r="C16" i="5" l="1"/>
  <c r="C15" i="5"/>
  <c r="C14" i="5"/>
  <c r="C13" i="5"/>
  <c r="E15" i="10"/>
  <c r="E16" i="10" s="1"/>
  <c r="E17" i="10" s="1"/>
  <c r="E18" i="10" s="1"/>
  <c r="E19" i="10" s="1"/>
  <c r="E20" i="10" s="1"/>
  <c r="E14" i="10"/>
  <c r="E13" i="10"/>
  <c r="D14" i="10"/>
  <c r="D15" i="10"/>
  <c r="D16" i="10"/>
  <c r="D17" i="10"/>
  <c r="D18" i="10"/>
  <c r="D19" i="10"/>
  <c r="D20" i="10"/>
  <c r="D13" i="10"/>
  <c r="C14" i="10"/>
  <c r="C15" i="10"/>
  <c r="C16" i="10"/>
  <c r="C17" i="10"/>
  <c r="C18" i="10"/>
  <c r="C19" i="10"/>
  <c r="C20" i="10"/>
  <c r="C13" i="10"/>
  <c r="G15" i="8"/>
  <c r="H11" i="8" l="1"/>
  <c r="H10" i="8"/>
  <c r="G11" i="8"/>
  <c r="G12" i="8"/>
  <c r="G13" i="8"/>
  <c r="G14" i="8"/>
  <c r="G10" i="8"/>
  <c r="H12" i="8" l="1"/>
  <c r="H13" i="8" s="1"/>
  <c r="H14" i="8" s="1"/>
  <c r="D30" i="8" l="1"/>
  <c r="F10" i="8"/>
  <c r="D31" i="8"/>
  <c r="E10" i="8" l="1"/>
  <c r="D11" i="8"/>
  <c r="E11" i="8" s="1"/>
  <c r="D12" i="8" l="1"/>
  <c r="F11" i="8"/>
  <c r="D13" i="8"/>
  <c r="E12" i="8"/>
  <c r="F12" i="8" s="1"/>
  <c r="D14" i="8" l="1"/>
  <c r="E13" i="8"/>
  <c r="F13" i="8" s="1"/>
  <c r="E14" i="8" l="1"/>
  <c r="F14" i="8"/>
  <c r="F15" i="8" s="1"/>
  <c r="C21" i="10" l="1"/>
  <c r="P9" i="1"/>
  <c r="P10" i="1"/>
  <c r="P18" i="1"/>
  <c r="P19" i="1"/>
  <c r="P20" i="1"/>
  <c r="P21" i="1"/>
  <c r="P53" i="1"/>
  <c r="P52" i="1"/>
  <c r="P51" i="1"/>
  <c r="P86" i="1"/>
  <c r="P91" i="1"/>
  <c r="P136" i="1"/>
  <c r="P135" i="1"/>
  <c r="P134" i="1"/>
  <c r="P145" i="1"/>
  <c r="P144" i="1"/>
  <c r="P143" i="1"/>
  <c r="P142" i="1"/>
  <c r="P141" i="1"/>
  <c r="P140" i="1"/>
  <c r="P153" i="1"/>
  <c r="P152" i="1"/>
  <c r="P173" i="1"/>
  <c r="P168" i="1"/>
  <c r="P163" i="1"/>
  <c r="P130" i="1"/>
  <c r="P80" i="1"/>
  <c r="P61" i="1"/>
  <c r="P57" i="1"/>
  <c r="P49" i="1"/>
  <c r="P41" i="1"/>
  <c r="P35" i="1"/>
  <c r="P32" i="1"/>
  <c r="P16" i="1"/>
  <c r="P12" i="1"/>
  <c r="D21" i="10" l="1"/>
  <c r="Q163" i="1"/>
  <c r="P161" i="1"/>
  <c r="P172" i="1"/>
  <c r="P182" i="1"/>
  <c r="P8" i="1" l="1"/>
  <c r="G211" i="1" l="1"/>
  <c r="G226" i="1"/>
  <c r="G228" i="1"/>
  <c r="G231" i="1"/>
  <c r="G234" i="1"/>
  <c r="G210" i="1"/>
  <c r="G216" i="1"/>
  <c r="G217" i="1"/>
  <c r="G214" i="1"/>
  <c r="G209" i="1"/>
  <c r="G220" i="1"/>
  <c r="G221" i="1"/>
  <c r="G242" i="1"/>
  <c r="G218" i="1"/>
  <c r="G249" i="1"/>
  <c r="G254" i="1"/>
  <c r="G259" i="1"/>
  <c r="G261" i="1"/>
  <c r="G263" i="1"/>
  <c r="G267" i="1"/>
  <c r="G270" i="1"/>
  <c r="G215" i="1"/>
  <c r="G237" i="1"/>
  <c r="G273" i="1"/>
  <c r="G241" i="1"/>
  <c r="G239" i="1"/>
  <c r="G253" i="1"/>
  <c r="G258" i="1"/>
  <c r="G265" i="1"/>
  <c r="G262" i="1"/>
  <c r="G272" i="1"/>
  <c r="G219" i="1"/>
  <c r="G207" i="1"/>
  <c r="G256" i="1"/>
  <c r="G251" i="1"/>
  <c r="G252" i="1"/>
  <c r="G255" i="1"/>
  <c r="G257" i="1"/>
  <c r="G264" i="1"/>
  <c r="G268" i="1"/>
  <c r="G271" i="1"/>
  <c r="G233" i="1"/>
  <c r="G230" i="1"/>
  <c r="G236" i="1"/>
  <c r="G240" i="1"/>
  <c r="G274" i="1"/>
  <c r="G224" i="1"/>
  <c r="G227" i="1"/>
  <c r="G229" i="1"/>
  <c r="G232" i="1"/>
  <c r="G235" i="1"/>
  <c r="G238" i="1"/>
  <c r="G212" i="1"/>
  <c r="G222" i="1"/>
  <c r="G225" i="1"/>
  <c r="G208" i="1"/>
  <c r="G260" i="1"/>
  <c r="G266" i="1"/>
  <c r="G269" i="1"/>
  <c r="G186" i="1"/>
  <c r="P186" i="1" l="1"/>
  <c r="B145" i="1" l="1"/>
  <c r="B57" i="1"/>
  <c r="B187" i="1"/>
  <c r="B135" i="1"/>
  <c r="B191" i="1"/>
  <c r="B192" i="1"/>
  <c r="B190" i="1"/>
  <c r="B52" i="1"/>
  <c r="B195" i="1"/>
  <c r="B196" i="1"/>
  <c r="B161" i="1"/>
  <c r="B173" i="1"/>
  <c r="B85" i="1"/>
  <c r="B41" i="1"/>
  <c r="B197" i="1"/>
  <c r="B198" i="1"/>
  <c r="B134" i="1"/>
  <c r="B199" i="1"/>
  <c r="B182" i="1"/>
  <c r="B168" i="1"/>
  <c r="B35" i="1"/>
  <c r="B32" i="1"/>
  <c r="B142" i="1"/>
  <c r="B200" i="1"/>
  <c r="B9" i="1"/>
  <c r="B8" i="1"/>
  <c r="B16" i="1"/>
  <c r="B49" i="1"/>
  <c r="B172" i="1"/>
  <c r="B201" i="1"/>
  <c r="B61" i="1"/>
  <c r="B18" i="1"/>
  <c r="B202" i="1"/>
  <c r="B91" i="1"/>
  <c r="B86" i="1"/>
  <c r="B130" i="1"/>
  <c r="B51" i="1"/>
  <c r="B203" i="1"/>
  <c r="B140" i="1"/>
  <c r="B141" i="1"/>
  <c r="B80" i="1"/>
  <c r="B19" i="1"/>
  <c r="B23" i="1"/>
  <c r="B12" i="1"/>
  <c r="B194" i="1"/>
  <c r="B10" i="1"/>
  <c r="B122" i="1"/>
  <c r="B29" i="1"/>
  <c r="B72" i="1"/>
  <c r="B30" i="1"/>
  <c r="B25" i="1"/>
  <c r="B150" i="1"/>
  <c r="B58" i="1"/>
  <c r="B73" i="1"/>
  <c r="B107" i="1"/>
  <c r="B76" i="1"/>
  <c r="B169" i="1"/>
  <c r="B93" i="1"/>
  <c r="B152" i="1"/>
  <c r="B96" i="1"/>
  <c r="B62" i="1"/>
  <c r="B116" i="1"/>
  <c r="B154" i="1"/>
  <c r="B92" i="1"/>
  <c r="B155" i="1"/>
  <c r="B74" i="1"/>
  <c r="B143" i="1"/>
  <c r="B105" i="1"/>
  <c r="B66" i="1"/>
  <c r="B103" i="1"/>
  <c r="B156" i="1"/>
  <c r="B108" i="1"/>
  <c r="B119" i="1"/>
  <c r="B146" i="1"/>
  <c r="B11" i="1"/>
  <c r="B115" i="1"/>
  <c r="B153" i="1"/>
  <c r="B136" i="1"/>
  <c r="B117" i="1"/>
  <c r="B21" i="1"/>
  <c r="B164" i="1"/>
  <c r="B193" i="1"/>
  <c r="B149" i="1"/>
  <c r="B81" i="1"/>
  <c r="B46" i="1"/>
  <c r="B82" i="1"/>
  <c r="B38" i="1"/>
  <c r="B43" i="1"/>
  <c r="B68" i="1"/>
  <c r="B75" i="1"/>
  <c r="B83" i="1"/>
  <c r="B87" i="1"/>
  <c r="B42" i="1"/>
  <c r="B65" i="1"/>
  <c r="B157" i="1"/>
  <c r="B33" i="1"/>
  <c r="B22" i="1"/>
  <c r="B126" i="1"/>
  <c r="B94" i="1"/>
  <c r="B176" i="1"/>
  <c r="B106" i="1"/>
  <c r="B177" i="1"/>
  <c r="B174" i="1"/>
  <c r="B158" i="1"/>
  <c r="B120" i="1"/>
  <c r="B180" i="1"/>
  <c r="B183" i="1"/>
  <c r="B170" i="1"/>
  <c r="B13" i="1"/>
  <c r="B178" i="1"/>
  <c r="B129" i="1"/>
  <c r="B64" i="1"/>
  <c r="B28" i="1"/>
  <c r="B40" i="1"/>
  <c r="B79" i="1"/>
  <c r="B171" i="1"/>
  <c r="B151" i="1"/>
  <c r="B26" i="1"/>
  <c r="B137" i="1"/>
  <c r="B104" i="1"/>
  <c r="B15" i="1"/>
  <c r="B185" i="1"/>
  <c r="B14" i="1"/>
  <c r="B36" i="1"/>
  <c r="B109" i="1"/>
  <c r="B27" i="1"/>
  <c r="B121" i="1"/>
  <c r="B37" i="1"/>
  <c r="B128" i="1"/>
  <c r="B34" i="1"/>
  <c r="B39" i="1"/>
  <c r="B113" i="1"/>
  <c r="B110" i="1"/>
  <c r="B114" i="1"/>
  <c r="B77" i="1"/>
  <c r="B44" i="1"/>
  <c r="B181" i="1"/>
  <c r="B125" i="1"/>
  <c r="B90" i="1"/>
  <c r="B95" i="1"/>
  <c r="B159" i="1"/>
  <c r="B50" i="1"/>
  <c r="B67" i="1"/>
  <c r="B179" i="1"/>
  <c r="B84" i="1"/>
  <c r="B147" i="1"/>
  <c r="B184" i="1"/>
  <c r="B45" i="1"/>
  <c r="B88" i="1"/>
  <c r="B89" i="1"/>
  <c r="B99" i="1"/>
  <c r="B48" i="1"/>
  <c r="B54" i="1"/>
  <c r="B111" i="1"/>
  <c r="B112" i="1"/>
  <c r="B60" i="1"/>
  <c r="B56" i="1"/>
  <c r="B166" i="1"/>
  <c r="B71" i="1"/>
  <c r="B132" i="1"/>
  <c r="B98" i="1"/>
  <c r="B17" i="1"/>
  <c r="B59" i="1"/>
  <c r="B160" i="1"/>
  <c r="B127" i="1"/>
  <c r="B133" i="1"/>
  <c r="B78" i="1"/>
  <c r="B131" i="1"/>
  <c r="B100" i="1"/>
  <c r="B20" i="1"/>
  <c r="B167" i="1"/>
  <c r="B70" i="1"/>
  <c r="B97" i="1"/>
  <c r="B63" i="1"/>
  <c r="B31" i="1"/>
  <c r="B69" i="1"/>
  <c r="B175" i="1"/>
  <c r="B138" i="1"/>
  <c r="B139" i="1"/>
  <c r="B118" i="1"/>
  <c r="B101" i="1"/>
  <c r="B102" i="1"/>
  <c r="B124" i="1"/>
  <c r="B53" i="1"/>
  <c r="B165" i="1"/>
  <c r="B47" i="1"/>
  <c r="B163" i="1"/>
  <c r="B123" i="1"/>
  <c r="B55" i="1"/>
  <c r="B162" i="1"/>
  <c r="B144" i="1"/>
  <c r="B148" i="1"/>
  <c r="B24" i="1"/>
  <c r="Q152" i="1" l="1"/>
  <c r="P98" i="1"/>
  <c r="Q98" i="1" s="1"/>
  <c r="P55" i="1"/>
  <c r="Q55" i="1" s="1"/>
  <c r="P38" i="1"/>
  <c r="Q38" i="1" s="1"/>
  <c r="P81" i="1"/>
  <c r="Q81" i="1" s="1"/>
  <c r="P101" i="1"/>
  <c r="Q101" i="1" s="1"/>
  <c r="P120" i="1"/>
  <c r="Q120" i="1" s="1"/>
  <c r="P30" i="1"/>
  <c r="Q30" i="1" s="1"/>
  <c r="P83" i="1"/>
  <c r="Q83" i="1" s="1"/>
  <c r="P127" i="1"/>
  <c r="Q127" i="1" s="1"/>
  <c r="Q35" i="1"/>
  <c r="P183" i="1"/>
  <c r="Q183" i="1" s="1"/>
  <c r="P87" i="1"/>
  <c r="Q87" i="1" s="1"/>
  <c r="Q8" i="1"/>
  <c r="P24" i="1"/>
  <c r="Q24" i="1" s="1"/>
  <c r="P158" i="1"/>
  <c r="Q158" i="1" s="1"/>
  <c r="P138" i="1"/>
  <c r="Q138" i="1" s="1"/>
  <c r="P151" i="1"/>
  <c r="Q151" i="1" s="1"/>
  <c r="P154" i="1"/>
  <c r="Q154" i="1" s="1"/>
  <c r="P181" i="1"/>
  <c r="Q181" i="1" s="1"/>
  <c r="P111" i="1"/>
  <c r="Q111" i="1" s="1"/>
  <c r="P115" i="1"/>
  <c r="Q115" i="1" s="1"/>
  <c r="P46" i="1"/>
  <c r="Q46" i="1" s="1"/>
  <c r="P94" i="1"/>
  <c r="Q94" i="1" s="1"/>
  <c r="P167" i="1"/>
  <c r="Q167" i="1" s="1"/>
  <c r="P77" i="1"/>
  <c r="Q77" i="1" s="1"/>
  <c r="Q135" i="1"/>
  <c r="P180" i="1"/>
  <c r="Q180" i="1" s="1"/>
  <c r="P65" i="1"/>
  <c r="Q65" i="1" s="1"/>
  <c r="P56" i="1"/>
  <c r="Q56" i="1" s="1"/>
  <c r="P139" i="1"/>
  <c r="Q139" i="1" s="1"/>
  <c r="P22" i="1"/>
  <c r="Q22" i="1" s="1"/>
  <c r="P162" i="1"/>
  <c r="Q162" i="1" s="1"/>
  <c r="P165" i="1"/>
  <c r="Q165" i="1" s="1"/>
  <c r="Q153" i="1"/>
  <c r="P85" i="1"/>
  <c r="Q85" i="1" s="1"/>
  <c r="P68" i="1"/>
  <c r="Q68" i="1" s="1"/>
  <c r="P40" i="1"/>
  <c r="Q40" i="1" s="1"/>
  <c r="P79" i="1"/>
  <c r="Q79" i="1" s="1"/>
  <c r="P131" i="1"/>
  <c r="Q131" i="1" s="1"/>
  <c r="P176" i="1"/>
  <c r="Q176" i="1" s="1"/>
  <c r="P126" i="1"/>
  <c r="Q126" i="1" s="1"/>
  <c r="P105" i="1"/>
  <c r="Q105" i="1" s="1"/>
  <c r="P137" i="1"/>
  <c r="Q137" i="1" s="1"/>
  <c r="P29" i="1"/>
  <c r="Q29" i="1" s="1"/>
  <c r="P179" i="1"/>
  <c r="Q179" i="1" s="1"/>
  <c r="Q9" i="1"/>
  <c r="P100" i="1"/>
  <c r="Q100" i="1" s="1"/>
  <c r="P23" i="1"/>
  <c r="Q23" i="1" s="1"/>
  <c r="P58" i="1"/>
  <c r="Q58" i="1" s="1"/>
  <c r="Q136" i="1"/>
  <c r="P90" i="1"/>
  <c r="Q90" i="1" s="1"/>
  <c r="P129" i="1"/>
  <c r="Q129" i="1" s="1"/>
  <c r="P147" i="1"/>
  <c r="Q147" i="1" s="1"/>
  <c r="P37" i="1"/>
  <c r="Q37" i="1" s="1"/>
  <c r="P64" i="1"/>
  <c r="Q64" i="1" s="1"/>
  <c r="P70" i="1"/>
  <c r="Q70" i="1" s="1"/>
  <c r="Q19" i="1"/>
  <c r="P117" i="1"/>
  <c r="Q117" i="1" s="1"/>
  <c r="Q140" i="1"/>
  <c r="P146" i="1"/>
  <c r="Q146" i="1" s="1"/>
  <c r="P31" i="1"/>
  <c r="Q31" i="1" s="1"/>
  <c r="P149" i="1"/>
  <c r="Q149" i="1" s="1"/>
  <c r="P50" i="1"/>
  <c r="Q50" i="1" s="1"/>
  <c r="P106" i="1"/>
  <c r="Q106" i="1" s="1"/>
  <c r="P11" i="1"/>
  <c r="Q11" i="1" s="1"/>
  <c r="P54" i="1"/>
  <c r="Q54" i="1" s="1"/>
  <c r="P156" i="1"/>
  <c r="Q156" i="1" s="1"/>
  <c r="Q12" i="1"/>
  <c r="P116" i="1"/>
  <c r="Q116" i="1" s="1"/>
  <c r="P109" i="1"/>
  <c r="Q109" i="1" s="1"/>
  <c r="Q143" i="1"/>
  <c r="P69" i="1"/>
  <c r="Q69" i="1" s="1"/>
  <c r="P62" i="1"/>
  <c r="Q62" i="1" s="1"/>
  <c r="P25" i="1"/>
  <c r="Q25" i="1" s="1"/>
  <c r="P124" i="1"/>
  <c r="Q124" i="1" s="1"/>
  <c r="P128" i="1"/>
  <c r="Q128" i="1" s="1"/>
  <c r="P43" i="1"/>
  <c r="Q43" i="1" s="1"/>
  <c r="P36" i="1"/>
  <c r="Q36" i="1" s="1"/>
  <c r="Q86" i="1"/>
  <c r="Q57" i="1"/>
  <c r="P48" i="1"/>
  <c r="Q48" i="1" s="1"/>
  <c r="P166" i="1"/>
  <c r="Q166" i="1" s="1"/>
  <c r="Q80" i="1"/>
  <c r="Q130" i="1"/>
  <c r="P15" i="1"/>
  <c r="Q15" i="1" s="1"/>
  <c r="P33" i="1"/>
  <c r="Q33" i="1" s="1"/>
  <c r="P110" i="1"/>
  <c r="Q110" i="1" s="1"/>
  <c r="P92" i="1"/>
  <c r="Q92" i="1" s="1"/>
  <c r="P95" i="1"/>
  <c r="Q95" i="1" s="1"/>
  <c r="P67" i="1"/>
  <c r="Q67" i="1" s="1"/>
  <c r="P178" i="1"/>
  <c r="Q178" i="1" s="1"/>
  <c r="Q49" i="1"/>
  <c r="P160" i="1"/>
  <c r="Q160" i="1" s="1"/>
  <c r="P34" i="1"/>
  <c r="Q34" i="1" s="1"/>
  <c r="Q172" i="1"/>
  <c r="P71" i="1"/>
  <c r="Q71" i="1" s="1"/>
  <c r="Q21" i="1"/>
  <c r="P174" i="1"/>
  <c r="Q174" i="1" s="1"/>
  <c r="Q142" i="1"/>
  <c r="P72" i="1"/>
  <c r="Q72" i="1" s="1"/>
  <c r="Q52" i="1"/>
  <c r="P132" i="1"/>
  <c r="Q132" i="1" s="1"/>
  <c r="Q61" i="1"/>
  <c r="Q141" i="1"/>
  <c r="P97" i="1"/>
  <c r="Q97" i="1" s="1"/>
  <c r="P99" i="1"/>
  <c r="Q99" i="1" s="1"/>
  <c r="P125" i="1"/>
  <c r="Q125" i="1" s="1"/>
  <c r="Q168" i="1"/>
  <c r="P93" i="1"/>
  <c r="Q93" i="1" s="1"/>
  <c r="Q173" i="1"/>
  <c r="P78" i="1"/>
  <c r="Q78" i="1" s="1"/>
  <c r="Q53" i="1"/>
  <c r="P171" i="1"/>
  <c r="Q171" i="1" s="1"/>
  <c r="P177" i="1"/>
  <c r="Q177" i="1" s="1"/>
  <c r="Q91" i="1"/>
  <c r="P122" i="1"/>
  <c r="Q122" i="1" s="1"/>
  <c r="P66" i="1"/>
  <c r="Q66" i="1" s="1"/>
  <c r="P118" i="1"/>
  <c r="Q118" i="1" s="1"/>
  <c r="P175" i="1"/>
  <c r="Q175" i="1" s="1"/>
  <c r="P170" i="1"/>
  <c r="Q170" i="1" s="1"/>
  <c r="Q51" i="1"/>
  <c r="Q41" i="1"/>
  <c r="P82" i="1"/>
  <c r="Q82" i="1" s="1"/>
  <c r="P108" i="1"/>
  <c r="Q108" i="1" s="1"/>
  <c r="P13" i="1"/>
  <c r="Q13" i="1" s="1"/>
  <c r="P89" i="1"/>
  <c r="Q89" i="1" s="1"/>
  <c r="P150" i="1"/>
  <c r="Q150" i="1" s="1"/>
  <c r="P107" i="1"/>
  <c r="Q107" i="1" s="1"/>
  <c r="P185" i="1"/>
  <c r="Q185" i="1" s="1"/>
  <c r="P84" i="1"/>
  <c r="Q84" i="1" s="1"/>
  <c r="P169" i="1"/>
  <c r="Q169" i="1" s="1"/>
  <c r="P28" i="1"/>
  <c r="Q28" i="1" s="1"/>
  <c r="P88" i="1"/>
  <c r="Q88" i="1" s="1"/>
  <c r="P75" i="1"/>
  <c r="Q75" i="1" s="1"/>
  <c r="P26" i="1"/>
  <c r="Q26" i="1" s="1"/>
  <c r="Q18" i="1"/>
  <c r="P27" i="1"/>
  <c r="Q27" i="1" s="1"/>
  <c r="P157" i="1"/>
  <c r="Q157" i="1" s="1"/>
  <c r="Q182" i="1"/>
  <c r="P103" i="1"/>
  <c r="Q103" i="1" s="1"/>
  <c r="P14" i="1"/>
  <c r="Q14" i="1" s="1"/>
  <c r="P123" i="1"/>
  <c r="Q123" i="1" s="1"/>
  <c r="Q32" i="1"/>
  <c r="P102" i="1"/>
  <c r="Q102" i="1" s="1"/>
  <c r="P59" i="1"/>
  <c r="Q59" i="1" s="1"/>
  <c r="Q161" i="1"/>
  <c r="P112" i="1"/>
  <c r="Q112" i="1" s="1"/>
  <c r="P17" i="1"/>
  <c r="Q17" i="1" s="1"/>
  <c r="P96" i="1"/>
  <c r="Q96" i="1" s="1"/>
  <c r="P74" i="1"/>
  <c r="Q74" i="1" s="1"/>
  <c r="Q16" i="1"/>
  <c r="P114" i="1"/>
  <c r="Q114" i="1" s="1"/>
  <c r="P133" i="1"/>
  <c r="Q133" i="1" s="1"/>
  <c r="P184" i="1"/>
  <c r="Q184" i="1" s="1"/>
  <c r="P148" i="1"/>
  <c r="Q148" i="1" s="1"/>
  <c r="Q144" i="1"/>
  <c r="P164" i="1"/>
  <c r="Q164" i="1" s="1"/>
  <c r="P121" i="1"/>
  <c r="Q121" i="1" s="1"/>
  <c r="Q20" i="1"/>
  <c r="P119" i="1"/>
  <c r="Q119" i="1" s="1"/>
  <c r="P159" i="1"/>
  <c r="Q159" i="1" s="1"/>
  <c r="P104" i="1"/>
  <c r="Q104" i="1" s="1"/>
  <c r="P113" i="1"/>
  <c r="Q113" i="1" s="1"/>
  <c r="P60" i="1"/>
  <c r="Q60" i="1" s="1"/>
  <c r="Q134" i="1"/>
  <c r="P63" i="1"/>
  <c r="Q63" i="1" s="1"/>
  <c r="P155" i="1"/>
  <c r="Q155" i="1" s="1"/>
  <c r="P73" i="1"/>
  <c r="Q73" i="1" s="1"/>
  <c r="P45" i="1"/>
  <c r="Q45" i="1" s="1"/>
  <c r="P76" i="1"/>
  <c r="Q76" i="1" s="1"/>
  <c r="P47" i="1"/>
  <c r="Q47" i="1" s="1"/>
  <c r="P42" i="1"/>
  <c r="Q42" i="1" s="1"/>
  <c r="P44" i="1"/>
  <c r="Q44" i="1" s="1"/>
  <c r="Q10" i="1"/>
  <c r="P39" i="1"/>
  <c r="Q39" i="1" s="1"/>
  <c r="Q145" i="1" l="1"/>
</calcChain>
</file>

<file path=xl/sharedStrings.xml><?xml version="1.0" encoding="utf-8"?>
<sst xmlns="http://schemas.openxmlformats.org/spreadsheetml/2006/main" count="2580" uniqueCount="610">
  <si>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</si>
  <si>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</si>
  <si>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</si>
  <si>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</si>
  <si>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</si>
  <si>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</si>
  <si>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</si>
  <si>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</si>
  <si>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</si>
  <si>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</si>
  <si>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</si>
  <si>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</si>
  <si>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</si>
  <si>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</si>
  <si>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</si>
  <si>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</si>
  <si>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</si>
  <si>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</si>
  <si>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</si>
  <si>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</si>
  <si>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</si>
  <si>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</si>
  <si>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</si>
  <si>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</si>
  <si>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</si>
  <si>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</si>
  <si>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</si>
  <si>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</si>
  <si>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</si>
  <si>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</si>
  <si>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</si>
  <si>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</si>
  <si>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</si>
  <si>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</si>
  <si>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</si>
  <si>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</si>
  <si>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</si>
  <si>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</si>
  <si>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</si>
  <si>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</si>
  <si>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</si>
  <si>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</si>
  <si>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</si>
  <si>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</si>
  <si>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</si>
  <si>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</si>
  <si>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</si>
  <si>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</si>
  <si>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</si>
  <si>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</si>
  <si>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</si>
  <si>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</si>
  <si>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</si>
  <si>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</si>
  <si>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</si>
  <si>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</si>
  <si>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</si>
  <si>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</si>
  <si>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</si>
  <si>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</si>
  <si>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</si>
  <si>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</si>
  <si>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</si>
  <si>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</si>
  <si>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</si>
  <si>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</si>
  <si>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</si>
  <si>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</si>
  <si>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</si>
  <si>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</si>
  <si>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</si>
  <si>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</si>
  <si>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</si>
  <si>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</si>
  <si>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</si>
  <si>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</si>
  <si>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</si>
  <si>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</si>
  <si>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</si>
  <si>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</si>
  <si>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</si>
  <si>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</si>
  <si>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</si>
  <si>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</si>
  <si>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</si>
  <si>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</si>
  <si>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</si>
  <si>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</si>
  <si>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</si>
  <si>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</si>
  <si>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</si>
  <si>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</si>
  <si>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</si>
  <si>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</si>
  <si>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</si>
  <si>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</si>
  <si>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</si>
  <si>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</si>
  <si>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</si>
  <si>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</si>
  <si>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</si>
  <si>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</si>
  <si>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</si>
  <si>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</si>
  <si>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</si>
  <si>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</si>
  <si>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</si>
  <si>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</si>
  <si>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</si>
  <si>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</si>
  <si>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</si>
  <si>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</si>
  <si>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</si>
  <si>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</si>
  <si>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</si>
  <si>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</si>
  <si>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</si>
  <si>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</si>
  <si>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</si>
  <si>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</si>
  <si>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</si>
  <si>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</si>
  <si>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</si>
  <si>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</si>
  <si>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</si>
  <si>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</si>
  <si>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</si>
  <si>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</si>
  <si>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</si>
  <si>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</si>
  <si>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</si>
  <si>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</si>
  <si>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</si>
  <si>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</si>
  <si>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</si>
  <si>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</si>
  <si>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</si>
  <si>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</si>
  <si>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</si>
  <si>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</si>
  <si>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</si>
  <si>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</si>
  <si>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</si>
  <si>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</si>
  <si>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</si>
  <si>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</si>
  <si>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</si>
  <si>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</si>
  <si>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</si>
  <si>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</si>
  <si>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</si>
  <si>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</si>
  <si>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</si>
  <si>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</si>
  <si>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</si>
  <si>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</si>
  <si>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</si>
  <si>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</si>
  <si>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</si>
  <si>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</si>
  <si>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</si>
  <si>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</si>
  <si>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</si>
  <si>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</si>
  <si>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</si>
  <si>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</si>
  <si>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</si>
  <si>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</si>
  <si>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</si>
  <si>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</si>
  <si>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</si>
  <si>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</si>
  <si>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</si>
  <si>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</si>
  <si>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</si>
  <si>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</si>
  <si>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</si>
  <si>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</si>
  <si>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</si>
  <si>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</si>
  <si>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</si>
  <si>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</si>
  <si>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</si>
  <si>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</si>
  <si>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</si>
  <si>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</si>
  <si>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</si>
  <si>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</si>
  <si>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</si>
  <si>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</si>
  <si>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</si>
  <si>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</si>
  <si>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</si>
  <si>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</si>
  <si>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</si>
  <si>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</si>
  <si>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</si>
  <si>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</si>
  <si>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</si>
  <si>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</si>
  <si>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</si>
  <si>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</si>
  <si>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</si>
  <si>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</si>
  <si>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</si>
  <si>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</si>
  <si>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</si>
  <si>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</si>
  <si>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</si>
  <si>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</si>
  <si>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</si>
  <si>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</si>
  <si>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</si>
  <si>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</si>
  <si>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</si>
  <si>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</si>
  <si>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</si>
  <si>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</si>
  <si>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</si>
  <si>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</si>
  <si>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</si>
  <si>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</si>
  <si>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</si>
  <si>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</si>
  <si>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</si>
  <si>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</si>
  <si>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</si>
  <si>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</si>
  <si>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</si>
  <si>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</si>
  <si>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</si>
  <si>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</si>
  <si>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</si>
  <si>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</si>
  <si>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</si>
  <si>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</si>
  <si>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</si>
  <si>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</si>
  <si>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</si>
  <si>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</si>
  <si>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</si>
  <si>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</si>
  <si>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</si>
  <si>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</si>
  <si>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</si>
  <si>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</si>
  <si>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</si>
  <si>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</si>
  <si>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</si>
  <si>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</si>
  <si>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</si>
  <si>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</si>
  <si>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</si>
  <si>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</si>
  <si>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</si>
  <si>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</si>
  <si>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</si>
  <si>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</si>
  <si>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</si>
  <si>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</si>
  <si>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</si>
  <si>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</si>
  <si>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</si>
  <si>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</si>
  <si>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</si>
  <si>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</si>
  <si>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</si>
  <si>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</si>
  <si>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</si>
  <si>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</si>
  <si>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</si>
  <si>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</si>
  <si>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</si>
  <si>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</si>
  <si>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</si>
  <si>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</si>
  <si>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</si>
  <si>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</si>
  <si>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</si>
  <si>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</si>
  <si>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</si>
  <si>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</si>
  <si>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</si>
  <si>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</si>
  <si>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</si>
  <si>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</si>
  <si>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</si>
  <si>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</si>
  <si>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</si>
  <si>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</si>
  <si>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</si>
  <si>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</si>
  <si>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</si>
  <si>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</si>
  <si>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</si>
  <si>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</si>
  <si>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</si>
  <si>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</si>
  <si>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</si>
  <si>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</si>
  <si>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</si>
  <si>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</si>
  <si>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</si>
  <si>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</si>
  <si>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</si>
  <si>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</si>
  <si>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</si>
  <si>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</si>
  <si>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</si>
  <si>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</si>
  <si>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</si>
  <si>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</si>
  <si>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</si>
  <si>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</si>
  <si>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</si>
  <si>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</si>
  <si>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</si>
  <si>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</si>
  <si>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</si>
  <si>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</si>
  <si>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</si>
  <si>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</si>
  <si>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</si>
  <si>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</si>
  <si>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</si>
  <si>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</si>
  <si>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</si>
  <si>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</si>
  <si>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</si>
  <si>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</si>
  <si>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</si>
  <si>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</si>
  <si>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</si>
  <si>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</si>
  <si>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</si>
  <si>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</si>
  <si>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</si>
  <si>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</si>
  <si>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</si>
  <si>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</si>
  <si>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</si>
  <si>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</si>
  <si>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</si>
  <si>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</si>
  <si>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</si>
  <si>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</si>
  <si>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</si>
  <si>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</si>
  <si>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</si>
  <si>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</si>
  <si>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</si>
  <si>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</si>
  <si>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</si>
  <si>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</si>
  <si>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</si>
  <si>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</si>
  <si>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</si>
  <si>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</si>
  <si>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</si>
  <si>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</si>
  <si>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</si>
  <si>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</si>
  <si>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</si>
  <si>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</si>
  <si>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</si>
  <si>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</si>
  <si>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</si>
  <si>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</si>
  <si>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</si>
  <si>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</si>
  <si>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</si>
  <si>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</si>
  <si>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</si>
  <si>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</si>
  <si>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</si>
  <si>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</si>
  <si>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</si>
  <si>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</si>
  <si>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</si>
  <si>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</si>
  <si>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</si>
  <si>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</si>
  <si>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</si>
  <si>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</si>
  <si>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</si>
  <si>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</si>
  <si>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</si>
  <si>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</si>
  <si>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</si>
  <si>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</si>
  <si>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</si>
  <si>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</si>
  <si>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</si>
  <si>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</si>
  <si>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</si>
  <si>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</si>
  <si>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</si>
  <si>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</si>
  <si>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</si>
  <si>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</si>
  <si>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</si>
  <si>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</si>
  <si>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</si>
  <si>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</si>
  <si>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</si>
  <si>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</si>
  <si>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</si>
  <si>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</si>
  <si>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</si>
  <si>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</si>
  <si>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</si>
  <si>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</si>
  <si>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</si>
  <si>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</si>
  <si>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</si>
  <si>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</si>
  <si>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</si>
  <si>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</si>
  <si>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</si>
  <si>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</si>
  <si>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</si>
  <si>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</si>
  <si>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</si>
  <si>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</si>
  <si>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</si>
  <si>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</si>
  <si>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</si>
  <si>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</si>
  <si>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</si>
  <si>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</si>
  <si>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</si>
  <si>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</si>
  <si>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</si>
  <si>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</si>
  <si>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</si>
  <si>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</si>
  <si>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</si>
  <si>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</si>
  <si>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</si>
  <si>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</si>
  <si>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</si>
  <si>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</si>
  <si>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</si>
  <si>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</si>
  <si>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</si>
  <si>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</si>
  <si>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</si>
  <si>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</si>
  <si>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</si>
  <si>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</si>
  <si>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</si>
  <si>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</si>
  <si>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</si>
  <si>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</si>
  <si>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</si>
  <si>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</si>
  <si>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</si>
  <si>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</si>
  <si>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</si>
  <si>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</si>
  <si>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</si>
  <si>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</si>
  <si>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</si>
  <si>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</si>
  <si>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</si>
  <si>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</si>
  <si>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</si>
  <si>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</si>
  <si>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</si>
  <si>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</si>
  <si>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</si>
  <si>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</si>
  <si>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</si>
  <si>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</si>
  <si>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</si>
  <si>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</si>
  <si>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</si>
  <si>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</si>
  <si>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</si>
  <si>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</si>
  <si>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</si>
  <si>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</si>
  <si>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</si>
  <si>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</si>
  <si>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</si>
  <si>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</si>
  <si>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</si>
  <si>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</si>
  <si>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</si>
  <si>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</si>
  <si>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</si>
  <si>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</si>
  <si>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</si>
  <si>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</si>
  <si>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</si>
  <si>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</si>
  <si>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</si>
  <si>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</si>
  <si>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</si>
  <si>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</si>
  <si>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</si>
  <si>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</si>
  <si>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</si>
  <si>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</si>
  <si>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</si>
  <si>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</si>
  <si>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</si>
  <si>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</si>
  <si>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</si>
  <si>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</si>
  <si>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</si>
  <si>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</si>
  <si>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</si>
  <si>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</si>
  <si>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</si>
  <si>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</si>
  <si>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</si>
  <si>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</si>
  <si>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</si>
  <si>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</si>
  <si>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</si>
  <si>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</si>
  <si>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</si>
  <si>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</si>
  <si>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</si>
  <si>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</si>
  <si>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</si>
  <si>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</si>
  <si>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</si>
  <si>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</si>
  <si>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</si>
  <si>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</si>
  <si>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</si>
  <si>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</si>
  <si>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</si>
  <si>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</si>
  <si>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</si>
  <si>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</si>
  <si>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</si>
  <si>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</si>
  <si>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</si>
  <si>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</si>
  <si>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</si>
  <si>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</si>
  <si>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</si>
  <si>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</si>
  <si>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</si>
  <si>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</si>
  <si>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</si>
  <si>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</si>
  <si>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Comment</t>
  </si>
  <si>
    <t xml:space="preserve">              Use the data on all apartments, no matter if sold or not.</t>
  </si>
  <si>
    <t>Task 4:</t>
  </si>
  <si>
    <t>Solution:</t>
  </si>
  <si>
    <t>Task 5: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</si>
  <si>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</si>
  <si>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</si>
  <si>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</si>
  <si>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</si>
  <si>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</si>
  <si>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Measures of central tendency, asymmetry and variability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</si>
  <si>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apartments, no matter if sold or not.</t>
    </r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</si>
  <si>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</si>
  <si>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</si>
  <si>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</si>
  <si>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</si>
  <si>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</si>
  <si>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</si>
  <si>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apartments, no matter if sold or not.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</si>
  <si>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</si>
  <si>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</si>
  <si>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10: </t>
    </r>
    <r>
      <rPr>
        <sz val="9"/>
        <color theme="1"/>
        <rFont val="Arial"/>
        <family val="2"/>
      </rPr>
      <t xml:space="preserve">Calculate the covariance and correlation coefficient between Price and Area, no matter if the apartment is sold or not. </t>
    </r>
  </si>
  <si>
    <t>Is the result in line with the scatter plot?</t>
  </si>
  <si>
    <r>
      <t xml:space="preserve">Task 5: </t>
    </r>
    <r>
      <rPr>
        <sz val="9"/>
        <rFont val="Arial"/>
        <family val="2"/>
      </rPr>
      <t xml:space="preserve">Create a scatter plot showing the relationship between Price and Area. Use the data on all apartments, no matter if sold or not. </t>
    </r>
  </si>
  <si>
    <t>Interpret the results.</t>
  </si>
  <si>
    <t>Gbenga Ayeleso</t>
  </si>
  <si>
    <t>agayeleso@gmail.com</t>
  </si>
  <si>
    <t>09053016986</t>
  </si>
  <si>
    <t>Numerical</t>
  </si>
  <si>
    <t>Categorical</t>
  </si>
  <si>
    <t>This is an unique value to identify each customer, cannot be added, but can be counted.</t>
  </si>
  <si>
    <t>This is just an identifier of a limited field of choice, cannot be added, but can be counted.</t>
  </si>
  <si>
    <t>Ordinal/Qualitative</t>
  </si>
  <si>
    <t>Nominal/Qualitative</t>
  </si>
  <si>
    <t>Continous/Quantitative</t>
  </si>
  <si>
    <t>This can be used to calculate the age of a product before and after sale. It can also change progressively.</t>
  </si>
  <si>
    <t>$100,000 - $200,000</t>
  </si>
  <si>
    <t>$200,000 - $300,000</t>
  </si>
  <si>
    <t>$300,000 - $400,000</t>
  </si>
  <si>
    <t>$400,000 - $500,000</t>
  </si>
  <si>
    <t>$500,000 - $600,000</t>
  </si>
  <si>
    <t>Interval Start</t>
  </si>
  <si>
    <t>Interval End</t>
  </si>
  <si>
    <t>Price Interval</t>
  </si>
  <si>
    <t>Customers are more interested in the houses within the price range $200,000 to $300,000 as it recorded the highest sales.</t>
  </si>
  <si>
    <t>Skewness:</t>
  </si>
  <si>
    <t>Positive Skewed</t>
  </si>
  <si>
    <t>Proof of Sales:</t>
  </si>
  <si>
    <t>Relative Frequency</t>
  </si>
  <si>
    <t>Cummulative Frequency</t>
  </si>
  <si>
    <t>We can the area circled in Red on the graph that there is cluster which shows more activity around the price range of $200,000 to $300,000.</t>
  </si>
  <si>
    <t>Point a area didn't increase as much as its price increased, while point b &amp; c area increased while their prices didn't increase as much.</t>
  </si>
  <si>
    <t>The price variables are positively skewed, which means the prices will be well received in the market.</t>
  </si>
  <si>
    <t>The firm should stick to whatever metrics they are using to decide pricing of the properties as they are about right.</t>
  </si>
  <si>
    <t>The prices are neither too high nor too low, they are just at optimum.</t>
  </si>
  <si>
    <t>But we have a few outliers; they are circled in yellow, they all deviate from above analysis as they didn't increase as the size increase,</t>
  </si>
  <si>
    <t>It displays a strong linear relationship between price and area, the more area increases so does the price.</t>
  </si>
  <si>
    <t>Yes, The Correlation stat shows a strong relation between area and price as deicted in the scattered plot.</t>
  </si>
  <si>
    <t>But if its goal is to establish and dominate the market they already flourish, then they should focus there marketing campaign within the USA.</t>
  </si>
  <si>
    <t>Depends on the firm's marketing goal, if it wants to increase its market share, I'll advise they focus marketing campaign on locations outside the USA,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</si>
</sst>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</numFmts>
  <fonts count="14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89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0" fillId="4" borderId="0" xfId="0" applyFill="1"/>
    <xf numFmtId="0" fontId="2" fillId="4" borderId="0" xfId="0" applyFont="1" applyFill="1"/>
    <xf numFmtId="0" fontId="5" fillId="4" borderId="0" xfId="0" applyFont="1" applyFill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9" fontId="8" fillId="4" borderId="0" xfId="0" applyNumberFormat="1" applyFont="1" applyFill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9" fillId="4" borderId="0" xfId="0" applyFont="1" applyFill="1"/>
    <xf numFmtId="2" fontId="2" fillId="4" borderId="0" xfId="0" applyNumberFormat="1" applyFont="1" applyFill="1"/>
    <xf numFmtId="0" fontId="3" fillId="4" borderId="0" xfId="0" applyFont="1" applyFill="1"/>
    <xf numFmtId="44" fontId="8" fillId="4" borderId="3" xfId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9" fontId="5" fillId="4" borderId="0" xfId="2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9" fontId="8" fillId="4" borderId="3" xfId="2" applyFont="1" applyFill="1" applyBorder="1" applyAlignment="1">
      <alignment vertical="center"/>
    </xf>
    <xf numFmtId="9" fontId="8" fillId="4" borderId="3" xfId="0" applyNumberFormat="1" applyFont="1" applyFill="1" applyBorder="1" applyAlignment="1">
      <alignment vertical="center"/>
    </xf>
    <xf numFmtId="0" fontId="11" fillId="0" borderId="0" xfId="3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1" fontId="2" fillId="2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1" fontId="2" fillId="2" borderId="3" xfId="0" applyNumberFormat="1" applyFont="1" applyFill="1" applyBorder="1" applyAlignment="1">
      <alignment horizontal="right" vertical="center"/>
    </xf>
    <xf numFmtId="2" fontId="2" fillId="2" borderId="3" xfId="0" applyNumberFormat="1" applyFont="1" applyFill="1" applyBorder="1" applyAlignment="1">
      <alignment vertical="center"/>
    </xf>
    <xf numFmtId="44" fontId="2" fillId="0" borderId="3" xfId="1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44" fontId="2" fillId="2" borderId="3" xfId="1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2" fontId="2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44" fontId="2" fillId="0" borderId="0" xfId="0" applyNumberFormat="1" applyFont="1" applyAlignment="1">
      <alignment vertical="center"/>
    </xf>
    <xf numFmtId="6" fontId="2" fillId="4" borderId="0" xfId="0" applyNumberFormat="1" applyFont="1" applyFill="1"/>
    <xf numFmtId="0" fontId="2" fillId="4" borderId="0" xfId="0" applyNumberFormat="1" applyFont="1" applyFill="1"/>
    <xf numFmtId="164" fontId="2" fillId="4" borderId="0" xfId="0" applyNumberFormat="1" applyFont="1" applyFill="1"/>
    <xf numFmtId="0" fontId="12" fillId="4" borderId="0" xfId="0" applyFont="1" applyFill="1"/>
    <xf numFmtId="9" fontId="2" fillId="4" borderId="0" xfId="0" applyNumberFormat="1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wrapText="1"/>
    </xf>
    <xf numFmtId="9" fontId="2" fillId="4" borderId="0" xfId="2" applyFont="1" applyFill="1" applyAlignment="1"/>
    <xf numFmtId="0" fontId="2" fillId="2" borderId="0" xfId="0" applyFont="1" applyFill="1" applyBorder="1" applyAlignment="1">
      <alignment horizontal="left" vertical="center"/>
    </xf>
    <xf numFmtId="164" fontId="8" fillId="4" borderId="3" xfId="0" applyNumberFormat="1" applyFont="1" applyFill="1" applyBorder="1" applyAlignment="1">
      <alignment vertical="center"/>
    </xf>
    <xf numFmtId="165" fontId="8" fillId="4" borderId="3" xfId="4" applyNumberFormat="1" applyFont="1" applyFill="1" applyBorder="1" applyAlignment="1">
      <alignment vertical="center"/>
    </xf>
    <xf numFmtId="165" fontId="8" fillId="4" borderId="0" xfId="2" applyNumberFormat="1" applyFont="1" applyFill="1" applyBorder="1" applyAlignment="1">
      <alignment vertical="center"/>
    </xf>
    <xf numFmtId="0" fontId="2" fillId="4" borderId="0" xfId="0" applyFont="1" applyFill="1" applyBorder="1"/>
    <xf numFmtId="43" fontId="2" fillId="4" borderId="0" xfId="4" applyFont="1" applyFill="1"/>
    <xf numFmtId="0" fontId="10" fillId="6" borderId="3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</cellXfs>
  <cellStyles count="5">
    <cellStyle name="Comma" xfId="4" builtinId="3"/>
    <cellStyle name="Currency" xfId="1" builtinId="4"/>
    <cellStyle name="Hyperlink" xfId="3" builtinId="8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C66666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Price/Area (ft.)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'365RE'!$I$7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6666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'365RE'!$H$8:$H$274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'365RE'!$I$8:$I$274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4-495D-9EC1-2528C78F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23327"/>
        <c:axId val="1337020623"/>
      </c:scatterChart>
      <c:valAx>
        <c:axId val="12256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20623"/>
        <c:crosses val="autoZero"/>
        <c:crossBetween val="midCat"/>
      </c:valAx>
      <c:valAx>
        <c:axId val="13370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96F78E-DE02-4F87-A03B-318C63FAC7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57488DE-DB0F-488D-8441-4957B9E73B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81-4DB8-925D-738DF2A934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1A30D6-F8DE-4C00-86F8-A2CDD296F3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1145674-3C37-4534-83C0-CC2F434C28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81-4DB8-925D-738DF2A934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2DF4FE-A7BE-4CAB-A2F4-46A75A1678E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AFB231D-9BB8-4235-9E56-13C62441330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81-4DB8-925D-738DF2A934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DC9F75-2D89-40DB-A9BD-DD6886CF7C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EA416EF-076C-4781-AE2C-D8F12B10512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81-4DB8-925D-738DF2A934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1CAD58F-8FF0-4EE5-908A-38D01685071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46901C6-A9BA-43D9-A678-60BB1C5E847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81-4DB8-925D-738DF2A934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E866C0-0CE1-422E-871C-E26AA97B8D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C7185B-F699-409C-80ED-6DE8B54690F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81-4DB8-925D-738DF2A934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460A7A7-F500-453C-A624-909D949663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2DD5C23-2DDB-4509-B466-429643EFAF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81-4DB8-925D-738DF2A934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8CEECCD-56E4-4587-94D8-D674B4159B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35A9E4B-7D4B-43CC-81F4-BB57DA182DC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81-4DB8-925D-738DF2A934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'Tasks 6,7'!#REF!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5="http://schemas.microsoft.com/office/drawing/2012/chart" uri="{02D57815-91ED-43cb-92C2-25804820EDAC}">
              <c15:datalabelsRange>
                <c15:f>'Tasks 6,7'!$B$13:$B$20</c15:f>
                <c15:dlblRangeCache>
                  <c:ptCount val="8"/>
                  <c:pt idx="0">
                    <c:v>USA</c:v>
                  </c:pt>
                  <c:pt idx="1">
                    <c:v>UK</c:v>
                  </c:pt>
                  <c:pt idx="2">
                    <c:v>Belgium</c:v>
                  </c:pt>
                  <c:pt idx="3">
                    <c:v>Russia</c:v>
                  </c:pt>
                  <c:pt idx="4">
                    <c:v>Denmark</c:v>
                  </c:pt>
                  <c:pt idx="5">
                    <c:v>Germany</c:v>
                  </c:pt>
                  <c:pt idx="6">
                    <c:v>Mexico</c:v>
                  </c:pt>
                  <c:pt idx="7">
                    <c:v>Canada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0.91794871794871791</c:v>
                </c:pt>
                <c:pt idx="2">
                  <c:v>0.92820512820512813</c:v>
                </c:pt>
                <c:pt idx="3">
                  <c:v>0.94871794871794868</c:v>
                </c:pt>
                <c:pt idx="4">
                  <c:v>0.95384615384615379</c:v>
                </c:pt>
                <c:pt idx="5">
                  <c:v>0.9589743589743589</c:v>
                </c:pt>
                <c:pt idx="6">
                  <c:v>0.96410256410256401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</a:t>
          </a:r>
        </a:p>
      </cx:txPr>
    </cx:title>
    <cx:plotArea>
      <cx:plotAreaRegion>
        <cx:series layoutId="clusteredColumn" uniqueId="{990799FC-15A7-4EA4-984F-F7C1EB689871}" formatIdx="0">
          <cx:tx>
            <cx:txData>
              <cx:f>_xlchart.v1.2</cx:f>
              <cx:v>Frequency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paretoLine" ownerIdx="0" uniqueId="{F007A589-C51A-4ED0-9442-18814CBA8C15}" formatIdx="1">
          <cx:axisId val="2"/>
        </cx:series>
        <cx:series layoutId="clusteredColumn" hidden="1" uniqueId="{662CA912-0355-42E4-AAEB-DB7C7716C025}" formatIdx="2">
          <cx:tx>
            <cx:txData>
              <cx:f>_xlchart.v1.4</cx:f>
              <cx:v>Relative Frequency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7133AFDD-E434-41D7-B4D6-5FC8B0F8D40A}" formatIdx="3">
          <cx:axisId val="2"/>
        </cx:series>
        <cx:series layoutId="clusteredColumn" hidden="1" uniqueId="{00000003-352F-4F33-ABF5-FEE24AEFB1DA}" formatIdx="0">
          <cx:tx>
            <cx:txData>
              <cx:f>_xlchart.v1.6</cx:f>
              <cx:v>Cummulative Frequency</cx:v>
            </cx:txData>
          </cx:tx>
          <cx:dataId val="2"/>
          <cx:layoutPr>
            <cx:binning intervalClosed="r"/>
          </cx:layoutPr>
          <cx:axisId val="1"/>
        </cx:series>
        <cx:series layoutId="paretoLine" ownerIdx="4" uniqueId="{1E00395C-CD1C-452B-9A96-8B70D604F526}" formatIdx="4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530224</xdr:colOff>
      <xdr:row>7</xdr:row>
      <xdr:rowOff>111125</xdr:rowOff>
    </xdr:from>
    <xdr:to>
      <xdr:col>16</xdr:col>
      <xdr:colOff>520699</xdr:colOff>
      <xdr:row>25</xdr:row>
      <xdr:rowOff>73025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9137618-1636-4F75-AA05-F187FFBF8E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5974" y="1196975"/>
              <a:ext cx="5114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7</xdr:col>
      <xdr:colOff>393700</xdr:colOff>
      <xdr:row>23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8163C-E291-4645-8613-1956B67D9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455210</xdr:colOff>
      <xdr:row>15</xdr:row>
      <xdr:rowOff>18050</xdr:rowOff>
    </xdr:from>
    <xdr:to>
      <xdr:col>3</xdr:col>
      <xdr:colOff>1036610</xdr:colOff>
      <xdr:row>19</xdr:row>
      <xdr:rowOff>90490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FC24E3B6-BF9D-4F6D-8AAB-7398DC68529E}"/>
                </a:ext>
              </a:extLst>
            </xdr14:cNvPr>
            <xdr14:cNvContentPartPr/>
          </xdr14:nvContentPartPr>
          <xdr14:nvPr macro=""/>
          <xdr14:xfrm>
            <a:off x="2239560" y="2265950"/>
            <a:ext cx="581400" cy="656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FC24E3B6-BF9D-4F6D-8AAB-7398DC68529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30920" y="2256950"/>
              <a:ext cx="599040" cy="67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132540</xdr:colOff>
      <xdr:row>13</xdr:row>
      <xdr:rowOff>57070</xdr:rowOff>
    </xdr:from>
    <xdr:to>
      <xdr:col>5</xdr:col>
      <xdr:colOff>255300</xdr:colOff>
      <xdr:row>14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768B743-A269-4D15-A687-7A2CBDF1122B}"/>
                </a:ext>
              </a:extLst>
            </xdr14:cNvPr>
            <xdr14:cNvContentPartPr/>
          </xdr14:nvContentPartPr>
          <xdr14:nvPr macro=""/>
          <xdr14:xfrm>
            <a:off x="3828240" y="2012870"/>
            <a:ext cx="122760" cy="1098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768B743-A269-4D15-A687-7A2CBDF1122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819600" y="2003870"/>
              <a:ext cx="1404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589740</xdr:colOff>
      <xdr:row>11</xdr:row>
      <xdr:rowOff>112650</xdr:rowOff>
    </xdr:from>
    <xdr:to>
      <xdr:col>6</xdr:col>
      <xdr:colOff>69190</xdr:colOff>
      <xdr:row>12</xdr:row>
      <xdr:rowOff>70280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D17453C8-8B29-4EEF-A9B5-3AC2E28A2F7E}"/>
                </a:ext>
              </a:extLst>
            </xdr14:cNvPr>
            <xdr14:cNvContentPartPr/>
          </xdr14:nvContentPartPr>
          <xdr14:nvPr macro=""/>
          <xdr14:xfrm>
            <a:off x="4285440" y="1776350"/>
            <a:ext cx="95400" cy="1036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D17453C8-8B29-4EEF-A9B5-3AC2E28A2F7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76800" y="1767710"/>
              <a:ext cx="11304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56930</xdr:colOff>
      <xdr:row>12</xdr:row>
      <xdr:rowOff>56960</xdr:rowOff>
    </xdr:from>
    <xdr:to>
      <xdr:col>4</xdr:col>
      <xdr:colOff>57290</xdr:colOff>
      <xdr:row>12</xdr:row>
      <xdr:rowOff>57320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9A93B98F-E566-4386-AC8B-82F87C3E8B28}"/>
                </a:ext>
              </a:extLst>
            </xdr14:cNvPr>
            <xdr14:cNvContentPartPr/>
          </xdr14:nvContentPartPr>
          <xdr14:nvPr macro=""/>
          <xdr14:xfrm>
            <a:off x="3136680" y="1866710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9A93B98F-E566-4386-AC8B-82F87C3E8B2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127680" y="185771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17690</xdr:colOff>
      <xdr:row>11</xdr:row>
      <xdr:rowOff>120570</xdr:rowOff>
    </xdr:from>
    <xdr:to>
      <xdr:col>4</xdr:col>
      <xdr:colOff>137570</xdr:colOff>
      <xdr:row>12</xdr:row>
      <xdr:rowOff>104120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2849EF0-38FE-45D5-89D0-5BC5D9315D0C}"/>
                </a:ext>
              </a:extLst>
            </xdr14:cNvPr>
            <xdr14:cNvContentPartPr/>
          </xdr14:nvContentPartPr>
          <xdr14:nvPr macro=""/>
          <xdr14:xfrm>
            <a:off x="3097440" y="1784270"/>
            <a:ext cx="119880" cy="1296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2849EF0-38FE-45D5-89D0-5BC5D9315D0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088440" y="1775270"/>
              <a:ext cx="137520" cy="147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7</xdr:row>
      <xdr:rowOff>15240</xdr:rowOff>
    </xdr:from>
    <xdr:to>
      <xdr:col>18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0-31T17:08:15.16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1117 91,'-13'1,"-1"1,0 0,1 0,-1 2,1-1,0 2,-13 6,-4 0,-30 7,-117 20,94-22,49-10,26-6,0 1,0 0,0 1,0 0,1 0,-1 1,1 0,-1 0,1 1,0 0,-11 8,-18 17,0-3,-51 29,-84 34,30-17,139-70,-1-1,1 0,-1 1,1 0,-1-1,1 1,0 0,0 0,0 0,0 0,0 1,1-1,-1 1,1-1,-1 1,1-1,0 1,0 0,0-1,0 1,0 3,1-1,0-1,0 0,1 1,0-1,0 0,0 0,0 1,1-1,-1 0,1 0,0 0,0-1,3 5,-1-2,-1 0,-1 0,1 0,2 13,-4-15,0 1,1-1,-1 1,1-1,0 0,0 1,1-1,-1 0,1 0,4 5,0-2,-2 0,1 0,-1 1,0-1,0 1,-1 0,0 0,3 11,18 74,-13-44,-6-23,-1 0,-1 1,0 29,-5 82,-1-49,1-44,3 51,-1-89,2 1,-1-1,1 0,0 0,0 0,1 0,0 0,0-1,10 12,15 28,-24-37,-1-1,1 0,1 0,-1 0,1 0,1-1,-1 0,1 0,1-1,-1 1,1-2,0 1,0-1,1 0,-1-1,1 0,0-1,11 4,1 0,-2 2,1 0,-1 1,20 14,-14-8,36 16,-51-28,0-1,0 0,0-1,1 0,-1 0,14-1,68-2,-34-2,-53 3,0 0,1-1,-1 0,0 0,0-1,0 1,0-1,0 0,0 0,7-5,2-3,26-21,-9 5,-2 4,1 2,49-27,-73 45,0-1,-1-1,1 1,-1-1,0 0,0 0,-1-1,1 1,-1-1,0 0,5-7,2-3,23-23,-11 14,111-111,-82 90,-40 35,1-1,-1 0,16-19,-25 26,-1-1,1 0,-1 0,0 0,0 0,0 0,-1-1,0 1,1-9,-1 9,0 0,-1 0,2 0,-1 0,1 0,-1 1,1-1,1 0,-1 1,5-8,8-7,19-36,-22 36,-9 12,1-1,-1 1,0 0,-1-1,0 0,0 0,0 1,0-15,-1-7,-4-32,1 10,4-48,-4-88,0 177,-1 0,0 0,-1 0,0 1,0 0,-1 0,0 0,-1 0,-12-14,-8-16,-4-20,23 42,-1 1,-1-1,-13-16,12 19,-1 1,-1 1,-22-20,-4-7,33 33,-34-53,30 48,-1 1,0 0,0 1,-18-12,22 18,0-1,-1 1,1 1,-1-1,1 1,-1 0,0 1,0-1,1 1,-1 1,-8-1,4 1,1 1,-1 0,0 0,1 1,-1 1,1 0,-20 8,20-6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0-31T17:11:08.735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 0,'-1'86,"3"94,-2-180,0 1,0 0,0 0,0 0,0 0,0 0,0 0,0 0,1 0,-1 0,0 0,1 0,-1 0,1-1,-1 1,1 0,-1 0,1 0,1 0,-2-1,1 0,-1-1,1 1,0 0,-1-1,1 1,-1-1,1 1,-1-1,1 1,-1-1,0 0,1 1,-1-1,1 0,-1 1,0-1,0 0,0 1,1-1,-1 0,0 1,0-1,0 0,0 0,3-12,7-24,24-66,-32 101,-1 0,1-1,0 1,0 0,0 0,0 0,0 0,0 0,0 1,1-1,-1 1,1-1,-1 1,1 0,-1 0,1 0,0 0,0 1,-1-1,1 1,0-1,4 1,8 0,-1 0,29 4,-36-4,1 2,0-1,0 1,-1 1,1-1,-1 1,0 0,0 1,0 0,0 0,-1 0,8 7,-10-7,0 1,0-1,0 1,-1-1,0 1,0 0,0 1,0-1,-1 0,0 1,0 0,0-1,-1 1,0 0,0 0,0 9,-1-10,0-1,0 0,0 1,0-1,-1 1,0-1,1 0,-2 0,1 1,-2 3,2-6,-1 0,1-1,-1 1,1-1,-1 1,1-1,-1 1,0-1,0 0,0 0,0 0,0 0,0 0,0 0,0-1,0 1,0 0,0-1,0 0,0 0,0 1,-3-2,-38 3,-58-7,96 3,0 0,0 0,0 0,0-1,0 1,1-1,-1 0,1-1,0 1,0-1,0 1,-5-8,-13-10,10 12,1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0-31T17:11:13.054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231 4,'-32'-1,"22"0,0 0,0 1,0 0,0 1,0 0,-17 4,25-3,-1-1,0 1,1 0,0 0,-1 0,1 0,0 0,0 1,0-1,1 1,-1-1,-2 5,-12 16,8-16,1 0,0 1,0 0,1 1,0-1,1 1,-9 17,13-23,0 0,0 0,0 0,1 0,-1 0,1 0,0 0,0 1,0-1,0 0,0 0,1 0,-1 0,1 0,0 0,0 0,0 0,0 0,0 0,1 0,0-1,-1 1,1 0,0-1,0 1,0-1,1 0,-1 0,5 4,-1-2,0 1,1-1,-1 0,1 0,0-1,0 0,0 0,0-1,9 2,10 2,0-1,1-2,34 1,-46-4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0-31T17:11:15.52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10-31T17:12:05.322"/>
    </inkml:context>
    <inkml:brush xml:id="br0">
      <inkml:brushProperty name="width" value="0.05" units="cm"/>
      <inkml:brushProperty name="height" value="0.05" units="cm"/>
      <inkml:brushProperty name="color" value="#FFC114"/>
      <inkml:brushProperty name="ignorePressure" value="1"/>
    </inkml:brush>
  </inkml:definitions>
  <inkml:trace contextRef="#ctx0" brushRef="#br0">250 53,'-68'-1,"-76"3,143-2,-1 0,0 0,1 0,-1 1,0-1,1 1,-1-1,1 1,-1 0,1-1,-1 1,1 0,-1 0,1 0,0 0,0 0,-1 0,1 1,0-1,-2 3,2-2,0 0,0 1,1-1,-1 1,0-1,1 1,0-1,-1 1,1-1,0 1,0 0,1 2,1 6,0 0,1 0,0 0,10 19,-9-21,0 1,1 1,1-1,-1 0,10 13,-12-21,-1 1,1 0,0-1,0 1,0-1,0 0,0 0,0 0,0 0,1-1,-1 1,1-1,-1 0,1 0,0 0,-1-1,7 1,-2 0,0-1,1 0,-1 0,0-1,0 0,12-3,-18 3,0 0,1 0,-1 0,0 0,0 0,0 0,0 0,0-1,0 1,-1-1,1 0,0 1,-1-1,1 0,-1 0,0 0,0 0,0 0,0 0,0-1,0 1,0 0,-1 0,1-1,-1 1,1-4,1-38,-3-61,-2 24,4 241,0-155,0 0,1 0,0 0,0 0,0 0,1 0,-1 0,7 7,8 17,-2 7,-10-22,1-1,0 1,13 18,-13-23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gayeles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2"/>
  <sheetViews>
    <sheetView showGridLines="0" topLeftCell="D1" zoomScale="102" zoomScaleNormal="102" workbookViewId="0">
      <pane ySplit="7" topLeftCell="A261" activePane="bottomLeft" state="frozen"/>
      <selection pane="bottomLeft" activeCell="I4" sqref="I4"/>
    </sheetView>
  </sheetViews>
  <sheetFormatPr defaultColWidth="15.08984375" defaultRowHeight="15" customHeight="1" x14ac:dyDescent="0.35"/>
  <cols>
    <col min="1" max="1" width="2" style="9" customWidth="1"/>
    <col min="2" max="2" width="4.54296875" style="9" customWidth="1"/>
    <col min="3" max="3" width="7.26953125" style="9" bestFit="1" customWidth="1"/>
    <col min="4" max="4" width="10.08984375" style="9" customWidth="1"/>
    <col min="5" max="5" width="11.453125" style="10" bestFit="1" customWidth="1"/>
    <col min="6" max="6" width="13.81640625" style="9" bestFit="1" customWidth="1"/>
    <col min="7" max="7" width="10.1796875" style="9" bestFit="1" customWidth="1"/>
    <col min="8" max="8" width="8.08984375" style="9" bestFit="1" customWidth="1"/>
    <col min="9" max="9" width="11.81640625" style="9" customWidth="1"/>
    <col min="10" max="10" width="5.7265625" style="9" bestFit="1" customWidth="1"/>
    <col min="11" max="11" width="2" style="9" customWidth="1"/>
    <col min="12" max="12" width="10.1796875" style="10" customWidth="1"/>
    <col min="13" max="13" width="7.6328125" style="10" bestFit="1" customWidth="1"/>
    <col min="14" max="15" width="9.54296875" style="9" bestFit="1" customWidth="1"/>
    <col min="16" max="16" width="19.453125" style="10" bestFit="1" customWidth="1"/>
    <col min="17" max="17" width="6.81640625" style="10" bestFit="1" customWidth="1"/>
    <col min="18" max="18" width="4.453125" style="10" bestFit="1" customWidth="1"/>
    <col min="19" max="20" width="2.54296875" style="10" hidden="1" customWidth="1"/>
    <col min="21" max="21" width="6.7265625" style="5" bestFit="1" customWidth="1"/>
    <col min="22" max="22" width="7.453125" style="5" bestFit="1" customWidth="1"/>
    <col min="23" max="23" width="8" style="5" bestFit="1" customWidth="1"/>
    <col min="24" max="24" width="8.6328125" style="5" bestFit="1" customWidth="1"/>
    <col min="25" max="25" width="13.81640625" style="5" bestFit="1" customWidth="1"/>
    <col min="26" max="26" width="8.26953125" style="5" bestFit="1" customWidth="1"/>
    <col min="27" max="27" width="6.453125" style="5" bestFit="1" customWidth="1"/>
    <col min="28" max="16384" width="15.08984375" style="9"/>
  </cols>
  <sheetData>
    <row r="1" spans="2:27" ht="15.5" x14ac:dyDescent="0.35">
      <c r="B1" s="85" t="s">
        <v>526</v>
      </c>
      <c r="C1" s="85"/>
      <c r="D1" s="85"/>
      <c r="E1" s="85"/>
      <c r="F1" s="85"/>
      <c r="W1" s="10"/>
    </row>
    <row r="2" spans="2:27" ht="15.5" x14ac:dyDescent="0.35">
      <c r="B2" s="13" t="s">
        <v>575</v>
      </c>
      <c r="W2" s="10"/>
    </row>
    <row r="3" spans="2:27" ht="14.5" x14ac:dyDescent="0.35">
      <c r="B3" s="46" t="s">
        <v>576</v>
      </c>
      <c r="I3" s="67"/>
      <c r="W3" s="10"/>
    </row>
    <row r="4" spans="2:27" ht="11.5" x14ac:dyDescent="0.35">
      <c r="B4" s="84" t="s">
        <v>577</v>
      </c>
      <c r="C4" s="84"/>
      <c r="W4" s="10"/>
    </row>
    <row r="5" spans="2:27" ht="11.5" x14ac:dyDescent="0.35">
      <c r="B5" s="14"/>
      <c r="W5" s="10"/>
    </row>
    <row r="6" spans="2:27" ht="15" customHeight="1" x14ac:dyDescent="0.35">
      <c r="B6" s="83" t="s">
        <v>531</v>
      </c>
      <c r="C6" s="83"/>
      <c r="D6" s="83"/>
      <c r="E6" s="83"/>
      <c r="F6" s="83"/>
      <c r="G6" s="83"/>
      <c r="H6" s="83"/>
      <c r="I6" s="83"/>
      <c r="J6" s="83"/>
      <c r="L6" s="83" t="s">
        <v>532</v>
      </c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</row>
    <row r="7" spans="2:27" ht="13.9" customHeight="1" thickBot="1" x14ac:dyDescent="0.4">
      <c r="B7" s="47" t="s">
        <v>178</v>
      </c>
      <c r="C7" s="47" t="s">
        <v>543</v>
      </c>
      <c r="D7" s="47" t="s">
        <v>26</v>
      </c>
      <c r="E7" s="47" t="s">
        <v>27</v>
      </c>
      <c r="F7" s="47" t="s">
        <v>519</v>
      </c>
      <c r="G7" s="47" t="s">
        <v>541</v>
      </c>
      <c r="H7" s="47" t="s">
        <v>2</v>
      </c>
      <c r="I7" s="47" t="s">
        <v>518</v>
      </c>
      <c r="J7" s="47" t="s">
        <v>3</v>
      </c>
      <c r="K7" s="32"/>
      <c r="L7" s="47" t="s">
        <v>28</v>
      </c>
      <c r="M7" s="47" t="s">
        <v>520</v>
      </c>
      <c r="N7" s="47" t="s">
        <v>22</v>
      </c>
      <c r="O7" s="47" t="s">
        <v>23</v>
      </c>
      <c r="P7" s="47" t="s">
        <v>521</v>
      </c>
      <c r="Q7" s="47" t="s">
        <v>522</v>
      </c>
      <c r="R7" s="47" t="s">
        <v>174</v>
      </c>
      <c r="S7" s="47" t="s">
        <v>175</v>
      </c>
      <c r="T7" s="47" t="s">
        <v>176</v>
      </c>
      <c r="U7" s="47" t="s">
        <v>24</v>
      </c>
      <c r="V7" s="47" t="s">
        <v>25</v>
      </c>
      <c r="W7" s="47" t="s">
        <v>12</v>
      </c>
      <c r="X7" s="47" t="s">
        <v>40</v>
      </c>
      <c r="Y7" s="47" t="s">
        <v>523</v>
      </c>
      <c r="Z7" s="47" t="s">
        <v>37</v>
      </c>
      <c r="AA7" s="47" t="s">
        <v>38</v>
      </c>
    </row>
    <row r="8" spans="2:27" ht="14.25" customHeight="1" x14ac:dyDescent="0.35">
      <c r="B8" s="48">
        <f t="shared" ref="B8:B39" si="0">C8*1000+G8</f>
        <v>1030</v>
      </c>
      <c r="C8" s="49">
        <v>1</v>
      </c>
      <c r="D8" s="49">
        <v>2005</v>
      </c>
      <c r="E8" s="49">
        <v>11</v>
      </c>
      <c r="F8" s="50" t="s">
        <v>1</v>
      </c>
      <c r="G8" s="51">
        <v>30</v>
      </c>
      <c r="H8" s="52">
        <v>743.0856</v>
      </c>
      <c r="I8" s="53">
        <v>246172.67600000001</v>
      </c>
      <c r="J8" s="53" t="s">
        <v>4</v>
      </c>
      <c r="K8" s="15"/>
      <c r="L8" s="50" t="s">
        <v>62</v>
      </c>
      <c r="M8" s="50" t="s">
        <v>179</v>
      </c>
      <c r="N8" s="58" t="s">
        <v>224</v>
      </c>
      <c r="O8" s="58" t="s">
        <v>225</v>
      </c>
      <c r="P8" s="49">
        <f>D8-R8</f>
        <v>19</v>
      </c>
      <c r="Q8" s="49" t="str">
        <f t="shared" ref="Q8:Q39" si="1">IF(P8&lt;26,"18-25",IF(P8&lt;36,"26-35",IF(P8&lt;46,"36-45",IF(P8&lt;56,"46-55",IF(P8&lt;66,"56-65","65+")))))</f>
        <v>18-25</v>
      </c>
      <c r="R8" s="58">
        <v>1986</v>
      </c>
      <c r="S8" s="49">
        <v>6</v>
      </c>
      <c r="T8" s="49">
        <v>21</v>
      </c>
      <c r="U8" s="50" t="s">
        <v>177</v>
      </c>
      <c r="V8" s="50" t="s">
        <v>5</v>
      </c>
      <c r="W8" s="50" t="s">
        <v>13</v>
      </c>
      <c r="X8" s="50" t="s">
        <v>33</v>
      </c>
      <c r="Y8" s="49">
        <v>5</v>
      </c>
      <c r="Z8" s="50" t="s">
        <v>35</v>
      </c>
      <c r="AA8" s="50" t="s">
        <v>524</v>
      </c>
    </row>
    <row r="9" spans="2:27" ht="14.25" customHeight="1" x14ac:dyDescent="0.35">
      <c r="B9" s="48">
        <f t="shared" si="0"/>
        <v>1029</v>
      </c>
      <c r="C9" s="49">
        <v>1</v>
      </c>
      <c r="D9" s="49">
        <v>2005</v>
      </c>
      <c r="E9" s="49">
        <v>10</v>
      </c>
      <c r="F9" s="50" t="s">
        <v>1</v>
      </c>
      <c r="G9" s="51">
        <v>29</v>
      </c>
      <c r="H9" s="52">
        <v>756.21280000000002</v>
      </c>
      <c r="I9" s="53">
        <v>246331.90400000001</v>
      </c>
      <c r="J9" s="53" t="s">
        <v>4</v>
      </c>
      <c r="K9" s="15"/>
      <c r="L9" s="50" t="s">
        <v>61</v>
      </c>
      <c r="M9" s="50" t="s">
        <v>179</v>
      </c>
      <c r="N9" s="58" t="s">
        <v>220</v>
      </c>
      <c r="O9" s="58" t="s">
        <v>221</v>
      </c>
      <c r="P9" s="49">
        <f t="shared" ref="P9" si="2">IF((D9-R9)=0," ",D9-R9)</f>
        <v>22</v>
      </c>
      <c r="Q9" s="49" t="str">
        <f t="shared" si="1"/>
        <v>18-25</v>
      </c>
      <c r="R9" s="58">
        <v>1983</v>
      </c>
      <c r="S9" s="49">
        <v>2</v>
      </c>
      <c r="T9" s="49">
        <v>23.999999999999996</v>
      </c>
      <c r="U9" s="50" t="s">
        <v>177</v>
      </c>
      <c r="V9" s="50" t="s">
        <v>5</v>
      </c>
      <c r="W9" s="50" t="s">
        <v>13</v>
      </c>
      <c r="X9" s="50" t="s">
        <v>33</v>
      </c>
      <c r="Y9" s="49">
        <v>5</v>
      </c>
      <c r="Z9" s="50" t="s">
        <v>35</v>
      </c>
      <c r="AA9" s="50" t="s">
        <v>524</v>
      </c>
    </row>
    <row r="10" spans="2:27" ht="14.25" customHeight="1" x14ac:dyDescent="0.35">
      <c r="B10" s="48">
        <f t="shared" si="0"/>
        <v>2002</v>
      </c>
      <c r="C10" s="49">
        <v>2</v>
      </c>
      <c r="D10" s="49">
        <v>2007</v>
      </c>
      <c r="E10" s="49">
        <v>7</v>
      </c>
      <c r="F10" s="50" t="s">
        <v>1</v>
      </c>
      <c r="G10" s="51">
        <v>2</v>
      </c>
      <c r="H10" s="52">
        <v>587.2808</v>
      </c>
      <c r="I10" s="53">
        <v>209280.91039999999</v>
      </c>
      <c r="J10" s="53" t="s">
        <v>4</v>
      </c>
      <c r="K10" s="15"/>
      <c r="L10" s="50" t="s">
        <v>132</v>
      </c>
      <c r="M10" s="50" t="s">
        <v>179</v>
      </c>
      <c r="N10" s="59" t="s">
        <v>328</v>
      </c>
      <c r="O10" s="60" t="s">
        <v>329</v>
      </c>
      <c r="P10" s="49">
        <f t="shared" ref="P10" si="3">IF((D10-R10)=0," ",D10-R10)</f>
        <v>22</v>
      </c>
      <c r="Q10" s="49" t="str">
        <f t="shared" si="1"/>
        <v>18-25</v>
      </c>
      <c r="R10" s="58">
        <v>1985</v>
      </c>
      <c r="S10" s="49">
        <v>12</v>
      </c>
      <c r="T10" s="49">
        <v>27</v>
      </c>
      <c r="U10" s="50" t="s">
        <v>175</v>
      </c>
      <c r="V10" s="50" t="s">
        <v>5</v>
      </c>
      <c r="W10" s="50" t="s">
        <v>13</v>
      </c>
      <c r="X10" s="50" t="s">
        <v>33</v>
      </c>
      <c r="Y10" s="49">
        <v>1</v>
      </c>
      <c r="Z10" s="50" t="s">
        <v>36</v>
      </c>
      <c r="AA10" s="50" t="s">
        <v>181</v>
      </c>
    </row>
    <row r="11" spans="2:27" ht="14.25" customHeight="1" x14ac:dyDescent="0.35">
      <c r="B11" s="48">
        <f t="shared" si="0"/>
        <v>2031</v>
      </c>
      <c r="C11" s="49">
        <v>2</v>
      </c>
      <c r="D11" s="49">
        <v>2007</v>
      </c>
      <c r="E11" s="49">
        <v>12</v>
      </c>
      <c r="F11" s="50" t="s">
        <v>1</v>
      </c>
      <c r="G11" s="51">
        <v>31</v>
      </c>
      <c r="H11" s="52">
        <v>1604.7463999999998</v>
      </c>
      <c r="I11" s="53">
        <v>452667.00639999995</v>
      </c>
      <c r="J11" s="53" t="s">
        <v>4</v>
      </c>
      <c r="K11" s="15"/>
      <c r="L11" s="50" t="s">
        <v>163</v>
      </c>
      <c r="M11" s="50" t="s">
        <v>179</v>
      </c>
      <c r="N11" s="59" t="s">
        <v>472</v>
      </c>
      <c r="O11" s="60" t="s">
        <v>473</v>
      </c>
      <c r="P11" s="49">
        <f t="shared" ref="P11:P17" si="4">IF((D11-R11)=0," ",D11-R11)</f>
        <v>22</v>
      </c>
      <c r="Q11" s="49" t="str">
        <f t="shared" si="1"/>
        <v>18-25</v>
      </c>
      <c r="R11" s="58">
        <v>1985</v>
      </c>
      <c r="S11" s="49">
        <v>12</v>
      </c>
      <c r="T11" s="49">
        <v>27</v>
      </c>
      <c r="U11" s="50" t="s">
        <v>175</v>
      </c>
      <c r="V11" s="50" t="s">
        <v>5</v>
      </c>
      <c r="W11" s="50" t="s">
        <v>13</v>
      </c>
      <c r="X11" s="50" t="s">
        <v>34</v>
      </c>
      <c r="Y11" s="49">
        <v>3</v>
      </c>
      <c r="Z11" s="50" t="s">
        <v>36</v>
      </c>
      <c r="AA11" s="50" t="s">
        <v>524</v>
      </c>
    </row>
    <row r="12" spans="2:27" ht="14.25" customHeight="1" x14ac:dyDescent="0.35">
      <c r="B12" s="48">
        <f t="shared" si="0"/>
        <v>1049</v>
      </c>
      <c r="C12" s="49">
        <v>1</v>
      </c>
      <c r="D12" s="49">
        <v>2004</v>
      </c>
      <c r="E12" s="49">
        <v>11</v>
      </c>
      <c r="F12" s="50" t="s">
        <v>1</v>
      </c>
      <c r="G12" s="51">
        <v>49</v>
      </c>
      <c r="H12" s="52">
        <v>1375.4507999999998</v>
      </c>
      <c r="I12" s="53">
        <v>467083.31319999998</v>
      </c>
      <c r="J12" s="53" t="s">
        <v>4</v>
      </c>
      <c r="K12" s="15"/>
      <c r="L12" s="50" t="s">
        <v>49</v>
      </c>
      <c r="M12" s="50" t="s">
        <v>179</v>
      </c>
      <c r="N12" s="59" t="s">
        <v>211</v>
      </c>
      <c r="O12" s="60" t="s">
        <v>212</v>
      </c>
      <c r="P12" s="49">
        <f t="shared" si="4"/>
        <v>25</v>
      </c>
      <c r="Q12" s="49" t="str">
        <f t="shared" si="1"/>
        <v>18-25</v>
      </c>
      <c r="R12" s="58">
        <v>1979</v>
      </c>
      <c r="S12" s="49">
        <v>5</v>
      </c>
      <c r="T12" s="49">
        <v>15</v>
      </c>
      <c r="U12" s="50" t="s">
        <v>177</v>
      </c>
      <c r="V12" s="50" t="s">
        <v>5</v>
      </c>
      <c r="W12" s="50" t="s">
        <v>13</v>
      </c>
      <c r="X12" s="50" t="s">
        <v>33</v>
      </c>
      <c r="Y12" s="49">
        <v>4</v>
      </c>
      <c r="Z12" s="50" t="s">
        <v>35</v>
      </c>
      <c r="AA12" s="50" t="s">
        <v>39</v>
      </c>
    </row>
    <row r="13" spans="2:27" ht="14.25" customHeight="1" x14ac:dyDescent="0.35">
      <c r="B13" s="48">
        <f t="shared" si="0"/>
        <v>3011</v>
      </c>
      <c r="C13" s="49">
        <v>3</v>
      </c>
      <c r="D13" s="49">
        <v>2007</v>
      </c>
      <c r="E13" s="54">
        <v>9</v>
      </c>
      <c r="F13" s="50" t="s">
        <v>1</v>
      </c>
      <c r="G13" s="49">
        <v>11</v>
      </c>
      <c r="H13" s="52">
        <v>675.18999999999994</v>
      </c>
      <c r="I13" s="53">
        <v>203491.84999999998</v>
      </c>
      <c r="J13" s="53" t="s">
        <v>4</v>
      </c>
      <c r="K13" s="15"/>
      <c r="L13" s="50" t="s">
        <v>142</v>
      </c>
      <c r="M13" s="50" t="s">
        <v>179</v>
      </c>
      <c r="N13" s="59" t="s">
        <v>415</v>
      </c>
      <c r="O13" s="60" t="s">
        <v>416</v>
      </c>
      <c r="P13" s="49">
        <f t="shared" si="4"/>
        <v>26</v>
      </c>
      <c r="Q13" s="49" t="str">
        <f t="shared" si="1"/>
        <v>26-35</v>
      </c>
      <c r="R13" s="58">
        <v>1981</v>
      </c>
      <c r="S13" s="49">
        <v>12</v>
      </c>
      <c r="T13" s="49">
        <v>26</v>
      </c>
      <c r="U13" s="50" t="s">
        <v>177</v>
      </c>
      <c r="V13" s="50" t="s">
        <v>5</v>
      </c>
      <c r="W13" s="50" t="s">
        <v>16</v>
      </c>
      <c r="X13" s="50" t="s">
        <v>34</v>
      </c>
      <c r="Y13" s="49">
        <v>5</v>
      </c>
      <c r="Z13" s="50" t="s">
        <v>35</v>
      </c>
      <c r="AA13" s="50" t="s">
        <v>181</v>
      </c>
    </row>
    <row r="14" spans="2:27" ht="14.25" customHeight="1" x14ac:dyDescent="0.35">
      <c r="B14" s="48">
        <f t="shared" si="0"/>
        <v>3026</v>
      </c>
      <c r="C14" s="49">
        <v>3</v>
      </c>
      <c r="D14" s="49">
        <v>2007</v>
      </c>
      <c r="E14" s="54">
        <v>9</v>
      </c>
      <c r="F14" s="50" t="s">
        <v>1</v>
      </c>
      <c r="G14" s="49">
        <v>26</v>
      </c>
      <c r="H14" s="52">
        <v>670.88599999999997</v>
      </c>
      <c r="I14" s="53">
        <v>212520.826</v>
      </c>
      <c r="J14" s="53" t="s">
        <v>4</v>
      </c>
      <c r="K14" s="15"/>
      <c r="L14" s="50" t="s">
        <v>142</v>
      </c>
      <c r="M14" s="50" t="s">
        <v>179</v>
      </c>
      <c r="N14" s="59" t="s">
        <v>415</v>
      </c>
      <c r="O14" s="60" t="s">
        <v>416</v>
      </c>
      <c r="P14" s="49">
        <f t="shared" si="4"/>
        <v>26</v>
      </c>
      <c r="Q14" s="49" t="str">
        <f t="shared" si="1"/>
        <v>26-35</v>
      </c>
      <c r="R14" s="58">
        <v>1981</v>
      </c>
      <c r="S14" s="49">
        <v>12</v>
      </c>
      <c r="T14" s="49">
        <v>26</v>
      </c>
      <c r="U14" s="50" t="s">
        <v>177</v>
      </c>
      <c r="V14" s="50" t="s">
        <v>5</v>
      </c>
      <c r="W14" s="50" t="s">
        <v>16</v>
      </c>
      <c r="X14" s="50" t="s">
        <v>34</v>
      </c>
      <c r="Y14" s="49">
        <v>5</v>
      </c>
      <c r="Z14" s="50" t="s">
        <v>35</v>
      </c>
      <c r="AA14" s="50" t="s">
        <v>39</v>
      </c>
    </row>
    <row r="15" spans="2:27" ht="14.25" customHeight="1" x14ac:dyDescent="0.35">
      <c r="B15" s="48">
        <f t="shared" si="0"/>
        <v>3023</v>
      </c>
      <c r="C15" s="49">
        <v>3</v>
      </c>
      <c r="D15" s="49">
        <v>2008</v>
      </c>
      <c r="E15" s="54">
        <v>1</v>
      </c>
      <c r="F15" s="50" t="s">
        <v>1</v>
      </c>
      <c r="G15" s="49">
        <v>23</v>
      </c>
      <c r="H15" s="52">
        <v>720.81239999999991</v>
      </c>
      <c r="I15" s="53">
        <v>198591.84879999998</v>
      </c>
      <c r="J15" s="53" t="s">
        <v>4</v>
      </c>
      <c r="K15" s="15"/>
      <c r="L15" s="50" t="s">
        <v>168</v>
      </c>
      <c r="M15" s="50" t="s">
        <v>179</v>
      </c>
      <c r="N15" s="59" t="s">
        <v>291</v>
      </c>
      <c r="O15" s="60" t="s">
        <v>292</v>
      </c>
      <c r="P15" s="49">
        <f t="shared" si="4"/>
        <v>26</v>
      </c>
      <c r="Q15" s="49" t="str">
        <f t="shared" si="1"/>
        <v>26-35</v>
      </c>
      <c r="R15" s="58">
        <v>1982</v>
      </c>
      <c r="S15" s="49">
        <v>5</v>
      </c>
      <c r="T15" s="49">
        <v>27</v>
      </c>
      <c r="U15" s="50" t="s">
        <v>175</v>
      </c>
      <c r="V15" s="50" t="s">
        <v>5</v>
      </c>
      <c r="W15" s="50" t="s">
        <v>13</v>
      </c>
      <c r="X15" s="50" t="s">
        <v>33</v>
      </c>
      <c r="Y15" s="49">
        <v>5</v>
      </c>
      <c r="Z15" s="50" t="s">
        <v>35</v>
      </c>
      <c r="AA15" s="50" t="s">
        <v>181</v>
      </c>
    </row>
    <row r="16" spans="2:27" ht="14.25" customHeight="1" x14ac:dyDescent="0.35">
      <c r="B16" s="48">
        <f t="shared" si="0"/>
        <v>1031</v>
      </c>
      <c r="C16" s="49">
        <v>1</v>
      </c>
      <c r="D16" s="49">
        <v>2006</v>
      </c>
      <c r="E16" s="49">
        <v>6</v>
      </c>
      <c r="F16" s="50" t="s">
        <v>1</v>
      </c>
      <c r="G16" s="51">
        <v>31</v>
      </c>
      <c r="H16" s="52">
        <v>782.25200000000007</v>
      </c>
      <c r="I16" s="53">
        <v>265467.68000000005</v>
      </c>
      <c r="J16" s="53" t="s">
        <v>4</v>
      </c>
      <c r="K16" s="15"/>
      <c r="L16" s="50" t="s">
        <v>68</v>
      </c>
      <c r="M16" s="50" t="s">
        <v>179</v>
      </c>
      <c r="N16" s="59" t="s">
        <v>239</v>
      </c>
      <c r="O16" s="60" t="s">
        <v>240</v>
      </c>
      <c r="P16" s="49">
        <f t="shared" si="4"/>
        <v>27</v>
      </c>
      <c r="Q16" s="49" t="str">
        <f t="shared" si="1"/>
        <v>26-35</v>
      </c>
      <c r="R16" s="58">
        <v>1979</v>
      </c>
      <c r="S16" s="49">
        <v>6</v>
      </c>
      <c r="T16" s="49">
        <v>27</v>
      </c>
      <c r="U16" s="50" t="s">
        <v>175</v>
      </c>
      <c r="V16" s="50" t="s">
        <v>5</v>
      </c>
      <c r="W16" s="50" t="s">
        <v>15</v>
      </c>
      <c r="X16" s="50" t="s">
        <v>33</v>
      </c>
      <c r="Y16" s="49">
        <v>2</v>
      </c>
      <c r="Z16" s="50" t="s">
        <v>36</v>
      </c>
      <c r="AA16" s="50" t="s">
        <v>524</v>
      </c>
    </row>
    <row r="17" spans="2:27" ht="14.25" customHeight="1" x14ac:dyDescent="0.35">
      <c r="B17" s="48">
        <f t="shared" si="0"/>
        <v>4023</v>
      </c>
      <c r="C17" s="49">
        <v>4</v>
      </c>
      <c r="D17" s="49">
        <v>2006</v>
      </c>
      <c r="E17" s="49">
        <v>3</v>
      </c>
      <c r="F17" s="50" t="s">
        <v>1</v>
      </c>
      <c r="G17" s="51">
        <v>23</v>
      </c>
      <c r="H17" s="52">
        <v>794.51840000000004</v>
      </c>
      <c r="I17" s="53">
        <v>235633.2592</v>
      </c>
      <c r="J17" s="53" t="s">
        <v>4</v>
      </c>
      <c r="K17" s="15"/>
      <c r="L17" s="50" t="s">
        <v>511</v>
      </c>
      <c r="M17" s="50" t="s">
        <v>179</v>
      </c>
      <c r="N17" s="59" t="s">
        <v>249</v>
      </c>
      <c r="O17" s="60" t="s">
        <v>250</v>
      </c>
      <c r="P17" s="49">
        <f t="shared" si="4"/>
        <v>27</v>
      </c>
      <c r="Q17" s="49" t="str">
        <f t="shared" si="1"/>
        <v>26-35</v>
      </c>
      <c r="R17" s="58">
        <v>1979</v>
      </c>
      <c r="S17" s="49">
        <v>12</v>
      </c>
      <c r="T17" s="49">
        <v>3</v>
      </c>
      <c r="U17" s="50" t="s">
        <v>177</v>
      </c>
      <c r="V17" s="50" t="s">
        <v>5</v>
      </c>
      <c r="W17" s="50" t="s">
        <v>16</v>
      </c>
      <c r="X17" s="50" t="s">
        <v>34</v>
      </c>
      <c r="Y17" s="49">
        <v>3</v>
      </c>
      <c r="Z17" s="50" t="s">
        <v>36</v>
      </c>
      <c r="AA17" s="50" t="s">
        <v>39</v>
      </c>
    </row>
    <row r="18" spans="2:27" ht="14.25" customHeight="1" x14ac:dyDescent="0.35">
      <c r="B18" s="48">
        <f t="shared" si="0"/>
        <v>1036</v>
      </c>
      <c r="C18" s="49">
        <v>1</v>
      </c>
      <c r="D18" s="49">
        <v>2004</v>
      </c>
      <c r="E18" s="49">
        <v>10</v>
      </c>
      <c r="F18" s="50" t="s">
        <v>1</v>
      </c>
      <c r="G18" s="51">
        <v>36</v>
      </c>
      <c r="H18" s="52">
        <v>1160.3584000000001</v>
      </c>
      <c r="I18" s="53">
        <v>317473.86080000002</v>
      </c>
      <c r="J18" s="53" t="s">
        <v>4</v>
      </c>
      <c r="K18" s="15"/>
      <c r="L18" s="50" t="s">
        <v>44</v>
      </c>
      <c r="M18" s="50" t="s">
        <v>179</v>
      </c>
      <c r="N18" s="59" t="s">
        <v>222</v>
      </c>
      <c r="O18" s="60" t="s">
        <v>223</v>
      </c>
      <c r="P18" s="49">
        <f t="shared" ref="P18:P32" si="5">IF((D18-R18)=0," ",D18-R18)</f>
        <v>28</v>
      </c>
      <c r="Q18" s="49" t="str">
        <f t="shared" si="1"/>
        <v>26-35</v>
      </c>
      <c r="R18" s="58">
        <v>1976</v>
      </c>
      <c r="S18" s="49">
        <v>8</v>
      </c>
      <c r="T18" s="49">
        <v>17</v>
      </c>
      <c r="U18" s="50" t="s">
        <v>177</v>
      </c>
      <c r="V18" s="50" t="s">
        <v>5</v>
      </c>
      <c r="W18" s="50" t="s">
        <v>18</v>
      </c>
      <c r="X18" s="50" t="s">
        <v>33</v>
      </c>
      <c r="Y18" s="49">
        <v>1</v>
      </c>
      <c r="Z18" s="50" t="s">
        <v>35</v>
      </c>
      <c r="AA18" s="50" t="s">
        <v>39</v>
      </c>
    </row>
    <row r="19" spans="2:27" ht="14.25" customHeight="1" x14ac:dyDescent="0.35">
      <c r="B19" s="48">
        <f t="shared" si="0"/>
        <v>1046</v>
      </c>
      <c r="C19" s="49">
        <v>1</v>
      </c>
      <c r="D19" s="49">
        <v>2006</v>
      </c>
      <c r="E19" s="49">
        <v>8</v>
      </c>
      <c r="F19" s="50" t="s">
        <v>1</v>
      </c>
      <c r="G19" s="51">
        <v>46</v>
      </c>
      <c r="H19" s="52">
        <v>1942.5028</v>
      </c>
      <c r="I19" s="53">
        <v>503790.23080000002</v>
      </c>
      <c r="J19" s="53" t="s">
        <v>4</v>
      </c>
      <c r="K19" s="15"/>
      <c r="L19" s="50" t="s">
        <v>75</v>
      </c>
      <c r="M19" s="50" t="s">
        <v>179</v>
      </c>
      <c r="N19" s="59" t="s">
        <v>285</v>
      </c>
      <c r="O19" s="60" t="s">
        <v>286</v>
      </c>
      <c r="P19" s="49">
        <f t="shared" si="5"/>
        <v>26</v>
      </c>
      <c r="Q19" s="49" t="str">
        <f t="shared" si="1"/>
        <v>26-35</v>
      </c>
      <c r="R19" s="58">
        <v>1980</v>
      </c>
      <c r="S19" s="49">
        <v>9</v>
      </c>
      <c r="T19" s="49">
        <v>14</v>
      </c>
      <c r="U19" s="50" t="s">
        <v>175</v>
      </c>
      <c r="V19" s="50" t="s">
        <v>5</v>
      </c>
      <c r="W19" s="50" t="s">
        <v>13</v>
      </c>
      <c r="X19" s="50" t="s">
        <v>33</v>
      </c>
      <c r="Y19" s="49">
        <v>5</v>
      </c>
      <c r="Z19" s="50" t="s">
        <v>35</v>
      </c>
      <c r="AA19" s="50" t="s">
        <v>524</v>
      </c>
    </row>
    <row r="20" spans="2:27" ht="14.25" customHeight="1" x14ac:dyDescent="0.35">
      <c r="B20" s="48">
        <f t="shared" si="0"/>
        <v>4035</v>
      </c>
      <c r="C20" s="49">
        <v>4</v>
      </c>
      <c r="D20" s="49">
        <v>2007</v>
      </c>
      <c r="E20" s="49">
        <v>10</v>
      </c>
      <c r="F20" s="50" t="s">
        <v>1</v>
      </c>
      <c r="G20" s="51">
        <v>35</v>
      </c>
      <c r="H20" s="52">
        <v>794.51840000000004</v>
      </c>
      <c r="I20" s="53">
        <v>217786.37600000002</v>
      </c>
      <c r="J20" s="53" t="s">
        <v>4</v>
      </c>
      <c r="K20" s="15"/>
      <c r="L20" s="50" t="s">
        <v>487</v>
      </c>
      <c r="M20" s="50" t="s">
        <v>179</v>
      </c>
      <c r="N20" s="59" t="s">
        <v>313</v>
      </c>
      <c r="O20" s="60" t="s">
        <v>314</v>
      </c>
      <c r="P20" s="49">
        <f t="shared" si="5"/>
        <v>29</v>
      </c>
      <c r="Q20" s="49" t="str">
        <f t="shared" si="1"/>
        <v>26-35</v>
      </c>
      <c r="R20" s="58">
        <v>1978</v>
      </c>
      <c r="S20" s="49">
        <v>6</v>
      </c>
      <c r="T20" s="49">
        <v>4</v>
      </c>
      <c r="U20" s="50" t="s">
        <v>177</v>
      </c>
      <c r="V20" s="50" t="s">
        <v>5</v>
      </c>
      <c r="W20" s="50" t="s">
        <v>14</v>
      </c>
      <c r="X20" s="50" t="s">
        <v>33</v>
      </c>
      <c r="Y20" s="49">
        <v>3</v>
      </c>
      <c r="Z20" s="50" t="s">
        <v>36</v>
      </c>
      <c r="AA20" s="50" t="s">
        <v>524</v>
      </c>
    </row>
    <row r="21" spans="2:27" ht="14.25" customHeight="1" x14ac:dyDescent="0.35">
      <c r="B21" s="48">
        <f t="shared" si="0"/>
        <v>2036</v>
      </c>
      <c r="C21" s="49">
        <v>2</v>
      </c>
      <c r="D21" s="49">
        <v>2006</v>
      </c>
      <c r="E21" s="49">
        <v>11</v>
      </c>
      <c r="F21" s="50" t="s">
        <v>1</v>
      </c>
      <c r="G21" s="51">
        <v>36</v>
      </c>
      <c r="H21" s="52">
        <v>1109.2483999999999</v>
      </c>
      <c r="I21" s="53">
        <v>460001.25599999994</v>
      </c>
      <c r="J21" s="53" t="s">
        <v>4</v>
      </c>
      <c r="K21" s="15"/>
      <c r="L21" s="50" t="s">
        <v>91</v>
      </c>
      <c r="M21" s="50" t="s">
        <v>179</v>
      </c>
      <c r="N21" s="59" t="s">
        <v>293</v>
      </c>
      <c r="O21" s="60" t="s">
        <v>294</v>
      </c>
      <c r="P21" s="49">
        <f t="shared" si="5"/>
        <v>29</v>
      </c>
      <c r="Q21" s="49" t="str">
        <f t="shared" si="1"/>
        <v>26-35</v>
      </c>
      <c r="R21" s="58">
        <v>1977</v>
      </c>
      <c r="S21" s="49">
        <v>6</v>
      </c>
      <c r="T21" s="49">
        <v>10</v>
      </c>
      <c r="U21" s="50" t="s">
        <v>175</v>
      </c>
      <c r="V21" s="50" t="s">
        <v>5</v>
      </c>
      <c r="W21" s="50" t="s">
        <v>13</v>
      </c>
      <c r="X21" s="50" t="s">
        <v>33</v>
      </c>
      <c r="Y21" s="49">
        <v>2</v>
      </c>
      <c r="Z21" s="50" t="s">
        <v>35</v>
      </c>
      <c r="AA21" s="50" t="s">
        <v>524</v>
      </c>
    </row>
    <row r="22" spans="2:27" ht="14.25" customHeight="1" x14ac:dyDescent="0.35">
      <c r="B22" s="48">
        <f t="shared" si="0"/>
        <v>2056</v>
      </c>
      <c r="C22" s="49">
        <v>2</v>
      </c>
      <c r="D22" s="49">
        <v>2007</v>
      </c>
      <c r="E22" s="49">
        <v>4</v>
      </c>
      <c r="F22" s="50" t="s">
        <v>1</v>
      </c>
      <c r="G22" s="51">
        <v>56</v>
      </c>
      <c r="H22" s="52">
        <v>1400.9519999999998</v>
      </c>
      <c r="I22" s="53">
        <v>460001.25599999994</v>
      </c>
      <c r="J22" s="53" t="s">
        <v>4</v>
      </c>
      <c r="K22" s="15"/>
      <c r="L22" s="50" t="s">
        <v>116</v>
      </c>
      <c r="M22" s="50" t="s">
        <v>179</v>
      </c>
      <c r="N22" s="59" t="s">
        <v>382</v>
      </c>
      <c r="O22" s="60" t="s">
        <v>383</v>
      </c>
      <c r="P22" s="49">
        <f t="shared" si="5"/>
        <v>29</v>
      </c>
      <c r="Q22" s="49" t="str">
        <f t="shared" si="1"/>
        <v>26-35</v>
      </c>
      <c r="R22" s="58">
        <v>1978</v>
      </c>
      <c r="S22" s="49">
        <v>12</v>
      </c>
      <c r="T22" s="49">
        <v>2.9999999999999996</v>
      </c>
      <c r="U22" s="50" t="s">
        <v>177</v>
      </c>
      <c r="V22" s="50" t="s">
        <v>5</v>
      </c>
      <c r="W22" s="50" t="s">
        <v>13</v>
      </c>
      <c r="X22" s="50" t="s">
        <v>33</v>
      </c>
      <c r="Y22" s="49">
        <v>5</v>
      </c>
      <c r="Z22" s="50" t="s">
        <v>35</v>
      </c>
      <c r="AA22" s="50" t="s">
        <v>39</v>
      </c>
    </row>
    <row r="23" spans="2:27" ht="14.25" customHeight="1" x14ac:dyDescent="0.35">
      <c r="B23" s="48">
        <f t="shared" si="0"/>
        <v>1047</v>
      </c>
      <c r="C23" s="49">
        <v>1</v>
      </c>
      <c r="D23" s="49">
        <v>2007</v>
      </c>
      <c r="E23" s="49">
        <v>12</v>
      </c>
      <c r="F23" s="50" t="s">
        <v>1</v>
      </c>
      <c r="G23" s="51">
        <v>47</v>
      </c>
      <c r="H23" s="52">
        <v>1479.7152000000001</v>
      </c>
      <c r="I23" s="53">
        <v>448134.26880000002</v>
      </c>
      <c r="J23" s="53" t="s">
        <v>4</v>
      </c>
      <c r="K23" s="15"/>
      <c r="L23" s="50" t="s">
        <v>162</v>
      </c>
      <c r="M23" s="50" t="s">
        <v>179</v>
      </c>
      <c r="N23" s="59" t="s">
        <v>253</v>
      </c>
      <c r="O23" s="60" t="s">
        <v>254</v>
      </c>
      <c r="P23" s="49">
        <f t="shared" si="5"/>
        <v>29</v>
      </c>
      <c r="Q23" s="49" t="str">
        <f t="shared" si="1"/>
        <v>26-35</v>
      </c>
      <c r="R23" s="58">
        <v>1978</v>
      </c>
      <c r="S23" s="49">
        <v>9</v>
      </c>
      <c r="T23" s="49">
        <v>14</v>
      </c>
      <c r="U23" s="50" t="s">
        <v>175</v>
      </c>
      <c r="V23" s="50" t="s">
        <v>5</v>
      </c>
      <c r="W23" s="50" t="s">
        <v>13</v>
      </c>
      <c r="X23" s="50" t="s">
        <v>33</v>
      </c>
      <c r="Y23" s="49">
        <v>5</v>
      </c>
      <c r="Z23" s="50" t="s">
        <v>35</v>
      </c>
      <c r="AA23" s="50" t="s">
        <v>524</v>
      </c>
    </row>
    <row r="24" spans="2:27" ht="14.25" customHeight="1" x14ac:dyDescent="0.35">
      <c r="B24" s="48">
        <f t="shared" si="0"/>
        <v>5051</v>
      </c>
      <c r="C24" s="49">
        <v>5</v>
      </c>
      <c r="D24" s="49">
        <v>2006</v>
      </c>
      <c r="E24" s="49">
        <v>3</v>
      </c>
      <c r="F24" s="50" t="s">
        <v>1</v>
      </c>
      <c r="G24" s="51">
        <v>51</v>
      </c>
      <c r="H24" s="52">
        <v>790.53719999999998</v>
      </c>
      <c r="I24" s="53">
        <v>249591.99479999999</v>
      </c>
      <c r="J24" s="53" t="s">
        <v>4</v>
      </c>
      <c r="K24" s="15"/>
      <c r="L24" s="50" t="s">
        <v>171</v>
      </c>
      <c r="M24" s="50" t="s">
        <v>179</v>
      </c>
      <c r="N24" s="59" t="s">
        <v>263</v>
      </c>
      <c r="O24" s="60" t="s">
        <v>264</v>
      </c>
      <c r="P24" s="49">
        <f t="shared" si="5"/>
        <v>29</v>
      </c>
      <c r="Q24" s="49" t="str">
        <f t="shared" si="1"/>
        <v>26-35</v>
      </c>
      <c r="R24" s="58">
        <v>1977</v>
      </c>
      <c r="S24" s="49">
        <v>12</v>
      </c>
      <c r="T24" s="49">
        <v>25</v>
      </c>
      <c r="U24" s="50" t="s">
        <v>175</v>
      </c>
      <c r="V24" s="50" t="s">
        <v>5</v>
      </c>
      <c r="W24" s="50" t="s">
        <v>14</v>
      </c>
      <c r="X24" s="50" t="s">
        <v>33</v>
      </c>
      <c r="Y24" s="49">
        <v>4</v>
      </c>
      <c r="Z24" s="50" t="s">
        <v>36</v>
      </c>
      <c r="AA24" s="50" t="s">
        <v>524</v>
      </c>
    </row>
    <row r="25" spans="2:27" ht="14.25" customHeight="1" x14ac:dyDescent="0.35">
      <c r="B25" s="48">
        <f t="shared" si="0"/>
        <v>2007</v>
      </c>
      <c r="C25" s="49">
        <v>2</v>
      </c>
      <c r="D25" s="49">
        <v>2006</v>
      </c>
      <c r="E25" s="49">
        <v>8</v>
      </c>
      <c r="F25" s="50" t="s">
        <v>1</v>
      </c>
      <c r="G25" s="51">
        <v>7</v>
      </c>
      <c r="H25" s="52">
        <v>723.93280000000004</v>
      </c>
      <c r="I25" s="53">
        <v>196142.19200000001</v>
      </c>
      <c r="J25" s="53" t="s">
        <v>4</v>
      </c>
      <c r="K25" s="15"/>
      <c r="L25" s="50" t="s">
        <v>76</v>
      </c>
      <c r="M25" s="50" t="s">
        <v>179</v>
      </c>
      <c r="N25" s="59" t="s">
        <v>289</v>
      </c>
      <c r="O25" s="60" t="s">
        <v>290</v>
      </c>
      <c r="P25" s="49">
        <f t="shared" si="5"/>
        <v>30</v>
      </c>
      <c r="Q25" s="49" t="str">
        <f t="shared" si="1"/>
        <v>26-35</v>
      </c>
      <c r="R25" s="58">
        <v>1976</v>
      </c>
      <c r="S25" s="49">
        <v>12</v>
      </c>
      <c r="T25" s="49">
        <v>25</v>
      </c>
      <c r="U25" s="50" t="s">
        <v>175</v>
      </c>
      <c r="V25" s="50" t="s">
        <v>5</v>
      </c>
      <c r="W25" s="50" t="s">
        <v>19</v>
      </c>
      <c r="X25" s="50" t="s">
        <v>33</v>
      </c>
      <c r="Y25" s="49">
        <v>4</v>
      </c>
      <c r="Z25" s="50" t="s">
        <v>36</v>
      </c>
      <c r="AA25" s="50" t="s">
        <v>39</v>
      </c>
    </row>
    <row r="26" spans="2:27" ht="14.25" customHeight="1" x14ac:dyDescent="0.35">
      <c r="B26" s="48">
        <f t="shared" si="0"/>
        <v>3020</v>
      </c>
      <c r="C26" s="49">
        <v>3</v>
      </c>
      <c r="D26" s="49">
        <v>2007</v>
      </c>
      <c r="E26" s="54">
        <v>4</v>
      </c>
      <c r="F26" s="50" t="s">
        <v>1</v>
      </c>
      <c r="G26" s="49">
        <v>20</v>
      </c>
      <c r="H26" s="52">
        <v>781.0684</v>
      </c>
      <c r="I26" s="53">
        <v>258572.47760000001</v>
      </c>
      <c r="J26" s="53" t="s">
        <v>4</v>
      </c>
      <c r="K26" s="15"/>
      <c r="L26" s="50" t="s">
        <v>119</v>
      </c>
      <c r="M26" s="50" t="s">
        <v>179</v>
      </c>
      <c r="N26" s="59" t="s">
        <v>380</v>
      </c>
      <c r="O26" s="60" t="s">
        <v>381</v>
      </c>
      <c r="P26" s="49">
        <f t="shared" si="5"/>
        <v>30</v>
      </c>
      <c r="Q26" s="49" t="str">
        <f t="shared" si="1"/>
        <v>26-35</v>
      </c>
      <c r="R26" s="58">
        <v>1977</v>
      </c>
      <c r="S26" s="49">
        <v>1</v>
      </c>
      <c r="T26" s="49">
        <v>8</v>
      </c>
      <c r="U26" s="50" t="s">
        <v>175</v>
      </c>
      <c r="V26" s="50" t="s">
        <v>5</v>
      </c>
      <c r="W26" s="50" t="s">
        <v>15</v>
      </c>
      <c r="X26" s="50" t="s">
        <v>33</v>
      </c>
      <c r="Y26" s="49">
        <v>5</v>
      </c>
      <c r="Z26" s="50" t="s">
        <v>35</v>
      </c>
      <c r="AA26" s="50" t="s">
        <v>181</v>
      </c>
    </row>
    <row r="27" spans="2:27" ht="14.25" customHeight="1" x14ac:dyDescent="0.35">
      <c r="B27" s="48">
        <f t="shared" si="0"/>
        <v>3029</v>
      </c>
      <c r="C27" s="49">
        <v>3</v>
      </c>
      <c r="D27" s="49">
        <v>2007</v>
      </c>
      <c r="E27" s="54">
        <v>4</v>
      </c>
      <c r="F27" s="50" t="s">
        <v>1</v>
      </c>
      <c r="G27" s="49">
        <v>29</v>
      </c>
      <c r="H27" s="52">
        <v>1127.7556</v>
      </c>
      <c r="I27" s="53">
        <v>310831.21159999998</v>
      </c>
      <c r="J27" s="53" t="s">
        <v>4</v>
      </c>
      <c r="K27" s="15"/>
      <c r="L27" s="50" t="s">
        <v>119</v>
      </c>
      <c r="M27" s="50" t="s">
        <v>179</v>
      </c>
      <c r="N27" s="59" t="s">
        <v>380</v>
      </c>
      <c r="O27" s="60" t="s">
        <v>381</v>
      </c>
      <c r="P27" s="49">
        <f t="shared" si="5"/>
        <v>30</v>
      </c>
      <c r="Q27" s="49" t="str">
        <f t="shared" si="1"/>
        <v>26-35</v>
      </c>
      <c r="R27" s="58">
        <v>1977</v>
      </c>
      <c r="S27" s="49">
        <v>1</v>
      </c>
      <c r="T27" s="49">
        <v>8</v>
      </c>
      <c r="U27" s="50" t="s">
        <v>175</v>
      </c>
      <c r="V27" s="50" t="s">
        <v>5</v>
      </c>
      <c r="W27" s="50" t="s">
        <v>15</v>
      </c>
      <c r="X27" s="50" t="s">
        <v>33</v>
      </c>
      <c r="Y27" s="49">
        <v>3</v>
      </c>
      <c r="Z27" s="50" t="s">
        <v>35</v>
      </c>
      <c r="AA27" s="50" t="s">
        <v>181</v>
      </c>
    </row>
    <row r="28" spans="2:27" ht="14.25" customHeight="1" x14ac:dyDescent="0.35">
      <c r="B28" s="48">
        <f t="shared" si="0"/>
        <v>3015</v>
      </c>
      <c r="C28" s="49">
        <v>3</v>
      </c>
      <c r="D28" s="49">
        <v>2006</v>
      </c>
      <c r="E28" s="54">
        <v>10</v>
      </c>
      <c r="F28" s="50" t="s">
        <v>1</v>
      </c>
      <c r="G28" s="49">
        <v>15</v>
      </c>
      <c r="H28" s="52">
        <v>720.70479999999998</v>
      </c>
      <c r="I28" s="53">
        <v>207281.5912</v>
      </c>
      <c r="J28" s="53" t="s">
        <v>4</v>
      </c>
      <c r="K28" s="15"/>
      <c r="L28" s="50" t="s">
        <v>83</v>
      </c>
      <c r="M28" s="50" t="s">
        <v>179</v>
      </c>
      <c r="N28" s="59" t="s">
        <v>307</v>
      </c>
      <c r="O28" s="60" t="s">
        <v>308</v>
      </c>
      <c r="P28" s="49">
        <f t="shared" si="5"/>
        <v>31</v>
      </c>
      <c r="Q28" s="49" t="str">
        <f t="shared" si="1"/>
        <v>26-35</v>
      </c>
      <c r="R28" s="58">
        <v>1975</v>
      </c>
      <c r="S28" s="49">
        <v>3</v>
      </c>
      <c r="T28" s="49">
        <v>22</v>
      </c>
      <c r="U28" s="50" t="s">
        <v>175</v>
      </c>
      <c r="V28" s="50" t="s">
        <v>5</v>
      </c>
      <c r="W28" s="50" t="s">
        <v>14</v>
      </c>
      <c r="X28" s="50" t="s">
        <v>33</v>
      </c>
      <c r="Y28" s="49">
        <v>5</v>
      </c>
      <c r="Z28" s="50" t="s">
        <v>35</v>
      </c>
      <c r="AA28" s="50" t="s">
        <v>524</v>
      </c>
    </row>
    <row r="29" spans="2:27" ht="14.25" customHeight="1" x14ac:dyDescent="0.35">
      <c r="B29" s="48">
        <f t="shared" si="0"/>
        <v>2004</v>
      </c>
      <c r="C29" s="49">
        <v>2</v>
      </c>
      <c r="D29" s="49">
        <v>2006</v>
      </c>
      <c r="E29" s="49">
        <v>12</v>
      </c>
      <c r="F29" s="50" t="s">
        <v>1</v>
      </c>
      <c r="G29" s="51">
        <v>4</v>
      </c>
      <c r="H29" s="52">
        <v>649.68880000000001</v>
      </c>
      <c r="I29" s="53">
        <v>168834.04240000001</v>
      </c>
      <c r="J29" s="53" t="s">
        <v>4</v>
      </c>
      <c r="K29" s="15"/>
      <c r="L29" s="50" t="s">
        <v>94</v>
      </c>
      <c r="M29" s="50" t="s">
        <v>179</v>
      </c>
      <c r="N29" s="59" t="s">
        <v>322</v>
      </c>
      <c r="O29" s="60" t="s">
        <v>323</v>
      </c>
      <c r="P29" s="49">
        <f t="shared" si="5"/>
        <v>31</v>
      </c>
      <c r="Q29" s="49" t="str">
        <f t="shared" si="1"/>
        <v>26-35</v>
      </c>
      <c r="R29" s="58">
        <v>1975</v>
      </c>
      <c r="S29" s="49">
        <v>10</v>
      </c>
      <c r="T29" s="49">
        <v>5</v>
      </c>
      <c r="U29" s="50" t="s">
        <v>175</v>
      </c>
      <c r="V29" s="50" t="s">
        <v>5</v>
      </c>
      <c r="W29" s="50" t="s">
        <v>13</v>
      </c>
      <c r="X29" s="50" t="s">
        <v>34</v>
      </c>
      <c r="Y29" s="49">
        <v>5</v>
      </c>
      <c r="Z29" s="50" t="s">
        <v>35</v>
      </c>
      <c r="AA29" s="50" t="s">
        <v>39</v>
      </c>
    </row>
    <row r="30" spans="2:27" ht="14.25" customHeight="1" x14ac:dyDescent="0.35">
      <c r="B30" s="48">
        <f t="shared" si="0"/>
        <v>2006</v>
      </c>
      <c r="C30" s="49">
        <v>2</v>
      </c>
      <c r="D30" s="49">
        <v>2006</v>
      </c>
      <c r="E30" s="49">
        <v>12</v>
      </c>
      <c r="F30" s="50" t="s">
        <v>1</v>
      </c>
      <c r="G30" s="51">
        <v>6</v>
      </c>
      <c r="H30" s="52">
        <v>1307.4476</v>
      </c>
      <c r="I30" s="53">
        <v>396973.83240000001</v>
      </c>
      <c r="J30" s="53" t="s">
        <v>4</v>
      </c>
      <c r="K30" s="15"/>
      <c r="L30" s="50" t="s">
        <v>94</v>
      </c>
      <c r="M30" s="50" t="s">
        <v>179</v>
      </c>
      <c r="N30" s="59" t="s">
        <v>322</v>
      </c>
      <c r="O30" s="60" t="s">
        <v>323</v>
      </c>
      <c r="P30" s="49">
        <f t="shared" si="5"/>
        <v>31</v>
      </c>
      <c r="Q30" s="49" t="str">
        <f t="shared" si="1"/>
        <v>26-35</v>
      </c>
      <c r="R30" s="58">
        <v>1975</v>
      </c>
      <c r="S30" s="49">
        <v>10</v>
      </c>
      <c r="T30" s="49">
        <v>5</v>
      </c>
      <c r="U30" s="50" t="s">
        <v>175</v>
      </c>
      <c r="V30" s="50" t="s">
        <v>5</v>
      </c>
      <c r="W30" s="50" t="s">
        <v>13</v>
      </c>
      <c r="X30" s="50" t="s">
        <v>34</v>
      </c>
      <c r="Y30" s="49">
        <v>5</v>
      </c>
      <c r="Z30" s="50" t="s">
        <v>35</v>
      </c>
      <c r="AA30" s="50" t="s">
        <v>39</v>
      </c>
    </row>
    <row r="31" spans="2:27" ht="14.25" customHeight="1" x14ac:dyDescent="0.35">
      <c r="B31" s="48">
        <f t="shared" si="0"/>
        <v>5013</v>
      </c>
      <c r="C31" s="49">
        <v>5</v>
      </c>
      <c r="D31" s="49">
        <v>2007</v>
      </c>
      <c r="E31" s="49">
        <v>9</v>
      </c>
      <c r="F31" s="50" t="s">
        <v>1</v>
      </c>
      <c r="G31" s="51">
        <v>13</v>
      </c>
      <c r="H31" s="52">
        <v>618.37720000000002</v>
      </c>
      <c r="I31" s="53">
        <v>188743.1072</v>
      </c>
      <c r="J31" s="53" t="s">
        <v>4</v>
      </c>
      <c r="K31" s="15"/>
      <c r="L31" s="50" t="s">
        <v>144</v>
      </c>
      <c r="M31" s="50" t="s">
        <v>179</v>
      </c>
      <c r="N31" s="59" t="s">
        <v>347</v>
      </c>
      <c r="O31" s="60" t="s">
        <v>348</v>
      </c>
      <c r="P31" s="49">
        <f t="shared" si="5"/>
        <v>31</v>
      </c>
      <c r="Q31" s="49" t="str">
        <f t="shared" si="1"/>
        <v>26-35</v>
      </c>
      <c r="R31" s="58">
        <v>1976</v>
      </c>
      <c r="S31" s="49">
        <v>2</v>
      </c>
      <c r="T31" s="49">
        <v>26</v>
      </c>
      <c r="U31" s="50" t="s">
        <v>177</v>
      </c>
      <c r="V31" s="50" t="s">
        <v>5</v>
      </c>
      <c r="W31" s="50" t="s">
        <v>19</v>
      </c>
      <c r="X31" s="50" t="s">
        <v>33</v>
      </c>
      <c r="Y31" s="49">
        <v>4</v>
      </c>
      <c r="Z31" s="50" t="s">
        <v>36</v>
      </c>
      <c r="AA31" s="50" t="s">
        <v>39</v>
      </c>
    </row>
    <row r="32" spans="2:27" ht="14.25" customHeight="1" x14ac:dyDescent="0.35">
      <c r="B32" s="48">
        <f t="shared" si="0"/>
        <v>1026</v>
      </c>
      <c r="C32" s="49">
        <v>1</v>
      </c>
      <c r="D32" s="49">
        <v>2005</v>
      </c>
      <c r="E32" s="49">
        <v>3</v>
      </c>
      <c r="F32" s="50" t="s">
        <v>1</v>
      </c>
      <c r="G32" s="51">
        <v>26</v>
      </c>
      <c r="H32" s="52">
        <v>625.80160000000001</v>
      </c>
      <c r="I32" s="53">
        <v>179674.07519999999</v>
      </c>
      <c r="J32" s="53" t="s">
        <v>4</v>
      </c>
      <c r="K32" s="15"/>
      <c r="L32" s="50" t="s">
        <v>54</v>
      </c>
      <c r="M32" s="50" t="s">
        <v>179</v>
      </c>
      <c r="N32" s="59" t="s">
        <v>203</v>
      </c>
      <c r="O32" s="60" t="s">
        <v>204</v>
      </c>
      <c r="P32" s="49">
        <f t="shared" si="5"/>
        <v>32</v>
      </c>
      <c r="Q32" s="49" t="str">
        <f t="shared" si="1"/>
        <v>26-35</v>
      </c>
      <c r="R32" s="58">
        <v>1973</v>
      </c>
      <c r="S32" s="49">
        <v>9</v>
      </c>
      <c r="T32" s="49">
        <v>1</v>
      </c>
      <c r="U32" s="50" t="s">
        <v>175</v>
      </c>
      <c r="V32" s="50" t="s">
        <v>5</v>
      </c>
      <c r="W32" s="50" t="s">
        <v>13</v>
      </c>
      <c r="X32" s="50" t="s">
        <v>33</v>
      </c>
      <c r="Y32" s="49">
        <v>4</v>
      </c>
      <c r="Z32" s="50" t="s">
        <v>35</v>
      </c>
      <c r="AA32" s="50" t="s">
        <v>524</v>
      </c>
    </row>
    <row r="33" spans="2:27" ht="14.25" customHeight="1" x14ac:dyDescent="0.35">
      <c r="B33" s="48">
        <f t="shared" si="0"/>
        <v>2054</v>
      </c>
      <c r="C33" s="49">
        <v>2</v>
      </c>
      <c r="D33" s="49">
        <v>2006</v>
      </c>
      <c r="E33" s="49">
        <v>6</v>
      </c>
      <c r="F33" s="50" t="s">
        <v>1</v>
      </c>
      <c r="G33" s="51">
        <v>54</v>
      </c>
      <c r="H33" s="52">
        <v>1203.2908</v>
      </c>
      <c r="I33" s="53">
        <v>306363.64360000001</v>
      </c>
      <c r="J33" s="53" t="s">
        <v>4</v>
      </c>
      <c r="K33" s="15"/>
      <c r="L33" s="50" t="s">
        <v>71</v>
      </c>
      <c r="M33" s="50" t="s">
        <v>179</v>
      </c>
      <c r="N33" s="59" t="s">
        <v>277</v>
      </c>
      <c r="O33" s="60" t="s">
        <v>278</v>
      </c>
      <c r="P33" s="49">
        <f t="shared" ref="P33:P41" si="6">IF((D33-R33)=0," ",D33-R33)</f>
        <v>32</v>
      </c>
      <c r="Q33" s="49" t="str">
        <f t="shared" si="1"/>
        <v>26-35</v>
      </c>
      <c r="R33" s="58">
        <v>1974</v>
      </c>
      <c r="S33" s="49">
        <v>3</v>
      </c>
      <c r="T33" s="49">
        <v>27</v>
      </c>
      <c r="U33" s="50" t="s">
        <v>175</v>
      </c>
      <c r="V33" s="50" t="s">
        <v>5</v>
      </c>
      <c r="W33" s="50" t="s">
        <v>13</v>
      </c>
      <c r="X33" s="50" t="s">
        <v>33</v>
      </c>
      <c r="Y33" s="49">
        <v>5</v>
      </c>
      <c r="Z33" s="50" t="s">
        <v>36</v>
      </c>
      <c r="AA33" s="50" t="s">
        <v>181</v>
      </c>
    </row>
    <row r="34" spans="2:27" ht="14.25" customHeight="1" x14ac:dyDescent="0.35">
      <c r="B34" s="48">
        <f t="shared" si="0"/>
        <v>3033</v>
      </c>
      <c r="C34" s="49">
        <v>3</v>
      </c>
      <c r="D34" s="49">
        <v>2007</v>
      </c>
      <c r="E34" s="54">
        <v>9</v>
      </c>
      <c r="F34" s="50" t="s">
        <v>1</v>
      </c>
      <c r="G34" s="49">
        <v>33</v>
      </c>
      <c r="H34" s="52">
        <v>670.88599999999997</v>
      </c>
      <c r="I34" s="53">
        <v>200300.63399999999</v>
      </c>
      <c r="J34" s="53" t="s">
        <v>4</v>
      </c>
      <c r="K34" s="15"/>
      <c r="L34" s="50" t="s">
        <v>143</v>
      </c>
      <c r="M34" s="50" t="s">
        <v>179</v>
      </c>
      <c r="N34" s="59" t="s">
        <v>419</v>
      </c>
      <c r="O34" s="60" t="s">
        <v>420</v>
      </c>
      <c r="P34" s="49">
        <f t="shared" si="6"/>
        <v>32</v>
      </c>
      <c r="Q34" s="49" t="str">
        <f t="shared" si="1"/>
        <v>26-35</v>
      </c>
      <c r="R34" s="58">
        <v>1975</v>
      </c>
      <c r="S34" s="49">
        <v>8</v>
      </c>
      <c r="T34" s="49">
        <v>11.999999999999998</v>
      </c>
      <c r="U34" s="50" t="s">
        <v>177</v>
      </c>
      <c r="V34" s="50" t="s">
        <v>5</v>
      </c>
      <c r="W34" s="50" t="s">
        <v>17</v>
      </c>
      <c r="X34" s="50" t="s">
        <v>33</v>
      </c>
      <c r="Y34" s="49">
        <v>1</v>
      </c>
      <c r="Z34" s="50" t="s">
        <v>36</v>
      </c>
      <c r="AA34" s="50" t="s">
        <v>524</v>
      </c>
    </row>
    <row r="35" spans="2:27" ht="14.25" customHeight="1" x14ac:dyDescent="0.35">
      <c r="B35" s="48">
        <f t="shared" si="0"/>
        <v>1025</v>
      </c>
      <c r="C35" s="49">
        <v>1</v>
      </c>
      <c r="D35" s="49">
        <v>2005</v>
      </c>
      <c r="E35" s="49">
        <v>3</v>
      </c>
      <c r="F35" s="50" t="s">
        <v>1</v>
      </c>
      <c r="G35" s="51">
        <v>25</v>
      </c>
      <c r="H35" s="52">
        <v>1434.0927999999999</v>
      </c>
      <c r="I35" s="53">
        <v>382041.12799999997</v>
      </c>
      <c r="J35" s="53" t="s">
        <v>4</v>
      </c>
      <c r="K35" s="15"/>
      <c r="L35" s="50" t="s">
        <v>53</v>
      </c>
      <c r="M35" s="50" t="s">
        <v>179</v>
      </c>
      <c r="N35" s="58" t="s">
        <v>388</v>
      </c>
      <c r="O35" s="58" t="s">
        <v>184</v>
      </c>
      <c r="P35" s="49">
        <f t="shared" si="6"/>
        <v>33</v>
      </c>
      <c r="Q35" s="49" t="str">
        <f t="shared" si="1"/>
        <v>26-35</v>
      </c>
      <c r="R35" s="58">
        <v>1972</v>
      </c>
      <c r="S35" s="49">
        <v>3</v>
      </c>
      <c r="T35" s="49">
        <v>26</v>
      </c>
      <c r="U35" s="50" t="s">
        <v>175</v>
      </c>
      <c r="V35" s="50" t="s">
        <v>5</v>
      </c>
      <c r="W35" s="50" t="s">
        <v>13</v>
      </c>
      <c r="X35" s="50" t="s">
        <v>33</v>
      </c>
      <c r="Y35" s="49">
        <v>1</v>
      </c>
      <c r="Z35" s="50" t="s">
        <v>35</v>
      </c>
      <c r="AA35" s="50" t="s">
        <v>39</v>
      </c>
    </row>
    <row r="36" spans="2:27" ht="14.25" customHeight="1" x14ac:dyDescent="0.35">
      <c r="B36" s="48">
        <f t="shared" si="0"/>
        <v>3027</v>
      </c>
      <c r="C36" s="49">
        <v>3</v>
      </c>
      <c r="D36" s="49">
        <v>2006</v>
      </c>
      <c r="E36" s="54">
        <v>8</v>
      </c>
      <c r="F36" s="50" t="s">
        <v>1</v>
      </c>
      <c r="G36" s="49">
        <v>27</v>
      </c>
      <c r="H36" s="52">
        <v>781.0684</v>
      </c>
      <c r="I36" s="53">
        <v>245572.7936</v>
      </c>
      <c r="J36" s="53" t="s">
        <v>4</v>
      </c>
      <c r="K36" s="15"/>
      <c r="L36" s="50" t="s">
        <v>74</v>
      </c>
      <c r="M36" s="50" t="s">
        <v>179</v>
      </c>
      <c r="N36" s="59" t="s">
        <v>283</v>
      </c>
      <c r="O36" s="60" t="s">
        <v>284</v>
      </c>
      <c r="P36" s="49">
        <f t="shared" si="6"/>
        <v>33</v>
      </c>
      <c r="Q36" s="49" t="str">
        <f t="shared" si="1"/>
        <v>26-35</v>
      </c>
      <c r="R36" s="58">
        <v>1973</v>
      </c>
      <c r="S36" s="49">
        <v>9</v>
      </c>
      <c r="T36" s="49">
        <v>15</v>
      </c>
      <c r="U36" s="50" t="s">
        <v>175</v>
      </c>
      <c r="V36" s="50" t="s">
        <v>5</v>
      </c>
      <c r="W36" s="50" t="s">
        <v>13</v>
      </c>
      <c r="X36" s="50" t="s">
        <v>33</v>
      </c>
      <c r="Y36" s="49">
        <v>3</v>
      </c>
      <c r="Z36" s="50" t="s">
        <v>35</v>
      </c>
      <c r="AA36" s="50" t="s">
        <v>524</v>
      </c>
    </row>
    <row r="37" spans="2:27" ht="14.25" customHeight="1" x14ac:dyDescent="0.35">
      <c r="B37" s="48">
        <f t="shared" si="0"/>
        <v>3031</v>
      </c>
      <c r="C37" s="49">
        <v>3</v>
      </c>
      <c r="D37" s="49">
        <v>2007</v>
      </c>
      <c r="E37" s="54">
        <v>3</v>
      </c>
      <c r="F37" s="50" t="s">
        <v>1</v>
      </c>
      <c r="G37" s="49">
        <v>31</v>
      </c>
      <c r="H37" s="52">
        <v>1596.3536000000001</v>
      </c>
      <c r="I37" s="53">
        <v>407214.28960000002</v>
      </c>
      <c r="J37" s="53" t="s">
        <v>4</v>
      </c>
      <c r="K37" s="15"/>
      <c r="L37" s="50" t="s">
        <v>110</v>
      </c>
      <c r="M37" s="50" t="s">
        <v>179</v>
      </c>
      <c r="N37" s="59" t="s">
        <v>359</v>
      </c>
      <c r="O37" s="60" t="s">
        <v>360</v>
      </c>
      <c r="P37" s="49">
        <f t="shared" si="6"/>
        <v>33</v>
      </c>
      <c r="Q37" s="49" t="str">
        <f t="shared" si="1"/>
        <v>26-35</v>
      </c>
      <c r="R37" s="58">
        <v>1974</v>
      </c>
      <c r="S37" s="49">
        <v>12</v>
      </c>
      <c r="T37" s="49">
        <v>25</v>
      </c>
      <c r="U37" s="50" t="s">
        <v>177</v>
      </c>
      <c r="V37" s="50" t="s">
        <v>5</v>
      </c>
      <c r="W37" s="50" t="s">
        <v>13</v>
      </c>
      <c r="X37" s="50" t="s">
        <v>34</v>
      </c>
      <c r="Y37" s="49">
        <v>4</v>
      </c>
      <c r="Z37" s="50" t="s">
        <v>35</v>
      </c>
      <c r="AA37" s="50" t="s">
        <v>181</v>
      </c>
    </row>
    <row r="38" spans="2:27" ht="14.25" customHeight="1" x14ac:dyDescent="0.35">
      <c r="B38" s="48">
        <f t="shared" si="0"/>
        <v>2043</v>
      </c>
      <c r="C38" s="49">
        <v>2</v>
      </c>
      <c r="D38" s="49">
        <v>2007</v>
      </c>
      <c r="E38" s="49">
        <v>4</v>
      </c>
      <c r="F38" s="50" t="s">
        <v>1</v>
      </c>
      <c r="G38" s="51">
        <v>43</v>
      </c>
      <c r="H38" s="52">
        <v>1110.3244</v>
      </c>
      <c r="I38" s="53">
        <v>355073.4032</v>
      </c>
      <c r="J38" s="53" t="s">
        <v>4</v>
      </c>
      <c r="K38" s="15"/>
      <c r="L38" s="50" t="s">
        <v>113</v>
      </c>
      <c r="M38" s="50" t="s">
        <v>179</v>
      </c>
      <c r="N38" s="59" t="s">
        <v>376</v>
      </c>
      <c r="O38" s="60" t="s">
        <v>377</v>
      </c>
      <c r="P38" s="49">
        <f t="shared" si="6"/>
        <v>33</v>
      </c>
      <c r="Q38" s="49" t="str">
        <f t="shared" si="1"/>
        <v>26-35</v>
      </c>
      <c r="R38" s="58">
        <v>1974</v>
      </c>
      <c r="S38" s="49">
        <v>7.0000000000000009</v>
      </c>
      <c r="T38" s="49">
        <v>18</v>
      </c>
      <c r="U38" s="50" t="s">
        <v>175</v>
      </c>
      <c r="V38" s="50" t="s">
        <v>5</v>
      </c>
      <c r="W38" s="50" t="s">
        <v>14</v>
      </c>
      <c r="X38" s="50" t="s">
        <v>33</v>
      </c>
      <c r="Y38" s="49">
        <v>2</v>
      </c>
      <c r="Z38" s="50" t="s">
        <v>36</v>
      </c>
      <c r="AA38" s="50" t="s">
        <v>524</v>
      </c>
    </row>
    <row r="39" spans="2:27" ht="14.25" customHeight="1" x14ac:dyDescent="0.35">
      <c r="B39" s="48">
        <f t="shared" si="0"/>
        <v>3034</v>
      </c>
      <c r="C39" s="49">
        <v>3</v>
      </c>
      <c r="D39" s="49">
        <v>2007</v>
      </c>
      <c r="E39" s="54">
        <v>4</v>
      </c>
      <c r="F39" s="50" t="s">
        <v>1</v>
      </c>
      <c r="G39" s="49">
        <v>34</v>
      </c>
      <c r="H39" s="52">
        <v>781.0684</v>
      </c>
      <c r="I39" s="53">
        <v>256821.6404</v>
      </c>
      <c r="J39" s="53" t="s">
        <v>4</v>
      </c>
      <c r="K39" s="15"/>
      <c r="L39" s="50" t="s">
        <v>115</v>
      </c>
      <c r="M39" s="50" t="s">
        <v>179</v>
      </c>
      <c r="N39" s="59" t="s">
        <v>365</v>
      </c>
      <c r="O39" s="60" t="s">
        <v>366</v>
      </c>
      <c r="P39" s="49">
        <f t="shared" si="6"/>
        <v>33</v>
      </c>
      <c r="Q39" s="49" t="str">
        <f t="shared" si="1"/>
        <v>26-35</v>
      </c>
      <c r="R39" s="58">
        <v>1974</v>
      </c>
      <c r="S39" s="49">
        <v>12</v>
      </c>
      <c r="T39" s="49">
        <v>25</v>
      </c>
      <c r="U39" s="50" t="s">
        <v>177</v>
      </c>
      <c r="V39" s="50" t="s">
        <v>5</v>
      </c>
      <c r="W39" s="50" t="s">
        <v>13</v>
      </c>
      <c r="X39" s="50" t="s">
        <v>34</v>
      </c>
      <c r="Y39" s="49">
        <v>3</v>
      </c>
      <c r="Z39" s="50" t="s">
        <v>35</v>
      </c>
      <c r="AA39" s="50" t="s">
        <v>181</v>
      </c>
    </row>
    <row r="40" spans="2:27" ht="14.25" customHeight="1" x14ac:dyDescent="0.35">
      <c r="B40" s="48">
        <f t="shared" ref="B40:B71" si="7">C40*1000+G40</f>
        <v>3016</v>
      </c>
      <c r="C40" s="49">
        <v>3</v>
      </c>
      <c r="D40" s="49">
        <v>2007</v>
      </c>
      <c r="E40" s="54">
        <v>4</v>
      </c>
      <c r="F40" s="50" t="s">
        <v>1</v>
      </c>
      <c r="G40" s="49">
        <v>16</v>
      </c>
      <c r="H40" s="52">
        <v>697.89359999999999</v>
      </c>
      <c r="I40" s="53">
        <v>226342.80319999999</v>
      </c>
      <c r="J40" s="53" t="s">
        <v>4</v>
      </c>
      <c r="K40" s="15"/>
      <c r="L40" s="50" t="s">
        <v>118</v>
      </c>
      <c r="M40" s="50" t="s">
        <v>179</v>
      </c>
      <c r="N40" s="58" t="s">
        <v>494</v>
      </c>
      <c r="O40" s="58" t="s">
        <v>495</v>
      </c>
      <c r="P40" s="49">
        <f t="shared" si="6"/>
        <v>33</v>
      </c>
      <c r="Q40" s="49" t="str">
        <f t="shared" ref="Q40:Q71" si="8">IF(P40&lt;26,"18-25",IF(P40&lt;36,"26-35",IF(P40&lt;46,"36-45",IF(P40&lt;56,"46-55",IF(P40&lt;66,"56-65","65+")))))</f>
        <v>26-35</v>
      </c>
      <c r="R40" s="58">
        <v>1974</v>
      </c>
      <c r="S40" s="49">
        <v>2</v>
      </c>
      <c r="T40" s="49">
        <v>10</v>
      </c>
      <c r="U40" s="50" t="s">
        <v>175</v>
      </c>
      <c r="V40" s="50" t="s">
        <v>9</v>
      </c>
      <c r="W40" s="50" t="s">
        <v>15</v>
      </c>
      <c r="X40" s="50" t="s">
        <v>34</v>
      </c>
      <c r="Y40" s="49">
        <v>4</v>
      </c>
      <c r="Z40" s="50" t="s">
        <v>35</v>
      </c>
      <c r="AA40" s="50" t="s">
        <v>39</v>
      </c>
    </row>
    <row r="41" spans="2:27" ht="14.25" customHeight="1" x14ac:dyDescent="0.35">
      <c r="B41" s="48">
        <f t="shared" si="7"/>
        <v>1018</v>
      </c>
      <c r="C41" s="49">
        <v>1</v>
      </c>
      <c r="D41" s="49">
        <v>2004</v>
      </c>
      <c r="E41" s="49">
        <v>10</v>
      </c>
      <c r="F41" s="50" t="s">
        <v>1</v>
      </c>
      <c r="G41" s="51">
        <v>18</v>
      </c>
      <c r="H41" s="52">
        <v>625.80160000000001</v>
      </c>
      <c r="I41" s="53">
        <v>191389.8688</v>
      </c>
      <c r="J41" s="53" t="s">
        <v>4</v>
      </c>
      <c r="K41" s="15"/>
      <c r="L41" s="50" t="s">
        <v>42</v>
      </c>
      <c r="M41" s="50" t="s">
        <v>179</v>
      </c>
      <c r="N41" s="59" t="s">
        <v>197</v>
      </c>
      <c r="O41" s="60" t="s">
        <v>198</v>
      </c>
      <c r="P41" s="49">
        <f t="shared" si="6"/>
        <v>34</v>
      </c>
      <c r="Q41" s="49" t="str">
        <f t="shared" si="8"/>
        <v>26-35</v>
      </c>
      <c r="R41" s="58">
        <v>1970</v>
      </c>
      <c r="S41" s="49">
        <v>5</v>
      </c>
      <c r="T41" s="49">
        <v>5</v>
      </c>
      <c r="U41" s="50" t="s">
        <v>177</v>
      </c>
      <c r="V41" s="50" t="s">
        <v>5</v>
      </c>
      <c r="W41" s="50" t="s">
        <v>13</v>
      </c>
      <c r="X41" s="50" t="s">
        <v>33</v>
      </c>
      <c r="Y41" s="49">
        <v>3</v>
      </c>
      <c r="Z41" s="50" t="s">
        <v>35</v>
      </c>
      <c r="AA41" s="50" t="s">
        <v>524</v>
      </c>
    </row>
    <row r="42" spans="2:27" ht="14.25" customHeight="1" x14ac:dyDescent="0.35">
      <c r="B42" s="48">
        <f t="shared" si="7"/>
        <v>2050</v>
      </c>
      <c r="C42" s="49">
        <v>2</v>
      </c>
      <c r="D42" s="49">
        <v>2006</v>
      </c>
      <c r="E42" s="49">
        <v>9</v>
      </c>
      <c r="F42" s="50" t="s">
        <v>1</v>
      </c>
      <c r="G42" s="51">
        <v>50</v>
      </c>
      <c r="H42" s="52">
        <v>957.53239999999994</v>
      </c>
      <c r="I42" s="53">
        <v>297008.96519999998</v>
      </c>
      <c r="J42" s="53" t="s">
        <v>4</v>
      </c>
      <c r="K42" s="15"/>
      <c r="L42" s="50" t="s">
        <v>81</v>
      </c>
      <c r="M42" s="50" t="s">
        <v>179</v>
      </c>
      <c r="N42" s="59" t="s">
        <v>299</v>
      </c>
      <c r="O42" s="60" t="s">
        <v>300</v>
      </c>
      <c r="P42" s="49">
        <f t="shared" ref="P42:P49" si="9">IF((D42-R42)=0," ",D42-R42)</f>
        <v>34</v>
      </c>
      <c r="Q42" s="49" t="str">
        <f t="shared" si="8"/>
        <v>26-35</v>
      </c>
      <c r="R42" s="58">
        <v>1972</v>
      </c>
      <c r="S42" s="49">
        <v>7.0000000000000009</v>
      </c>
      <c r="T42" s="49">
        <v>11</v>
      </c>
      <c r="U42" s="50" t="s">
        <v>177</v>
      </c>
      <c r="V42" s="50" t="s">
        <v>5</v>
      </c>
      <c r="W42" s="50" t="s">
        <v>13</v>
      </c>
      <c r="X42" s="50" t="s">
        <v>34</v>
      </c>
      <c r="Y42" s="49">
        <v>2</v>
      </c>
      <c r="Z42" s="50" t="s">
        <v>35</v>
      </c>
      <c r="AA42" s="50" t="s">
        <v>39</v>
      </c>
    </row>
    <row r="43" spans="2:27" ht="14.25" customHeight="1" x14ac:dyDescent="0.35">
      <c r="B43" s="48">
        <f t="shared" si="7"/>
        <v>2044</v>
      </c>
      <c r="C43" s="49">
        <v>2</v>
      </c>
      <c r="D43" s="49">
        <v>2007</v>
      </c>
      <c r="E43" s="49">
        <v>1</v>
      </c>
      <c r="F43" s="50" t="s">
        <v>1</v>
      </c>
      <c r="G43" s="51">
        <v>44</v>
      </c>
      <c r="H43" s="52">
        <v>722.96439999999996</v>
      </c>
      <c r="I43" s="53">
        <v>250773.1452</v>
      </c>
      <c r="J43" s="53" t="s">
        <v>4</v>
      </c>
      <c r="K43" s="15"/>
      <c r="L43" s="50" t="s">
        <v>95</v>
      </c>
      <c r="M43" s="50" t="s">
        <v>179</v>
      </c>
      <c r="N43" s="59" t="s">
        <v>330</v>
      </c>
      <c r="O43" s="60" t="s">
        <v>331</v>
      </c>
      <c r="P43" s="49">
        <f t="shared" si="9"/>
        <v>34</v>
      </c>
      <c r="Q43" s="49" t="str">
        <f t="shared" si="8"/>
        <v>26-35</v>
      </c>
      <c r="R43" s="58">
        <v>1973</v>
      </c>
      <c r="S43" s="49">
        <v>6</v>
      </c>
      <c r="T43" s="49">
        <v>7</v>
      </c>
      <c r="U43" s="50" t="s">
        <v>177</v>
      </c>
      <c r="V43" s="50" t="s">
        <v>5</v>
      </c>
      <c r="W43" s="50" t="s">
        <v>13</v>
      </c>
      <c r="X43" s="50" t="s">
        <v>33</v>
      </c>
      <c r="Y43" s="49">
        <v>5</v>
      </c>
      <c r="Z43" s="50" t="s">
        <v>36</v>
      </c>
      <c r="AA43" s="50" t="s">
        <v>39</v>
      </c>
    </row>
    <row r="44" spans="2:27" ht="14.25" customHeight="1" x14ac:dyDescent="0.35">
      <c r="B44" s="48">
        <f t="shared" si="7"/>
        <v>3039</v>
      </c>
      <c r="C44" s="49">
        <v>3</v>
      </c>
      <c r="D44" s="49">
        <v>2007</v>
      </c>
      <c r="E44" s="54">
        <v>5</v>
      </c>
      <c r="F44" s="50" t="s">
        <v>1</v>
      </c>
      <c r="G44" s="49">
        <v>39</v>
      </c>
      <c r="H44" s="52">
        <v>923.20799999999997</v>
      </c>
      <c r="I44" s="53">
        <v>312211.14399999997</v>
      </c>
      <c r="J44" s="53" t="s">
        <v>4</v>
      </c>
      <c r="K44" s="15"/>
      <c r="L44" s="50" t="s">
        <v>121</v>
      </c>
      <c r="M44" s="50" t="s">
        <v>179</v>
      </c>
      <c r="N44" s="59" t="s">
        <v>341</v>
      </c>
      <c r="O44" s="60" t="s">
        <v>342</v>
      </c>
      <c r="P44" s="49">
        <f t="shared" si="9"/>
        <v>34</v>
      </c>
      <c r="Q44" s="49" t="str">
        <f t="shared" si="8"/>
        <v>26-35</v>
      </c>
      <c r="R44" s="58">
        <v>1973</v>
      </c>
      <c r="S44" s="49">
        <v>12</v>
      </c>
      <c r="T44" s="49">
        <v>15</v>
      </c>
      <c r="U44" s="50" t="s">
        <v>175</v>
      </c>
      <c r="V44" s="50" t="s">
        <v>5</v>
      </c>
      <c r="W44" s="50" t="s">
        <v>19</v>
      </c>
      <c r="X44" s="50" t="s">
        <v>33</v>
      </c>
      <c r="Y44" s="49">
        <v>3</v>
      </c>
      <c r="Z44" s="50" t="s">
        <v>35</v>
      </c>
      <c r="AA44" s="50" t="s">
        <v>524</v>
      </c>
    </row>
    <row r="45" spans="2:27" ht="14.25" customHeight="1" x14ac:dyDescent="0.35">
      <c r="B45" s="48">
        <f t="shared" si="7"/>
        <v>3053</v>
      </c>
      <c r="C45" s="49">
        <v>3</v>
      </c>
      <c r="D45" s="49">
        <v>2007</v>
      </c>
      <c r="E45" s="54">
        <v>12</v>
      </c>
      <c r="F45" s="50" t="s">
        <v>1</v>
      </c>
      <c r="G45" s="49">
        <v>53</v>
      </c>
      <c r="H45" s="52">
        <v>670.24040000000002</v>
      </c>
      <c r="I45" s="53">
        <v>190119.50400000002</v>
      </c>
      <c r="J45" s="53" t="s">
        <v>4</v>
      </c>
      <c r="K45" s="15"/>
      <c r="L45" s="50" t="s">
        <v>166</v>
      </c>
      <c r="M45" s="50" t="s">
        <v>179</v>
      </c>
      <c r="N45" s="59" t="s">
        <v>257</v>
      </c>
      <c r="O45" s="60" t="s">
        <v>258</v>
      </c>
      <c r="P45" s="49">
        <f t="shared" si="9"/>
        <v>34</v>
      </c>
      <c r="Q45" s="49" t="str">
        <f t="shared" si="8"/>
        <v>26-35</v>
      </c>
      <c r="R45" s="58">
        <v>1973</v>
      </c>
      <c r="S45" s="49">
        <v>8</v>
      </c>
      <c r="T45" s="49">
        <v>18</v>
      </c>
      <c r="U45" s="50" t="s">
        <v>177</v>
      </c>
      <c r="V45" s="50" t="s">
        <v>5</v>
      </c>
      <c r="W45" s="50" t="s">
        <v>13</v>
      </c>
      <c r="X45" s="50" t="s">
        <v>33</v>
      </c>
      <c r="Y45" s="49">
        <v>1</v>
      </c>
      <c r="Z45" s="50" t="s">
        <v>36</v>
      </c>
      <c r="AA45" s="50" t="s">
        <v>39</v>
      </c>
    </row>
    <row r="46" spans="2:27" ht="14.25" customHeight="1" x14ac:dyDescent="0.35">
      <c r="B46" s="48">
        <f t="shared" si="7"/>
        <v>2041</v>
      </c>
      <c r="C46" s="49">
        <v>2</v>
      </c>
      <c r="D46" s="49">
        <v>2006</v>
      </c>
      <c r="E46" s="49">
        <v>7</v>
      </c>
      <c r="F46" s="50" t="s">
        <v>1</v>
      </c>
      <c r="G46" s="51">
        <v>41</v>
      </c>
      <c r="H46" s="52">
        <v>785.48</v>
      </c>
      <c r="I46" s="53">
        <v>225050.52000000002</v>
      </c>
      <c r="J46" s="53" t="s">
        <v>4</v>
      </c>
      <c r="K46" s="15"/>
      <c r="L46" s="50" t="s">
        <v>72</v>
      </c>
      <c r="M46" s="50" t="s">
        <v>179</v>
      </c>
      <c r="N46" s="59" t="s">
        <v>265</v>
      </c>
      <c r="O46" s="60" t="s">
        <v>266</v>
      </c>
      <c r="P46" s="49">
        <f t="shared" si="9"/>
        <v>35</v>
      </c>
      <c r="Q46" s="49" t="str">
        <f t="shared" si="8"/>
        <v>26-35</v>
      </c>
      <c r="R46" s="58">
        <v>1971</v>
      </c>
      <c r="S46" s="49">
        <v>12</v>
      </c>
      <c r="T46" s="49">
        <v>2</v>
      </c>
      <c r="U46" s="50" t="s">
        <v>175</v>
      </c>
      <c r="V46" s="50" t="s">
        <v>5</v>
      </c>
      <c r="W46" s="50" t="s">
        <v>13</v>
      </c>
      <c r="X46" s="50" t="s">
        <v>33</v>
      </c>
      <c r="Y46" s="49">
        <v>1</v>
      </c>
      <c r="Z46" s="50" t="s">
        <v>35</v>
      </c>
      <c r="AA46" s="50" t="s">
        <v>524</v>
      </c>
    </row>
    <row r="47" spans="2:27" ht="14.25" customHeight="1" x14ac:dyDescent="0.35">
      <c r="B47" s="48">
        <f t="shared" si="7"/>
        <v>5035</v>
      </c>
      <c r="C47" s="49">
        <v>5</v>
      </c>
      <c r="D47" s="49">
        <v>2008</v>
      </c>
      <c r="E47" s="49">
        <v>5</v>
      </c>
      <c r="F47" s="50" t="s">
        <v>1</v>
      </c>
      <c r="G47" s="51">
        <v>35</v>
      </c>
      <c r="H47" s="52">
        <v>798.28440000000001</v>
      </c>
      <c r="I47" s="53">
        <v>261742.742</v>
      </c>
      <c r="J47" s="53" t="s">
        <v>4</v>
      </c>
      <c r="K47" s="15"/>
      <c r="L47" s="50" t="s">
        <v>492</v>
      </c>
      <c r="M47" s="50" t="s">
        <v>179</v>
      </c>
      <c r="N47" s="59" t="s">
        <v>371</v>
      </c>
      <c r="O47" s="60" t="s">
        <v>372</v>
      </c>
      <c r="P47" s="49">
        <f t="shared" si="9"/>
        <v>35</v>
      </c>
      <c r="Q47" s="49" t="str">
        <f t="shared" si="8"/>
        <v>26-35</v>
      </c>
      <c r="R47" s="58">
        <v>1973</v>
      </c>
      <c r="S47" s="49">
        <v>7</v>
      </c>
      <c r="T47" s="49">
        <v>17</v>
      </c>
      <c r="U47" s="50" t="s">
        <v>175</v>
      </c>
      <c r="V47" s="50" t="s">
        <v>5</v>
      </c>
      <c r="W47" s="50" t="s">
        <v>15</v>
      </c>
      <c r="X47" s="50" t="s">
        <v>34</v>
      </c>
      <c r="Y47" s="49">
        <v>5</v>
      </c>
      <c r="Z47" s="50" t="s">
        <v>35</v>
      </c>
      <c r="AA47" s="50" t="s">
        <v>524</v>
      </c>
    </row>
    <row r="48" spans="2:27" ht="14.25" customHeight="1" x14ac:dyDescent="0.35">
      <c r="B48" s="48">
        <f t="shared" si="7"/>
        <v>4005</v>
      </c>
      <c r="C48" s="49">
        <v>4</v>
      </c>
      <c r="D48" s="49">
        <v>2007</v>
      </c>
      <c r="E48" s="49">
        <v>11</v>
      </c>
      <c r="F48" s="50" t="s">
        <v>1</v>
      </c>
      <c r="G48" s="51">
        <v>5</v>
      </c>
      <c r="H48" s="52">
        <v>1121.9451999999999</v>
      </c>
      <c r="I48" s="53">
        <v>344530.88879999996</v>
      </c>
      <c r="J48" s="53" t="s">
        <v>4</v>
      </c>
      <c r="K48" s="15"/>
      <c r="L48" s="50" t="s">
        <v>153</v>
      </c>
      <c r="M48" s="50" t="s">
        <v>179</v>
      </c>
      <c r="N48" s="59" t="s">
        <v>451</v>
      </c>
      <c r="O48" s="60" t="s">
        <v>452</v>
      </c>
      <c r="P48" s="49">
        <f t="shared" si="9"/>
        <v>35</v>
      </c>
      <c r="Q48" s="49" t="str">
        <f t="shared" si="8"/>
        <v>26-35</v>
      </c>
      <c r="R48" s="58">
        <v>1972</v>
      </c>
      <c r="S48" s="49">
        <v>5</v>
      </c>
      <c r="T48" s="49">
        <v>7</v>
      </c>
      <c r="U48" s="50" t="s">
        <v>177</v>
      </c>
      <c r="V48" s="50" t="s">
        <v>5</v>
      </c>
      <c r="W48" s="50" t="s">
        <v>13</v>
      </c>
      <c r="X48" s="50" t="s">
        <v>33</v>
      </c>
      <c r="Y48" s="49">
        <v>5</v>
      </c>
      <c r="Z48" s="50" t="s">
        <v>35</v>
      </c>
      <c r="AA48" s="50" t="s">
        <v>524</v>
      </c>
    </row>
    <row r="49" spans="1:27" ht="14.25" customHeight="1" x14ac:dyDescent="0.35">
      <c r="B49" s="48">
        <f t="shared" si="7"/>
        <v>1032</v>
      </c>
      <c r="C49" s="49">
        <v>1</v>
      </c>
      <c r="D49" s="49">
        <v>2005</v>
      </c>
      <c r="E49" s="49">
        <v>1</v>
      </c>
      <c r="F49" s="50" t="s">
        <v>1</v>
      </c>
      <c r="G49" s="51">
        <v>32</v>
      </c>
      <c r="H49" s="52">
        <v>782.25200000000007</v>
      </c>
      <c r="I49" s="53">
        <v>215410.27600000001</v>
      </c>
      <c r="J49" s="53" t="s">
        <v>4</v>
      </c>
      <c r="K49" s="15"/>
      <c r="L49" s="50" t="s">
        <v>50</v>
      </c>
      <c r="M49" s="50" t="s">
        <v>179</v>
      </c>
      <c r="N49" s="59" t="s">
        <v>216</v>
      </c>
      <c r="O49" s="60" t="s">
        <v>217</v>
      </c>
      <c r="P49" s="49">
        <f t="shared" si="9"/>
        <v>36</v>
      </c>
      <c r="Q49" s="49" t="str">
        <f t="shared" si="8"/>
        <v>36-45</v>
      </c>
      <c r="R49" s="58">
        <v>1969</v>
      </c>
      <c r="S49" s="49">
        <v>10</v>
      </c>
      <c r="T49" s="49">
        <v>30</v>
      </c>
      <c r="U49" s="50" t="s">
        <v>177</v>
      </c>
      <c r="V49" s="50" t="s">
        <v>7</v>
      </c>
      <c r="W49" s="50"/>
      <c r="X49" s="50" t="s">
        <v>33</v>
      </c>
      <c r="Y49" s="49">
        <v>2</v>
      </c>
      <c r="Z49" s="50" t="s">
        <v>35</v>
      </c>
      <c r="AA49" s="50" t="s">
        <v>39</v>
      </c>
    </row>
    <row r="50" spans="1:27" ht="14.25" customHeight="1" x14ac:dyDescent="0.35">
      <c r="B50" s="48">
        <f t="shared" si="7"/>
        <v>3046</v>
      </c>
      <c r="C50" s="49">
        <v>3</v>
      </c>
      <c r="D50" s="49">
        <v>2007</v>
      </c>
      <c r="E50" s="54">
        <v>8</v>
      </c>
      <c r="F50" s="50" t="s">
        <v>1</v>
      </c>
      <c r="G50" s="49">
        <v>46</v>
      </c>
      <c r="H50" s="52">
        <v>923.20799999999997</v>
      </c>
      <c r="I50" s="53">
        <v>252185.992</v>
      </c>
      <c r="J50" s="53" t="s">
        <v>4</v>
      </c>
      <c r="K50" s="15"/>
      <c r="L50" s="50" t="s">
        <v>139</v>
      </c>
      <c r="M50" s="50" t="s">
        <v>179</v>
      </c>
      <c r="N50" s="59" t="s">
        <v>423</v>
      </c>
      <c r="O50" s="60" t="s">
        <v>424</v>
      </c>
      <c r="P50" s="49">
        <f t="shared" ref="P50:P61" si="10">IF((D50-R50)=0," ",D50-R50)</f>
        <v>36</v>
      </c>
      <c r="Q50" s="49" t="str">
        <f t="shared" si="8"/>
        <v>36-45</v>
      </c>
      <c r="R50" s="58">
        <v>1971</v>
      </c>
      <c r="S50" s="49">
        <v>5</v>
      </c>
      <c r="T50" s="49">
        <v>28.999999999999996</v>
      </c>
      <c r="U50" s="50" t="s">
        <v>175</v>
      </c>
      <c r="V50" s="50" t="s">
        <v>5</v>
      </c>
      <c r="W50" s="50" t="s">
        <v>21</v>
      </c>
      <c r="X50" s="50" t="s">
        <v>33</v>
      </c>
      <c r="Y50" s="49">
        <v>3</v>
      </c>
      <c r="Z50" s="50" t="s">
        <v>35</v>
      </c>
      <c r="AA50" s="50" t="s">
        <v>524</v>
      </c>
    </row>
    <row r="51" spans="1:27" ht="14.25" customHeight="1" x14ac:dyDescent="0.35">
      <c r="B51" s="48">
        <f t="shared" si="7"/>
        <v>1041</v>
      </c>
      <c r="C51" s="49">
        <v>1</v>
      </c>
      <c r="D51" s="49">
        <v>2005</v>
      </c>
      <c r="E51" s="49">
        <v>3</v>
      </c>
      <c r="F51" s="50" t="s">
        <v>1</v>
      </c>
      <c r="G51" s="51">
        <v>41</v>
      </c>
      <c r="H51" s="52">
        <v>1434.0927999999999</v>
      </c>
      <c r="I51" s="53">
        <v>480545.80959999998</v>
      </c>
      <c r="J51" s="53" t="s">
        <v>4</v>
      </c>
      <c r="K51" s="15"/>
      <c r="L51" s="50" t="s">
        <v>52</v>
      </c>
      <c r="M51" s="50" t="s">
        <v>179</v>
      </c>
      <c r="N51" s="59" t="s">
        <v>214</v>
      </c>
      <c r="O51" s="60" t="s">
        <v>215</v>
      </c>
      <c r="P51" s="49">
        <f t="shared" si="10"/>
        <v>37</v>
      </c>
      <c r="Q51" s="49" t="str">
        <f t="shared" si="8"/>
        <v>36-45</v>
      </c>
      <c r="R51" s="58">
        <v>1968</v>
      </c>
      <c r="S51" s="49">
        <v>8</v>
      </c>
      <c r="T51" s="49">
        <v>25</v>
      </c>
      <c r="U51" s="50" t="s">
        <v>175</v>
      </c>
      <c r="V51" s="50" t="s">
        <v>5</v>
      </c>
      <c r="W51" s="50" t="s">
        <v>13</v>
      </c>
      <c r="X51" s="50" t="s">
        <v>33</v>
      </c>
      <c r="Y51" s="49">
        <v>2</v>
      </c>
      <c r="Z51" s="50" t="s">
        <v>36</v>
      </c>
      <c r="AA51" s="50" t="s">
        <v>524</v>
      </c>
    </row>
    <row r="52" spans="1:27" ht="14.25" customHeight="1" x14ac:dyDescent="0.35">
      <c r="B52" s="48">
        <f t="shared" si="7"/>
        <v>1012</v>
      </c>
      <c r="C52" s="49">
        <v>1</v>
      </c>
      <c r="D52" s="49">
        <v>2005</v>
      </c>
      <c r="E52" s="49">
        <v>3</v>
      </c>
      <c r="F52" s="50" t="s">
        <v>1</v>
      </c>
      <c r="G52" s="51">
        <v>12</v>
      </c>
      <c r="H52" s="52">
        <v>1160.3584000000001</v>
      </c>
      <c r="I52" s="53">
        <v>300385.6176</v>
      </c>
      <c r="J52" s="53" t="s">
        <v>4</v>
      </c>
      <c r="K52" s="15"/>
      <c r="L52" s="50" t="s">
        <v>55</v>
      </c>
      <c r="M52" s="50" t="s">
        <v>179</v>
      </c>
      <c r="N52" s="59" t="s">
        <v>205</v>
      </c>
      <c r="O52" s="60" t="s">
        <v>206</v>
      </c>
      <c r="P52" s="49">
        <f t="shared" si="10"/>
        <v>37</v>
      </c>
      <c r="Q52" s="49" t="str">
        <f t="shared" si="8"/>
        <v>36-45</v>
      </c>
      <c r="R52" s="58">
        <v>1968</v>
      </c>
      <c r="S52" s="49">
        <v>9</v>
      </c>
      <c r="T52" s="49">
        <v>8</v>
      </c>
      <c r="U52" s="50" t="s">
        <v>175</v>
      </c>
      <c r="V52" s="50" t="s">
        <v>5</v>
      </c>
      <c r="W52" s="50" t="s">
        <v>13</v>
      </c>
      <c r="X52" s="50" t="s">
        <v>33</v>
      </c>
      <c r="Y52" s="49">
        <v>5</v>
      </c>
      <c r="Z52" s="50" t="s">
        <v>36</v>
      </c>
      <c r="AA52" s="50" t="s">
        <v>524</v>
      </c>
    </row>
    <row r="53" spans="1:27" ht="14.25" customHeight="1" x14ac:dyDescent="0.35">
      <c r="A53" s="9" t="s">
        <v>544</v>
      </c>
      <c r="B53" s="48">
        <f t="shared" si="7"/>
        <v>5033</v>
      </c>
      <c r="C53" s="49">
        <v>5</v>
      </c>
      <c r="D53" s="49">
        <v>2008</v>
      </c>
      <c r="E53" s="49">
        <v>5</v>
      </c>
      <c r="F53" s="50" t="s">
        <v>1</v>
      </c>
      <c r="G53" s="51">
        <v>33</v>
      </c>
      <c r="H53" s="52">
        <v>798.28440000000001</v>
      </c>
      <c r="I53" s="53">
        <v>240539.34760000001</v>
      </c>
      <c r="J53" s="53" t="s">
        <v>4</v>
      </c>
      <c r="K53" s="15"/>
      <c r="L53" s="50" t="s">
        <v>491</v>
      </c>
      <c r="M53" s="50" t="s">
        <v>179</v>
      </c>
      <c r="N53" s="59" t="s">
        <v>373</v>
      </c>
      <c r="O53" s="60" t="s">
        <v>374</v>
      </c>
      <c r="P53" s="49">
        <f t="shared" si="10"/>
        <v>37</v>
      </c>
      <c r="Q53" s="49" t="str">
        <f t="shared" si="8"/>
        <v>36-45</v>
      </c>
      <c r="R53" s="58">
        <v>1971</v>
      </c>
      <c r="S53" s="49">
        <v>8</v>
      </c>
      <c r="T53" s="49">
        <v>20</v>
      </c>
      <c r="U53" s="50" t="s">
        <v>177</v>
      </c>
      <c r="V53" s="50" t="s">
        <v>5</v>
      </c>
      <c r="W53" s="50" t="s">
        <v>13</v>
      </c>
      <c r="X53" s="50" t="s">
        <v>33</v>
      </c>
      <c r="Y53" s="49">
        <v>1</v>
      </c>
      <c r="Z53" s="50" t="s">
        <v>35</v>
      </c>
      <c r="AA53" s="50" t="s">
        <v>524</v>
      </c>
    </row>
    <row r="54" spans="1:27" ht="14.25" customHeight="1" x14ac:dyDescent="0.35">
      <c r="B54" s="48">
        <f t="shared" si="7"/>
        <v>4006</v>
      </c>
      <c r="C54" s="49">
        <v>4</v>
      </c>
      <c r="D54" s="49">
        <v>2006</v>
      </c>
      <c r="E54" s="49">
        <v>7</v>
      </c>
      <c r="F54" s="50" t="s">
        <v>1</v>
      </c>
      <c r="G54" s="51">
        <v>6</v>
      </c>
      <c r="H54" s="52">
        <v>733.18639999999994</v>
      </c>
      <c r="I54" s="53">
        <v>222138.71599999999</v>
      </c>
      <c r="J54" s="53" t="s">
        <v>4</v>
      </c>
      <c r="K54" s="15"/>
      <c r="L54" s="50" t="s">
        <v>513</v>
      </c>
      <c r="M54" s="50" t="s">
        <v>179</v>
      </c>
      <c r="N54" s="59" t="s">
        <v>460</v>
      </c>
      <c r="O54" s="60" t="s">
        <v>461</v>
      </c>
      <c r="P54" s="49">
        <f t="shared" si="10"/>
        <v>37</v>
      </c>
      <c r="Q54" s="49" t="str">
        <f t="shared" si="8"/>
        <v>36-45</v>
      </c>
      <c r="R54" s="58">
        <v>1969</v>
      </c>
      <c r="S54" s="49">
        <v>6</v>
      </c>
      <c r="T54" s="49">
        <v>5</v>
      </c>
      <c r="U54" s="50" t="s">
        <v>175</v>
      </c>
      <c r="V54" s="50" t="s">
        <v>5</v>
      </c>
      <c r="W54" s="50" t="s">
        <v>13</v>
      </c>
      <c r="X54" s="50" t="s">
        <v>33</v>
      </c>
      <c r="Y54" s="49">
        <v>3</v>
      </c>
      <c r="Z54" s="50" t="s">
        <v>35</v>
      </c>
      <c r="AA54" s="50" t="s">
        <v>524</v>
      </c>
    </row>
    <row r="55" spans="1:27" ht="14.25" customHeight="1" x14ac:dyDescent="0.35">
      <c r="B55" s="48">
        <f t="shared" si="7"/>
        <v>5040</v>
      </c>
      <c r="C55" s="49">
        <v>5</v>
      </c>
      <c r="D55" s="49">
        <v>2007</v>
      </c>
      <c r="E55" s="49">
        <v>12</v>
      </c>
      <c r="F55" s="50" t="s">
        <v>1</v>
      </c>
      <c r="G55" s="51">
        <v>40</v>
      </c>
      <c r="H55" s="52">
        <v>798.28440000000001</v>
      </c>
      <c r="I55" s="53">
        <v>228410.054</v>
      </c>
      <c r="J55" s="53" t="s">
        <v>4</v>
      </c>
      <c r="K55" s="15"/>
      <c r="L55" s="50" t="s">
        <v>160</v>
      </c>
      <c r="M55" s="50" t="s">
        <v>179</v>
      </c>
      <c r="N55" s="59" t="s">
        <v>468</v>
      </c>
      <c r="O55" s="60" t="s">
        <v>469</v>
      </c>
      <c r="P55" s="49">
        <f t="shared" si="10"/>
        <v>37</v>
      </c>
      <c r="Q55" s="49" t="str">
        <f t="shared" si="8"/>
        <v>36-45</v>
      </c>
      <c r="R55" s="58">
        <v>1970</v>
      </c>
      <c r="S55" s="49">
        <v>4</v>
      </c>
      <c r="T55" s="49">
        <v>1</v>
      </c>
      <c r="U55" s="50" t="s">
        <v>175</v>
      </c>
      <c r="V55" s="50" t="s">
        <v>5</v>
      </c>
      <c r="W55" s="50" t="s">
        <v>13</v>
      </c>
      <c r="X55" s="50" t="s">
        <v>34</v>
      </c>
      <c r="Y55" s="49">
        <v>4</v>
      </c>
      <c r="Z55" s="50" t="s">
        <v>35</v>
      </c>
      <c r="AA55" s="50" t="s">
        <v>524</v>
      </c>
    </row>
    <row r="56" spans="1:27" ht="14.25" customHeight="1" x14ac:dyDescent="0.35">
      <c r="B56" s="48">
        <f t="shared" si="7"/>
        <v>4013</v>
      </c>
      <c r="C56" s="49">
        <v>4</v>
      </c>
      <c r="D56" s="49">
        <v>2007</v>
      </c>
      <c r="E56" s="49">
        <v>1</v>
      </c>
      <c r="F56" s="50" t="s">
        <v>1</v>
      </c>
      <c r="G56" s="51">
        <v>13</v>
      </c>
      <c r="H56" s="52">
        <v>733.18639999999994</v>
      </c>
      <c r="I56" s="53">
        <v>197053.51439999999</v>
      </c>
      <c r="J56" s="53" t="s">
        <v>4</v>
      </c>
      <c r="K56" s="15"/>
      <c r="L56" s="50" t="s">
        <v>170</v>
      </c>
      <c r="M56" s="50" t="s">
        <v>179</v>
      </c>
      <c r="N56" s="59" t="s">
        <v>247</v>
      </c>
      <c r="O56" s="60" t="s">
        <v>248</v>
      </c>
      <c r="P56" s="49">
        <f t="shared" si="10"/>
        <v>37</v>
      </c>
      <c r="Q56" s="49" t="str">
        <f t="shared" si="8"/>
        <v>36-45</v>
      </c>
      <c r="R56" s="58">
        <v>1970</v>
      </c>
      <c r="S56" s="49">
        <v>7</v>
      </c>
      <c r="T56" s="49">
        <v>31</v>
      </c>
      <c r="U56" s="50" t="s">
        <v>175</v>
      </c>
      <c r="V56" s="50" t="s">
        <v>5</v>
      </c>
      <c r="W56" s="50" t="s">
        <v>19</v>
      </c>
      <c r="X56" s="50" t="s">
        <v>33</v>
      </c>
      <c r="Y56" s="49">
        <v>2</v>
      </c>
      <c r="Z56" s="50" t="s">
        <v>35</v>
      </c>
      <c r="AA56" s="50" t="s">
        <v>39</v>
      </c>
    </row>
    <row r="57" spans="1:27" ht="14.25" customHeight="1" x14ac:dyDescent="0.35">
      <c r="B57" s="48">
        <f t="shared" si="7"/>
        <v>1003</v>
      </c>
      <c r="C57" s="49">
        <v>1</v>
      </c>
      <c r="D57" s="49">
        <v>2005</v>
      </c>
      <c r="E57" s="49">
        <v>6</v>
      </c>
      <c r="F57" s="50" t="s">
        <v>0</v>
      </c>
      <c r="G57" s="51">
        <v>3</v>
      </c>
      <c r="H57" s="52">
        <v>717.04639999999995</v>
      </c>
      <c r="I57" s="53">
        <v>193660.62079999998</v>
      </c>
      <c r="J57" s="53" t="s">
        <v>4</v>
      </c>
      <c r="K57" s="15"/>
      <c r="L57" s="50" t="s">
        <v>57</v>
      </c>
      <c r="M57" s="50" t="s">
        <v>179</v>
      </c>
      <c r="N57" s="59" t="s">
        <v>227</v>
      </c>
      <c r="O57" s="60" t="s">
        <v>228</v>
      </c>
      <c r="P57" s="49">
        <f t="shared" si="10"/>
        <v>38</v>
      </c>
      <c r="Q57" s="49" t="str">
        <f t="shared" si="8"/>
        <v>36-45</v>
      </c>
      <c r="R57" s="58">
        <v>1967</v>
      </c>
      <c r="S57" s="49">
        <v>4</v>
      </c>
      <c r="T57" s="49">
        <v>13</v>
      </c>
      <c r="U57" s="50" t="s">
        <v>175</v>
      </c>
      <c r="V57" s="50" t="s">
        <v>5</v>
      </c>
      <c r="W57" s="50" t="s">
        <v>15</v>
      </c>
      <c r="X57" s="50" t="s">
        <v>33</v>
      </c>
      <c r="Y57" s="49">
        <v>1</v>
      </c>
      <c r="Z57" s="50" t="s">
        <v>36</v>
      </c>
      <c r="AA57" s="50" t="s">
        <v>524</v>
      </c>
    </row>
    <row r="58" spans="1:27" ht="14.25" customHeight="1" x14ac:dyDescent="0.35">
      <c r="B58" s="48">
        <f t="shared" si="7"/>
        <v>2009</v>
      </c>
      <c r="C58" s="49">
        <v>2</v>
      </c>
      <c r="D58" s="49">
        <v>2007</v>
      </c>
      <c r="E58" s="49">
        <v>3</v>
      </c>
      <c r="F58" s="50" t="s">
        <v>1</v>
      </c>
      <c r="G58" s="51">
        <v>9</v>
      </c>
      <c r="H58" s="52">
        <v>747.49720000000002</v>
      </c>
      <c r="I58" s="53">
        <v>237060.1488</v>
      </c>
      <c r="J58" s="53" t="s">
        <v>4</v>
      </c>
      <c r="K58" s="15"/>
      <c r="L58" s="50" t="s">
        <v>102</v>
      </c>
      <c r="M58" s="50" t="s">
        <v>179</v>
      </c>
      <c r="N58" s="59" t="s">
        <v>343</v>
      </c>
      <c r="O58" s="60" t="s">
        <v>344</v>
      </c>
      <c r="P58" s="49">
        <f t="shared" si="10"/>
        <v>38</v>
      </c>
      <c r="Q58" s="49" t="str">
        <f t="shared" si="8"/>
        <v>36-45</v>
      </c>
      <c r="R58" s="58">
        <v>1969</v>
      </c>
      <c r="S58" s="49">
        <v>4</v>
      </c>
      <c r="T58" s="49">
        <v>19</v>
      </c>
      <c r="U58" s="50" t="s">
        <v>175</v>
      </c>
      <c r="V58" s="50" t="s">
        <v>5</v>
      </c>
      <c r="W58" s="50" t="s">
        <v>19</v>
      </c>
      <c r="X58" s="50" t="s">
        <v>34</v>
      </c>
      <c r="Y58" s="49">
        <v>4</v>
      </c>
      <c r="Z58" s="50" t="s">
        <v>36</v>
      </c>
      <c r="AA58" s="50" t="s">
        <v>39</v>
      </c>
    </row>
    <row r="59" spans="1:27" ht="14.25" customHeight="1" x14ac:dyDescent="0.35">
      <c r="B59" s="48">
        <f t="shared" si="7"/>
        <v>4024</v>
      </c>
      <c r="C59" s="49">
        <v>4</v>
      </c>
      <c r="D59" s="49">
        <v>2007</v>
      </c>
      <c r="E59" s="49">
        <v>11</v>
      </c>
      <c r="F59" s="50" t="s">
        <v>1</v>
      </c>
      <c r="G59" s="51">
        <v>24</v>
      </c>
      <c r="H59" s="52">
        <v>1121.9451999999999</v>
      </c>
      <c r="I59" s="53">
        <v>372001.69679999998</v>
      </c>
      <c r="J59" s="53" t="s">
        <v>4</v>
      </c>
      <c r="K59" s="15"/>
      <c r="L59" s="50" t="s">
        <v>150</v>
      </c>
      <c r="M59" s="50" t="s">
        <v>179</v>
      </c>
      <c r="N59" s="59" t="s">
        <v>447</v>
      </c>
      <c r="O59" s="60" t="s">
        <v>448</v>
      </c>
      <c r="P59" s="49">
        <f t="shared" si="10"/>
        <v>38</v>
      </c>
      <c r="Q59" s="49" t="str">
        <f t="shared" si="8"/>
        <v>36-45</v>
      </c>
      <c r="R59" s="58">
        <v>1969</v>
      </c>
      <c r="S59" s="49">
        <v>10</v>
      </c>
      <c r="T59" s="49">
        <v>14</v>
      </c>
      <c r="U59" s="50" t="s">
        <v>177</v>
      </c>
      <c r="V59" s="50" t="s">
        <v>5</v>
      </c>
      <c r="W59" s="50" t="s">
        <v>13</v>
      </c>
      <c r="X59" s="50" t="s">
        <v>33</v>
      </c>
      <c r="Y59" s="49">
        <v>5</v>
      </c>
      <c r="Z59" s="50" t="s">
        <v>36</v>
      </c>
      <c r="AA59" s="50" t="s">
        <v>524</v>
      </c>
    </row>
    <row r="60" spans="1:27" ht="14.25" customHeight="1" x14ac:dyDescent="0.35">
      <c r="B60" s="48">
        <f t="shared" si="7"/>
        <v>4012</v>
      </c>
      <c r="C60" s="49">
        <v>4</v>
      </c>
      <c r="D60" s="49">
        <v>2007</v>
      </c>
      <c r="E60" s="49">
        <v>11</v>
      </c>
      <c r="F60" s="50" t="s">
        <v>1</v>
      </c>
      <c r="G60" s="51">
        <v>12</v>
      </c>
      <c r="H60" s="52">
        <v>1121.9451999999999</v>
      </c>
      <c r="I60" s="53">
        <v>290031.25879999995</v>
      </c>
      <c r="J60" s="53" t="s">
        <v>4</v>
      </c>
      <c r="K60" s="15"/>
      <c r="L60" s="50" t="s">
        <v>156</v>
      </c>
      <c r="M60" s="50" t="s">
        <v>179</v>
      </c>
      <c r="N60" s="59" t="s">
        <v>464</v>
      </c>
      <c r="O60" s="60" t="s">
        <v>465</v>
      </c>
      <c r="P60" s="49">
        <f t="shared" si="10"/>
        <v>38</v>
      </c>
      <c r="Q60" s="49" t="str">
        <f t="shared" si="8"/>
        <v>36-45</v>
      </c>
      <c r="R60" s="58">
        <v>1969</v>
      </c>
      <c r="S60" s="49">
        <v>10</v>
      </c>
      <c r="T60" s="49">
        <v>17</v>
      </c>
      <c r="U60" s="50" t="s">
        <v>177</v>
      </c>
      <c r="V60" s="50" t="s">
        <v>5</v>
      </c>
      <c r="W60" s="50" t="s">
        <v>13</v>
      </c>
      <c r="X60" s="50" t="s">
        <v>33</v>
      </c>
      <c r="Y60" s="49">
        <v>5</v>
      </c>
      <c r="Z60" s="50" t="s">
        <v>35</v>
      </c>
      <c r="AA60" s="50" t="s">
        <v>524</v>
      </c>
    </row>
    <row r="61" spans="1:27" ht="14.25" customHeight="1" x14ac:dyDescent="0.35">
      <c r="B61" s="48">
        <f t="shared" si="7"/>
        <v>1035</v>
      </c>
      <c r="C61" s="49">
        <v>1</v>
      </c>
      <c r="D61" s="49">
        <v>2004</v>
      </c>
      <c r="E61" s="49">
        <v>10</v>
      </c>
      <c r="F61" s="50" t="s">
        <v>1</v>
      </c>
      <c r="G61" s="51">
        <v>35</v>
      </c>
      <c r="H61" s="52">
        <v>827.87439999999992</v>
      </c>
      <c r="I61" s="53">
        <v>238811.06399999998</v>
      </c>
      <c r="J61" s="53" t="s">
        <v>4</v>
      </c>
      <c r="K61" s="15"/>
      <c r="L61" s="50" t="s">
        <v>46</v>
      </c>
      <c r="M61" s="50" t="s">
        <v>179</v>
      </c>
      <c r="N61" s="59" t="s">
        <v>189</v>
      </c>
      <c r="O61" s="60" t="s">
        <v>190</v>
      </c>
      <c r="P61" s="49">
        <f t="shared" si="10"/>
        <v>39</v>
      </c>
      <c r="Q61" s="49" t="str">
        <f t="shared" si="8"/>
        <v>36-45</v>
      </c>
      <c r="R61" s="58">
        <v>1965</v>
      </c>
      <c r="S61" s="49">
        <v>7.0000000000000009</v>
      </c>
      <c r="T61" s="49">
        <v>20</v>
      </c>
      <c r="U61" s="50" t="s">
        <v>175</v>
      </c>
      <c r="V61" s="50" t="s">
        <v>5</v>
      </c>
      <c r="W61" s="50" t="s">
        <v>14</v>
      </c>
      <c r="X61" s="50" t="s">
        <v>33</v>
      </c>
      <c r="Y61" s="49">
        <v>1</v>
      </c>
      <c r="Z61" s="50" t="s">
        <v>36</v>
      </c>
      <c r="AA61" s="50" t="s">
        <v>39</v>
      </c>
    </row>
    <row r="62" spans="1:27" ht="14.25" customHeight="1" x14ac:dyDescent="0.35">
      <c r="B62" s="48">
        <f t="shared" si="7"/>
        <v>2017</v>
      </c>
      <c r="C62" s="49">
        <v>2</v>
      </c>
      <c r="D62" s="49">
        <v>2007</v>
      </c>
      <c r="E62" s="49">
        <v>3</v>
      </c>
      <c r="F62" s="50" t="s">
        <v>1</v>
      </c>
      <c r="G62" s="51">
        <v>17</v>
      </c>
      <c r="H62" s="52">
        <v>747.49720000000002</v>
      </c>
      <c r="I62" s="53">
        <v>199054.1992</v>
      </c>
      <c r="J62" s="53" t="s">
        <v>4</v>
      </c>
      <c r="K62" s="15"/>
      <c r="L62" s="50" t="s">
        <v>103</v>
      </c>
      <c r="M62" s="50" t="s">
        <v>179</v>
      </c>
      <c r="N62" s="59" t="s">
        <v>353</v>
      </c>
      <c r="O62" s="60" t="s">
        <v>354</v>
      </c>
      <c r="P62" s="49">
        <f t="shared" ref="P62:P80" si="11">IF((D62-R62)=0," ",D62-R62)</f>
        <v>39</v>
      </c>
      <c r="Q62" s="49" t="str">
        <f t="shared" si="8"/>
        <v>36-45</v>
      </c>
      <c r="R62" s="58">
        <v>1968</v>
      </c>
      <c r="S62" s="49">
        <v>10</v>
      </c>
      <c r="T62" s="49">
        <v>11.999999999999998</v>
      </c>
      <c r="U62" s="50" t="s">
        <v>175</v>
      </c>
      <c r="V62" s="50" t="s">
        <v>5</v>
      </c>
      <c r="W62" s="50" t="s">
        <v>19</v>
      </c>
      <c r="X62" s="50" t="s">
        <v>34</v>
      </c>
      <c r="Y62" s="49">
        <v>2</v>
      </c>
      <c r="Z62" s="50" t="s">
        <v>35</v>
      </c>
      <c r="AA62" s="50" t="s">
        <v>39</v>
      </c>
    </row>
    <row r="63" spans="1:27" ht="14.25" customHeight="1" x14ac:dyDescent="0.35">
      <c r="B63" s="48">
        <f t="shared" si="7"/>
        <v>4051</v>
      </c>
      <c r="C63" s="49">
        <v>4</v>
      </c>
      <c r="D63" s="49">
        <v>2007</v>
      </c>
      <c r="E63" s="49">
        <v>3</v>
      </c>
      <c r="F63" s="50" t="s">
        <v>1</v>
      </c>
      <c r="G63" s="51">
        <v>51</v>
      </c>
      <c r="H63" s="52">
        <v>1608.8352</v>
      </c>
      <c r="I63" s="53">
        <v>496266.40639999998</v>
      </c>
      <c r="J63" s="53" t="s">
        <v>4</v>
      </c>
      <c r="K63" s="15"/>
      <c r="L63" s="50" t="s">
        <v>501</v>
      </c>
      <c r="M63" s="50" t="s">
        <v>179</v>
      </c>
      <c r="N63" s="59" t="s">
        <v>402</v>
      </c>
      <c r="O63" s="60" t="s">
        <v>403</v>
      </c>
      <c r="P63" s="49">
        <f t="shared" si="11"/>
        <v>39</v>
      </c>
      <c r="Q63" s="49" t="str">
        <f t="shared" si="8"/>
        <v>36-45</v>
      </c>
      <c r="R63" s="58">
        <v>1968</v>
      </c>
      <c r="S63" s="49">
        <v>5</v>
      </c>
      <c r="T63" s="49">
        <v>11</v>
      </c>
      <c r="U63" s="50" t="s">
        <v>177</v>
      </c>
      <c r="V63" s="50" t="s">
        <v>5</v>
      </c>
      <c r="W63" s="50" t="s">
        <v>13</v>
      </c>
      <c r="X63" s="50" t="s">
        <v>33</v>
      </c>
      <c r="Y63" s="49">
        <v>4</v>
      </c>
      <c r="Z63" s="50" t="s">
        <v>36</v>
      </c>
      <c r="AA63" s="58" t="s">
        <v>524</v>
      </c>
    </row>
    <row r="64" spans="1:27" ht="14.25" customHeight="1" x14ac:dyDescent="0.35">
      <c r="B64" s="48">
        <f t="shared" si="7"/>
        <v>3014</v>
      </c>
      <c r="C64" s="49">
        <v>3</v>
      </c>
      <c r="D64" s="49">
        <v>2007</v>
      </c>
      <c r="E64" s="54">
        <v>7</v>
      </c>
      <c r="F64" s="50" t="s">
        <v>1</v>
      </c>
      <c r="G64" s="49">
        <v>14</v>
      </c>
      <c r="H64" s="52">
        <v>1132.0595999999998</v>
      </c>
      <c r="I64" s="53">
        <v>346906.89319999993</v>
      </c>
      <c r="J64" s="53" t="s">
        <v>4</v>
      </c>
      <c r="K64" s="15"/>
      <c r="L64" s="50" t="s">
        <v>131</v>
      </c>
      <c r="M64" s="50" t="s">
        <v>179</v>
      </c>
      <c r="N64" s="59" t="s">
        <v>392</v>
      </c>
      <c r="O64" s="60" t="s">
        <v>393</v>
      </c>
      <c r="P64" s="49">
        <f t="shared" si="11"/>
        <v>39</v>
      </c>
      <c r="Q64" s="49" t="str">
        <f t="shared" si="8"/>
        <v>36-45</v>
      </c>
      <c r="R64" s="58">
        <v>1968</v>
      </c>
      <c r="S64" s="49">
        <v>12</v>
      </c>
      <c r="T64" s="49">
        <v>20</v>
      </c>
      <c r="U64" s="50" t="s">
        <v>177</v>
      </c>
      <c r="V64" s="50" t="s">
        <v>5</v>
      </c>
      <c r="W64" s="50" t="s">
        <v>13</v>
      </c>
      <c r="X64" s="50" t="s">
        <v>33</v>
      </c>
      <c r="Y64" s="49">
        <v>3</v>
      </c>
      <c r="Z64" s="50" t="s">
        <v>36</v>
      </c>
      <c r="AA64" s="50" t="s">
        <v>524</v>
      </c>
    </row>
    <row r="65" spans="2:27" ht="14.25" customHeight="1" x14ac:dyDescent="0.35">
      <c r="B65" s="48">
        <f t="shared" si="7"/>
        <v>2051</v>
      </c>
      <c r="C65" s="49">
        <v>2</v>
      </c>
      <c r="D65" s="49">
        <v>2007</v>
      </c>
      <c r="E65" s="49">
        <v>9</v>
      </c>
      <c r="F65" s="50" t="s">
        <v>1</v>
      </c>
      <c r="G65" s="51">
        <v>51</v>
      </c>
      <c r="H65" s="52">
        <v>1383.8436000000002</v>
      </c>
      <c r="I65" s="53">
        <v>376964.61560000002</v>
      </c>
      <c r="J65" s="53" t="s">
        <v>4</v>
      </c>
      <c r="K65" s="15"/>
      <c r="L65" s="50" t="s">
        <v>140</v>
      </c>
      <c r="M65" s="50" t="s">
        <v>179</v>
      </c>
      <c r="N65" s="59" t="s">
        <v>345</v>
      </c>
      <c r="O65" s="60" t="s">
        <v>346</v>
      </c>
      <c r="P65" s="49">
        <f t="shared" si="11"/>
        <v>39</v>
      </c>
      <c r="Q65" s="49" t="str">
        <f t="shared" si="8"/>
        <v>36-45</v>
      </c>
      <c r="R65" s="58">
        <v>1968</v>
      </c>
      <c r="S65" s="49">
        <v>8</v>
      </c>
      <c r="T65" s="49">
        <v>14</v>
      </c>
      <c r="U65" s="50" t="s">
        <v>177</v>
      </c>
      <c r="V65" s="50" t="s">
        <v>5</v>
      </c>
      <c r="W65" s="50" t="s">
        <v>13</v>
      </c>
      <c r="X65" s="50" t="s">
        <v>33</v>
      </c>
      <c r="Y65" s="49">
        <v>3</v>
      </c>
      <c r="Z65" s="50" t="s">
        <v>36</v>
      </c>
      <c r="AA65" s="50" t="s">
        <v>524</v>
      </c>
    </row>
    <row r="66" spans="2:27" ht="14.25" customHeight="1" x14ac:dyDescent="0.35">
      <c r="B66" s="48">
        <f t="shared" si="7"/>
        <v>2025</v>
      </c>
      <c r="C66" s="49">
        <v>2</v>
      </c>
      <c r="D66" s="49">
        <v>2007</v>
      </c>
      <c r="E66" s="49">
        <v>2</v>
      </c>
      <c r="F66" s="50" t="s">
        <v>1</v>
      </c>
      <c r="G66" s="51">
        <v>25</v>
      </c>
      <c r="H66" s="52">
        <v>927.83479999999997</v>
      </c>
      <c r="I66" s="53">
        <v>315733.15360000002</v>
      </c>
      <c r="J66" s="53" t="s">
        <v>4</v>
      </c>
      <c r="K66" s="15"/>
      <c r="L66" s="50" t="s">
        <v>100</v>
      </c>
      <c r="M66" s="50" t="s">
        <v>179</v>
      </c>
      <c r="N66" s="58" t="s">
        <v>485</v>
      </c>
      <c r="O66" s="58" t="s">
        <v>486</v>
      </c>
      <c r="P66" s="49">
        <f t="shared" si="11"/>
        <v>40</v>
      </c>
      <c r="Q66" s="49" t="str">
        <f t="shared" si="8"/>
        <v>36-45</v>
      </c>
      <c r="R66" s="58">
        <v>1967</v>
      </c>
      <c r="S66" s="49">
        <v>6</v>
      </c>
      <c r="T66" s="49">
        <v>13</v>
      </c>
      <c r="U66" s="50" t="s">
        <v>177</v>
      </c>
      <c r="V66" s="50" t="s">
        <v>6</v>
      </c>
      <c r="W66" s="50"/>
      <c r="X66" s="50" t="s">
        <v>33</v>
      </c>
      <c r="Y66" s="49">
        <v>1</v>
      </c>
      <c r="Z66" s="50" t="s">
        <v>35</v>
      </c>
      <c r="AA66" s="50" t="s">
        <v>39</v>
      </c>
    </row>
    <row r="67" spans="2:27" ht="14.25" customHeight="1" x14ac:dyDescent="0.35">
      <c r="B67" s="48">
        <f t="shared" si="7"/>
        <v>3047</v>
      </c>
      <c r="C67" s="49">
        <v>3</v>
      </c>
      <c r="D67" s="49">
        <v>2007</v>
      </c>
      <c r="E67" s="54">
        <v>3</v>
      </c>
      <c r="F67" s="50" t="s">
        <v>1</v>
      </c>
      <c r="G67" s="49">
        <v>47</v>
      </c>
      <c r="H67" s="52">
        <v>669.1644</v>
      </c>
      <c r="I67" s="53">
        <v>188273.7304</v>
      </c>
      <c r="J67" s="53" t="s">
        <v>4</v>
      </c>
      <c r="K67" s="15"/>
      <c r="L67" s="50" t="s">
        <v>105</v>
      </c>
      <c r="M67" s="50" t="s">
        <v>179</v>
      </c>
      <c r="N67" s="59" t="s">
        <v>351</v>
      </c>
      <c r="O67" s="60" t="s">
        <v>352</v>
      </c>
      <c r="P67" s="49">
        <f t="shared" si="11"/>
        <v>40</v>
      </c>
      <c r="Q67" s="49" t="str">
        <f t="shared" si="8"/>
        <v>36-45</v>
      </c>
      <c r="R67" s="58">
        <v>1967</v>
      </c>
      <c r="S67" s="49">
        <v>1</v>
      </c>
      <c r="T67" s="49">
        <v>19</v>
      </c>
      <c r="U67" s="50" t="s">
        <v>177</v>
      </c>
      <c r="V67" s="50" t="s">
        <v>5</v>
      </c>
      <c r="W67" s="50" t="s">
        <v>13</v>
      </c>
      <c r="X67" s="50" t="s">
        <v>34</v>
      </c>
      <c r="Y67" s="49">
        <v>2</v>
      </c>
      <c r="Z67" s="50" t="s">
        <v>36</v>
      </c>
      <c r="AA67" s="50" t="s">
        <v>39</v>
      </c>
    </row>
    <row r="68" spans="2:27" ht="14.25" customHeight="1" x14ac:dyDescent="0.35">
      <c r="B68" s="48">
        <f t="shared" si="7"/>
        <v>2046</v>
      </c>
      <c r="C68" s="49">
        <v>2</v>
      </c>
      <c r="D68" s="49">
        <v>2007</v>
      </c>
      <c r="E68" s="49">
        <v>3</v>
      </c>
      <c r="F68" s="50" t="s">
        <v>1</v>
      </c>
      <c r="G68" s="51">
        <v>46</v>
      </c>
      <c r="H68" s="52">
        <v>928.1576</v>
      </c>
      <c r="I68" s="53">
        <v>253831.02480000001</v>
      </c>
      <c r="J68" s="53" t="s">
        <v>4</v>
      </c>
      <c r="K68" s="15"/>
      <c r="L68" s="50" t="s">
        <v>106</v>
      </c>
      <c r="M68" s="50" t="s">
        <v>179</v>
      </c>
      <c r="N68" s="59" t="s">
        <v>357</v>
      </c>
      <c r="O68" s="60" t="s">
        <v>358</v>
      </c>
      <c r="P68" s="49">
        <f t="shared" si="11"/>
        <v>40</v>
      </c>
      <c r="Q68" s="49" t="str">
        <f t="shared" si="8"/>
        <v>36-45</v>
      </c>
      <c r="R68" s="58">
        <v>1967</v>
      </c>
      <c r="S68" s="49">
        <v>2</v>
      </c>
      <c r="T68" s="49">
        <v>7</v>
      </c>
      <c r="U68" s="50" t="s">
        <v>175</v>
      </c>
      <c r="V68" s="50" t="s">
        <v>5</v>
      </c>
      <c r="W68" s="50" t="s">
        <v>13</v>
      </c>
      <c r="X68" s="50" t="s">
        <v>33</v>
      </c>
      <c r="Y68" s="49">
        <v>2</v>
      </c>
      <c r="Z68" s="50" t="s">
        <v>36</v>
      </c>
      <c r="AA68" s="50" t="s">
        <v>39</v>
      </c>
    </row>
    <row r="69" spans="2:27" ht="14.25" customHeight="1" x14ac:dyDescent="0.35">
      <c r="B69" s="48">
        <f t="shared" si="7"/>
        <v>5016</v>
      </c>
      <c r="C69" s="49">
        <v>5</v>
      </c>
      <c r="D69" s="49">
        <v>2007</v>
      </c>
      <c r="E69" s="49">
        <v>6</v>
      </c>
      <c r="F69" s="50" t="s">
        <v>1</v>
      </c>
      <c r="G69" s="51">
        <v>16</v>
      </c>
      <c r="H69" s="52">
        <v>798.49959999999987</v>
      </c>
      <c r="I69" s="53">
        <v>278575.86879999994</v>
      </c>
      <c r="J69" s="53" t="s">
        <v>4</v>
      </c>
      <c r="K69" s="15"/>
      <c r="L69" s="50" t="s">
        <v>500</v>
      </c>
      <c r="M69" s="50" t="s">
        <v>179</v>
      </c>
      <c r="N69" s="59" t="s">
        <v>394</v>
      </c>
      <c r="O69" s="60" t="s">
        <v>395</v>
      </c>
      <c r="P69" s="49">
        <f t="shared" si="11"/>
        <v>40</v>
      </c>
      <c r="Q69" s="49" t="str">
        <f t="shared" si="8"/>
        <v>36-45</v>
      </c>
      <c r="R69" s="58">
        <v>1967</v>
      </c>
      <c r="S69" s="49">
        <v>2</v>
      </c>
      <c r="T69" s="49">
        <v>2.9999999999999996</v>
      </c>
      <c r="U69" s="50" t="s">
        <v>177</v>
      </c>
      <c r="V69" s="50" t="s">
        <v>5</v>
      </c>
      <c r="W69" s="50" t="s">
        <v>18</v>
      </c>
      <c r="X69" s="50" t="s">
        <v>34</v>
      </c>
      <c r="Y69" s="49">
        <v>2</v>
      </c>
      <c r="Z69" s="50" t="s">
        <v>35</v>
      </c>
      <c r="AA69" s="50" t="s">
        <v>181</v>
      </c>
    </row>
    <row r="70" spans="2:27" ht="14.25" customHeight="1" x14ac:dyDescent="0.35">
      <c r="B70" s="48">
        <f t="shared" si="7"/>
        <v>4041</v>
      </c>
      <c r="C70" s="49">
        <v>4</v>
      </c>
      <c r="D70" s="49">
        <v>2007</v>
      </c>
      <c r="E70" s="49">
        <v>10</v>
      </c>
      <c r="F70" s="50" t="s">
        <v>1</v>
      </c>
      <c r="G70" s="51">
        <v>41</v>
      </c>
      <c r="H70" s="52">
        <v>1305.6184000000001</v>
      </c>
      <c r="I70" s="53">
        <v>402081.79600000003</v>
      </c>
      <c r="J70" s="53" t="s">
        <v>4</v>
      </c>
      <c r="K70" s="15"/>
      <c r="L70" s="50" t="s">
        <v>149</v>
      </c>
      <c r="M70" s="50" t="s">
        <v>179</v>
      </c>
      <c r="N70" s="59" t="s">
        <v>245</v>
      </c>
      <c r="O70" s="60" t="s">
        <v>246</v>
      </c>
      <c r="P70" s="49">
        <f t="shared" si="11"/>
        <v>40</v>
      </c>
      <c r="Q70" s="49" t="str">
        <f t="shared" si="8"/>
        <v>36-45</v>
      </c>
      <c r="R70" s="58">
        <v>1967</v>
      </c>
      <c r="S70" s="49">
        <v>5</v>
      </c>
      <c r="T70" s="49">
        <v>11.999999999999998</v>
      </c>
      <c r="U70" s="50" t="s">
        <v>175</v>
      </c>
      <c r="V70" s="50" t="s">
        <v>5</v>
      </c>
      <c r="W70" s="50" t="s">
        <v>17</v>
      </c>
      <c r="X70" s="50" t="s">
        <v>33</v>
      </c>
      <c r="Y70" s="49">
        <v>5</v>
      </c>
      <c r="Z70" s="50" t="s">
        <v>35</v>
      </c>
      <c r="AA70" s="50" t="s">
        <v>39</v>
      </c>
    </row>
    <row r="71" spans="2:27" ht="14.25" customHeight="1" x14ac:dyDescent="0.35">
      <c r="B71" s="48">
        <f t="shared" si="7"/>
        <v>4018</v>
      </c>
      <c r="C71" s="49">
        <v>4</v>
      </c>
      <c r="D71" s="49">
        <v>2007</v>
      </c>
      <c r="E71" s="49">
        <v>11</v>
      </c>
      <c r="F71" s="50" t="s">
        <v>1</v>
      </c>
      <c r="G71" s="51">
        <v>18</v>
      </c>
      <c r="H71" s="52">
        <v>1121.9451999999999</v>
      </c>
      <c r="I71" s="53">
        <v>310832.58759999997</v>
      </c>
      <c r="J71" s="53" t="s">
        <v>4</v>
      </c>
      <c r="K71" s="15"/>
      <c r="L71" s="50" t="s">
        <v>158</v>
      </c>
      <c r="M71" s="50" t="s">
        <v>179</v>
      </c>
      <c r="N71" s="59" t="s">
        <v>474</v>
      </c>
      <c r="O71" s="60" t="s">
        <v>475</v>
      </c>
      <c r="P71" s="49">
        <f t="shared" si="11"/>
        <v>40</v>
      </c>
      <c r="Q71" s="49" t="str">
        <f t="shared" si="8"/>
        <v>36-45</v>
      </c>
      <c r="R71" s="58">
        <v>1967</v>
      </c>
      <c r="S71" s="49">
        <v>10</v>
      </c>
      <c r="T71" s="49">
        <v>17</v>
      </c>
      <c r="U71" s="50" t="s">
        <v>177</v>
      </c>
      <c r="V71" s="50" t="s">
        <v>5</v>
      </c>
      <c r="W71" s="50" t="s">
        <v>13</v>
      </c>
      <c r="X71" s="50" t="s">
        <v>33</v>
      </c>
      <c r="Y71" s="49">
        <v>5</v>
      </c>
      <c r="Z71" s="50" t="s">
        <v>35</v>
      </c>
      <c r="AA71" s="50" t="s">
        <v>524</v>
      </c>
    </row>
    <row r="72" spans="2:27" ht="14.25" customHeight="1" x14ac:dyDescent="0.35">
      <c r="B72" s="48">
        <f t="shared" ref="B72:B103" si="12">C72*1000+G72</f>
        <v>2005</v>
      </c>
      <c r="C72" s="49">
        <v>2</v>
      </c>
      <c r="D72" s="49">
        <v>2006</v>
      </c>
      <c r="E72" s="49">
        <v>9</v>
      </c>
      <c r="F72" s="50" t="s">
        <v>1</v>
      </c>
      <c r="G72" s="51">
        <v>5</v>
      </c>
      <c r="H72" s="52">
        <v>785.48</v>
      </c>
      <c r="I72" s="53">
        <v>257183.48</v>
      </c>
      <c r="J72" s="53" t="s">
        <v>4</v>
      </c>
      <c r="K72" s="15"/>
      <c r="L72" s="50" t="s">
        <v>80</v>
      </c>
      <c r="M72" s="50" t="s">
        <v>179</v>
      </c>
      <c r="N72" s="59" t="s">
        <v>267</v>
      </c>
      <c r="O72" s="60" t="s">
        <v>268</v>
      </c>
      <c r="P72" s="49">
        <f t="shared" si="11"/>
        <v>41</v>
      </c>
      <c r="Q72" s="49" t="str">
        <f t="shared" ref="Q72:Q103" si="13">IF(P72&lt;26,"18-25",IF(P72&lt;36,"26-35",IF(P72&lt;46,"36-45",IF(P72&lt;56,"46-55",IF(P72&lt;66,"56-65","65+")))))</f>
        <v>36-45</v>
      </c>
      <c r="R72" s="58">
        <v>1965</v>
      </c>
      <c r="S72" s="49">
        <v>1</v>
      </c>
      <c r="T72" s="49">
        <v>11</v>
      </c>
      <c r="U72" s="50" t="s">
        <v>177</v>
      </c>
      <c r="V72" s="50" t="s">
        <v>8</v>
      </c>
      <c r="W72" s="50"/>
      <c r="X72" s="50" t="s">
        <v>34</v>
      </c>
      <c r="Y72" s="49">
        <v>1</v>
      </c>
      <c r="Z72" s="50" t="s">
        <v>35</v>
      </c>
      <c r="AA72" s="50" t="s">
        <v>39</v>
      </c>
    </row>
    <row r="73" spans="2:27" ht="14.25" customHeight="1" x14ac:dyDescent="0.35">
      <c r="B73" s="48">
        <f t="shared" si="12"/>
        <v>2010</v>
      </c>
      <c r="C73" s="49">
        <v>2</v>
      </c>
      <c r="D73" s="49">
        <v>2006</v>
      </c>
      <c r="E73" s="49">
        <v>11</v>
      </c>
      <c r="F73" s="50" t="s">
        <v>1</v>
      </c>
      <c r="G73" s="51">
        <v>10</v>
      </c>
      <c r="H73" s="52">
        <v>927.08159999999998</v>
      </c>
      <c r="I73" s="53">
        <v>326885.33600000001</v>
      </c>
      <c r="J73" s="53" t="s">
        <v>4</v>
      </c>
      <c r="K73" s="15"/>
      <c r="L73" s="50" t="s">
        <v>90</v>
      </c>
      <c r="M73" s="50" t="s">
        <v>179</v>
      </c>
      <c r="N73" s="59" t="s">
        <v>305</v>
      </c>
      <c r="O73" s="60" t="s">
        <v>306</v>
      </c>
      <c r="P73" s="49">
        <f t="shared" si="11"/>
        <v>41</v>
      </c>
      <c r="Q73" s="49" t="str">
        <f t="shared" si="13"/>
        <v>36-45</v>
      </c>
      <c r="R73" s="58">
        <v>1965</v>
      </c>
      <c r="S73" s="49">
        <v>1</v>
      </c>
      <c r="T73" s="49">
        <v>23.999999999999996</v>
      </c>
      <c r="U73" s="50" t="s">
        <v>177</v>
      </c>
      <c r="V73" s="50" t="s">
        <v>5</v>
      </c>
      <c r="W73" s="50" t="s">
        <v>13</v>
      </c>
      <c r="X73" s="50" t="s">
        <v>33</v>
      </c>
      <c r="Y73" s="49">
        <v>4</v>
      </c>
      <c r="Z73" s="50" t="s">
        <v>36</v>
      </c>
      <c r="AA73" s="50" t="s">
        <v>39</v>
      </c>
    </row>
    <row r="74" spans="2:27" ht="14.25" customHeight="1" x14ac:dyDescent="0.35">
      <c r="B74" s="48">
        <f t="shared" si="12"/>
        <v>2022</v>
      </c>
      <c r="C74" s="49">
        <v>2</v>
      </c>
      <c r="D74" s="49">
        <v>2007</v>
      </c>
      <c r="E74" s="49">
        <v>1</v>
      </c>
      <c r="F74" s="50" t="s">
        <v>1</v>
      </c>
      <c r="G74" s="51">
        <v>22</v>
      </c>
      <c r="H74" s="52">
        <v>1109.2483999999999</v>
      </c>
      <c r="I74" s="53">
        <v>344568.74280000001</v>
      </c>
      <c r="J74" s="53" t="s">
        <v>4</v>
      </c>
      <c r="K74" s="15"/>
      <c r="L74" s="50" t="s">
        <v>96</v>
      </c>
      <c r="M74" s="50" t="s">
        <v>179</v>
      </c>
      <c r="N74" s="59" t="s">
        <v>332</v>
      </c>
      <c r="O74" s="60" t="s">
        <v>333</v>
      </c>
      <c r="P74" s="49">
        <f t="shared" si="11"/>
        <v>41</v>
      </c>
      <c r="Q74" s="49" t="str">
        <f t="shared" si="13"/>
        <v>36-45</v>
      </c>
      <c r="R74" s="58">
        <v>1966</v>
      </c>
      <c r="S74" s="49">
        <v>2</v>
      </c>
      <c r="T74" s="49">
        <v>26</v>
      </c>
      <c r="U74" s="50" t="s">
        <v>177</v>
      </c>
      <c r="V74" s="50" t="s">
        <v>5</v>
      </c>
      <c r="W74" s="50" t="s">
        <v>19</v>
      </c>
      <c r="X74" s="50" t="s">
        <v>33</v>
      </c>
      <c r="Y74" s="49">
        <v>5</v>
      </c>
      <c r="Z74" s="50" t="s">
        <v>36</v>
      </c>
      <c r="AA74" s="50" t="s">
        <v>39</v>
      </c>
    </row>
    <row r="75" spans="2:27" ht="14.25" customHeight="1" x14ac:dyDescent="0.35">
      <c r="B75" s="48">
        <f t="shared" si="12"/>
        <v>2047</v>
      </c>
      <c r="C75" s="49">
        <v>2</v>
      </c>
      <c r="D75" s="49">
        <v>2007</v>
      </c>
      <c r="E75" s="49">
        <v>2</v>
      </c>
      <c r="F75" s="50" t="s">
        <v>1</v>
      </c>
      <c r="G75" s="51">
        <v>47</v>
      </c>
      <c r="H75" s="52">
        <v>649.79639999999995</v>
      </c>
      <c r="I75" s="53">
        <v>214631.68039999998</v>
      </c>
      <c r="J75" s="53" t="s">
        <v>4</v>
      </c>
      <c r="K75" s="15"/>
      <c r="L75" s="50" t="s">
        <v>98</v>
      </c>
      <c r="M75" s="50" t="s">
        <v>179</v>
      </c>
      <c r="N75" s="59" t="s">
        <v>337</v>
      </c>
      <c r="O75" s="60" t="s">
        <v>338</v>
      </c>
      <c r="P75" s="49">
        <f t="shared" si="11"/>
        <v>41</v>
      </c>
      <c r="Q75" s="49" t="str">
        <f t="shared" si="13"/>
        <v>36-45</v>
      </c>
      <c r="R75" s="58">
        <v>1966</v>
      </c>
      <c r="S75" s="49">
        <v>6</v>
      </c>
      <c r="T75" s="49">
        <v>17</v>
      </c>
      <c r="U75" s="50" t="s">
        <v>175</v>
      </c>
      <c r="V75" s="50" t="s">
        <v>5</v>
      </c>
      <c r="W75" s="50" t="s">
        <v>18</v>
      </c>
      <c r="X75" s="50" t="s">
        <v>34</v>
      </c>
      <c r="Y75" s="49">
        <v>3</v>
      </c>
      <c r="Z75" s="50" t="s">
        <v>35</v>
      </c>
      <c r="AA75" s="50" t="s">
        <v>39</v>
      </c>
    </row>
    <row r="76" spans="2:27" ht="14.25" customHeight="1" x14ac:dyDescent="0.35">
      <c r="B76" s="48">
        <f t="shared" si="12"/>
        <v>2012</v>
      </c>
      <c r="C76" s="49">
        <v>2</v>
      </c>
      <c r="D76" s="49">
        <v>2007</v>
      </c>
      <c r="E76" s="49">
        <v>4</v>
      </c>
      <c r="F76" s="50" t="s">
        <v>1</v>
      </c>
      <c r="G76" s="51">
        <v>12</v>
      </c>
      <c r="H76" s="52">
        <v>785.48</v>
      </c>
      <c r="I76" s="53">
        <v>237207.67999999999</v>
      </c>
      <c r="J76" s="53" t="s">
        <v>4</v>
      </c>
      <c r="K76" s="15"/>
      <c r="L76" s="50" t="s">
        <v>117</v>
      </c>
      <c r="M76" s="50" t="s">
        <v>179</v>
      </c>
      <c r="N76" s="59" t="s">
        <v>384</v>
      </c>
      <c r="O76" s="60" t="s">
        <v>385</v>
      </c>
      <c r="P76" s="49">
        <f t="shared" si="11"/>
        <v>41</v>
      </c>
      <c r="Q76" s="49" t="str">
        <f t="shared" si="13"/>
        <v>36-45</v>
      </c>
      <c r="R76" s="58">
        <v>1966</v>
      </c>
      <c r="S76" s="49">
        <v>5</v>
      </c>
      <c r="T76" s="49">
        <v>26</v>
      </c>
      <c r="U76" s="50" t="s">
        <v>177</v>
      </c>
      <c r="V76" s="50" t="s">
        <v>5</v>
      </c>
      <c r="W76" s="50" t="s">
        <v>13</v>
      </c>
      <c r="X76" s="50" t="s">
        <v>33</v>
      </c>
      <c r="Y76" s="49">
        <v>5</v>
      </c>
      <c r="Z76" s="50" t="s">
        <v>35</v>
      </c>
      <c r="AA76" s="50" t="s">
        <v>524</v>
      </c>
    </row>
    <row r="77" spans="2:27" ht="14.25" customHeight="1" x14ac:dyDescent="0.35">
      <c r="B77" s="48">
        <f t="shared" si="12"/>
        <v>3038</v>
      </c>
      <c r="C77" s="49">
        <v>3</v>
      </c>
      <c r="D77" s="49">
        <v>2007</v>
      </c>
      <c r="E77" s="54">
        <v>5</v>
      </c>
      <c r="F77" s="50" t="s">
        <v>1</v>
      </c>
      <c r="G77" s="49">
        <v>38</v>
      </c>
      <c r="H77" s="52">
        <v>1596.3536000000001</v>
      </c>
      <c r="I77" s="53">
        <v>464549.19040000002</v>
      </c>
      <c r="J77" s="53" t="s">
        <v>4</v>
      </c>
      <c r="K77" s="15"/>
      <c r="L77" s="50" t="s">
        <v>120</v>
      </c>
      <c r="M77" s="50" t="s">
        <v>179</v>
      </c>
      <c r="N77" s="59" t="s">
        <v>388</v>
      </c>
      <c r="O77" s="60" t="s">
        <v>389</v>
      </c>
      <c r="P77" s="49">
        <f t="shared" si="11"/>
        <v>41</v>
      </c>
      <c r="Q77" s="49" t="str">
        <f t="shared" si="13"/>
        <v>36-45</v>
      </c>
      <c r="R77" s="58">
        <v>1966</v>
      </c>
      <c r="S77" s="49">
        <v>8</v>
      </c>
      <c r="T77" s="49">
        <v>11</v>
      </c>
      <c r="U77" s="50" t="s">
        <v>175</v>
      </c>
      <c r="V77" s="50" t="s">
        <v>5</v>
      </c>
      <c r="W77" s="50" t="s">
        <v>13</v>
      </c>
      <c r="X77" s="50" t="s">
        <v>33</v>
      </c>
      <c r="Y77" s="49">
        <v>4</v>
      </c>
      <c r="Z77" s="50" t="s">
        <v>35</v>
      </c>
      <c r="AA77" s="50" t="s">
        <v>524</v>
      </c>
    </row>
    <row r="78" spans="2:27" ht="14.25" customHeight="1" x14ac:dyDescent="0.35">
      <c r="B78" s="48">
        <f t="shared" si="12"/>
        <v>4030</v>
      </c>
      <c r="C78" s="49">
        <v>4</v>
      </c>
      <c r="D78" s="49">
        <v>2007</v>
      </c>
      <c r="E78" s="49">
        <v>11</v>
      </c>
      <c r="F78" s="50" t="s">
        <v>1</v>
      </c>
      <c r="G78" s="51">
        <v>30</v>
      </c>
      <c r="H78" s="52">
        <v>1121.9451999999999</v>
      </c>
      <c r="I78" s="53">
        <v>310577.03959999996</v>
      </c>
      <c r="J78" s="53" t="s">
        <v>4</v>
      </c>
      <c r="K78" s="15"/>
      <c r="L78" s="50" t="s">
        <v>157</v>
      </c>
      <c r="M78" s="50" t="s">
        <v>179</v>
      </c>
      <c r="N78" s="59" t="s">
        <v>462</v>
      </c>
      <c r="O78" s="60" t="s">
        <v>463</v>
      </c>
      <c r="P78" s="49">
        <f t="shared" si="11"/>
        <v>41</v>
      </c>
      <c r="Q78" s="49" t="str">
        <f t="shared" si="13"/>
        <v>36-45</v>
      </c>
      <c r="R78" s="58">
        <v>1966</v>
      </c>
      <c r="S78" s="49">
        <v>9</v>
      </c>
      <c r="T78" s="49">
        <v>14</v>
      </c>
      <c r="U78" s="50" t="s">
        <v>175</v>
      </c>
      <c r="V78" s="50" t="s">
        <v>5</v>
      </c>
      <c r="W78" s="50" t="s">
        <v>13</v>
      </c>
      <c r="X78" s="50" t="s">
        <v>33</v>
      </c>
      <c r="Y78" s="49">
        <v>4</v>
      </c>
      <c r="Z78" s="50" t="s">
        <v>36</v>
      </c>
      <c r="AA78" s="50" t="s">
        <v>39</v>
      </c>
    </row>
    <row r="79" spans="2:27" ht="14.25" customHeight="1" x14ac:dyDescent="0.35">
      <c r="B79" s="48">
        <f t="shared" si="12"/>
        <v>3017</v>
      </c>
      <c r="C79" s="49">
        <v>3</v>
      </c>
      <c r="D79" s="49">
        <v>2007</v>
      </c>
      <c r="E79" s="54">
        <v>12</v>
      </c>
      <c r="F79" s="50" t="s">
        <v>1</v>
      </c>
      <c r="G79" s="49">
        <v>17</v>
      </c>
      <c r="H79" s="52">
        <v>743.40840000000003</v>
      </c>
      <c r="I79" s="53">
        <v>205098.2108</v>
      </c>
      <c r="J79" s="53" t="s">
        <v>4</v>
      </c>
      <c r="K79" s="15"/>
      <c r="L79" s="50" t="s">
        <v>164</v>
      </c>
      <c r="M79" s="50" t="s">
        <v>179</v>
      </c>
      <c r="N79" s="59" t="s">
        <v>259</v>
      </c>
      <c r="O79" s="60" t="s">
        <v>260</v>
      </c>
      <c r="P79" s="49">
        <f t="shared" si="11"/>
        <v>41</v>
      </c>
      <c r="Q79" s="49" t="str">
        <f t="shared" si="13"/>
        <v>36-45</v>
      </c>
      <c r="R79" s="58">
        <v>1966</v>
      </c>
      <c r="S79" s="49">
        <v>9</v>
      </c>
      <c r="T79" s="49">
        <v>14</v>
      </c>
      <c r="U79" s="50" t="s">
        <v>175</v>
      </c>
      <c r="V79" s="50" t="s">
        <v>10</v>
      </c>
      <c r="W79" s="50" t="s">
        <v>13</v>
      </c>
      <c r="X79" s="50" t="s">
        <v>34</v>
      </c>
      <c r="Y79" s="49">
        <v>5</v>
      </c>
      <c r="Z79" s="50" t="s">
        <v>35</v>
      </c>
      <c r="AA79" s="50" t="s">
        <v>39</v>
      </c>
    </row>
    <row r="80" spans="2:27" ht="14.25" customHeight="1" x14ac:dyDescent="0.35">
      <c r="B80" s="48">
        <f t="shared" si="12"/>
        <v>1045</v>
      </c>
      <c r="C80" s="49">
        <v>1</v>
      </c>
      <c r="D80" s="49">
        <v>2004</v>
      </c>
      <c r="E80" s="49">
        <v>10</v>
      </c>
      <c r="F80" s="50" t="s">
        <v>1</v>
      </c>
      <c r="G80" s="51">
        <v>45</v>
      </c>
      <c r="H80" s="52">
        <v>756.21280000000002</v>
      </c>
      <c r="I80" s="53">
        <v>248525.11680000002</v>
      </c>
      <c r="J80" s="53" t="s">
        <v>4</v>
      </c>
      <c r="K80" s="15"/>
      <c r="L80" s="50" t="s">
        <v>45</v>
      </c>
      <c r="M80" s="50" t="s">
        <v>179</v>
      </c>
      <c r="N80" s="59" t="s">
        <v>201</v>
      </c>
      <c r="O80" s="60" t="s">
        <v>202</v>
      </c>
      <c r="P80" s="49">
        <f t="shared" si="11"/>
        <v>42</v>
      </c>
      <c r="Q80" s="49" t="str">
        <f t="shared" si="13"/>
        <v>36-45</v>
      </c>
      <c r="R80" s="58">
        <v>1962</v>
      </c>
      <c r="S80" s="49">
        <v>11</v>
      </c>
      <c r="T80" s="49">
        <v>26</v>
      </c>
      <c r="U80" s="50" t="s">
        <v>175</v>
      </c>
      <c r="V80" s="50" t="s">
        <v>5</v>
      </c>
      <c r="W80" s="50" t="s">
        <v>13</v>
      </c>
      <c r="X80" s="50" t="s">
        <v>33</v>
      </c>
      <c r="Y80" s="49">
        <v>1</v>
      </c>
      <c r="Z80" s="50" t="s">
        <v>35</v>
      </c>
      <c r="AA80" s="50" t="s">
        <v>524</v>
      </c>
    </row>
    <row r="81" spans="2:27" ht="14.25" customHeight="1" x14ac:dyDescent="0.35">
      <c r="B81" s="48">
        <f t="shared" si="12"/>
        <v>2040</v>
      </c>
      <c r="C81" s="49">
        <v>2</v>
      </c>
      <c r="D81" s="49">
        <v>2006</v>
      </c>
      <c r="E81" s="49">
        <v>10</v>
      </c>
      <c r="F81" s="50" t="s">
        <v>1</v>
      </c>
      <c r="G81" s="51">
        <v>40</v>
      </c>
      <c r="H81" s="52">
        <v>649.79639999999995</v>
      </c>
      <c r="I81" s="53">
        <v>224463.86599999998</v>
      </c>
      <c r="J81" s="53" t="s">
        <v>4</v>
      </c>
      <c r="K81" s="15"/>
      <c r="L81" s="50" t="s">
        <v>86</v>
      </c>
      <c r="M81" s="50" t="s">
        <v>179</v>
      </c>
      <c r="N81" s="59" t="s">
        <v>311</v>
      </c>
      <c r="O81" s="60" t="s">
        <v>312</v>
      </c>
      <c r="P81" s="49">
        <f>IF((D81-R81)=0," ",D81-R81)</f>
        <v>42</v>
      </c>
      <c r="Q81" s="49" t="str">
        <f t="shared" si="13"/>
        <v>36-45</v>
      </c>
      <c r="R81" s="58">
        <v>1964</v>
      </c>
      <c r="S81" s="49">
        <v>12</v>
      </c>
      <c r="T81" s="49">
        <v>7</v>
      </c>
      <c r="U81" s="50" t="s">
        <v>175</v>
      </c>
      <c r="V81" s="50" t="s">
        <v>5</v>
      </c>
      <c r="W81" s="50" t="s">
        <v>18</v>
      </c>
      <c r="X81" s="50" t="s">
        <v>34</v>
      </c>
      <c r="Y81" s="49">
        <v>5</v>
      </c>
      <c r="Z81" s="50" t="s">
        <v>35</v>
      </c>
      <c r="AA81" s="50" t="s">
        <v>39</v>
      </c>
    </row>
    <row r="82" spans="2:27" ht="14.25" customHeight="1" x14ac:dyDescent="0.35">
      <c r="B82" s="48">
        <f t="shared" si="12"/>
        <v>2042</v>
      </c>
      <c r="C82" s="49">
        <v>2</v>
      </c>
      <c r="D82" s="49">
        <v>2006</v>
      </c>
      <c r="E82" s="49">
        <v>11</v>
      </c>
      <c r="F82" s="50" t="s">
        <v>1</v>
      </c>
      <c r="G82" s="51">
        <v>42</v>
      </c>
      <c r="H82" s="52">
        <v>785.48</v>
      </c>
      <c r="I82" s="53">
        <v>220606.28</v>
      </c>
      <c r="J82" s="53" t="s">
        <v>4</v>
      </c>
      <c r="K82" s="15"/>
      <c r="L82" s="50" t="s">
        <v>88</v>
      </c>
      <c r="M82" s="50" t="s">
        <v>179</v>
      </c>
      <c r="N82" s="59" t="s">
        <v>301</v>
      </c>
      <c r="O82" s="60" t="s">
        <v>302</v>
      </c>
      <c r="P82" s="49">
        <f>IF((D82-R82)=0," ",D82-R82)</f>
        <v>42</v>
      </c>
      <c r="Q82" s="49" t="str">
        <f t="shared" si="13"/>
        <v>36-45</v>
      </c>
      <c r="R82" s="58">
        <v>1964</v>
      </c>
      <c r="S82" s="49">
        <v>11</v>
      </c>
      <c r="T82" s="49">
        <v>30</v>
      </c>
      <c r="U82" s="50" t="s">
        <v>177</v>
      </c>
      <c r="V82" s="50" t="s">
        <v>5</v>
      </c>
      <c r="W82" s="50" t="s">
        <v>13</v>
      </c>
      <c r="X82" s="50" t="s">
        <v>33</v>
      </c>
      <c r="Y82" s="49">
        <v>4</v>
      </c>
      <c r="Z82" s="50" t="s">
        <v>35</v>
      </c>
      <c r="AA82" s="50" t="s">
        <v>524</v>
      </c>
    </row>
    <row r="83" spans="2:27" ht="14.25" customHeight="1" x14ac:dyDescent="0.35">
      <c r="B83" s="48">
        <f t="shared" si="12"/>
        <v>2048</v>
      </c>
      <c r="C83" s="49">
        <v>2</v>
      </c>
      <c r="D83" s="49">
        <v>2007</v>
      </c>
      <c r="E83" s="49">
        <v>3</v>
      </c>
      <c r="F83" s="50" t="s">
        <v>1</v>
      </c>
      <c r="G83" s="51">
        <v>48</v>
      </c>
      <c r="H83" s="52">
        <v>785.48</v>
      </c>
      <c r="I83" s="53">
        <v>220865</v>
      </c>
      <c r="J83" s="53" t="s">
        <v>4</v>
      </c>
      <c r="K83" s="15"/>
      <c r="L83" s="50" t="s">
        <v>111</v>
      </c>
      <c r="M83" s="50" t="s">
        <v>179</v>
      </c>
      <c r="N83" s="59" t="s">
        <v>369</v>
      </c>
      <c r="O83" s="60" t="s">
        <v>370</v>
      </c>
      <c r="P83" s="49">
        <f>IF((D83-R83)=0," ",D83-R83)</f>
        <v>42</v>
      </c>
      <c r="Q83" s="49" t="str">
        <f t="shared" si="13"/>
        <v>36-45</v>
      </c>
      <c r="R83" s="58">
        <v>1965</v>
      </c>
      <c r="S83" s="49">
        <v>4</v>
      </c>
      <c r="T83" s="49">
        <v>4</v>
      </c>
      <c r="U83" s="50" t="s">
        <v>175</v>
      </c>
      <c r="V83" s="50" t="s">
        <v>5</v>
      </c>
      <c r="W83" s="50" t="s">
        <v>14</v>
      </c>
      <c r="X83" s="50" t="s">
        <v>34</v>
      </c>
      <c r="Y83" s="49">
        <v>3</v>
      </c>
      <c r="Z83" s="50" t="s">
        <v>36</v>
      </c>
      <c r="AA83" s="50" t="s">
        <v>524</v>
      </c>
    </row>
    <row r="84" spans="2:27" ht="14.25" customHeight="1" x14ac:dyDescent="0.35">
      <c r="B84" s="48">
        <f t="shared" si="12"/>
        <v>3049</v>
      </c>
      <c r="C84" s="49">
        <v>3</v>
      </c>
      <c r="D84" s="49">
        <v>2007</v>
      </c>
      <c r="E84" s="54">
        <v>4</v>
      </c>
      <c r="F84" s="50" t="s">
        <v>1</v>
      </c>
      <c r="G84" s="49">
        <v>49</v>
      </c>
      <c r="H84" s="52">
        <v>1283.4528</v>
      </c>
      <c r="I84" s="53">
        <v>338181.18080000003</v>
      </c>
      <c r="J84" s="53" t="s">
        <v>4</v>
      </c>
      <c r="K84" s="15"/>
      <c r="L84" s="50" t="s">
        <v>114</v>
      </c>
      <c r="M84" s="50" t="s">
        <v>179</v>
      </c>
      <c r="N84" s="58" t="s">
        <v>490</v>
      </c>
      <c r="O84" s="58" t="s">
        <v>375</v>
      </c>
      <c r="P84" s="49">
        <f>IF((D84-R84)=0," ",D84-R84)</f>
        <v>42</v>
      </c>
      <c r="Q84" s="49" t="str">
        <f t="shared" si="13"/>
        <v>36-45</v>
      </c>
      <c r="R84" s="58">
        <v>1965</v>
      </c>
      <c r="S84" s="49">
        <v>5</v>
      </c>
      <c r="T84" s="49">
        <v>12</v>
      </c>
      <c r="U84" s="50" t="s">
        <v>175</v>
      </c>
      <c r="V84" s="50" t="s">
        <v>11</v>
      </c>
      <c r="W84" s="50"/>
      <c r="X84" s="50" t="s">
        <v>33</v>
      </c>
      <c r="Y84" s="49">
        <v>3</v>
      </c>
      <c r="Z84" s="50" t="s">
        <v>35</v>
      </c>
      <c r="AA84" s="50" t="s">
        <v>39</v>
      </c>
    </row>
    <row r="85" spans="2:27" ht="14.25" customHeight="1" x14ac:dyDescent="0.35">
      <c r="B85" s="48">
        <f t="shared" si="12"/>
        <v>1017</v>
      </c>
      <c r="C85" s="49">
        <v>1</v>
      </c>
      <c r="D85" s="49">
        <v>2005</v>
      </c>
      <c r="E85" s="49">
        <v>2</v>
      </c>
      <c r="F85" s="50" t="s">
        <v>1</v>
      </c>
      <c r="G85" s="51">
        <v>17</v>
      </c>
      <c r="H85" s="52">
        <v>1434.0927999999999</v>
      </c>
      <c r="I85" s="53">
        <v>432679.91199999995</v>
      </c>
      <c r="J85" s="53" t="s">
        <v>4</v>
      </c>
      <c r="K85" s="15"/>
      <c r="L85" s="50" t="s">
        <v>51</v>
      </c>
      <c r="M85" s="50" t="s">
        <v>179</v>
      </c>
      <c r="N85" s="59" t="s">
        <v>195</v>
      </c>
      <c r="O85" s="60" t="s">
        <v>196</v>
      </c>
      <c r="P85" s="49">
        <f>D85-R85</f>
        <v>43</v>
      </c>
      <c r="Q85" s="49" t="str">
        <f t="shared" si="13"/>
        <v>36-45</v>
      </c>
      <c r="R85" s="58">
        <v>1962</v>
      </c>
      <c r="S85" s="49">
        <v>8</v>
      </c>
      <c r="T85" s="49">
        <v>10</v>
      </c>
      <c r="U85" s="50" t="s">
        <v>175</v>
      </c>
      <c r="V85" s="50" t="s">
        <v>5</v>
      </c>
      <c r="W85" s="50" t="s">
        <v>13</v>
      </c>
      <c r="X85" s="50" t="s">
        <v>33</v>
      </c>
      <c r="Y85" s="49">
        <v>1</v>
      </c>
      <c r="Z85" s="50" t="s">
        <v>36</v>
      </c>
      <c r="AA85" s="50" t="s">
        <v>524</v>
      </c>
    </row>
    <row r="86" spans="2:27" ht="14.25" customHeight="1" x14ac:dyDescent="0.35">
      <c r="B86" s="48">
        <f t="shared" si="12"/>
        <v>1039</v>
      </c>
      <c r="C86" s="49">
        <v>1</v>
      </c>
      <c r="D86" s="49">
        <v>2006</v>
      </c>
      <c r="E86" s="49">
        <v>6</v>
      </c>
      <c r="F86" s="50" t="s">
        <v>1</v>
      </c>
      <c r="G86" s="51">
        <v>39</v>
      </c>
      <c r="H86" s="52">
        <v>782.25200000000007</v>
      </c>
      <c r="I86" s="53">
        <v>196220.04800000001</v>
      </c>
      <c r="J86" s="53" t="s">
        <v>4</v>
      </c>
      <c r="K86" s="15"/>
      <c r="L86" s="50" t="s">
        <v>69</v>
      </c>
      <c r="M86" s="50" t="s">
        <v>179</v>
      </c>
      <c r="N86" s="59" t="s">
        <v>251</v>
      </c>
      <c r="O86" s="60" t="s">
        <v>252</v>
      </c>
      <c r="P86" s="49">
        <f>D86-R86</f>
        <v>49</v>
      </c>
      <c r="Q86" s="49" t="str">
        <f t="shared" si="13"/>
        <v>46-55</v>
      </c>
      <c r="R86" s="58">
        <v>1957</v>
      </c>
      <c r="S86" s="49">
        <v>10</v>
      </c>
      <c r="T86" s="49">
        <v>28.999999999999996</v>
      </c>
      <c r="U86" s="50" t="s">
        <v>177</v>
      </c>
      <c r="V86" s="50" t="s">
        <v>5</v>
      </c>
      <c r="W86" s="50" t="s">
        <v>13</v>
      </c>
      <c r="X86" s="50" t="s">
        <v>33</v>
      </c>
      <c r="Y86" s="49">
        <v>3</v>
      </c>
      <c r="Z86" s="50" t="s">
        <v>36</v>
      </c>
      <c r="AA86" s="50" t="s">
        <v>524</v>
      </c>
    </row>
    <row r="87" spans="2:27" ht="14.25" customHeight="1" x14ac:dyDescent="0.35">
      <c r="B87" s="48">
        <f t="shared" si="12"/>
        <v>2049</v>
      </c>
      <c r="C87" s="49">
        <v>2</v>
      </c>
      <c r="D87" s="49">
        <v>2006</v>
      </c>
      <c r="E87" s="49">
        <v>11</v>
      </c>
      <c r="F87" s="50" t="s">
        <v>1</v>
      </c>
      <c r="G87" s="51">
        <v>49</v>
      </c>
      <c r="H87" s="52">
        <v>1288.6176</v>
      </c>
      <c r="I87" s="53">
        <v>323915.8112</v>
      </c>
      <c r="J87" s="53" t="s">
        <v>4</v>
      </c>
      <c r="K87" s="15"/>
      <c r="L87" s="50" t="s">
        <v>92</v>
      </c>
      <c r="M87" s="50" t="s">
        <v>179</v>
      </c>
      <c r="N87" s="59" t="s">
        <v>320</v>
      </c>
      <c r="O87" s="60" t="s">
        <v>321</v>
      </c>
      <c r="P87" s="49">
        <f>IF((D87-R87)=0," ",D87-R87)</f>
        <v>43</v>
      </c>
      <c r="Q87" s="49" t="str">
        <f t="shared" si="13"/>
        <v>36-45</v>
      </c>
      <c r="R87" s="58">
        <v>1963</v>
      </c>
      <c r="S87" s="49">
        <v>7.0000000000000009</v>
      </c>
      <c r="T87" s="49">
        <v>15</v>
      </c>
      <c r="U87" s="50" t="s">
        <v>177</v>
      </c>
      <c r="V87" s="50" t="s">
        <v>5</v>
      </c>
      <c r="W87" s="50" t="s">
        <v>13</v>
      </c>
      <c r="X87" s="50" t="s">
        <v>33</v>
      </c>
      <c r="Y87" s="49">
        <v>4</v>
      </c>
      <c r="Z87" s="50" t="s">
        <v>35</v>
      </c>
      <c r="AA87" s="50" t="s">
        <v>39</v>
      </c>
    </row>
    <row r="88" spans="2:27" ht="14.25" customHeight="1" x14ac:dyDescent="0.35">
      <c r="B88" s="48">
        <f t="shared" si="12"/>
        <v>3054</v>
      </c>
      <c r="C88" s="49">
        <v>3</v>
      </c>
      <c r="D88" s="49">
        <v>2007</v>
      </c>
      <c r="E88" s="54">
        <v>5</v>
      </c>
      <c r="F88" s="50" t="s">
        <v>1</v>
      </c>
      <c r="G88" s="49">
        <v>54</v>
      </c>
      <c r="H88" s="52">
        <v>781.0684</v>
      </c>
      <c r="I88" s="53">
        <v>200719.01519999999</v>
      </c>
      <c r="J88" s="53" t="s">
        <v>4</v>
      </c>
      <c r="K88" s="15"/>
      <c r="L88" s="50" t="s">
        <v>123</v>
      </c>
      <c r="M88" s="50" t="s">
        <v>179</v>
      </c>
      <c r="N88" s="59" t="s">
        <v>398</v>
      </c>
      <c r="O88" s="60" t="s">
        <v>399</v>
      </c>
      <c r="P88" s="49">
        <f>IF((D88-R88)=0," ",D88-R88)</f>
        <v>43</v>
      </c>
      <c r="Q88" s="49" t="str">
        <f t="shared" si="13"/>
        <v>36-45</v>
      </c>
      <c r="R88" s="58">
        <v>1964</v>
      </c>
      <c r="S88" s="49">
        <v>3</v>
      </c>
      <c r="T88" s="49">
        <v>16</v>
      </c>
      <c r="U88" s="50" t="s">
        <v>175</v>
      </c>
      <c r="V88" s="50" t="s">
        <v>5</v>
      </c>
      <c r="W88" s="50" t="s">
        <v>13</v>
      </c>
      <c r="X88" s="50" t="s">
        <v>33</v>
      </c>
      <c r="Y88" s="49">
        <v>2</v>
      </c>
      <c r="Z88" s="50" t="s">
        <v>35</v>
      </c>
      <c r="AA88" s="50" t="s">
        <v>39</v>
      </c>
    </row>
    <row r="89" spans="2:27" ht="14.25" customHeight="1" x14ac:dyDescent="0.35">
      <c r="B89" s="48">
        <f t="shared" si="12"/>
        <v>3055</v>
      </c>
      <c r="C89" s="49">
        <v>3</v>
      </c>
      <c r="D89" s="49">
        <v>2007</v>
      </c>
      <c r="E89" s="54">
        <v>5</v>
      </c>
      <c r="F89" s="50" t="s">
        <v>1</v>
      </c>
      <c r="G89" s="49">
        <v>55</v>
      </c>
      <c r="H89" s="52">
        <v>1222.336</v>
      </c>
      <c r="I89" s="53">
        <v>380809.52</v>
      </c>
      <c r="J89" s="53" t="s">
        <v>4</v>
      </c>
      <c r="K89" s="15"/>
      <c r="L89" s="50" t="s">
        <v>123</v>
      </c>
      <c r="M89" s="50" t="s">
        <v>179</v>
      </c>
      <c r="N89" s="59" t="s">
        <v>398</v>
      </c>
      <c r="O89" s="60" t="s">
        <v>399</v>
      </c>
      <c r="P89" s="49">
        <f>IF((D89-R89)=0," ",D89-R89)</f>
        <v>43</v>
      </c>
      <c r="Q89" s="49" t="str">
        <f t="shared" si="13"/>
        <v>36-45</v>
      </c>
      <c r="R89" s="58">
        <v>1964</v>
      </c>
      <c r="S89" s="49">
        <v>3</v>
      </c>
      <c r="T89" s="49">
        <v>16</v>
      </c>
      <c r="U89" s="50" t="s">
        <v>175</v>
      </c>
      <c r="V89" s="50" t="s">
        <v>5</v>
      </c>
      <c r="W89" s="50" t="s">
        <v>13</v>
      </c>
      <c r="X89" s="50" t="s">
        <v>33</v>
      </c>
      <c r="Y89" s="49">
        <v>3</v>
      </c>
      <c r="Z89" s="50" t="s">
        <v>36</v>
      </c>
      <c r="AA89" s="50" t="s">
        <v>39</v>
      </c>
    </row>
    <row r="90" spans="2:27" ht="14.25" customHeight="1" x14ac:dyDescent="0.35">
      <c r="B90" s="48">
        <f t="shared" si="12"/>
        <v>3042</v>
      </c>
      <c r="C90" s="49">
        <v>3</v>
      </c>
      <c r="D90" s="49">
        <v>2007</v>
      </c>
      <c r="E90" s="54">
        <v>7</v>
      </c>
      <c r="F90" s="50" t="s">
        <v>1</v>
      </c>
      <c r="G90" s="49">
        <v>42</v>
      </c>
      <c r="H90" s="52">
        <v>781.0684</v>
      </c>
      <c r="I90" s="53">
        <v>213942.5624</v>
      </c>
      <c r="J90" s="53" t="s">
        <v>4</v>
      </c>
      <c r="K90" s="15"/>
      <c r="L90" s="50" t="s">
        <v>134</v>
      </c>
      <c r="M90" s="50" t="s">
        <v>179</v>
      </c>
      <c r="N90" s="59" t="s">
        <v>409</v>
      </c>
      <c r="O90" s="60" t="s">
        <v>410</v>
      </c>
      <c r="P90" s="49">
        <f>IF((D90-R90)=0," ",D90-R90)</f>
        <v>43</v>
      </c>
      <c r="Q90" s="49" t="str">
        <f t="shared" si="13"/>
        <v>36-45</v>
      </c>
      <c r="R90" s="58">
        <v>1964</v>
      </c>
      <c r="S90" s="49">
        <v>10</v>
      </c>
      <c r="T90" s="49">
        <v>5.9999999999999991</v>
      </c>
      <c r="U90" s="50" t="s">
        <v>175</v>
      </c>
      <c r="V90" s="50" t="s">
        <v>9</v>
      </c>
      <c r="W90" s="50" t="s">
        <v>13</v>
      </c>
      <c r="X90" s="50" t="s">
        <v>34</v>
      </c>
      <c r="Y90" s="49">
        <v>4</v>
      </c>
      <c r="Z90" s="50" t="s">
        <v>35</v>
      </c>
      <c r="AA90" s="50" t="s">
        <v>39</v>
      </c>
    </row>
    <row r="91" spans="2:27" ht="14.25" customHeight="1" x14ac:dyDescent="0.35">
      <c r="B91" s="48">
        <f t="shared" si="12"/>
        <v>1038</v>
      </c>
      <c r="C91" s="49">
        <v>1</v>
      </c>
      <c r="D91" s="49">
        <v>2004</v>
      </c>
      <c r="E91" s="49">
        <v>8</v>
      </c>
      <c r="F91" s="50" t="s">
        <v>1</v>
      </c>
      <c r="G91" s="51">
        <v>38</v>
      </c>
      <c r="H91" s="52">
        <v>743.0856</v>
      </c>
      <c r="I91" s="53">
        <v>207581.42720000001</v>
      </c>
      <c r="J91" s="53" t="s">
        <v>4</v>
      </c>
      <c r="K91" s="15"/>
      <c r="L91" s="50" t="s">
        <v>41</v>
      </c>
      <c r="M91" s="50" t="s">
        <v>179</v>
      </c>
      <c r="N91" s="59" t="s">
        <v>191</v>
      </c>
      <c r="O91" s="60" t="s">
        <v>192</v>
      </c>
      <c r="P91" s="49">
        <f>IF((D91-R91)=0," ",D91-R91)</f>
        <v>48</v>
      </c>
      <c r="Q91" s="49" t="str">
        <f t="shared" si="13"/>
        <v>46-55</v>
      </c>
      <c r="R91" s="58">
        <v>1956</v>
      </c>
      <c r="S91" s="49">
        <v>6</v>
      </c>
      <c r="T91" s="49">
        <v>17</v>
      </c>
      <c r="U91" s="50" t="s">
        <v>177</v>
      </c>
      <c r="V91" s="50" t="s">
        <v>5</v>
      </c>
      <c r="W91" s="50" t="s">
        <v>13</v>
      </c>
      <c r="X91" s="50" t="s">
        <v>33</v>
      </c>
      <c r="Y91" s="49">
        <v>2</v>
      </c>
      <c r="Z91" s="50" t="s">
        <v>36</v>
      </c>
      <c r="AA91" s="50" t="s">
        <v>524</v>
      </c>
    </row>
    <row r="92" spans="2:27" ht="14.25" customHeight="1" x14ac:dyDescent="0.35">
      <c r="B92" s="48">
        <f t="shared" si="12"/>
        <v>2020</v>
      </c>
      <c r="C92" s="49">
        <v>2</v>
      </c>
      <c r="D92" s="49">
        <v>2006</v>
      </c>
      <c r="E92" s="49">
        <v>10</v>
      </c>
      <c r="F92" s="50" t="s">
        <v>1</v>
      </c>
      <c r="G92" s="51">
        <v>20</v>
      </c>
      <c r="H92" s="52">
        <v>785.48</v>
      </c>
      <c r="I92" s="53">
        <v>241671.52000000002</v>
      </c>
      <c r="J92" s="53" t="s">
        <v>4</v>
      </c>
      <c r="K92" s="15"/>
      <c r="L92" s="50" t="s">
        <v>85</v>
      </c>
      <c r="M92" s="50" t="s">
        <v>179</v>
      </c>
      <c r="N92" s="59" t="s">
        <v>324</v>
      </c>
      <c r="O92" s="60" t="s">
        <v>325</v>
      </c>
      <c r="P92" s="49">
        <f t="shared" ref="P92:P130" si="14">IF((D92-R92)=0," ",D92-R92)</f>
        <v>44</v>
      </c>
      <c r="Q92" s="49" t="str">
        <f t="shared" si="13"/>
        <v>36-45</v>
      </c>
      <c r="R92" s="58">
        <v>1962</v>
      </c>
      <c r="S92" s="49">
        <v>1</v>
      </c>
      <c r="T92" s="49">
        <v>20</v>
      </c>
      <c r="U92" s="50" t="s">
        <v>177</v>
      </c>
      <c r="V92" s="50" t="s">
        <v>5</v>
      </c>
      <c r="W92" s="50" t="s">
        <v>13</v>
      </c>
      <c r="X92" s="50" t="s">
        <v>33</v>
      </c>
      <c r="Y92" s="49">
        <v>5</v>
      </c>
      <c r="Z92" s="50" t="s">
        <v>36</v>
      </c>
      <c r="AA92" s="50" t="s">
        <v>524</v>
      </c>
    </row>
    <row r="93" spans="2:27" ht="14.25" customHeight="1" x14ac:dyDescent="0.35">
      <c r="B93" s="48">
        <f t="shared" si="12"/>
        <v>2014</v>
      </c>
      <c r="C93" s="49">
        <v>2</v>
      </c>
      <c r="D93" s="49">
        <v>2007</v>
      </c>
      <c r="E93" s="49">
        <v>2</v>
      </c>
      <c r="F93" s="50" t="s">
        <v>1</v>
      </c>
      <c r="G93" s="51">
        <v>14</v>
      </c>
      <c r="H93" s="52">
        <v>1109.2483999999999</v>
      </c>
      <c r="I93" s="53">
        <v>336695.2524</v>
      </c>
      <c r="J93" s="53" t="s">
        <v>4</v>
      </c>
      <c r="K93" s="15"/>
      <c r="L93" s="50" t="s">
        <v>99</v>
      </c>
      <c r="M93" s="50" t="s">
        <v>179</v>
      </c>
      <c r="N93" s="59" t="s">
        <v>316</v>
      </c>
      <c r="O93" s="60" t="s">
        <v>317</v>
      </c>
      <c r="P93" s="49">
        <f t="shared" si="14"/>
        <v>44</v>
      </c>
      <c r="Q93" s="49" t="str">
        <f t="shared" si="13"/>
        <v>36-45</v>
      </c>
      <c r="R93" s="58">
        <v>1963</v>
      </c>
      <c r="S93" s="49">
        <v>11</v>
      </c>
      <c r="T93" s="49">
        <v>5</v>
      </c>
      <c r="U93" s="50" t="s">
        <v>175</v>
      </c>
      <c r="V93" s="50" t="s">
        <v>5</v>
      </c>
      <c r="W93" s="50" t="s">
        <v>13</v>
      </c>
      <c r="X93" s="50" t="s">
        <v>34</v>
      </c>
      <c r="Y93" s="49">
        <v>4</v>
      </c>
      <c r="Z93" s="50" t="s">
        <v>35</v>
      </c>
      <c r="AA93" s="50" t="s">
        <v>524</v>
      </c>
    </row>
    <row r="94" spans="2:27" ht="14.25" customHeight="1" x14ac:dyDescent="0.35">
      <c r="B94" s="48">
        <f t="shared" si="12"/>
        <v>3001</v>
      </c>
      <c r="C94" s="49">
        <v>3</v>
      </c>
      <c r="D94" s="51">
        <v>2007</v>
      </c>
      <c r="E94" s="54">
        <v>8</v>
      </c>
      <c r="F94" s="50" t="s">
        <v>1</v>
      </c>
      <c r="G94" s="49">
        <v>1</v>
      </c>
      <c r="H94" s="52">
        <v>579.74879999999996</v>
      </c>
      <c r="I94" s="53">
        <v>171262.6544</v>
      </c>
      <c r="J94" s="53" t="s">
        <v>4</v>
      </c>
      <c r="K94" s="15"/>
      <c r="L94" s="50" t="s">
        <v>99</v>
      </c>
      <c r="M94" s="50" t="s">
        <v>179</v>
      </c>
      <c r="N94" s="59" t="s">
        <v>316</v>
      </c>
      <c r="O94" s="60" t="s">
        <v>317</v>
      </c>
      <c r="P94" s="49">
        <f t="shared" si="14"/>
        <v>44</v>
      </c>
      <c r="Q94" s="49" t="str">
        <f t="shared" si="13"/>
        <v>36-45</v>
      </c>
      <c r="R94" s="58">
        <v>1963</v>
      </c>
      <c r="S94" s="49">
        <v>11</v>
      </c>
      <c r="T94" s="49">
        <v>5</v>
      </c>
      <c r="U94" s="50" t="s">
        <v>175</v>
      </c>
      <c r="V94" s="50" t="s">
        <v>5</v>
      </c>
      <c r="W94" s="50" t="s">
        <v>13</v>
      </c>
      <c r="X94" s="50" t="s">
        <v>34</v>
      </c>
      <c r="Y94" s="49">
        <v>5</v>
      </c>
      <c r="Z94" s="50" t="s">
        <v>35</v>
      </c>
      <c r="AA94" s="50" t="s">
        <v>524</v>
      </c>
    </row>
    <row r="95" spans="2:27" ht="14.25" customHeight="1" x14ac:dyDescent="0.35">
      <c r="B95" s="48">
        <f t="shared" si="12"/>
        <v>3043</v>
      </c>
      <c r="C95" s="49">
        <v>3</v>
      </c>
      <c r="D95" s="49">
        <v>2007</v>
      </c>
      <c r="E95" s="54">
        <v>11</v>
      </c>
      <c r="F95" s="50" t="s">
        <v>1</v>
      </c>
      <c r="G95" s="49">
        <v>43</v>
      </c>
      <c r="H95" s="52">
        <v>1128.4012</v>
      </c>
      <c r="I95" s="53">
        <v>299159.1384</v>
      </c>
      <c r="J95" s="53" t="s">
        <v>4</v>
      </c>
      <c r="K95" s="15"/>
      <c r="L95" s="50" t="s">
        <v>99</v>
      </c>
      <c r="M95" s="50" t="s">
        <v>179</v>
      </c>
      <c r="N95" s="59" t="s">
        <v>316</v>
      </c>
      <c r="O95" s="60" t="s">
        <v>317</v>
      </c>
      <c r="P95" s="49">
        <f t="shared" si="14"/>
        <v>44</v>
      </c>
      <c r="Q95" s="49" t="str">
        <f t="shared" si="13"/>
        <v>36-45</v>
      </c>
      <c r="R95" s="58">
        <v>1963</v>
      </c>
      <c r="S95" s="49">
        <v>11</v>
      </c>
      <c r="T95" s="49">
        <v>5</v>
      </c>
      <c r="U95" s="50" t="s">
        <v>175</v>
      </c>
      <c r="V95" s="50" t="s">
        <v>5</v>
      </c>
      <c r="W95" s="50" t="s">
        <v>13</v>
      </c>
      <c r="X95" s="50" t="s">
        <v>33</v>
      </c>
      <c r="Y95" s="49">
        <v>5</v>
      </c>
      <c r="Z95" s="50" t="s">
        <v>35</v>
      </c>
      <c r="AA95" s="50" t="s">
        <v>524</v>
      </c>
    </row>
    <row r="96" spans="2:27" ht="14.25" customHeight="1" x14ac:dyDescent="0.35">
      <c r="B96" s="48">
        <f t="shared" si="12"/>
        <v>2016</v>
      </c>
      <c r="C96" s="49">
        <v>2</v>
      </c>
      <c r="D96" s="49">
        <v>2007</v>
      </c>
      <c r="E96" s="49">
        <v>3</v>
      </c>
      <c r="F96" s="50" t="s">
        <v>1</v>
      </c>
      <c r="G96" s="51">
        <v>16</v>
      </c>
      <c r="H96" s="52">
        <v>701.65959999999995</v>
      </c>
      <c r="I96" s="53">
        <v>212265.66799999998</v>
      </c>
      <c r="J96" s="53" t="s">
        <v>4</v>
      </c>
      <c r="K96" s="15"/>
      <c r="L96" s="50" t="s">
        <v>107</v>
      </c>
      <c r="M96" s="50" t="s">
        <v>179</v>
      </c>
      <c r="N96" s="59" t="s">
        <v>355</v>
      </c>
      <c r="O96" s="60" t="s">
        <v>356</v>
      </c>
      <c r="P96" s="49">
        <f t="shared" si="14"/>
        <v>44</v>
      </c>
      <c r="Q96" s="49" t="str">
        <f t="shared" si="13"/>
        <v>36-45</v>
      </c>
      <c r="R96" s="58">
        <v>1963</v>
      </c>
      <c r="S96" s="49">
        <v>2</v>
      </c>
      <c r="T96" s="49">
        <v>1</v>
      </c>
      <c r="U96" s="50" t="s">
        <v>175</v>
      </c>
      <c r="V96" s="50" t="s">
        <v>5</v>
      </c>
      <c r="W96" s="50" t="s">
        <v>19</v>
      </c>
      <c r="X96" s="50" t="s">
        <v>33</v>
      </c>
      <c r="Y96" s="49">
        <v>2</v>
      </c>
      <c r="Z96" s="50" t="s">
        <v>35</v>
      </c>
      <c r="AA96" s="50" t="s">
        <v>524</v>
      </c>
    </row>
    <row r="97" spans="2:27" ht="14.25" customHeight="1" x14ac:dyDescent="0.35">
      <c r="B97" s="48">
        <f t="shared" si="12"/>
        <v>4049</v>
      </c>
      <c r="C97" s="49">
        <v>4</v>
      </c>
      <c r="D97" s="49">
        <v>2008</v>
      </c>
      <c r="E97" s="49">
        <v>1</v>
      </c>
      <c r="F97" s="50" t="s">
        <v>1</v>
      </c>
      <c r="G97" s="51">
        <v>49</v>
      </c>
      <c r="H97" s="52">
        <v>1336.93</v>
      </c>
      <c r="I97" s="53">
        <v>388515.14</v>
      </c>
      <c r="J97" s="53" t="s">
        <v>4</v>
      </c>
      <c r="K97" s="15"/>
      <c r="L97" s="50" t="s">
        <v>169</v>
      </c>
      <c r="M97" s="50" t="s">
        <v>179</v>
      </c>
      <c r="N97" s="59" t="s">
        <v>241</v>
      </c>
      <c r="O97" s="60" t="s">
        <v>242</v>
      </c>
      <c r="P97" s="49">
        <f t="shared" si="14"/>
        <v>44</v>
      </c>
      <c r="Q97" s="49" t="str">
        <f t="shared" si="13"/>
        <v>36-45</v>
      </c>
      <c r="R97" s="58">
        <v>1964</v>
      </c>
      <c r="S97" s="49">
        <v>9</v>
      </c>
      <c r="T97" s="49">
        <v>24</v>
      </c>
      <c r="U97" s="50" t="s">
        <v>177</v>
      </c>
      <c r="V97" s="50" t="s">
        <v>5</v>
      </c>
      <c r="W97" s="50" t="s">
        <v>13</v>
      </c>
      <c r="X97" s="50" t="s">
        <v>33</v>
      </c>
      <c r="Y97" s="49">
        <v>5</v>
      </c>
      <c r="Z97" s="50" t="s">
        <v>35</v>
      </c>
      <c r="AA97" s="50" t="s">
        <v>181</v>
      </c>
    </row>
    <row r="98" spans="2:27" ht="14.25" customHeight="1" x14ac:dyDescent="0.35">
      <c r="B98" s="48">
        <f t="shared" si="12"/>
        <v>4022</v>
      </c>
      <c r="C98" s="49">
        <v>4</v>
      </c>
      <c r="D98" s="49">
        <v>2007</v>
      </c>
      <c r="E98" s="49">
        <v>8</v>
      </c>
      <c r="F98" s="50" t="s">
        <v>1</v>
      </c>
      <c r="G98" s="51">
        <v>22</v>
      </c>
      <c r="H98" s="52">
        <v>794.51840000000004</v>
      </c>
      <c r="I98" s="53">
        <v>263790.81440000003</v>
      </c>
      <c r="J98" s="53" t="s">
        <v>4</v>
      </c>
      <c r="K98" s="15"/>
      <c r="L98" s="50" t="s">
        <v>488</v>
      </c>
      <c r="M98" s="50" t="s">
        <v>179</v>
      </c>
      <c r="N98" s="59" t="s">
        <v>287</v>
      </c>
      <c r="O98" s="60" t="s">
        <v>288</v>
      </c>
      <c r="P98" s="49">
        <f t="shared" si="14"/>
        <v>45</v>
      </c>
      <c r="Q98" s="49" t="str">
        <f t="shared" si="13"/>
        <v>36-45</v>
      </c>
      <c r="R98" s="58">
        <v>1962</v>
      </c>
      <c r="S98" s="49">
        <v>8</v>
      </c>
      <c r="T98" s="49">
        <v>25</v>
      </c>
      <c r="U98" s="50" t="s">
        <v>177</v>
      </c>
      <c r="V98" s="50" t="s">
        <v>5</v>
      </c>
      <c r="W98" s="50" t="s">
        <v>13</v>
      </c>
      <c r="X98" s="50" t="s">
        <v>33</v>
      </c>
      <c r="Y98" s="49">
        <v>4</v>
      </c>
      <c r="Z98" s="50" t="s">
        <v>36</v>
      </c>
      <c r="AA98" s="50" t="s">
        <v>524</v>
      </c>
    </row>
    <row r="99" spans="2:27" ht="14.25" customHeight="1" x14ac:dyDescent="0.35">
      <c r="B99" s="48">
        <f t="shared" si="12"/>
        <v>3059</v>
      </c>
      <c r="C99" s="49">
        <v>3</v>
      </c>
      <c r="D99" s="49">
        <v>2007</v>
      </c>
      <c r="E99" s="54">
        <v>6</v>
      </c>
      <c r="F99" s="50" t="s">
        <v>1</v>
      </c>
      <c r="G99" s="49">
        <v>59</v>
      </c>
      <c r="H99" s="52">
        <v>1171.5488</v>
      </c>
      <c r="I99" s="53">
        <v>367976.45760000002</v>
      </c>
      <c r="J99" s="53" t="s">
        <v>4</v>
      </c>
      <c r="K99" s="15"/>
      <c r="L99" s="50" t="s">
        <v>128</v>
      </c>
      <c r="M99" s="50" t="s">
        <v>179</v>
      </c>
      <c r="N99" s="59" t="s">
        <v>404</v>
      </c>
      <c r="O99" s="60" t="s">
        <v>405</v>
      </c>
      <c r="P99" s="49">
        <f t="shared" si="14"/>
        <v>45</v>
      </c>
      <c r="Q99" s="49" t="str">
        <f t="shared" si="13"/>
        <v>36-45</v>
      </c>
      <c r="R99" s="58">
        <v>1962</v>
      </c>
      <c r="S99" s="49">
        <v>9</v>
      </c>
      <c r="T99" s="49">
        <v>11</v>
      </c>
      <c r="U99" s="50" t="s">
        <v>175</v>
      </c>
      <c r="V99" s="50" t="s">
        <v>5</v>
      </c>
      <c r="W99" s="50" t="s">
        <v>13</v>
      </c>
      <c r="X99" s="50" t="s">
        <v>33</v>
      </c>
      <c r="Y99" s="49">
        <v>2</v>
      </c>
      <c r="Z99" s="50" t="s">
        <v>35</v>
      </c>
      <c r="AA99" s="50" t="s">
        <v>39</v>
      </c>
    </row>
    <row r="100" spans="2:27" ht="14.25" customHeight="1" x14ac:dyDescent="0.35">
      <c r="B100" s="48">
        <f t="shared" si="12"/>
        <v>4034</v>
      </c>
      <c r="C100" s="49">
        <v>4</v>
      </c>
      <c r="D100" s="49">
        <v>2007</v>
      </c>
      <c r="E100" s="49">
        <v>10</v>
      </c>
      <c r="F100" s="50" t="s">
        <v>1</v>
      </c>
      <c r="G100" s="51">
        <v>34</v>
      </c>
      <c r="H100" s="52">
        <v>794.51840000000004</v>
      </c>
      <c r="I100" s="53">
        <v>243052.59039999999</v>
      </c>
      <c r="J100" s="53" t="s">
        <v>4</v>
      </c>
      <c r="K100" s="15"/>
      <c r="L100" s="50" t="s">
        <v>146</v>
      </c>
      <c r="M100" s="50" t="s">
        <v>179</v>
      </c>
      <c r="N100" s="59" t="s">
        <v>433</v>
      </c>
      <c r="O100" s="60" t="s">
        <v>434</v>
      </c>
      <c r="P100" s="49">
        <f t="shared" si="14"/>
        <v>45</v>
      </c>
      <c r="Q100" s="49" t="str">
        <f t="shared" si="13"/>
        <v>36-45</v>
      </c>
      <c r="R100" s="58">
        <v>1962</v>
      </c>
      <c r="S100" s="49">
        <v>1</v>
      </c>
      <c r="T100" s="49">
        <v>21</v>
      </c>
      <c r="U100" s="50" t="s">
        <v>177</v>
      </c>
      <c r="V100" s="50" t="s">
        <v>5</v>
      </c>
      <c r="W100" s="50" t="s">
        <v>13</v>
      </c>
      <c r="X100" s="50" t="s">
        <v>33</v>
      </c>
      <c r="Y100" s="49">
        <v>1</v>
      </c>
      <c r="Z100" s="50" t="s">
        <v>36</v>
      </c>
      <c r="AA100" s="50" t="s">
        <v>524</v>
      </c>
    </row>
    <row r="101" spans="2:27" ht="14.25" customHeight="1" x14ac:dyDescent="0.35">
      <c r="B101" s="48">
        <f t="shared" si="12"/>
        <v>5027</v>
      </c>
      <c r="C101" s="49">
        <v>5</v>
      </c>
      <c r="D101" s="49">
        <v>2007</v>
      </c>
      <c r="E101" s="49">
        <v>11</v>
      </c>
      <c r="F101" s="50" t="s">
        <v>1</v>
      </c>
      <c r="G101" s="51">
        <v>27</v>
      </c>
      <c r="H101" s="52">
        <v>798.28440000000001</v>
      </c>
      <c r="I101" s="53">
        <v>269075.30160000001</v>
      </c>
      <c r="J101" s="53" t="s">
        <v>4</v>
      </c>
      <c r="K101" s="15"/>
      <c r="L101" s="50" t="s">
        <v>154</v>
      </c>
      <c r="M101" s="50" t="s">
        <v>179</v>
      </c>
      <c r="N101" s="59" t="s">
        <v>318</v>
      </c>
      <c r="O101" s="60" t="s">
        <v>319</v>
      </c>
      <c r="P101" s="49">
        <f t="shared" si="14"/>
        <v>45</v>
      </c>
      <c r="Q101" s="49" t="str">
        <f t="shared" si="13"/>
        <v>36-45</v>
      </c>
      <c r="R101" s="58">
        <v>1962</v>
      </c>
      <c r="S101" s="49">
        <v>9</v>
      </c>
      <c r="T101" s="49">
        <v>23</v>
      </c>
      <c r="U101" s="50" t="s">
        <v>175</v>
      </c>
      <c r="V101" s="50" t="s">
        <v>5</v>
      </c>
      <c r="W101" s="50" t="s">
        <v>13</v>
      </c>
      <c r="X101" s="50" t="s">
        <v>34</v>
      </c>
      <c r="Y101" s="49">
        <v>5</v>
      </c>
      <c r="Z101" s="50" t="s">
        <v>35</v>
      </c>
      <c r="AA101" s="50" t="s">
        <v>524</v>
      </c>
    </row>
    <row r="102" spans="2:27" ht="14.25" customHeight="1" x14ac:dyDescent="0.35">
      <c r="B102" s="48">
        <f t="shared" si="12"/>
        <v>5028</v>
      </c>
      <c r="C102" s="49">
        <v>5</v>
      </c>
      <c r="D102" s="49">
        <v>2007</v>
      </c>
      <c r="E102" s="49">
        <v>11</v>
      </c>
      <c r="F102" s="50" t="s">
        <v>1</v>
      </c>
      <c r="G102" s="51">
        <v>28</v>
      </c>
      <c r="H102" s="52">
        <v>798.28440000000001</v>
      </c>
      <c r="I102" s="53">
        <v>223577.32</v>
      </c>
      <c r="J102" s="53" t="s">
        <v>4</v>
      </c>
      <c r="K102" s="15"/>
      <c r="L102" s="50" t="s">
        <v>154</v>
      </c>
      <c r="M102" s="50" t="s">
        <v>179</v>
      </c>
      <c r="N102" s="59" t="s">
        <v>318</v>
      </c>
      <c r="O102" s="60" t="s">
        <v>319</v>
      </c>
      <c r="P102" s="49">
        <f t="shared" si="14"/>
        <v>45</v>
      </c>
      <c r="Q102" s="49" t="str">
        <f t="shared" si="13"/>
        <v>36-45</v>
      </c>
      <c r="R102" s="58">
        <v>1962</v>
      </c>
      <c r="S102" s="49">
        <v>9</v>
      </c>
      <c r="T102" s="49">
        <v>23</v>
      </c>
      <c r="U102" s="50" t="s">
        <v>175</v>
      </c>
      <c r="V102" s="50" t="s">
        <v>5</v>
      </c>
      <c r="W102" s="50" t="s">
        <v>13</v>
      </c>
      <c r="X102" s="50" t="s">
        <v>34</v>
      </c>
      <c r="Y102" s="49">
        <v>5</v>
      </c>
      <c r="Z102" s="50" t="s">
        <v>35</v>
      </c>
      <c r="AA102" s="50" t="s">
        <v>524</v>
      </c>
    </row>
    <row r="103" spans="2:27" ht="14.25" customHeight="1" x14ac:dyDescent="0.35">
      <c r="B103" s="48">
        <f t="shared" si="12"/>
        <v>2026</v>
      </c>
      <c r="C103" s="49">
        <v>2</v>
      </c>
      <c r="D103" s="49">
        <v>2006</v>
      </c>
      <c r="E103" s="49">
        <v>9</v>
      </c>
      <c r="F103" s="50" t="s">
        <v>1</v>
      </c>
      <c r="G103" s="51">
        <v>26</v>
      </c>
      <c r="H103" s="52">
        <v>649.79639999999995</v>
      </c>
      <c r="I103" s="53">
        <v>198075.992</v>
      </c>
      <c r="J103" s="53" t="s">
        <v>4</v>
      </c>
      <c r="K103" s="15"/>
      <c r="L103" s="50" t="s">
        <v>81</v>
      </c>
      <c r="M103" s="50" t="s">
        <v>179</v>
      </c>
      <c r="N103" s="59" t="s">
        <v>299</v>
      </c>
      <c r="O103" s="60" t="s">
        <v>300</v>
      </c>
      <c r="P103" s="49">
        <f t="shared" si="14"/>
        <v>47</v>
      </c>
      <c r="Q103" s="49" t="str">
        <f t="shared" si="13"/>
        <v>46-55</v>
      </c>
      <c r="R103" s="58">
        <v>1959</v>
      </c>
      <c r="S103" s="49">
        <v>9</v>
      </c>
      <c r="T103" s="49">
        <v>28</v>
      </c>
      <c r="U103" s="50" t="s">
        <v>177</v>
      </c>
      <c r="V103" s="50" t="s">
        <v>5</v>
      </c>
      <c r="W103" s="50" t="s">
        <v>17</v>
      </c>
      <c r="X103" s="50" t="s">
        <v>34</v>
      </c>
      <c r="Y103" s="49">
        <v>1</v>
      </c>
      <c r="Z103" s="50" t="s">
        <v>35</v>
      </c>
      <c r="AA103" s="50" t="s">
        <v>181</v>
      </c>
    </row>
    <row r="104" spans="2:27" ht="14.25" customHeight="1" x14ac:dyDescent="0.35">
      <c r="B104" s="48">
        <f t="shared" ref="B104:B135" si="15">C104*1000+G104</f>
        <v>3022</v>
      </c>
      <c r="C104" s="49">
        <v>3</v>
      </c>
      <c r="D104" s="49">
        <v>2007</v>
      </c>
      <c r="E104" s="54">
        <v>5</v>
      </c>
      <c r="F104" s="50" t="s">
        <v>1</v>
      </c>
      <c r="G104" s="49">
        <v>22</v>
      </c>
      <c r="H104" s="52">
        <v>1137.4395999999999</v>
      </c>
      <c r="I104" s="53">
        <v>354553.23239999998</v>
      </c>
      <c r="J104" s="53" t="s">
        <v>4</v>
      </c>
      <c r="K104" s="15"/>
      <c r="L104" s="50" t="s">
        <v>122</v>
      </c>
      <c r="M104" s="50" t="s">
        <v>179</v>
      </c>
      <c r="N104" s="59" t="s">
        <v>334</v>
      </c>
      <c r="O104" s="60" t="s">
        <v>335</v>
      </c>
      <c r="P104" s="49">
        <f t="shared" si="14"/>
        <v>47</v>
      </c>
      <c r="Q104" s="49" t="str">
        <f t="shared" ref="Q104:Q135" si="16">IF(P104&lt;26,"18-25",IF(P104&lt;36,"26-35",IF(P104&lt;46,"36-45",IF(P104&lt;56,"46-55",IF(P104&lt;66,"56-65","65+")))))</f>
        <v>46-55</v>
      </c>
      <c r="R104" s="58">
        <v>1960</v>
      </c>
      <c r="S104" s="49">
        <v>6</v>
      </c>
      <c r="T104" s="49">
        <v>16</v>
      </c>
      <c r="U104" s="50" t="s">
        <v>175</v>
      </c>
      <c r="V104" s="50" t="s">
        <v>5</v>
      </c>
      <c r="W104" s="50" t="s">
        <v>13</v>
      </c>
      <c r="X104" s="50" t="s">
        <v>33</v>
      </c>
      <c r="Y104" s="49">
        <v>2</v>
      </c>
      <c r="Z104" s="50" t="s">
        <v>35</v>
      </c>
      <c r="AA104" s="50" t="s">
        <v>524</v>
      </c>
    </row>
    <row r="105" spans="2:27" ht="14.25" customHeight="1" x14ac:dyDescent="0.35">
      <c r="B105" s="48">
        <f t="shared" si="15"/>
        <v>2024</v>
      </c>
      <c r="C105" s="49">
        <v>2</v>
      </c>
      <c r="D105" s="49">
        <v>2005</v>
      </c>
      <c r="E105" s="49">
        <v>6</v>
      </c>
      <c r="F105" s="50" t="s">
        <v>1</v>
      </c>
      <c r="G105" s="51">
        <v>24</v>
      </c>
      <c r="H105" s="52">
        <v>1604.7463999999998</v>
      </c>
      <c r="I105" s="53">
        <v>456919.45599999995</v>
      </c>
      <c r="J105" s="53" t="s">
        <v>4</v>
      </c>
      <c r="K105" s="15"/>
      <c r="L105" s="50" t="s">
        <v>505</v>
      </c>
      <c r="M105" s="50" t="s">
        <v>179</v>
      </c>
      <c r="N105" s="59" t="s">
        <v>449</v>
      </c>
      <c r="O105" s="60" t="s">
        <v>450</v>
      </c>
      <c r="P105" s="49">
        <f t="shared" si="14"/>
        <v>47</v>
      </c>
      <c r="Q105" s="49" t="str">
        <f t="shared" si="16"/>
        <v>46-55</v>
      </c>
      <c r="R105" s="58">
        <v>1958</v>
      </c>
      <c r="S105" s="49">
        <v>2</v>
      </c>
      <c r="T105" s="49">
        <v>24</v>
      </c>
      <c r="U105" s="50" t="s">
        <v>175</v>
      </c>
      <c r="V105" s="50" t="s">
        <v>5</v>
      </c>
      <c r="W105" s="50" t="s">
        <v>13</v>
      </c>
      <c r="X105" s="50" t="s">
        <v>33</v>
      </c>
      <c r="Y105" s="49">
        <v>1</v>
      </c>
      <c r="Z105" s="50" t="s">
        <v>35</v>
      </c>
      <c r="AA105" s="50" t="s">
        <v>524</v>
      </c>
    </row>
    <row r="106" spans="2:27" ht="14.25" customHeight="1" x14ac:dyDescent="0.35">
      <c r="B106" s="48">
        <f t="shared" si="15"/>
        <v>3003</v>
      </c>
      <c r="C106" s="49">
        <v>3</v>
      </c>
      <c r="D106" s="49">
        <v>2007</v>
      </c>
      <c r="E106" s="54">
        <v>11</v>
      </c>
      <c r="F106" s="50" t="s">
        <v>1</v>
      </c>
      <c r="G106" s="49">
        <v>3</v>
      </c>
      <c r="H106" s="52">
        <v>675.18999999999994</v>
      </c>
      <c r="I106" s="53">
        <v>233142.8</v>
      </c>
      <c r="J106" s="53" t="s">
        <v>4</v>
      </c>
      <c r="K106" s="15"/>
      <c r="L106" s="50" t="s">
        <v>152</v>
      </c>
      <c r="M106" s="50" t="s">
        <v>179</v>
      </c>
      <c r="N106" s="59" t="s">
        <v>441</v>
      </c>
      <c r="O106" s="60" t="s">
        <v>442</v>
      </c>
      <c r="P106" s="49">
        <f t="shared" si="14"/>
        <v>47</v>
      </c>
      <c r="Q106" s="49" t="str">
        <f t="shared" si="16"/>
        <v>46-55</v>
      </c>
      <c r="R106" s="58">
        <v>1960</v>
      </c>
      <c r="S106" s="49">
        <v>10</v>
      </c>
      <c r="T106" s="49">
        <v>1</v>
      </c>
      <c r="U106" s="50" t="s">
        <v>177</v>
      </c>
      <c r="V106" s="50" t="s">
        <v>5</v>
      </c>
      <c r="W106" s="50" t="s">
        <v>13</v>
      </c>
      <c r="X106" s="50" t="s">
        <v>34</v>
      </c>
      <c r="Y106" s="49">
        <v>1</v>
      </c>
      <c r="Z106" s="50" t="s">
        <v>36</v>
      </c>
      <c r="AA106" s="50" t="s">
        <v>39</v>
      </c>
    </row>
    <row r="107" spans="2:27" ht="14.25" customHeight="1" x14ac:dyDescent="0.35">
      <c r="B107" s="48">
        <f t="shared" si="15"/>
        <v>2011</v>
      </c>
      <c r="C107" s="49">
        <v>2</v>
      </c>
      <c r="D107" s="49">
        <v>2007</v>
      </c>
      <c r="E107" s="49">
        <v>1</v>
      </c>
      <c r="F107" s="50" t="s">
        <v>1</v>
      </c>
      <c r="G107" s="51">
        <v>11</v>
      </c>
      <c r="H107" s="52">
        <v>649.68880000000001</v>
      </c>
      <c r="I107" s="53">
        <v>225401.6152</v>
      </c>
      <c r="J107" s="53" t="s">
        <v>4</v>
      </c>
      <c r="K107" s="15"/>
      <c r="L107" s="50" t="s">
        <v>97</v>
      </c>
      <c r="M107" s="50" t="s">
        <v>179</v>
      </c>
      <c r="N107" s="59" t="s">
        <v>336</v>
      </c>
      <c r="O107" s="60" t="s">
        <v>205</v>
      </c>
      <c r="P107" s="49">
        <f t="shared" si="14"/>
        <v>48</v>
      </c>
      <c r="Q107" s="49" t="str">
        <f t="shared" si="16"/>
        <v>46-55</v>
      </c>
      <c r="R107" s="58">
        <v>1959</v>
      </c>
      <c r="S107" s="49">
        <v>11</v>
      </c>
      <c r="T107" s="49">
        <v>13</v>
      </c>
      <c r="U107" s="50" t="s">
        <v>177</v>
      </c>
      <c r="V107" s="50" t="s">
        <v>5</v>
      </c>
      <c r="W107" s="50" t="s">
        <v>13</v>
      </c>
      <c r="X107" s="50" t="s">
        <v>33</v>
      </c>
      <c r="Y107" s="49">
        <v>4</v>
      </c>
      <c r="Z107" s="50" t="s">
        <v>35</v>
      </c>
      <c r="AA107" s="50" t="s">
        <v>524</v>
      </c>
    </row>
    <row r="108" spans="2:27" ht="14.25" customHeight="1" x14ac:dyDescent="0.35">
      <c r="B108" s="48">
        <f t="shared" si="15"/>
        <v>2028</v>
      </c>
      <c r="C108" s="49">
        <v>2</v>
      </c>
      <c r="D108" s="49">
        <v>2007</v>
      </c>
      <c r="E108" s="49">
        <v>4</v>
      </c>
      <c r="F108" s="50" t="s">
        <v>1</v>
      </c>
      <c r="G108" s="51">
        <v>28</v>
      </c>
      <c r="H108" s="52">
        <v>785.48</v>
      </c>
      <c r="I108" s="53">
        <v>195153.16</v>
      </c>
      <c r="J108" s="53" t="s">
        <v>4</v>
      </c>
      <c r="K108" s="15"/>
      <c r="L108" s="50" t="s">
        <v>112</v>
      </c>
      <c r="M108" s="50" t="s">
        <v>179</v>
      </c>
      <c r="N108" s="59" t="s">
        <v>367</v>
      </c>
      <c r="O108" s="60" t="s">
        <v>368</v>
      </c>
      <c r="P108" s="49">
        <f t="shared" si="14"/>
        <v>48</v>
      </c>
      <c r="Q108" s="49" t="str">
        <f t="shared" si="16"/>
        <v>46-55</v>
      </c>
      <c r="R108" s="58">
        <v>1959</v>
      </c>
      <c r="S108" s="49">
        <v>1</v>
      </c>
      <c r="T108" s="49">
        <v>1</v>
      </c>
      <c r="U108" s="50" t="s">
        <v>177</v>
      </c>
      <c r="V108" s="50" t="s">
        <v>5</v>
      </c>
      <c r="W108" s="50" t="s">
        <v>18</v>
      </c>
      <c r="X108" s="50" t="s">
        <v>34</v>
      </c>
      <c r="Y108" s="49">
        <v>5</v>
      </c>
      <c r="Z108" s="50" t="s">
        <v>35</v>
      </c>
      <c r="AA108" s="50" t="s">
        <v>181</v>
      </c>
    </row>
    <row r="109" spans="2:27" ht="14.25" customHeight="1" x14ac:dyDescent="0.35">
      <c r="B109" s="48">
        <f t="shared" si="15"/>
        <v>3028</v>
      </c>
      <c r="C109" s="49">
        <v>3</v>
      </c>
      <c r="D109" s="49">
        <v>2007</v>
      </c>
      <c r="E109" s="54">
        <v>7</v>
      </c>
      <c r="F109" s="50" t="s">
        <v>1</v>
      </c>
      <c r="G109" s="49">
        <v>28</v>
      </c>
      <c r="H109" s="52">
        <v>781.0684</v>
      </c>
      <c r="I109" s="53">
        <v>206631.81</v>
      </c>
      <c r="J109" s="53" t="s">
        <v>4</v>
      </c>
      <c r="K109" s="15"/>
      <c r="L109" s="50" t="s">
        <v>133</v>
      </c>
      <c r="M109" s="50" t="s">
        <v>179</v>
      </c>
      <c r="N109" s="59" t="s">
        <v>326</v>
      </c>
      <c r="O109" s="60" t="s">
        <v>327</v>
      </c>
      <c r="P109" s="49">
        <f t="shared" si="14"/>
        <v>48</v>
      </c>
      <c r="Q109" s="49" t="str">
        <f t="shared" si="16"/>
        <v>46-55</v>
      </c>
      <c r="R109" s="58">
        <v>1959</v>
      </c>
      <c r="S109" s="49">
        <v>6</v>
      </c>
      <c r="T109" s="49">
        <v>11</v>
      </c>
      <c r="U109" s="50" t="s">
        <v>177</v>
      </c>
      <c r="V109" s="50" t="s">
        <v>5</v>
      </c>
      <c r="W109" s="50" t="s">
        <v>13</v>
      </c>
      <c r="X109" s="50" t="s">
        <v>33</v>
      </c>
      <c r="Y109" s="49">
        <v>4</v>
      </c>
      <c r="Z109" s="50" t="s">
        <v>35</v>
      </c>
      <c r="AA109" s="50" t="s">
        <v>524</v>
      </c>
    </row>
    <row r="110" spans="2:27" ht="14.25" customHeight="1" x14ac:dyDescent="0.35">
      <c r="B110" s="48">
        <f t="shared" si="15"/>
        <v>3036</v>
      </c>
      <c r="C110" s="49">
        <v>3</v>
      </c>
      <c r="D110" s="49">
        <v>2007</v>
      </c>
      <c r="E110" s="54">
        <v>10</v>
      </c>
      <c r="F110" s="50" t="s">
        <v>1</v>
      </c>
      <c r="G110" s="49">
        <v>36</v>
      </c>
      <c r="H110" s="52">
        <v>1127.7556</v>
      </c>
      <c r="I110" s="53">
        <v>358525.59239999996</v>
      </c>
      <c r="J110" s="53" t="s">
        <v>4</v>
      </c>
      <c r="K110" s="15"/>
      <c r="L110" s="50" t="s">
        <v>147</v>
      </c>
      <c r="M110" s="50" t="s">
        <v>179</v>
      </c>
      <c r="N110" s="59" t="s">
        <v>429</v>
      </c>
      <c r="O110" s="60" t="s">
        <v>430</v>
      </c>
      <c r="P110" s="49">
        <f t="shared" si="14"/>
        <v>48</v>
      </c>
      <c r="Q110" s="49" t="str">
        <f t="shared" si="16"/>
        <v>46-55</v>
      </c>
      <c r="R110" s="58">
        <v>1959</v>
      </c>
      <c r="S110" s="49">
        <v>4</v>
      </c>
      <c r="T110" s="49">
        <v>7</v>
      </c>
      <c r="U110" s="50" t="s">
        <v>175</v>
      </c>
      <c r="V110" s="50" t="s">
        <v>5</v>
      </c>
      <c r="W110" s="50" t="s">
        <v>13</v>
      </c>
      <c r="X110" s="50" t="s">
        <v>33</v>
      </c>
      <c r="Y110" s="49">
        <v>4</v>
      </c>
      <c r="Z110" s="50" t="s">
        <v>36</v>
      </c>
      <c r="AA110" s="50" t="s">
        <v>39</v>
      </c>
    </row>
    <row r="111" spans="2:27" ht="14.25" customHeight="1" x14ac:dyDescent="0.35">
      <c r="B111" s="48">
        <f t="shared" si="15"/>
        <v>4010</v>
      </c>
      <c r="C111" s="49">
        <v>4</v>
      </c>
      <c r="D111" s="49">
        <v>2007</v>
      </c>
      <c r="E111" s="49">
        <v>11</v>
      </c>
      <c r="F111" s="50" t="s">
        <v>1</v>
      </c>
      <c r="G111" s="51">
        <v>10</v>
      </c>
      <c r="H111" s="52">
        <v>794.51840000000004</v>
      </c>
      <c r="I111" s="53">
        <v>223917.33600000001</v>
      </c>
      <c r="J111" s="53" t="s">
        <v>4</v>
      </c>
      <c r="K111" s="15"/>
      <c r="L111" s="50" t="s">
        <v>151</v>
      </c>
      <c r="M111" s="50" t="s">
        <v>179</v>
      </c>
      <c r="N111" s="59" t="s">
        <v>437</v>
      </c>
      <c r="O111" s="60" t="s">
        <v>438</v>
      </c>
      <c r="P111" s="49">
        <f t="shared" si="14"/>
        <v>48</v>
      </c>
      <c r="Q111" s="49" t="str">
        <f t="shared" si="16"/>
        <v>46-55</v>
      </c>
      <c r="R111" s="58">
        <v>1959</v>
      </c>
      <c r="S111" s="49">
        <v>11</v>
      </c>
      <c r="T111" s="49">
        <v>25</v>
      </c>
      <c r="U111" s="50" t="s">
        <v>175</v>
      </c>
      <c r="V111" s="50" t="s">
        <v>5</v>
      </c>
      <c r="W111" s="50" t="s">
        <v>13</v>
      </c>
      <c r="X111" s="50" t="s">
        <v>33</v>
      </c>
      <c r="Y111" s="49">
        <v>5</v>
      </c>
      <c r="Z111" s="50" t="s">
        <v>35</v>
      </c>
      <c r="AA111" s="50" t="s">
        <v>524</v>
      </c>
    </row>
    <row r="112" spans="2:27" ht="14.25" customHeight="1" x14ac:dyDescent="0.35">
      <c r="B112" s="48">
        <f t="shared" si="15"/>
        <v>4011</v>
      </c>
      <c r="C112" s="49">
        <v>4</v>
      </c>
      <c r="D112" s="49">
        <v>2007</v>
      </c>
      <c r="E112" s="49">
        <v>11</v>
      </c>
      <c r="F112" s="50" t="s">
        <v>1</v>
      </c>
      <c r="G112" s="51">
        <v>11</v>
      </c>
      <c r="H112" s="52">
        <v>794.51840000000004</v>
      </c>
      <c r="I112" s="53">
        <v>201518.89440000002</v>
      </c>
      <c r="J112" s="53" t="s">
        <v>4</v>
      </c>
      <c r="K112" s="15"/>
      <c r="L112" s="50" t="s">
        <v>151</v>
      </c>
      <c r="M112" s="50" t="s">
        <v>179</v>
      </c>
      <c r="N112" s="59" t="s">
        <v>437</v>
      </c>
      <c r="O112" s="60" t="s">
        <v>438</v>
      </c>
      <c r="P112" s="49">
        <f t="shared" si="14"/>
        <v>48</v>
      </c>
      <c r="Q112" s="49" t="str">
        <f t="shared" si="16"/>
        <v>46-55</v>
      </c>
      <c r="R112" s="58">
        <v>1959</v>
      </c>
      <c r="S112" s="49">
        <v>11</v>
      </c>
      <c r="T112" s="49">
        <v>25</v>
      </c>
      <c r="U112" s="50" t="s">
        <v>175</v>
      </c>
      <c r="V112" s="50" t="s">
        <v>5</v>
      </c>
      <c r="W112" s="50" t="s">
        <v>13</v>
      </c>
      <c r="X112" s="50" t="s">
        <v>33</v>
      </c>
      <c r="Y112" s="49">
        <v>5</v>
      </c>
      <c r="Z112" s="50" t="s">
        <v>35</v>
      </c>
      <c r="AA112" s="50" t="s">
        <v>524</v>
      </c>
    </row>
    <row r="113" spans="2:27" ht="14.25" customHeight="1" x14ac:dyDescent="0.35">
      <c r="B113" s="48">
        <f t="shared" si="15"/>
        <v>3035</v>
      </c>
      <c r="C113" s="49">
        <v>3</v>
      </c>
      <c r="D113" s="49">
        <v>2007</v>
      </c>
      <c r="E113" s="54">
        <v>12</v>
      </c>
      <c r="F113" s="50" t="s">
        <v>1</v>
      </c>
      <c r="G113" s="49">
        <v>35</v>
      </c>
      <c r="H113" s="52">
        <v>781.0684</v>
      </c>
      <c r="I113" s="53">
        <v>269278.57199999999</v>
      </c>
      <c r="J113" s="53" t="s">
        <v>4</v>
      </c>
      <c r="K113" s="15"/>
      <c r="L113" s="50" t="s">
        <v>159</v>
      </c>
      <c r="M113" s="50" t="s">
        <v>179</v>
      </c>
      <c r="N113" s="59" t="s">
        <v>218</v>
      </c>
      <c r="O113" s="60" t="s">
        <v>219</v>
      </c>
      <c r="P113" s="49">
        <f t="shared" si="14"/>
        <v>48</v>
      </c>
      <c r="Q113" s="49" t="str">
        <f t="shared" si="16"/>
        <v>46-55</v>
      </c>
      <c r="R113" s="58">
        <v>1959</v>
      </c>
      <c r="S113" s="49">
        <v>8</v>
      </c>
      <c r="T113" s="49">
        <v>5.9999999999999991</v>
      </c>
      <c r="U113" s="50" t="s">
        <v>175</v>
      </c>
      <c r="V113" s="50" t="s">
        <v>5</v>
      </c>
      <c r="W113" s="50" t="s">
        <v>13</v>
      </c>
      <c r="X113" s="50" t="s">
        <v>33</v>
      </c>
      <c r="Y113" s="49">
        <v>4</v>
      </c>
      <c r="Z113" s="50" t="s">
        <v>36</v>
      </c>
      <c r="AA113" s="50" t="s">
        <v>39</v>
      </c>
    </row>
    <row r="114" spans="2:27" ht="14.25" customHeight="1" x14ac:dyDescent="0.35">
      <c r="B114" s="48">
        <f t="shared" si="15"/>
        <v>3037</v>
      </c>
      <c r="C114" s="49">
        <v>3</v>
      </c>
      <c r="D114" s="49">
        <v>2007</v>
      </c>
      <c r="E114" s="54">
        <v>12</v>
      </c>
      <c r="F114" s="50" t="s">
        <v>1</v>
      </c>
      <c r="G114" s="49">
        <v>37</v>
      </c>
      <c r="H114" s="52">
        <v>720.81239999999991</v>
      </c>
      <c r="I114" s="53">
        <v>204808.16039999996</v>
      </c>
      <c r="J114" s="53" t="s">
        <v>4</v>
      </c>
      <c r="K114" s="15"/>
      <c r="L114" s="50" t="s">
        <v>165</v>
      </c>
      <c r="M114" s="50" t="s">
        <v>179</v>
      </c>
      <c r="N114" s="59" t="s">
        <v>273</v>
      </c>
      <c r="O114" s="60" t="s">
        <v>274</v>
      </c>
      <c r="P114" s="49">
        <f t="shared" si="14"/>
        <v>48</v>
      </c>
      <c r="Q114" s="49" t="str">
        <f t="shared" si="16"/>
        <v>46-55</v>
      </c>
      <c r="R114" s="58">
        <v>1959</v>
      </c>
      <c r="S114" s="49">
        <v>11</v>
      </c>
      <c r="T114" s="49">
        <v>2.9999999999999996</v>
      </c>
      <c r="U114" s="50" t="s">
        <v>177</v>
      </c>
      <c r="V114" s="50" t="s">
        <v>5</v>
      </c>
      <c r="W114" s="50" t="s">
        <v>13</v>
      </c>
      <c r="X114" s="50" t="s">
        <v>34</v>
      </c>
      <c r="Y114" s="49">
        <v>2</v>
      </c>
      <c r="Z114" s="50" t="s">
        <v>36</v>
      </c>
      <c r="AA114" s="50" t="s">
        <v>524</v>
      </c>
    </row>
    <row r="115" spans="2:27" ht="14.25" customHeight="1" x14ac:dyDescent="0.35">
      <c r="B115" s="48">
        <f t="shared" si="15"/>
        <v>2032</v>
      </c>
      <c r="C115" s="49">
        <v>2</v>
      </c>
      <c r="D115" s="49">
        <v>2006</v>
      </c>
      <c r="E115" s="49">
        <v>8</v>
      </c>
      <c r="F115" s="50" t="s">
        <v>1</v>
      </c>
      <c r="G115" s="51">
        <v>32</v>
      </c>
      <c r="H115" s="52">
        <v>927.83479999999997</v>
      </c>
      <c r="I115" s="53">
        <v>306878.45759999997</v>
      </c>
      <c r="J115" s="53" t="s">
        <v>4</v>
      </c>
      <c r="K115" s="15"/>
      <c r="L115" s="50" t="s">
        <v>73</v>
      </c>
      <c r="M115" s="50" t="s">
        <v>179</v>
      </c>
      <c r="N115" s="59" t="s">
        <v>271</v>
      </c>
      <c r="O115" s="60" t="s">
        <v>272</v>
      </c>
      <c r="P115" s="49">
        <f t="shared" si="14"/>
        <v>49</v>
      </c>
      <c r="Q115" s="49" t="str">
        <f t="shared" si="16"/>
        <v>46-55</v>
      </c>
      <c r="R115" s="58">
        <v>1957</v>
      </c>
      <c r="S115" s="49">
        <v>3</v>
      </c>
      <c r="T115" s="49">
        <v>20</v>
      </c>
      <c r="U115" s="50" t="s">
        <v>175</v>
      </c>
      <c r="V115" s="50" t="s">
        <v>5</v>
      </c>
      <c r="W115" s="50" t="s">
        <v>13</v>
      </c>
      <c r="X115" s="50" t="s">
        <v>33</v>
      </c>
      <c r="Y115" s="49">
        <v>3</v>
      </c>
      <c r="Z115" s="50" t="s">
        <v>36</v>
      </c>
      <c r="AA115" s="50" t="s">
        <v>39</v>
      </c>
    </row>
    <row r="116" spans="2:27" ht="14.25" customHeight="1" x14ac:dyDescent="0.35">
      <c r="B116" s="48">
        <f t="shared" si="15"/>
        <v>2018</v>
      </c>
      <c r="C116" s="49">
        <v>2</v>
      </c>
      <c r="D116" s="49">
        <v>2007</v>
      </c>
      <c r="E116" s="49">
        <v>2</v>
      </c>
      <c r="F116" s="50" t="s">
        <v>1</v>
      </c>
      <c r="G116" s="51">
        <v>18</v>
      </c>
      <c r="H116" s="52">
        <v>927.83479999999997</v>
      </c>
      <c r="I116" s="53">
        <v>275394.24839999998</v>
      </c>
      <c r="J116" s="53" t="s">
        <v>4</v>
      </c>
      <c r="K116" s="15"/>
      <c r="L116" s="50" t="s">
        <v>101</v>
      </c>
      <c r="M116" s="50" t="s">
        <v>179</v>
      </c>
      <c r="N116" s="59" t="s">
        <v>339</v>
      </c>
      <c r="O116" s="60" t="s">
        <v>340</v>
      </c>
      <c r="P116" s="49">
        <f t="shared" si="14"/>
        <v>49</v>
      </c>
      <c r="Q116" s="49" t="str">
        <f t="shared" si="16"/>
        <v>46-55</v>
      </c>
      <c r="R116" s="58">
        <v>1958</v>
      </c>
      <c r="S116" s="49">
        <v>12</v>
      </c>
      <c r="T116" s="49">
        <v>5.9999999999999991</v>
      </c>
      <c r="U116" s="50" t="s">
        <v>175</v>
      </c>
      <c r="V116" s="50" t="s">
        <v>5</v>
      </c>
      <c r="W116" s="50" t="s">
        <v>13</v>
      </c>
      <c r="X116" s="50" t="s">
        <v>33</v>
      </c>
      <c r="Y116" s="49">
        <v>3</v>
      </c>
      <c r="Z116" s="50" t="s">
        <v>36</v>
      </c>
      <c r="AA116" s="50" t="s">
        <v>524</v>
      </c>
    </row>
    <row r="117" spans="2:27" ht="14.25" customHeight="1" x14ac:dyDescent="0.35">
      <c r="B117" s="48">
        <f t="shared" si="15"/>
        <v>2035</v>
      </c>
      <c r="C117" s="49">
        <v>2</v>
      </c>
      <c r="D117" s="49">
        <v>2007</v>
      </c>
      <c r="E117" s="49">
        <v>5</v>
      </c>
      <c r="F117" s="50" t="s">
        <v>1</v>
      </c>
      <c r="G117" s="51">
        <v>35</v>
      </c>
      <c r="H117" s="52">
        <v>785.48</v>
      </c>
      <c r="I117" s="53">
        <v>192092.24</v>
      </c>
      <c r="J117" s="53" t="s">
        <v>4</v>
      </c>
      <c r="K117" s="15"/>
      <c r="L117" s="50" t="s">
        <v>124</v>
      </c>
      <c r="M117" s="50" t="s">
        <v>179</v>
      </c>
      <c r="N117" s="59" t="s">
        <v>390</v>
      </c>
      <c r="O117" s="60" t="s">
        <v>391</v>
      </c>
      <c r="P117" s="49">
        <f t="shared" si="14"/>
        <v>49</v>
      </c>
      <c r="Q117" s="49" t="str">
        <f t="shared" si="16"/>
        <v>46-55</v>
      </c>
      <c r="R117" s="58">
        <v>1958</v>
      </c>
      <c r="S117" s="49">
        <v>4</v>
      </c>
      <c r="T117" s="49">
        <v>15</v>
      </c>
      <c r="U117" s="50" t="s">
        <v>177</v>
      </c>
      <c r="V117" s="50" t="s">
        <v>5</v>
      </c>
      <c r="W117" s="50" t="s">
        <v>13</v>
      </c>
      <c r="X117" s="50" t="s">
        <v>33</v>
      </c>
      <c r="Y117" s="49">
        <v>3</v>
      </c>
      <c r="Z117" s="50" t="s">
        <v>35</v>
      </c>
      <c r="AA117" s="50" t="s">
        <v>181</v>
      </c>
    </row>
    <row r="118" spans="2:27" ht="14.25" customHeight="1" x14ac:dyDescent="0.35">
      <c r="B118" s="48">
        <f t="shared" si="15"/>
        <v>5025</v>
      </c>
      <c r="C118" s="49">
        <v>5</v>
      </c>
      <c r="D118" s="49">
        <v>2008</v>
      </c>
      <c r="E118" s="49">
        <v>12</v>
      </c>
      <c r="F118" s="50" t="s">
        <v>1</v>
      </c>
      <c r="G118" s="51">
        <v>25</v>
      </c>
      <c r="H118" s="52">
        <v>618.16200000000003</v>
      </c>
      <c r="I118" s="53">
        <v>165430.28200000001</v>
      </c>
      <c r="J118" s="53" t="s">
        <v>4</v>
      </c>
      <c r="K118" s="15"/>
      <c r="L118" s="50" t="s">
        <v>512</v>
      </c>
      <c r="M118" s="50" t="s">
        <v>179</v>
      </c>
      <c r="N118" s="59" t="s">
        <v>455</v>
      </c>
      <c r="O118" s="60" t="s">
        <v>456</v>
      </c>
      <c r="P118" s="49">
        <f t="shared" si="14"/>
        <v>49</v>
      </c>
      <c r="Q118" s="49" t="str">
        <f t="shared" si="16"/>
        <v>46-55</v>
      </c>
      <c r="R118" s="58">
        <v>1959</v>
      </c>
      <c r="S118" s="49">
        <v>6</v>
      </c>
      <c r="T118" s="49">
        <v>5</v>
      </c>
      <c r="U118" s="50" t="s">
        <v>177</v>
      </c>
      <c r="V118" s="50" t="s">
        <v>5</v>
      </c>
      <c r="W118" s="50" t="s">
        <v>13</v>
      </c>
      <c r="X118" s="50" t="s">
        <v>34</v>
      </c>
      <c r="Y118" s="49">
        <v>5</v>
      </c>
      <c r="Z118" s="50" t="s">
        <v>36</v>
      </c>
      <c r="AA118" s="50" t="s">
        <v>39</v>
      </c>
    </row>
    <row r="119" spans="2:27" ht="14.25" customHeight="1" x14ac:dyDescent="0.35">
      <c r="B119" s="48">
        <f t="shared" si="15"/>
        <v>2029</v>
      </c>
      <c r="C119" s="49">
        <v>2</v>
      </c>
      <c r="D119" s="49">
        <v>2006</v>
      </c>
      <c r="E119" s="49">
        <v>9</v>
      </c>
      <c r="F119" s="50" t="s">
        <v>1</v>
      </c>
      <c r="G119" s="51">
        <v>29</v>
      </c>
      <c r="H119" s="52">
        <v>1109.2483999999999</v>
      </c>
      <c r="I119" s="53">
        <v>310223.29079999996</v>
      </c>
      <c r="J119" s="53" t="s">
        <v>4</v>
      </c>
      <c r="K119" s="15"/>
      <c r="L119" s="50" t="s">
        <v>83</v>
      </c>
      <c r="M119" s="50" t="s">
        <v>179</v>
      </c>
      <c r="N119" s="59" t="s">
        <v>307</v>
      </c>
      <c r="O119" s="60" t="s">
        <v>308</v>
      </c>
      <c r="P119" s="49">
        <f t="shared" si="14"/>
        <v>50</v>
      </c>
      <c r="Q119" s="49" t="str">
        <f t="shared" si="16"/>
        <v>46-55</v>
      </c>
      <c r="R119" s="58">
        <v>1956</v>
      </c>
      <c r="S119" s="49">
        <v>3</v>
      </c>
      <c r="T119" s="49">
        <v>13</v>
      </c>
      <c r="U119" s="50" t="s">
        <v>175</v>
      </c>
      <c r="V119" s="50" t="s">
        <v>5</v>
      </c>
      <c r="W119" s="50" t="s">
        <v>13</v>
      </c>
      <c r="X119" s="50" t="s">
        <v>33</v>
      </c>
      <c r="Y119" s="49">
        <v>5</v>
      </c>
      <c r="Z119" s="50" t="s">
        <v>35</v>
      </c>
      <c r="AA119" s="50" t="s">
        <v>524</v>
      </c>
    </row>
    <row r="120" spans="2:27" ht="14.25" customHeight="1" x14ac:dyDescent="0.35">
      <c r="B120" s="48">
        <f t="shared" si="15"/>
        <v>3007</v>
      </c>
      <c r="C120" s="49">
        <v>3</v>
      </c>
      <c r="D120" s="49">
        <v>2006</v>
      </c>
      <c r="E120" s="54">
        <v>10</v>
      </c>
      <c r="F120" s="50" t="s">
        <v>1</v>
      </c>
      <c r="G120" s="49">
        <v>7</v>
      </c>
      <c r="H120" s="52">
        <v>720.70479999999998</v>
      </c>
      <c r="I120" s="53">
        <v>231552.32559999998</v>
      </c>
      <c r="J120" s="53" t="s">
        <v>4</v>
      </c>
      <c r="K120" s="15"/>
      <c r="L120" s="50" t="s">
        <v>84</v>
      </c>
      <c r="M120" s="50" t="s">
        <v>179</v>
      </c>
      <c r="N120" s="59" t="s">
        <v>309</v>
      </c>
      <c r="O120" s="60" t="s">
        <v>310</v>
      </c>
      <c r="P120" s="49">
        <f t="shared" si="14"/>
        <v>50</v>
      </c>
      <c r="Q120" s="49" t="str">
        <f t="shared" si="16"/>
        <v>46-55</v>
      </c>
      <c r="R120" s="58">
        <v>1956</v>
      </c>
      <c r="S120" s="49">
        <v>3</v>
      </c>
      <c r="T120" s="49">
        <v>13</v>
      </c>
      <c r="U120" s="50" t="s">
        <v>175</v>
      </c>
      <c r="V120" s="50" t="s">
        <v>5</v>
      </c>
      <c r="W120" s="50" t="s">
        <v>13</v>
      </c>
      <c r="X120" s="50" t="s">
        <v>34</v>
      </c>
      <c r="Y120" s="49">
        <v>5</v>
      </c>
      <c r="Z120" s="50" t="s">
        <v>35</v>
      </c>
      <c r="AA120" s="50" t="s">
        <v>39</v>
      </c>
    </row>
    <row r="121" spans="2:27" ht="14.25" customHeight="1" x14ac:dyDescent="0.35">
      <c r="B121" s="48">
        <f t="shared" si="15"/>
        <v>3030</v>
      </c>
      <c r="C121" s="49">
        <v>3</v>
      </c>
      <c r="D121" s="49">
        <v>2006</v>
      </c>
      <c r="E121" s="54">
        <v>10</v>
      </c>
      <c r="F121" s="50" t="s">
        <v>1</v>
      </c>
      <c r="G121" s="49">
        <v>30</v>
      </c>
      <c r="H121" s="52">
        <v>720.81239999999991</v>
      </c>
      <c r="I121" s="53">
        <v>215774.28439999997</v>
      </c>
      <c r="J121" s="53" t="s">
        <v>4</v>
      </c>
      <c r="K121" s="15"/>
      <c r="L121" s="50" t="s">
        <v>84</v>
      </c>
      <c r="M121" s="50" t="s">
        <v>179</v>
      </c>
      <c r="N121" s="59" t="s">
        <v>309</v>
      </c>
      <c r="O121" s="60" t="s">
        <v>310</v>
      </c>
      <c r="P121" s="49">
        <f t="shared" si="14"/>
        <v>50</v>
      </c>
      <c r="Q121" s="49" t="str">
        <f t="shared" si="16"/>
        <v>46-55</v>
      </c>
      <c r="R121" s="58">
        <v>1956</v>
      </c>
      <c r="S121" s="49">
        <v>3</v>
      </c>
      <c r="T121" s="49">
        <v>13</v>
      </c>
      <c r="U121" s="50" t="s">
        <v>175</v>
      </c>
      <c r="V121" s="50" t="s">
        <v>5</v>
      </c>
      <c r="W121" s="50" t="s">
        <v>13</v>
      </c>
      <c r="X121" s="50" t="s">
        <v>33</v>
      </c>
      <c r="Y121" s="49">
        <v>5</v>
      </c>
      <c r="Z121" s="50" t="s">
        <v>35</v>
      </c>
      <c r="AA121" s="50" t="s">
        <v>39</v>
      </c>
    </row>
    <row r="122" spans="2:27" ht="14.25" customHeight="1" x14ac:dyDescent="0.35">
      <c r="B122" s="48">
        <f t="shared" si="15"/>
        <v>2003</v>
      </c>
      <c r="C122" s="49">
        <v>2</v>
      </c>
      <c r="D122" s="49">
        <v>2006</v>
      </c>
      <c r="E122" s="49">
        <v>12</v>
      </c>
      <c r="F122" s="50" t="s">
        <v>1</v>
      </c>
      <c r="G122" s="51">
        <v>3</v>
      </c>
      <c r="H122" s="52">
        <v>927.08159999999998</v>
      </c>
      <c r="I122" s="53">
        <v>289727.99040000001</v>
      </c>
      <c r="J122" s="53" t="s">
        <v>4</v>
      </c>
      <c r="K122" s="15"/>
      <c r="L122" s="50" t="s">
        <v>93</v>
      </c>
      <c r="M122" s="50" t="s">
        <v>179</v>
      </c>
      <c r="N122" s="58" t="s">
        <v>483</v>
      </c>
      <c r="O122" s="58" t="s">
        <v>484</v>
      </c>
      <c r="P122" s="49">
        <f t="shared" si="14"/>
        <v>51</v>
      </c>
      <c r="Q122" s="49" t="str">
        <f t="shared" si="16"/>
        <v>46-55</v>
      </c>
      <c r="R122" s="58">
        <v>1955</v>
      </c>
      <c r="S122" s="49">
        <v>12</v>
      </c>
      <c r="T122" s="49">
        <v>2</v>
      </c>
      <c r="U122" s="50" t="s">
        <v>175</v>
      </c>
      <c r="V122" s="50" t="s">
        <v>6</v>
      </c>
      <c r="W122" s="50"/>
      <c r="X122" s="50" t="s">
        <v>34</v>
      </c>
      <c r="Y122" s="49">
        <v>3</v>
      </c>
      <c r="Z122" s="50" t="s">
        <v>35</v>
      </c>
      <c r="AA122" s="50" t="s">
        <v>39</v>
      </c>
    </row>
    <row r="123" spans="2:27" ht="14.25" customHeight="1" x14ac:dyDescent="0.35">
      <c r="B123" s="48">
        <f t="shared" si="15"/>
        <v>5039</v>
      </c>
      <c r="C123" s="49">
        <v>5</v>
      </c>
      <c r="D123" s="49">
        <v>2008</v>
      </c>
      <c r="E123" s="49">
        <v>5</v>
      </c>
      <c r="F123" s="50" t="s">
        <v>1</v>
      </c>
      <c r="G123" s="51">
        <v>39</v>
      </c>
      <c r="H123" s="52">
        <v>798.28440000000001</v>
      </c>
      <c r="I123" s="53">
        <v>195874.94399999999</v>
      </c>
      <c r="J123" s="53" t="s">
        <v>4</v>
      </c>
      <c r="K123" s="15"/>
      <c r="L123" s="50" t="s">
        <v>493</v>
      </c>
      <c r="M123" s="50" t="s">
        <v>179</v>
      </c>
      <c r="N123" s="59" t="s">
        <v>378</v>
      </c>
      <c r="O123" s="60" t="s">
        <v>379</v>
      </c>
      <c r="P123" s="49">
        <f t="shared" si="14"/>
        <v>51</v>
      </c>
      <c r="Q123" s="49" t="str">
        <f t="shared" si="16"/>
        <v>46-55</v>
      </c>
      <c r="R123" s="58">
        <v>1957</v>
      </c>
      <c r="S123" s="49">
        <v>3</v>
      </c>
      <c r="T123" s="49">
        <v>6</v>
      </c>
      <c r="U123" s="50" t="s">
        <v>175</v>
      </c>
      <c r="V123" s="50" t="s">
        <v>5</v>
      </c>
      <c r="W123" s="50" t="s">
        <v>13</v>
      </c>
      <c r="X123" s="50" t="s">
        <v>33</v>
      </c>
      <c r="Y123" s="49">
        <v>3</v>
      </c>
      <c r="Z123" s="50" t="s">
        <v>36</v>
      </c>
      <c r="AA123" s="50" t="s">
        <v>524</v>
      </c>
    </row>
    <row r="124" spans="2:27" ht="14.25" customHeight="1" x14ac:dyDescent="0.35">
      <c r="B124" s="48">
        <f t="shared" si="15"/>
        <v>5030</v>
      </c>
      <c r="C124" s="49">
        <v>5</v>
      </c>
      <c r="D124" s="49">
        <v>2010</v>
      </c>
      <c r="E124" s="49">
        <v>5</v>
      </c>
      <c r="F124" s="50" t="s">
        <v>1</v>
      </c>
      <c r="G124" s="51">
        <v>30</v>
      </c>
      <c r="H124" s="52">
        <v>1057.9232</v>
      </c>
      <c r="I124" s="53">
        <v>357538.19519999996</v>
      </c>
      <c r="J124" s="53" t="s">
        <v>4</v>
      </c>
      <c r="K124" s="15"/>
      <c r="L124" s="50" t="s">
        <v>498</v>
      </c>
      <c r="M124" s="50" t="s">
        <v>179</v>
      </c>
      <c r="N124" s="59" t="s">
        <v>386</v>
      </c>
      <c r="O124" s="60" t="s">
        <v>387</v>
      </c>
      <c r="P124" s="49">
        <f t="shared" si="14"/>
        <v>51</v>
      </c>
      <c r="Q124" s="49" t="str">
        <f t="shared" si="16"/>
        <v>46-55</v>
      </c>
      <c r="R124" s="58">
        <v>1959</v>
      </c>
      <c r="S124" s="49">
        <v>4</v>
      </c>
      <c r="T124" s="49">
        <v>20</v>
      </c>
      <c r="U124" s="50" t="s">
        <v>175</v>
      </c>
      <c r="V124" s="50" t="s">
        <v>5</v>
      </c>
      <c r="W124" s="50" t="s">
        <v>14</v>
      </c>
      <c r="X124" s="50" t="s">
        <v>33</v>
      </c>
      <c r="Y124" s="49">
        <v>3</v>
      </c>
      <c r="Z124" s="50" t="s">
        <v>36</v>
      </c>
      <c r="AA124" s="50" t="s">
        <v>524</v>
      </c>
    </row>
    <row r="125" spans="2:27" ht="14.25" customHeight="1" x14ac:dyDescent="0.35">
      <c r="B125" s="48">
        <f t="shared" si="15"/>
        <v>3041</v>
      </c>
      <c r="C125" s="49">
        <v>3</v>
      </c>
      <c r="D125" s="49">
        <v>2008</v>
      </c>
      <c r="E125" s="54">
        <v>1</v>
      </c>
      <c r="F125" s="50" t="s">
        <v>1</v>
      </c>
      <c r="G125" s="49">
        <v>41</v>
      </c>
      <c r="H125" s="52">
        <v>781.0684</v>
      </c>
      <c r="I125" s="53">
        <v>239248.7512</v>
      </c>
      <c r="J125" s="53" t="s">
        <v>4</v>
      </c>
      <c r="K125" s="15"/>
      <c r="L125" s="50" t="s">
        <v>167</v>
      </c>
      <c r="M125" s="50" t="s">
        <v>179</v>
      </c>
      <c r="N125" s="59" t="s">
        <v>275</v>
      </c>
      <c r="O125" s="60" t="s">
        <v>276</v>
      </c>
      <c r="P125" s="49">
        <f t="shared" si="14"/>
        <v>51</v>
      </c>
      <c r="Q125" s="49" t="str">
        <f t="shared" si="16"/>
        <v>46-55</v>
      </c>
      <c r="R125" s="58">
        <v>1957</v>
      </c>
      <c r="S125" s="49">
        <v>9</v>
      </c>
      <c r="T125" s="49">
        <v>9</v>
      </c>
      <c r="U125" s="50" t="s">
        <v>175</v>
      </c>
      <c r="V125" s="50" t="s">
        <v>5</v>
      </c>
      <c r="W125" s="50" t="s">
        <v>13</v>
      </c>
      <c r="X125" s="50" t="s">
        <v>33</v>
      </c>
      <c r="Y125" s="49">
        <v>5</v>
      </c>
      <c r="Z125" s="50" t="s">
        <v>36</v>
      </c>
      <c r="AA125" s="50" t="s">
        <v>181</v>
      </c>
    </row>
    <row r="126" spans="2:27" ht="14.25" customHeight="1" x14ac:dyDescent="0.35">
      <c r="B126" s="48">
        <f t="shared" si="15"/>
        <v>2057</v>
      </c>
      <c r="C126" s="49">
        <v>2</v>
      </c>
      <c r="D126" s="49">
        <v>2006</v>
      </c>
      <c r="E126" s="49">
        <v>9</v>
      </c>
      <c r="F126" s="55" t="s">
        <v>1</v>
      </c>
      <c r="G126" s="51">
        <v>57</v>
      </c>
      <c r="H126" s="52">
        <v>1396.8632</v>
      </c>
      <c r="I126" s="53">
        <v>382277.14880000002</v>
      </c>
      <c r="J126" s="53" t="s">
        <v>4</v>
      </c>
      <c r="K126" s="15"/>
      <c r="L126" s="50" t="s">
        <v>78</v>
      </c>
      <c r="M126" s="50" t="s">
        <v>179</v>
      </c>
      <c r="N126" s="59" t="s">
        <v>295</v>
      </c>
      <c r="O126" s="60" t="s">
        <v>296</v>
      </c>
      <c r="P126" s="49">
        <f t="shared" si="14"/>
        <v>52</v>
      </c>
      <c r="Q126" s="49" t="str">
        <f t="shared" si="16"/>
        <v>46-55</v>
      </c>
      <c r="R126" s="58">
        <v>1954</v>
      </c>
      <c r="S126" s="49">
        <v>9</v>
      </c>
      <c r="T126" s="49">
        <v>28.999999999999996</v>
      </c>
      <c r="U126" s="50" t="s">
        <v>175</v>
      </c>
      <c r="V126" s="50" t="s">
        <v>5</v>
      </c>
      <c r="W126" s="50" t="s">
        <v>13</v>
      </c>
      <c r="X126" s="50" t="s">
        <v>33</v>
      </c>
      <c r="Y126" s="49">
        <v>4</v>
      </c>
      <c r="Z126" s="50" t="s">
        <v>35</v>
      </c>
      <c r="AA126" s="50" t="s">
        <v>39</v>
      </c>
    </row>
    <row r="127" spans="2:27" ht="14.25" customHeight="1" x14ac:dyDescent="0.35">
      <c r="B127" s="48">
        <f t="shared" si="15"/>
        <v>4028</v>
      </c>
      <c r="C127" s="49">
        <v>4</v>
      </c>
      <c r="D127" s="49">
        <v>2007</v>
      </c>
      <c r="E127" s="49">
        <v>2</v>
      </c>
      <c r="F127" s="50" t="s">
        <v>1</v>
      </c>
      <c r="G127" s="51">
        <v>28</v>
      </c>
      <c r="H127" s="52">
        <v>794.51840000000004</v>
      </c>
      <c r="I127" s="53">
        <v>248422.66399999999</v>
      </c>
      <c r="J127" s="53" t="s">
        <v>4</v>
      </c>
      <c r="K127" s="15"/>
      <c r="L127" s="50" t="s">
        <v>515</v>
      </c>
      <c r="M127" s="50" t="s">
        <v>179</v>
      </c>
      <c r="N127" s="61" t="s">
        <v>476</v>
      </c>
      <c r="O127" s="50" t="s">
        <v>516</v>
      </c>
      <c r="P127" s="49">
        <f t="shared" si="14"/>
        <v>52</v>
      </c>
      <c r="Q127" s="49" t="str">
        <f t="shared" si="16"/>
        <v>46-55</v>
      </c>
      <c r="R127" s="58">
        <v>1955</v>
      </c>
      <c r="S127" s="49">
        <v>8</v>
      </c>
      <c r="T127" s="49">
        <v>7</v>
      </c>
      <c r="U127" s="50" t="s">
        <v>177</v>
      </c>
      <c r="V127" s="50" t="s">
        <v>5</v>
      </c>
      <c r="W127" s="50" t="s">
        <v>13</v>
      </c>
      <c r="X127" s="50" t="s">
        <v>34</v>
      </c>
      <c r="Y127" s="49">
        <v>4</v>
      </c>
      <c r="Z127" s="50" t="s">
        <v>35</v>
      </c>
      <c r="AA127" s="50" t="s">
        <v>524</v>
      </c>
    </row>
    <row r="128" spans="2:27" ht="14.25" customHeight="1" x14ac:dyDescent="0.35">
      <c r="B128" s="48">
        <f t="shared" si="15"/>
        <v>3032</v>
      </c>
      <c r="C128" s="49">
        <v>3</v>
      </c>
      <c r="D128" s="49">
        <v>2007</v>
      </c>
      <c r="E128" s="54">
        <v>8</v>
      </c>
      <c r="F128" s="50" t="s">
        <v>1</v>
      </c>
      <c r="G128" s="49">
        <v>32</v>
      </c>
      <c r="H128" s="52">
        <v>923.20799999999997</v>
      </c>
      <c r="I128" s="53">
        <v>242740.65599999999</v>
      </c>
      <c r="J128" s="53" t="s">
        <v>4</v>
      </c>
      <c r="K128" s="15"/>
      <c r="L128" s="50" t="s">
        <v>136</v>
      </c>
      <c r="M128" s="50" t="s">
        <v>179</v>
      </c>
      <c r="N128" s="59" t="s">
        <v>411</v>
      </c>
      <c r="O128" s="60" t="s">
        <v>412</v>
      </c>
      <c r="P128" s="49">
        <f t="shared" si="14"/>
        <v>53</v>
      </c>
      <c r="Q128" s="49" t="str">
        <f t="shared" si="16"/>
        <v>46-55</v>
      </c>
      <c r="R128" s="58">
        <v>1954</v>
      </c>
      <c r="S128" s="49">
        <v>2</v>
      </c>
      <c r="T128" s="49">
        <v>27</v>
      </c>
      <c r="U128" s="50" t="s">
        <v>175</v>
      </c>
      <c r="V128" s="50" t="s">
        <v>7</v>
      </c>
      <c r="W128" s="50" t="s">
        <v>15</v>
      </c>
      <c r="X128" s="50" t="s">
        <v>34</v>
      </c>
      <c r="Y128" s="49">
        <v>4</v>
      </c>
      <c r="Z128" s="50" t="s">
        <v>35</v>
      </c>
      <c r="AA128" s="50" t="s">
        <v>524</v>
      </c>
    </row>
    <row r="129" spans="2:27" ht="14.25" customHeight="1" x14ac:dyDescent="0.35">
      <c r="B129" s="48">
        <f t="shared" si="15"/>
        <v>3013</v>
      </c>
      <c r="C129" s="49">
        <v>3</v>
      </c>
      <c r="D129" s="49">
        <v>2007</v>
      </c>
      <c r="E129" s="54">
        <v>8</v>
      </c>
      <c r="F129" s="50" t="s">
        <v>1</v>
      </c>
      <c r="G129" s="49">
        <v>13</v>
      </c>
      <c r="H129" s="52">
        <v>781.0684</v>
      </c>
      <c r="I129" s="53">
        <v>253025.77720000001</v>
      </c>
      <c r="J129" s="53" t="s">
        <v>4</v>
      </c>
      <c r="K129" s="15"/>
      <c r="L129" s="50" t="s">
        <v>137</v>
      </c>
      <c r="M129" s="50" t="s">
        <v>179</v>
      </c>
      <c r="N129" s="59" t="s">
        <v>427</v>
      </c>
      <c r="O129" s="60" t="s">
        <v>428</v>
      </c>
      <c r="P129" s="49">
        <f t="shared" si="14"/>
        <v>53</v>
      </c>
      <c r="Q129" s="49" t="str">
        <f t="shared" si="16"/>
        <v>46-55</v>
      </c>
      <c r="R129" s="58">
        <v>1954</v>
      </c>
      <c r="S129" s="49">
        <v>1</v>
      </c>
      <c r="T129" s="49">
        <v>7</v>
      </c>
      <c r="U129" s="50" t="s">
        <v>175</v>
      </c>
      <c r="V129" s="50" t="s">
        <v>5</v>
      </c>
      <c r="W129" s="50" t="s">
        <v>15</v>
      </c>
      <c r="X129" s="50" t="s">
        <v>33</v>
      </c>
      <c r="Y129" s="49">
        <v>4</v>
      </c>
      <c r="Z129" s="50" t="s">
        <v>35</v>
      </c>
      <c r="AA129" s="50" t="s">
        <v>39</v>
      </c>
    </row>
    <row r="130" spans="2:27" ht="14.25" customHeight="1" x14ac:dyDescent="0.35">
      <c r="B130" s="48">
        <f t="shared" si="15"/>
        <v>1040</v>
      </c>
      <c r="C130" s="49">
        <v>1</v>
      </c>
      <c r="D130" s="49">
        <v>2006</v>
      </c>
      <c r="E130" s="49">
        <v>4</v>
      </c>
      <c r="F130" s="50" t="s">
        <v>1</v>
      </c>
      <c r="G130" s="51">
        <v>40</v>
      </c>
      <c r="H130" s="52">
        <v>782.25200000000007</v>
      </c>
      <c r="I130" s="53">
        <v>234172.38800000004</v>
      </c>
      <c r="J130" s="53" t="s">
        <v>4</v>
      </c>
      <c r="K130" s="15"/>
      <c r="L130" s="50" t="s">
        <v>67</v>
      </c>
      <c r="M130" s="50" t="s">
        <v>179</v>
      </c>
      <c r="N130" s="59" t="s">
        <v>235</v>
      </c>
      <c r="O130" s="60" t="s">
        <v>236</v>
      </c>
      <c r="P130" s="49">
        <f t="shared" si="14"/>
        <v>54</v>
      </c>
      <c r="Q130" s="49" t="str">
        <f t="shared" si="16"/>
        <v>46-55</v>
      </c>
      <c r="R130" s="58">
        <v>1952</v>
      </c>
      <c r="S130" s="49">
        <v>6</v>
      </c>
      <c r="T130" s="49">
        <v>19</v>
      </c>
      <c r="U130" s="50" t="s">
        <v>177</v>
      </c>
      <c r="V130" s="50" t="s">
        <v>5</v>
      </c>
      <c r="W130" s="50" t="s">
        <v>14</v>
      </c>
      <c r="X130" s="50" t="s">
        <v>33</v>
      </c>
      <c r="Y130" s="49">
        <v>3</v>
      </c>
      <c r="Z130" s="50" t="s">
        <v>35</v>
      </c>
      <c r="AA130" s="50" t="s">
        <v>524</v>
      </c>
    </row>
    <row r="131" spans="2:27" ht="14.25" customHeight="1" x14ac:dyDescent="0.35">
      <c r="B131" s="48">
        <f t="shared" si="15"/>
        <v>4031</v>
      </c>
      <c r="C131" s="49">
        <v>4</v>
      </c>
      <c r="D131" s="49">
        <v>2007</v>
      </c>
      <c r="E131" s="49">
        <v>6</v>
      </c>
      <c r="F131" s="50" t="s">
        <v>1</v>
      </c>
      <c r="G131" s="51">
        <v>31</v>
      </c>
      <c r="H131" s="52">
        <v>733.18639999999994</v>
      </c>
      <c r="I131" s="53">
        <v>200678.75119999997</v>
      </c>
      <c r="J131" s="53" t="s">
        <v>4</v>
      </c>
      <c r="K131" s="15"/>
      <c r="L131" s="50" t="s">
        <v>499</v>
      </c>
      <c r="M131" s="50" t="s">
        <v>179</v>
      </c>
      <c r="N131" s="59" t="s">
        <v>383</v>
      </c>
      <c r="O131" s="60" t="s">
        <v>237</v>
      </c>
      <c r="P131" s="49">
        <f t="shared" ref="P131:P144" si="17">IF((D131-R131)=0," ",D131-R131)</f>
        <v>54</v>
      </c>
      <c r="Q131" s="49" t="str">
        <f t="shared" si="16"/>
        <v>46-55</v>
      </c>
      <c r="R131" s="58">
        <v>1953</v>
      </c>
      <c r="S131" s="49">
        <v>6</v>
      </c>
      <c r="T131" s="49">
        <v>9</v>
      </c>
      <c r="U131" s="50" t="s">
        <v>175</v>
      </c>
      <c r="V131" s="50" t="s">
        <v>5</v>
      </c>
      <c r="W131" s="50" t="s">
        <v>19</v>
      </c>
      <c r="X131" s="50" t="s">
        <v>33</v>
      </c>
      <c r="Y131" s="49">
        <v>4</v>
      </c>
      <c r="Z131" s="50" t="s">
        <v>35</v>
      </c>
      <c r="AA131" s="50" t="s">
        <v>524</v>
      </c>
    </row>
    <row r="132" spans="2:27" ht="14.25" customHeight="1" x14ac:dyDescent="0.35">
      <c r="B132" s="48">
        <f t="shared" si="15"/>
        <v>4019</v>
      </c>
      <c r="C132" s="49">
        <v>4</v>
      </c>
      <c r="D132" s="49">
        <v>2007</v>
      </c>
      <c r="E132" s="49">
        <v>12</v>
      </c>
      <c r="F132" s="50" t="s">
        <v>1</v>
      </c>
      <c r="G132" s="51">
        <v>19</v>
      </c>
      <c r="H132" s="52">
        <v>733.18639999999994</v>
      </c>
      <c r="I132" s="53">
        <v>226578.51199999999</v>
      </c>
      <c r="J132" s="53" t="s">
        <v>4</v>
      </c>
      <c r="K132" s="15"/>
      <c r="L132" s="50" t="s">
        <v>503</v>
      </c>
      <c r="M132" s="50" t="s">
        <v>179</v>
      </c>
      <c r="N132" s="59" t="s">
        <v>431</v>
      </c>
      <c r="O132" s="60" t="s">
        <v>432</v>
      </c>
      <c r="P132" s="49">
        <f t="shared" si="17"/>
        <v>54</v>
      </c>
      <c r="Q132" s="49" t="str">
        <f t="shared" si="16"/>
        <v>46-55</v>
      </c>
      <c r="R132" s="58">
        <v>1953</v>
      </c>
      <c r="S132" s="49">
        <v>9</v>
      </c>
      <c r="T132" s="49">
        <v>15</v>
      </c>
      <c r="U132" s="50" t="s">
        <v>175</v>
      </c>
      <c r="V132" s="50" t="s">
        <v>5</v>
      </c>
      <c r="W132" s="50" t="s">
        <v>13</v>
      </c>
      <c r="X132" s="50" t="s">
        <v>33</v>
      </c>
      <c r="Y132" s="49">
        <v>4</v>
      </c>
      <c r="Z132" s="50" t="s">
        <v>35</v>
      </c>
      <c r="AA132" s="50" t="s">
        <v>524</v>
      </c>
    </row>
    <row r="133" spans="2:27" ht="14.25" customHeight="1" x14ac:dyDescent="0.35">
      <c r="B133" s="48">
        <f t="shared" si="15"/>
        <v>4029</v>
      </c>
      <c r="C133" s="49">
        <v>4</v>
      </c>
      <c r="D133" s="49">
        <v>2007</v>
      </c>
      <c r="E133" s="49">
        <v>11</v>
      </c>
      <c r="F133" s="50" t="s">
        <v>1</v>
      </c>
      <c r="G133" s="51">
        <v>29</v>
      </c>
      <c r="H133" s="52">
        <v>794.51840000000004</v>
      </c>
      <c r="I133" s="53">
        <v>200148.89440000002</v>
      </c>
      <c r="J133" s="53" t="s">
        <v>4</v>
      </c>
      <c r="K133" s="15"/>
      <c r="L133" s="50" t="s">
        <v>525</v>
      </c>
      <c r="M133" s="50" t="s">
        <v>179</v>
      </c>
      <c r="N133" s="59" t="s">
        <v>459</v>
      </c>
      <c r="O133" s="60" t="s">
        <v>289</v>
      </c>
      <c r="P133" s="49">
        <f t="shared" si="17"/>
        <v>54</v>
      </c>
      <c r="Q133" s="49" t="str">
        <f t="shared" si="16"/>
        <v>46-55</v>
      </c>
      <c r="R133" s="58">
        <v>1953</v>
      </c>
      <c r="S133" s="49">
        <v>7</v>
      </c>
      <c r="T133" s="49">
        <v>30</v>
      </c>
      <c r="U133" s="50" t="s">
        <v>177</v>
      </c>
      <c r="V133" s="50" t="s">
        <v>5</v>
      </c>
      <c r="W133" s="50" t="s">
        <v>13</v>
      </c>
      <c r="X133" s="50" t="s">
        <v>33</v>
      </c>
      <c r="Y133" s="49">
        <v>4</v>
      </c>
      <c r="Z133" s="50" t="s">
        <v>36</v>
      </c>
      <c r="AA133" s="50" t="s">
        <v>524</v>
      </c>
    </row>
    <row r="134" spans="2:27" ht="14.25" customHeight="1" x14ac:dyDescent="0.35">
      <c r="B134" s="48">
        <f t="shared" si="15"/>
        <v>1021</v>
      </c>
      <c r="C134" s="49">
        <v>1</v>
      </c>
      <c r="D134" s="49">
        <v>2004</v>
      </c>
      <c r="E134" s="49">
        <v>10</v>
      </c>
      <c r="F134" s="50" t="s">
        <v>1</v>
      </c>
      <c r="G134" s="51">
        <v>21</v>
      </c>
      <c r="H134" s="52">
        <v>756.21280000000002</v>
      </c>
      <c r="I134" s="53">
        <v>218585.92480000001</v>
      </c>
      <c r="J134" s="53" t="s">
        <v>4</v>
      </c>
      <c r="K134" s="15"/>
      <c r="L134" s="50" t="s">
        <v>43</v>
      </c>
      <c r="M134" s="50" t="s">
        <v>179</v>
      </c>
      <c r="N134" s="59" t="s">
        <v>187</v>
      </c>
      <c r="O134" s="60" t="s">
        <v>188</v>
      </c>
      <c r="P134" s="49">
        <f t="shared" si="17"/>
        <v>55</v>
      </c>
      <c r="Q134" s="49" t="str">
        <f t="shared" si="16"/>
        <v>46-55</v>
      </c>
      <c r="R134" s="58">
        <v>1949</v>
      </c>
      <c r="S134" s="49">
        <v>7.0000000000000009</v>
      </c>
      <c r="T134" s="49">
        <v>14</v>
      </c>
      <c r="U134" s="50" t="s">
        <v>175</v>
      </c>
      <c r="V134" s="50" t="s">
        <v>5</v>
      </c>
      <c r="W134" s="50" t="s">
        <v>17</v>
      </c>
      <c r="X134" s="50" t="s">
        <v>34</v>
      </c>
      <c r="Y134" s="49">
        <v>4</v>
      </c>
      <c r="Z134" s="50" t="s">
        <v>35</v>
      </c>
      <c r="AA134" s="50" t="s">
        <v>39</v>
      </c>
    </row>
    <row r="135" spans="2:27" ht="14.25" customHeight="1" x14ac:dyDescent="0.35">
      <c r="B135" s="48">
        <f t="shared" si="15"/>
        <v>1006</v>
      </c>
      <c r="C135" s="49">
        <v>1</v>
      </c>
      <c r="D135" s="49">
        <v>2005</v>
      </c>
      <c r="E135" s="49">
        <v>8</v>
      </c>
      <c r="F135" s="50" t="s">
        <v>1</v>
      </c>
      <c r="G135" s="51">
        <v>6</v>
      </c>
      <c r="H135" s="52">
        <v>736.62959999999987</v>
      </c>
      <c r="I135" s="53">
        <v>198841.69519999996</v>
      </c>
      <c r="J135" s="53" t="s">
        <v>4</v>
      </c>
      <c r="K135" s="15"/>
      <c r="L135" s="50" t="s">
        <v>58</v>
      </c>
      <c r="M135" s="50" t="s">
        <v>179</v>
      </c>
      <c r="N135" s="59" t="s">
        <v>237</v>
      </c>
      <c r="O135" s="60" t="s">
        <v>238</v>
      </c>
      <c r="P135" s="49">
        <f t="shared" si="17"/>
        <v>55</v>
      </c>
      <c r="Q135" s="49" t="str">
        <f t="shared" si="16"/>
        <v>46-55</v>
      </c>
      <c r="R135" s="58">
        <v>1950</v>
      </c>
      <c r="S135" s="49">
        <v>7.0000000000000009</v>
      </c>
      <c r="T135" s="49">
        <v>18</v>
      </c>
      <c r="U135" s="50" t="s">
        <v>175</v>
      </c>
      <c r="V135" s="50" t="s">
        <v>5</v>
      </c>
      <c r="W135" s="50" t="s">
        <v>14</v>
      </c>
      <c r="X135" s="50" t="s">
        <v>33</v>
      </c>
      <c r="Y135" s="49">
        <v>2</v>
      </c>
      <c r="Z135" s="50" t="s">
        <v>35</v>
      </c>
      <c r="AA135" s="50" t="s">
        <v>524</v>
      </c>
    </row>
    <row r="136" spans="2:27" ht="14.25" customHeight="1" x14ac:dyDescent="0.35">
      <c r="B136" s="48">
        <f t="shared" ref="B136:B167" si="18">C136*1000+G136</f>
        <v>2034</v>
      </c>
      <c r="C136" s="49">
        <v>2</v>
      </c>
      <c r="D136" s="49">
        <v>2007</v>
      </c>
      <c r="E136" s="49">
        <v>7</v>
      </c>
      <c r="F136" s="50" t="s">
        <v>1</v>
      </c>
      <c r="G136" s="51">
        <v>34</v>
      </c>
      <c r="H136" s="52">
        <v>785.48</v>
      </c>
      <c r="I136" s="53">
        <v>252927.84</v>
      </c>
      <c r="J136" s="53" t="s">
        <v>4</v>
      </c>
      <c r="K136" s="15"/>
      <c r="L136" s="50" t="s">
        <v>129</v>
      </c>
      <c r="M136" s="50" t="s">
        <v>179</v>
      </c>
      <c r="N136" s="59" t="s">
        <v>421</v>
      </c>
      <c r="O136" s="60" t="s">
        <v>422</v>
      </c>
      <c r="P136" s="49">
        <f t="shared" si="17"/>
        <v>55</v>
      </c>
      <c r="Q136" s="49" t="str">
        <f t="shared" ref="Q136:Q167" si="19">IF(P136&lt;26,"18-25",IF(P136&lt;36,"26-35",IF(P136&lt;46,"36-45",IF(P136&lt;56,"46-55",IF(P136&lt;66,"56-65","65+")))))</f>
        <v>46-55</v>
      </c>
      <c r="R136" s="58">
        <v>1952</v>
      </c>
      <c r="S136" s="49">
        <v>5</v>
      </c>
      <c r="T136" s="49">
        <v>15</v>
      </c>
      <c r="U136" s="50" t="s">
        <v>175</v>
      </c>
      <c r="V136" s="50" t="s">
        <v>5</v>
      </c>
      <c r="W136" s="50" t="s">
        <v>19</v>
      </c>
      <c r="X136" s="50" t="s">
        <v>33</v>
      </c>
      <c r="Y136" s="49">
        <v>2</v>
      </c>
      <c r="Z136" s="50" t="s">
        <v>36</v>
      </c>
      <c r="AA136" s="50" t="s">
        <v>181</v>
      </c>
    </row>
    <row r="137" spans="2:27" ht="14.25" customHeight="1" x14ac:dyDescent="0.35">
      <c r="B137" s="48">
        <f t="shared" si="18"/>
        <v>3021</v>
      </c>
      <c r="C137" s="49">
        <v>3</v>
      </c>
      <c r="D137" s="49">
        <v>2007</v>
      </c>
      <c r="E137" s="54">
        <v>7</v>
      </c>
      <c r="F137" s="50" t="s">
        <v>1</v>
      </c>
      <c r="G137" s="49">
        <v>21</v>
      </c>
      <c r="H137" s="52">
        <v>781.0684</v>
      </c>
      <c r="I137" s="53">
        <v>225290.22039999999</v>
      </c>
      <c r="J137" s="53" t="s">
        <v>4</v>
      </c>
      <c r="K137" s="15"/>
      <c r="L137" s="50" t="s">
        <v>130</v>
      </c>
      <c r="M137" s="50" t="s">
        <v>179</v>
      </c>
      <c r="N137" s="59" t="s">
        <v>396</v>
      </c>
      <c r="O137" s="60" t="s">
        <v>397</v>
      </c>
      <c r="P137" s="49">
        <f t="shared" si="17"/>
        <v>55</v>
      </c>
      <c r="Q137" s="49" t="str">
        <f t="shared" si="19"/>
        <v>46-55</v>
      </c>
      <c r="R137" s="58">
        <v>1952</v>
      </c>
      <c r="S137" s="49">
        <v>6</v>
      </c>
      <c r="T137" s="49">
        <v>18</v>
      </c>
      <c r="U137" s="50" t="s">
        <v>177</v>
      </c>
      <c r="V137" s="50" t="s">
        <v>5</v>
      </c>
      <c r="W137" s="50" t="s">
        <v>13</v>
      </c>
      <c r="X137" s="50" t="s">
        <v>33</v>
      </c>
      <c r="Y137" s="49">
        <v>3</v>
      </c>
      <c r="Z137" s="50" t="s">
        <v>35</v>
      </c>
      <c r="AA137" s="50" t="s">
        <v>524</v>
      </c>
    </row>
    <row r="138" spans="2:27" ht="14.25" customHeight="1" x14ac:dyDescent="0.35">
      <c r="B138" s="48">
        <f t="shared" si="18"/>
        <v>5021</v>
      </c>
      <c r="C138" s="49">
        <v>5</v>
      </c>
      <c r="D138" s="49">
        <v>2008</v>
      </c>
      <c r="E138" s="49">
        <v>12</v>
      </c>
      <c r="F138" s="50" t="s">
        <v>1</v>
      </c>
      <c r="G138" s="51">
        <v>21</v>
      </c>
      <c r="H138" s="52">
        <v>798.28440000000001</v>
      </c>
      <c r="I138" s="53">
        <v>234750.58600000001</v>
      </c>
      <c r="J138" s="53" t="s">
        <v>4</v>
      </c>
      <c r="K138" s="15"/>
      <c r="L138" s="50" t="s">
        <v>506</v>
      </c>
      <c r="M138" s="50" t="s">
        <v>179</v>
      </c>
      <c r="N138" s="59" t="s">
        <v>453</v>
      </c>
      <c r="O138" s="60" t="s">
        <v>454</v>
      </c>
      <c r="P138" s="49">
        <f t="shared" si="17"/>
        <v>55</v>
      </c>
      <c r="Q138" s="49" t="str">
        <f t="shared" si="19"/>
        <v>46-55</v>
      </c>
      <c r="R138" s="58">
        <v>1953</v>
      </c>
      <c r="S138" s="49">
        <v>2</v>
      </c>
      <c r="T138" s="49">
        <v>3</v>
      </c>
      <c r="U138" s="50" t="s">
        <v>175</v>
      </c>
      <c r="V138" s="50" t="s">
        <v>5</v>
      </c>
      <c r="W138" s="50" t="s">
        <v>14</v>
      </c>
      <c r="X138" s="50" t="s">
        <v>34</v>
      </c>
      <c r="Y138" s="49">
        <v>2</v>
      </c>
      <c r="Z138" s="50" t="s">
        <v>35</v>
      </c>
      <c r="AA138" s="50" t="s">
        <v>524</v>
      </c>
    </row>
    <row r="139" spans="2:27" ht="14.25" customHeight="1" x14ac:dyDescent="0.35">
      <c r="B139" s="48">
        <f t="shared" si="18"/>
        <v>5022</v>
      </c>
      <c r="C139" s="49">
        <v>5</v>
      </c>
      <c r="D139" s="49">
        <v>2008</v>
      </c>
      <c r="E139" s="49">
        <v>12</v>
      </c>
      <c r="F139" s="50" t="s">
        <v>1</v>
      </c>
      <c r="G139" s="51">
        <v>22</v>
      </c>
      <c r="H139" s="52">
        <v>798.28440000000001</v>
      </c>
      <c r="I139" s="53">
        <v>287466.41159999999</v>
      </c>
      <c r="J139" s="53" t="s">
        <v>4</v>
      </c>
      <c r="K139" s="15"/>
      <c r="L139" s="50" t="s">
        <v>506</v>
      </c>
      <c r="M139" s="50" t="s">
        <v>179</v>
      </c>
      <c r="N139" s="59" t="s">
        <v>453</v>
      </c>
      <c r="O139" s="60" t="s">
        <v>454</v>
      </c>
      <c r="P139" s="49">
        <f t="shared" si="17"/>
        <v>55</v>
      </c>
      <c r="Q139" s="49" t="str">
        <f t="shared" si="19"/>
        <v>46-55</v>
      </c>
      <c r="R139" s="58">
        <v>1953</v>
      </c>
      <c r="S139" s="49">
        <v>2</v>
      </c>
      <c r="T139" s="49">
        <v>3</v>
      </c>
      <c r="U139" s="50" t="s">
        <v>175</v>
      </c>
      <c r="V139" s="50" t="s">
        <v>5</v>
      </c>
      <c r="W139" s="50" t="s">
        <v>14</v>
      </c>
      <c r="X139" s="50" t="s">
        <v>34</v>
      </c>
      <c r="Y139" s="49">
        <v>2</v>
      </c>
      <c r="Z139" s="50" t="s">
        <v>35</v>
      </c>
      <c r="AA139" s="50" t="s">
        <v>524</v>
      </c>
    </row>
    <row r="140" spans="2:27" ht="14.25" customHeight="1" x14ac:dyDescent="0.35">
      <c r="B140" s="48">
        <f t="shared" si="18"/>
        <v>1044</v>
      </c>
      <c r="C140" s="49">
        <v>1</v>
      </c>
      <c r="D140" s="49">
        <v>2004</v>
      </c>
      <c r="E140" s="49">
        <v>6</v>
      </c>
      <c r="F140" s="50" t="s">
        <v>1</v>
      </c>
      <c r="G140" s="51">
        <v>44</v>
      </c>
      <c r="H140" s="52">
        <v>827.87439999999992</v>
      </c>
      <c r="I140" s="53">
        <v>229464.71119999999</v>
      </c>
      <c r="J140" s="53" t="s">
        <v>4</v>
      </c>
      <c r="K140" s="15"/>
      <c r="L140" s="50" t="s">
        <v>30</v>
      </c>
      <c r="M140" s="50" t="s">
        <v>179</v>
      </c>
      <c r="N140" s="59" t="s">
        <v>182</v>
      </c>
      <c r="O140" s="60" t="s">
        <v>183</v>
      </c>
      <c r="P140" s="49">
        <f t="shared" si="17"/>
        <v>56</v>
      </c>
      <c r="Q140" s="49" t="str">
        <f t="shared" si="19"/>
        <v>56-65</v>
      </c>
      <c r="R140" s="58">
        <v>1948</v>
      </c>
      <c r="S140" s="49">
        <v>4</v>
      </c>
      <c r="T140" s="49">
        <v>23</v>
      </c>
      <c r="U140" s="50" t="s">
        <v>177</v>
      </c>
      <c r="V140" s="50" t="s">
        <v>5</v>
      </c>
      <c r="W140" s="50" t="s">
        <v>13</v>
      </c>
      <c r="X140" s="50" t="s">
        <v>33</v>
      </c>
      <c r="Y140" s="49">
        <v>5</v>
      </c>
      <c r="Z140" s="50" t="s">
        <v>35</v>
      </c>
      <c r="AA140" s="50" t="s">
        <v>524</v>
      </c>
    </row>
    <row r="141" spans="2:27" ht="14.25" customHeight="1" x14ac:dyDescent="0.35">
      <c r="B141" s="48">
        <f t="shared" si="18"/>
        <v>1043</v>
      </c>
      <c r="C141" s="49">
        <v>1</v>
      </c>
      <c r="D141" s="49">
        <v>2004</v>
      </c>
      <c r="E141" s="49">
        <v>6</v>
      </c>
      <c r="F141" s="50" t="s">
        <v>1</v>
      </c>
      <c r="G141" s="51">
        <v>43</v>
      </c>
      <c r="H141" s="52">
        <v>1160.3584000000001</v>
      </c>
      <c r="I141" s="53">
        <v>377313.5552</v>
      </c>
      <c r="J141" s="53" t="s">
        <v>4</v>
      </c>
      <c r="K141" s="15"/>
      <c r="L141" s="50" t="s">
        <v>31</v>
      </c>
      <c r="M141" s="50" t="s">
        <v>179</v>
      </c>
      <c r="N141" s="59" t="s">
        <v>199</v>
      </c>
      <c r="O141" s="60" t="s">
        <v>200</v>
      </c>
      <c r="P141" s="49">
        <f t="shared" si="17"/>
        <v>56</v>
      </c>
      <c r="Q141" s="49" t="str">
        <f t="shared" si="19"/>
        <v>56-65</v>
      </c>
      <c r="R141" s="58">
        <v>1948</v>
      </c>
      <c r="S141" s="49">
        <v>4</v>
      </c>
      <c r="T141" s="49">
        <v>23</v>
      </c>
      <c r="U141" s="50" t="s">
        <v>177</v>
      </c>
      <c r="V141" s="50" t="s">
        <v>5</v>
      </c>
      <c r="W141" s="50" t="s">
        <v>13</v>
      </c>
      <c r="X141" s="50" t="s">
        <v>33</v>
      </c>
      <c r="Y141" s="49">
        <v>5</v>
      </c>
      <c r="Z141" s="50" t="s">
        <v>35</v>
      </c>
      <c r="AA141" s="50" t="s">
        <v>524</v>
      </c>
    </row>
    <row r="142" spans="2:27" ht="14.25" customHeight="1" x14ac:dyDescent="0.35">
      <c r="B142" s="48">
        <f t="shared" si="18"/>
        <v>1027</v>
      </c>
      <c r="C142" s="49">
        <v>1</v>
      </c>
      <c r="D142" s="49">
        <v>2005</v>
      </c>
      <c r="E142" s="49">
        <v>8</v>
      </c>
      <c r="F142" s="50" t="s">
        <v>1</v>
      </c>
      <c r="G142" s="51">
        <v>27</v>
      </c>
      <c r="H142" s="52">
        <v>827.87439999999992</v>
      </c>
      <c r="I142" s="53">
        <v>276759.18</v>
      </c>
      <c r="J142" s="53" t="s">
        <v>4</v>
      </c>
      <c r="K142" s="15"/>
      <c r="L142" s="50" t="s">
        <v>59</v>
      </c>
      <c r="M142" s="50" t="s">
        <v>179</v>
      </c>
      <c r="N142" s="59" t="s">
        <v>231</v>
      </c>
      <c r="O142" s="60" t="s">
        <v>232</v>
      </c>
      <c r="P142" s="49">
        <f t="shared" si="17"/>
        <v>56</v>
      </c>
      <c r="Q142" s="49" t="str">
        <f t="shared" si="19"/>
        <v>56-65</v>
      </c>
      <c r="R142" s="58">
        <v>1949</v>
      </c>
      <c r="S142" s="49">
        <v>11</v>
      </c>
      <c r="T142" s="49">
        <v>14</v>
      </c>
      <c r="U142" s="50" t="s">
        <v>175</v>
      </c>
      <c r="V142" s="50" t="s">
        <v>5</v>
      </c>
      <c r="W142" s="50" t="s">
        <v>13</v>
      </c>
      <c r="X142" s="50" t="s">
        <v>33</v>
      </c>
      <c r="Y142" s="49">
        <v>3</v>
      </c>
      <c r="Z142" s="50" t="s">
        <v>35</v>
      </c>
      <c r="AA142" s="50" t="s">
        <v>39</v>
      </c>
    </row>
    <row r="143" spans="2:27" ht="14.25" customHeight="1" x14ac:dyDescent="0.35">
      <c r="B143" s="48">
        <f t="shared" si="18"/>
        <v>2023</v>
      </c>
      <c r="C143" s="49">
        <v>2</v>
      </c>
      <c r="D143" s="49">
        <v>2005</v>
      </c>
      <c r="E143" s="49">
        <v>12</v>
      </c>
      <c r="F143" s="50" t="s">
        <v>1</v>
      </c>
      <c r="G143" s="51">
        <v>23</v>
      </c>
      <c r="H143" s="52">
        <v>723.8252</v>
      </c>
      <c r="I143" s="53">
        <v>219373.4056</v>
      </c>
      <c r="J143" s="53" t="s">
        <v>4</v>
      </c>
      <c r="K143" s="15"/>
      <c r="L143" s="50" t="s">
        <v>64</v>
      </c>
      <c r="M143" s="50" t="s">
        <v>179</v>
      </c>
      <c r="N143" s="59" t="s">
        <v>229</v>
      </c>
      <c r="O143" s="60" t="s">
        <v>230</v>
      </c>
      <c r="P143" s="49">
        <f t="shared" si="17"/>
        <v>56</v>
      </c>
      <c r="Q143" s="49" t="str">
        <f t="shared" si="19"/>
        <v>56-65</v>
      </c>
      <c r="R143" s="58">
        <v>1949</v>
      </c>
      <c r="S143" s="49">
        <v>1</v>
      </c>
      <c r="T143" s="49">
        <v>16</v>
      </c>
      <c r="U143" s="50" t="s">
        <v>177</v>
      </c>
      <c r="V143" s="50" t="s">
        <v>5</v>
      </c>
      <c r="W143" s="50" t="s">
        <v>13</v>
      </c>
      <c r="X143" s="50" t="s">
        <v>34</v>
      </c>
      <c r="Y143" s="49">
        <v>3</v>
      </c>
      <c r="Z143" s="50" t="s">
        <v>35</v>
      </c>
      <c r="AA143" s="50" t="s">
        <v>524</v>
      </c>
    </row>
    <row r="144" spans="2:27" ht="14.25" customHeight="1" x14ac:dyDescent="0.35">
      <c r="B144" s="48">
        <f t="shared" si="18"/>
        <v>5046</v>
      </c>
      <c r="C144" s="49">
        <v>5</v>
      </c>
      <c r="D144" s="49">
        <v>2007</v>
      </c>
      <c r="E144" s="49">
        <v>11</v>
      </c>
      <c r="F144" s="50" t="s">
        <v>1</v>
      </c>
      <c r="G144" s="51">
        <v>46</v>
      </c>
      <c r="H144" s="52">
        <v>798.28440000000001</v>
      </c>
      <c r="I144" s="53">
        <v>230216.21919999999</v>
      </c>
      <c r="J144" s="53" t="s">
        <v>4</v>
      </c>
      <c r="K144" s="15"/>
      <c r="L144" s="50" t="s">
        <v>155</v>
      </c>
      <c r="M144" s="50" t="s">
        <v>179</v>
      </c>
      <c r="N144" s="59" t="s">
        <v>457</v>
      </c>
      <c r="O144" s="60" t="s">
        <v>458</v>
      </c>
      <c r="P144" s="49">
        <f t="shared" si="17"/>
        <v>56</v>
      </c>
      <c r="Q144" s="49" t="str">
        <f t="shared" si="19"/>
        <v>56-65</v>
      </c>
      <c r="R144" s="58">
        <v>1951</v>
      </c>
      <c r="S144" s="49">
        <v>11</v>
      </c>
      <c r="T144" s="49">
        <v>10</v>
      </c>
      <c r="U144" s="50" t="s">
        <v>175</v>
      </c>
      <c r="V144" s="50" t="s">
        <v>5</v>
      </c>
      <c r="W144" s="50" t="s">
        <v>13</v>
      </c>
      <c r="X144" s="50" t="s">
        <v>33</v>
      </c>
      <c r="Y144" s="49">
        <v>5</v>
      </c>
      <c r="Z144" s="50" t="s">
        <v>35</v>
      </c>
      <c r="AA144" s="50" t="s">
        <v>524</v>
      </c>
    </row>
    <row r="145" spans="2:27" ht="14.25" customHeight="1" x14ac:dyDescent="0.35">
      <c r="B145" s="48">
        <f t="shared" si="18"/>
        <v>1002</v>
      </c>
      <c r="C145" s="49">
        <v>1</v>
      </c>
      <c r="D145" s="49">
        <v>2004</v>
      </c>
      <c r="E145" s="49">
        <v>3</v>
      </c>
      <c r="F145" s="50" t="s">
        <v>0</v>
      </c>
      <c r="G145" s="51">
        <v>2</v>
      </c>
      <c r="H145" s="52">
        <v>1238.5835999999999</v>
      </c>
      <c r="I145" s="53">
        <v>410932.67319999996</v>
      </c>
      <c r="J145" s="53" t="s">
        <v>4</v>
      </c>
      <c r="K145" s="15"/>
      <c r="L145" s="50" t="s">
        <v>29</v>
      </c>
      <c r="M145" s="50" t="s">
        <v>179</v>
      </c>
      <c r="N145" s="58" t="s">
        <v>435</v>
      </c>
      <c r="O145" s="58" t="s">
        <v>315</v>
      </c>
      <c r="P145" s="49">
        <f t="shared" ref="P145:P153" si="20">IF((D145-R145)=0," ",D145-R145)</f>
        <v>57</v>
      </c>
      <c r="Q145" s="49" t="str">
        <f t="shared" si="19"/>
        <v>56-65</v>
      </c>
      <c r="R145" s="58">
        <v>1947</v>
      </c>
      <c r="S145" s="49">
        <v>2</v>
      </c>
      <c r="T145" s="49">
        <v>13</v>
      </c>
      <c r="U145" s="50" t="s">
        <v>175</v>
      </c>
      <c r="V145" s="50" t="s">
        <v>5</v>
      </c>
      <c r="W145" s="50" t="s">
        <v>13</v>
      </c>
      <c r="X145" s="50" t="s">
        <v>34</v>
      </c>
      <c r="Y145" s="49">
        <v>5</v>
      </c>
      <c r="Z145" s="50" t="s">
        <v>36</v>
      </c>
      <c r="AA145" s="50" t="s">
        <v>524</v>
      </c>
    </row>
    <row r="146" spans="2:27" ht="14.25" customHeight="1" x14ac:dyDescent="0.35">
      <c r="B146" s="48">
        <f t="shared" si="18"/>
        <v>2030</v>
      </c>
      <c r="C146" s="49">
        <v>2</v>
      </c>
      <c r="D146" s="49">
        <v>2005</v>
      </c>
      <c r="E146" s="49">
        <v>12</v>
      </c>
      <c r="F146" s="50" t="s">
        <v>1</v>
      </c>
      <c r="G146" s="51">
        <v>30</v>
      </c>
      <c r="H146" s="52">
        <v>723.8252</v>
      </c>
      <c r="I146" s="53">
        <v>214341.3364</v>
      </c>
      <c r="J146" s="53" t="s">
        <v>4</v>
      </c>
      <c r="K146" s="15"/>
      <c r="L146" s="50" t="s">
        <v>65</v>
      </c>
      <c r="M146" s="50" t="s">
        <v>179</v>
      </c>
      <c r="N146" s="58" t="s">
        <v>209</v>
      </c>
      <c r="O146" s="58" t="s">
        <v>210</v>
      </c>
      <c r="P146" s="49">
        <f t="shared" si="20"/>
        <v>57</v>
      </c>
      <c r="Q146" s="49" t="str">
        <f t="shared" si="19"/>
        <v>56-65</v>
      </c>
      <c r="R146" s="58">
        <v>1948</v>
      </c>
      <c r="S146" s="49">
        <v>2</v>
      </c>
      <c r="T146" s="49">
        <v>20</v>
      </c>
      <c r="U146" s="50" t="s">
        <v>175</v>
      </c>
      <c r="V146" s="50" t="s">
        <v>5</v>
      </c>
      <c r="W146" s="50" t="s">
        <v>17</v>
      </c>
      <c r="X146" s="50" t="s">
        <v>33</v>
      </c>
      <c r="Y146" s="49">
        <v>4</v>
      </c>
      <c r="Z146" s="50" t="s">
        <v>35</v>
      </c>
      <c r="AA146" s="50" t="s">
        <v>181</v>
      </c>
    </row>
    <row r="147" spans="2:27" ht="14.25" customHeight="1" x14ac:dyDescent="0.35">
      <c r="B147" s="48">
        <f t="shared" si="18"/>
        <v>3050</v>
      </c>
      <c r="C147" s="49">
        <v>3</v>
      </c>
      <c r="D147" s="49">
        <v>2006</v>
      </c>
      <c r="E147" s="54">
        <v>11</v>
      </c>
      <c r="F147" s="50" t="s">
        <v>1</v>
      </c>
      <c r="G147" s="49">
        <v>50</v>
      </c>
      <c r="H147" s="52">
        <v>977.86879999999996</v>
      </c>
      <c r="I147" s="53">
        <v>248274.31359999999</v>
      </c>
      <c r="J147" s="53" t="s">
        <v>4</v>
      </c>
      <c r="K147" s="15"/>
      <c r="L147" s="50" t="s">
        <v>89</v>
      </c>
      <c r="M147" s="50" t="s">
        <v>179</v>
      </c>
      <c r="N147" s="58" t="s">
        <v>481</v>
      </c>
      <c r="O147" s="58" t="s">
        <v>482</v>
      </c>
      <c r="P147" s="49">
        <f t="shared" si="20"/>
        <v>57</v>
      </c>
      <c r="Q147" s="49" t="str">
        <f t="shared" si="19"/>
        <v>56-65</v>
      </c>
      <c r="R147" s="58">
        <v>1949</v>
      </c>
      <c r="S147" s="49">
        <v>6</v>
      </c>
      <c r="T147" s="49">
        <v>22</v>
      </c>
      <c r="U147" s="50" t="s">
        <v>177</v>
      </c>
      <c r="V147" s="50" t="s">
        <v>6</v>
      </c>
      <c r="W147" s="50"/>
      <c r="X147" s="50" t="s">
        <v>33</v>
      </c>
      <c r="Y147" s="49">
        <v>3</v>
      </c>
      <c r="Z147" s="50" t="s">
        <v>36</v>
      </c>
      <c r="AA147" s="50" t="s">
        <v>39</v>
      </c>
    </row>
    <row r="148" spans="2:27" ht="14.25" customHeight="1" x14ac:dyDescent="0.35">
      <c r="B148" s="48">
        <f t="shared" si="18"/>
        <v>5050</v>
      </c>
      <c r="C148" s="49">
        <v>5</v>
      </c>
      <c r="D148" s="49">
        <v>2007</v>
      </c>
      <c r="E148" s="49">
        <v>11</v>
      </c>
      <c r="F148" s="50" t="s">
        <v>1</v>
      </c>
      <c r="G148" s="51">
        <v>50</v>
      </c>
      <c r="H148" s="52">
        <v>1093.0008</v>
      </c>
      <c r="I148" s="53">
        <v>390494.27120000002</v>
      </c>
      <c r="J148" s="53" t="s">
        <v>4</v>
      </c>
      <c r="K148" s="15"/>
      <c r="L148" s="50" t="s">
        <v>510</v>
      </c>
      <c r="M148" s="50" t="s">
        <v>179</v>
      </c>
      <c r="N148" s="59" t="s">
        <v>443</v>
      </c>
      <c r="O148" s="60" t="s">
        <v>444</v>
      </c>
      <c r="P148" s="49">
        <f t="shared" si="20"/>
        <v>57</v>
      </c>
      <c r="Q148" s="49" t="str">
        <f t="shared" si="19"/>
        <v>56-65</v>
      </c>
      <c r="R148" s="58">
        <v>1950</v>
      </c>
      <c r="S148" s="49">
        <v>15</v>
      </c>
      <c r="T148" s="49">
        <v>2</v>
      </c>
      <c r="U148" s="50" t="s">
        <v>177</v>
      </c>
      <c r="V148" s="50" t="s">
        <v>5</v>
      </c>
      <c r="W148" s="50" t="s">
        <v>14</v>
      </c>
      <c r="X148" s="50" t="s">
        <v>33</v>
      </c>
      <c r="Y148" s="49">
        <v>3</v>
      </c>
      <c r="Z148" s="50" t="s">
        <v>35</v>
      </c>
      <c r="AA148" s="50" t="s">
        <v>524</v>
      </c>
    </row>
    <row r="149" spans="2:27" ht="14.25" customHeight="1" x14ac:dyDescent="0.35">
      <c r="B149" s="48">
        <f t="shared" si="18"/>
        <v>2039</v>
      </c>
      <c r="C149" s="49">
        <v>2</v>
      </c>
      <c r="D149" s="49">
        <v>2006</v>
      </c>
      <c r="E149" s="49">
        <v>8</v>
      </c>
      <c r="F149" s="50" t="s">
        <v>1</v>
      </c>
      <c r="G149" s="51">
        <v>39</v>
      </c>
      <c r="H149" s="52">
        <v>927.83479999999997</v>
      </c>
      <c r="I149" s="53">
        <v>293876.27480000001</v>
      </c>
      <c r="J149" s="53" t="s">
        <v>4</v>
      </c>
      <c r="K149" s="15"/>
      <c r="L149" s="50" t="s">
        <v>77</v>
      </c>
      <c r="M149" s="50" t="s">
        <v>179</v>
      </c>
      <c r="N149" s="59" t="s">
        <v>255</v>
      </c>
      <c r="O149" s="60" t="s">
        <v>256</v>
      </c>
      <c r="P149" s="49">
        <f t="shared" si="20"/>
        <v>59</v>
      </c>
      <c r="Q149" s="49" t="str">
        <f t="shared" si="19"/>
        <v>56-65</v>
      </c>
      <c r="R149" s="58">
        <v>1947</v>
      </c>
      <c r="S149" s="49">
        <v>4</v>
      </c>
      <c r="T149" s="49">
        <v>27</v>
      </c>
      <c r="U149" s="50" t="s">
        <v>177</v>
      </c>
      <c r="V149" s="50" t="s">
        <v>5</v>
      </c>
      <c r="W149" s="50" t="s">
        <v>15</v>
      </c>
      <c r="X149" s="50" t="s">
        <v>33</v>
      </c>
      <c r="Y149" s="49">
        <v>4</v>
      </c>
      <c r="Z149" s="50" t="s">
        <v>36</v>
      </c>
      <c r="AA149" s="50" t="s">
        <v>524</v>
      </c>
    </row>
    <row r="150" spans="2:27" ht="14.25" customHeight="1" x14ac:dyDescent="0.35">
      <c r="B150" s="48">
        <f t="shared" si="18"/>
        <v>2008</v>
      </c>
      <c r="C150" s="49">
        <v>2</v>
      </c>
      <c r="D150" s="49">
        <v>2007</v>
      </c>
      <c r="E150" s="49">
        <v>3</v>
      </c>
      <c r="F150" s="50" t="s">
        <v>1</v>
      </c>
      <c r="G150" s="51">
        <v>8</v>
      </c>
      <c r="H150" s="52">
        <v>701.65959999999995</v>
      </c>
      <c r="I150" s="53">
        <v>204286.66679999998</v>
      </c>
      <c r="J150" s="53" t="s">
        <v>4</v>
      </c>
      <c r="K150" s="15"/>
      <c r="L150" s="50" t="s">
        <v>108</v>
      </c>
      <c r="M150" s="50" t="s">
        <v>179</v>
      </c>
      <c r="N150" s="59" t="s">
        <v>363</v>
      </c>
      <c r="O150" s="60" t="s">
        <v>364</v>
      </c>
      <c r="P150" s="49">
        <f t="shared" si="20"/>
        <v>59</v>
      </c>
      <c r="Q150" s="49" t="str">
        <f t="shared" si="19"/>
        <v>56-65</v>
      </c>
      <c r="R150" s="58">
        <v>1948</v>
      </c>
      <c r="S150" s="49">
        <v>2</v>
      </c>
      <c r="T150" s="49">
        <v>23</v>
      </c>
      <c r="U150" s="50" t="s">
        <v>175</v>
      </c>
      <c r="V150" s="50" t="s">
        <v>5</v>
      </c>
      <c r="W150" s="50" t="s">
        <v>20</v>
      </c>
      <c r="X150" s="50" t="s">
        <v>33</v>
      </c>
      <c r="Y150" s="49">
        <v>3</v>
      </c>
      <c r="Z150" s="50" t="s">
        <v>35</v>
      </c>
      <c r="AA150" s="50" t="s">
        <v>39</v>
      </c>
    </row>
    <row r="151" spans="2:27" ht="14.25" customHeight="1" x14ac:dyDescent="0.35">
      <c r="B151" s="48">
        <f t="shared" si="18"/>
        <v>3019</v>
      </c>
      <c r="C151" s="49">
        <v>3</v>
      </c>
      <c r="D151" s="49">
        <v>2007</v>
      </c>
      <c r="E151" s="54">
        <v>9</v>
      </c>
      <c r="F151" s="50" t="s">
        <v>1</v>
      </c>
      <c r="G151" s="49">
        <v>19</v>
      </c>
      <c r="H151" s="52">
        <v>680.56999999999994</v>
      </c>
      <c r="I151" s="53">
        <v>230154.52999999997</v>
      </c>
      <c r="J151" s="53" t="s">
        <v>4</v>
      </c>
      <c r="K151" s="15"/>
      <c r="L151" s="50" t="s">
        <v>141</v>
      </c>
      <c r="M151" s="50" t="s">
        <v>179</v>
      </c>
      <c r="N151" s="59" t="s">
        <v>413</v>
      </c>
      <c r="O151" s="60" t="s">
        <v>414</v>
      </c>
      <c r="P151" s="49">
        <f t="shared" si="20"/>
        <v>59</v>
      </c>
      <c r="Q151" s="49" t="str">
        <f t="shared" si="19"/>
        <v>56-65</v>
      </c>
      <c r="R151" s="58">
        <v>1948</v>
      </c>
      <c r="S151" s="49">
        <v>11</v>
      </c>
      <c r="T151" s="49">
        <v>9</v>
      </c>
      <c r="U151" s="50" t="s">
        <v>177</v>
      </c>
      <c r="V151" s="50" t="s">
        <v>5</v>
      </c>
      <c r="W151" s="50" t="s">
        <v>18</v>
      </c>
      <c r="X151" s="50" t="s">
        <v>34</v>
      </c>
      <c r="Y151" s="49">
        <v>5</v>
      </c>
      <c r="Z151" s="50" t="s">
        <v>35</v>
      </c>
      <c r="AA151" s="50" t="s">
        <v>39</v>
      </c>
    </row>
    <row r="152" spans="2:27" ht="14.25" customHeight="1" x14ac:dyDescent="0.35">
      <c r="B152" s="48">
        <f t="shared" si="18"/>
        <v>2015</v>
      </c>
      <c r="C152" s="49">
        <v>2</v>
      </c>
      <c r="D152" s="49">
        <v>2006</v>
      </c>
      <c r="E152" s="49">
        <v>9</v>
      </c>
      <c r="F152" s="50" t="s">
        <v>1</v>
      </c>
      <c r="G152" s="51">
        <v>15</v>
      </c>
      <c r="H152" s="52">
        <v>723.93280000000004</v>
      </c>
      <c r="I152" s="53">
        <v>228170.02560000002</v>
      </c>
      <c r="J152" s="53" t="s">
        <v>4</v>
      </c>
      <c r="K152" s="15"/>
      <c r="L152" s="50" t="s">
        <v>82</v>
      </c>
      <c r="M152" s="50" t="s">
        <v>179</v>
      </c>
      <c r="N152" s="59" t="s">
        <v>297</v>
      </c>
      <c r="O152" s="60" t="s">
        <v>298</v>
      </c>
      <c r="P152" s="49">
        <f t="shared" si="20"/>
        <v>48</v>
      </c>
      <c r="Q152" s="49" t="str">
        <f t="shared" si="19"/>
        <v>46-55</v>
      </c>
      <c r="R152" s="58">
        <v>1958</v>
      </c>
      <c r="S152" s="49">
        <v>12</v>
      </c>
      <c r="T152" s="49">
        <v>20</v>
      </c>
      <c r="U152" s="50" t="s">
        <v>175</v>
      </c>
      <c r="V152" s="50" t="s">
        <v>5</v>
      </c>
      <c r="W152" s="50" t="s">
        <v>13</v>
      </c>
      <c r="X152" s="50" t="s">
        <v>33</v>
      </c>
      <c r="Y152" s="49">
        <v>4</v>
      </c>
      <c r="Z152" s="50" t="s">
        <v>35</v>
      </c>
      <c r="AA152" s="50" t="s">
        <v>39</v>
      </c>
    </row>
    <row r="153" spans="2:27" ht="14.25" customHeight="1" x14ac:dyDescent="0.35">
      <c r="B153" s="48">
        <f t="shared" si="18"/>
        <v>2033</v>
      </c>
      <c r="C153" s="49">
        <v>2</v>
      </c>
      <c r="D153" s="49">
        <v>2006</v>
      </c>
      <c r="E153" s="49">
        <v>9</v>
      </c>
      <c r="F153" s="50" t="s">
        <v>1</v>
      </c>
      <c r="G153" s="51">
        <v>33</v>
      </c>
      <c r="H153" s="52">
        <v>649.79639999999995</v>
      </c>
      <c r="I153" s="53">
        <v>205085.40479999999</v>
      </c>
      <c r="J153" s="53" t="s">
        <v>4</v>
      </c>
      <c r="K153" s="15"/>
      <c r="L153" s="50" t="s">
        <v>82</v>
      </c>
      <c r="M153" s="50" t="s">
        <v>179</v>
      </c>
      <c r="N153" s="59" t="s">
        <v>297</v>
      </c>
      <c r="O153" s="60" t="s">
        <v>298</v>
      </c>
      <c r="P153" s="49">
        <f t="shared" si="20"/>
        <v>48</v>
      </c>
      <c r="Q153" s="49" t="str">
        <f t="shared" si="19"/>
        <v>46-55</v>
      </c>
      <c r="R153" s="58">
        <v>1958</v>
      </c>
      <c r="S153" s="49">
        <v>12</v>
      </c>
      <c r="T153" s="49">
        <v>20</v>
      </c>
      <c r="U153" s="50" t="s">
        <v>175</v>
      </c>
      <c r="V153" s="50" t="s">
        <v>5</v>
      </c>
      <c r="W153" s="50" t="s">
        <v>13</v>
      </c>
      <c r="X153" s="50" t="s">
        <v>33</v>
      </c>
      <c r="Y153" s="49">
        <v>3</v>
      </c>
      <c r="Z153" s="50" t="s">
        <v>35</v>
      </c>
      <c r="AA153" s="50" t="s">
        <v>39</v>
      </c>
    </row>
    <row r="154" spans="2:27" ht="14.25" customHeight="1" x14ac:dyDescent="0.35">
      <c r="B154" s="48">
        <f t="shared" si="18"/>
        <v>2019</v>
      </c>
      <c r="C154" s="49">
        <v>2</v>
      </c>
      <c r="D154" s="49">
        <v>2007</v>
      </c>
      <c r="E154" s="49">
        <v>3</v>
      </c>
      <c r="F154" s="50" t="s">
        <v>1</v>
      </c>
      <c r="G154" s="51">
        <v>19</v>
      </c>
      <c r="H154" s="52">
        <v>649.79639999999995</v>
      </c>
      <c r="I154" s="53">
        <v>177555.06399999998</v>
      </c>
      <c r="J154" s="53" t="s">
        <v>4</v>
      </c>
      <c r="K154" s="15"/>
      <c r="L154" s="50" t="s">
        <v>109</v>
      </c>
      <c r="M154" s="50" t="s">
        <v>179</v>
      </c>
      <c r="N154" s="59" t="s">
        <v>361</v>
      </c>
      <c r="O154" s="60" t="s">
        <v>362</v>
      </c>
      <c r="P154" s="49">
        <f t="shared" ref="P154:P163" si="21">IF((D154-R154)=0," ",D154-R154)</f>
        <v>60</v>
      </c>
      <c r="Q154" s="49" t="str">
        <f t="shared" si="19"/>
        <v>56-65</v>
      </c>
      <c r="R154" s="58">
        <v>1947</v>
      </c>
      <c r="S154" s="49">
        <v>5</v>
      </c>
      <c r="T154" s="49">
        <v>24</v>
      </c>
      <c r="U154" s="50" t="s">
        <v>175</v>
      </c>
      <c r="V154" s="50" t="s">
        <v>489</v>
      </c>
      <c r="W154" s="50"/>
      <c r="X154" s="50" t="s">
        <v>34</v>
      </c>
      <c r="Y154" s="49">
        <v>5</v>
      </c>
      <c r="Z154" s="50" t="s">
        <v>35</v>
      </c>
      <c r="AA154" s="50" t="s">
        <v>524</v>
      </c>
    </row>
    <row r="155" spans="2:27" ht="14.25" customHeight="1" x14ac:dyDescent="0.35">
      <c r="B155" s="48">
        <f t="shared" si="18"/>
        <v>2021</v>
      </c>
      <c r="C155" s="49">
        <v>2</v>
      </c>
      <c r="D155" s="49">
        <v>2007</v>
      </c>
      <c r="E155" s="49">
        <v>4</v>
      </c>
      <c r="F155" s="50" t="s">
        <v>1</v>
      </c>
      <c r="G155" s="51">
        <v>21</v>
      </c>
      <c r="H155" s="52">
        <v>785.48</v>
      </c>
      <c r="I155" s="53">
        <v>217748.48000000001</v>
      </c>
      <c r="J155" s="53" t="s">
        <v>4</v>
      </c>
      <c r="K155" s="15"/>
      <c r="L155" s="50" t="s">
        <v>109</v>
      </c>
      <c r="M155" s="50" t="s">
        <v>179</v>
      </c>
      <c r="N155" s="59" t="s">
        <v>361</v>
      </c>
      <c r="O155" s="60" t="s">
        <v>362</v>
      </c>
      <c r="P155" s="49">
        <f t="shared" si="21"/>
        <v>60</v>
      </c>
      <c r="Q155" s="49" t="str">
        <f t="shared" si="19"/>
        <v>56-65</v>
      </c>
      <c r="R155" s="58">
        <v>1947</v>
      </c>
      <c r="S155" s="49">
        <v>5</v>
      </c>
      <c r="T155" s="49">
        <v>24</v>
      </c>
      <c r="U155" s="50" t="s">
        <v>175</v>
      </c>
      <c r="V155" s="50" t="s">
        <v>489</v>
      </c>
      <c r="W155" s="50"/>
      <c r="X155" s="50" t="s">
        <v>34</v>
      </c>
      <c r="Y155" s="49">
        <v>5</v>
      </c>
      <c r="Z155" s="50" t="s">
        <v>35</v>
      </c>
      <c r="AA155" s="50" t="s">
        <v>524</v>
      </c>
    </row>
    <row r="156" spans="2:27" ht="14.25" customHeight="1" x14ac:dyDescent="0.35">
      <c r="B156" s="48">
        <f t="shared" si="18"/>
        <v>2027</v>
      </c>
      <c r="C156" s="49">
        <v>2</v>
      </c>
      <c r="D156" s="49">
        <v>2007</v>
      </c>
      <c r="E156" s="49">
        <v>4</v>
      </c>
      <c r="F156" s="50" t="s">
        <v>1</v>
      </c>
      <c r="G156" s="51">
        <v>27</v>
      </c>
      <c r="H156" s="52">
        <v>785.48</v>
      </c>
      <c r="I156" s="53">
        <v>247739.44</v>
      </c>
      <c r="J156" s="53" t="s">
        <v>4</v>
      </c>
      <c r="K156" s="15"/>
      <c r="L156" s="50" t="s">
        <v>109</v>
      </c>
      <c r="M156" s="50" t="s">
        <v>179</v>
      </c>
      <c r="N156" s="59" t="s">
        <v>361</v>
      </c>
      <c r="O156" s="60" t="s">
        <v>362</v>
      </c>
      <c r="P156" s="49">
        <f t="shared" si="21"/>
        <v>60</v>
      </c>
      <c r="Q156" s="49" t="str">
        <f t="shared" si="19"/>
        <v>56-65</v>
      </c>
      <c r="R156" s="58">
        <v>1947</v>
      </c>
      <c r="S156" s="49">
        <v>5</v>
      </c>
      <c r="T156" s="49">
        <v>24</v>
      </c>
      <c r="U156" s="50" t="s">
        <v>175</v>
      </c>
      <c r="V156" s="50" t="s">
        <v>489</v>
      </c>
      <c r="W156" s="50"/>
      <c r="X156" s="50" t="s">
        <v>34</v>
      </c>
      <c r="Y156" s="49">
        <v>5</v>
      </c>
      <c r="Z156" s="50" t="s">
        <v>35</v>
      </c>
      <c r="AA156" s="50" t="s">
        <v>524</v>
      </c>
    </row>
    <row r="157" spans="2:27" ht="14.25" customHeight="1" x14ac:dyDescent="0.35">
      <c r="B157" s="48">
        <f t="shared" si="18"/>
        <v>2052</v>
      </c>
      <c r="C157" s="49">
        <v>2</v>
      </c>
      <c r="D157" s="49">
        <v>2007</v>
      </c>
      <c r="E157" s="49">
        <v>3</v>
      </c>
      <c r="F157" s="50" t="s">
        <v>1</v>
      </c>
      <c r="G157" s="51">
        <v>52</v>
      </c>
      <c r="H157" s="52">
        <v>1615.2912000000001</v>
      </c>
      <c r="I157" s="53">
        <v>484458.03040000005</v>
      </c>
      <c r="J157" s="53" t="s">
        <v>4</v>
      </c>
      <c r="K157" s="15"/>
      <c r="L157" s="50" t="s">
        <v>109</v>
      </c>
      <c r="M157" s="50" t="s">
        <v>179</v>
      </c>
      <c r="N157" s="59" t="s">
        <v>361</v>
      </c>
      <c r="O157" s="60" t="s">
        <v>362</v>
      </c>
      <c r="P157" s="49">
        <f t="shared" si="21"/>
        <v>60</v>
      </c>
      <c r="Q157" s="49" t="str">
        <f t="shared" si="19"/>
        <v>56-65</v>
      </c>
      <c r="R157" s="58">
        <v>1947</v>
      </c>
      <c r="S157" s="49">
        <v>5</v>
      </c>
      <c r="T157" s="49">
        <v>24</v>
      </c>
      <c r="U157" s="50" t="s">
        <v>175</v>
      </c>
      <c r="V157" s="50" t="s">
        <v>489</v>
      </c>
      <c r="W157" s="62"/>
      <c r="X157" s="50" t="s">
        <v>34</v>
      </c>
      <c r="Y157" s="49">
        <v>5</v>
      </c>
      <c r="Z157" s="50" t="s">
        <v>35</v>
      </c>
      <c r="AA157" s="62" t="s">
        <v>524</v>
      </c>
    </row>
    <row r="158" spans="2:27" ht="14.25" customHeight="1" x14ac:dyDescent="0.35">
      <c r="B158" s="48">
        <f t="shared" si="18"/>
        <v>3006</v>
      </c>
      <c r="C158" s="49">
        <v>3</v>
      </c>
      <c r="D158" s="56">
        <v>2007</v>
      </c>
      <c r="E158" s="56">
        <v>2</v>
      </c>
      <c r="F158" s="50" t="s">
        <v>1</v>
      </c>
      <c r="G158" s="49">
        <v>6</v>
      </c>
      <c r="H158" s="52">
        <v>1132.0595999999998</v>
      </c>
      <c r="I158" s="53">
        <v>356506.36999999994</v>
      </c>
      <c r="J158" s="53" t="s">
        <v>4</v>
      </c>
      <c r="K158" s="15"/>
      <c r="L158" s="50" t="s">
        <v>109</v>
      </c>
      <c r="M158" s="50" t="s">
        <v>179</v>
      </c>
      <c r="N158" s="59" t="s">
        <v>361</v>
      </c>
      <c r="O158" s="60" t="s">
        <v>362</v>
      </c>
      <c r="P158" s="49">
        <f t="shared" si="21"/>
        <v>60</v>
      </c>
      <c r="Q158" s="49" t="str">
        <f t="shared" si="19"/>
        <v>56-65</v>
      </c>
      <c r="R158" s="58">
        <v>1947</v>
      </c>
      <c r="S158" s="49">
        <v>5</v>
      </c>
      <c r="T158" s="49">
        <v>24</v>
      </c>
      <c r="U158" s="50" t="s">
        <v>175</v>
      </c>
      <c r="V158" s="50" t="s">
        <v>489</v>
      </c>
      <c r="W158" s="50"/>
      <c r="X158" s="50" t="s">
        <v>34</v>
      </c>
      <c r="Y158" s="49">
        <v>5</v>
      </c>
      <c r="Z158" s="50" t="s">
        <v>35</v>
      </c>
      <c r="AA158" s="50" t="s">
        <v>524</v>
      </c>
    </row>
    <row r="159" spans="2:27" ht="14.25" customHeight="1" x14ac:dyDescent="0.35">
      <c r="B159" s="48">
        <f t="shared" si="18"/>
        <v>3044</v>
      </c>
      <c r="C159" s="49">
        <v>3</v>
      </c>
      <c r="D159" s="49">
        <v>2007</v>
      </c>
      <c r="E159" s="54">
        <v>3</v>
      </c>
      <c r="F159" s="50" t="s">
        <v>1</v>
      </c>
      <c r="G159" s="49">
        <v>44</v>
      </c>
      <c r="H159" s="52">
        <v>720.38200000000006</v>
      </c>
      <c r="I159" s="53">
        <v>197869.36400000003</v>
      </c>
      <c r="J159" s="53" t="s">
        <v>4</v>
      </c>
      <c r="K159" s="15"/>
      <c r="L159" s="50" t="s">
        <v>109</v>
      </c>
      <c r="M159" s="50" t="s">
        <v>179</v>
      </c>
      <c r="N159" s="59" t="s">
        <v>361</v>
      </c>
      <c r="O159" s="60" t="s">
        <v>362</v>
      </c>
      <c r="P159" s="49">
        <f t="shared" si="21"/>
        <v>60</v>
      </c>
      <c r="Q159" s="49" t="str">
        <f t="shared" si="19"/>
        <v>56-65</v>
      </c>
      <c r="R159" s="58">
        <v>1947</v>
      </c>
      <c r="S159" s="49">
        <v>5</v>
      </c>
      <c r="T159" s="49">
        <v>24</v>
      </c>
      <c r="U159" s="50" t="s">
        <v>175</v>
      </c>
      <c r="V159" s="50" t="s">
        <v>489</v>
      </c>
      <c r="W159" s="62"/>
      <c r="X159" s="50" t="s">
        <v>34</v>
      </c>
      <c r="Y159" s="49">
        <v>5</v>
      </c>
      <c r="Z159" s="50" t="s">
        <v>35</v>
      </c>
      <c r="AA159" s="62" t="s">
        <v>524</v>
      </c>
    </row>
    <row r="160" spans="2:27" ht="14.25" customHeight="1" x14ac:dyDescent="0.35">
      <c r="B160" s="48">
        <f t="shared" si="18"/>
        <v>4025</v>
      </c>
      <c r="C160" s="49">
        <v>4</v>
      </c>
      <c r="D160" s="49">
        <v>2007</v>
      </c>
      <c r="E160" s="49">
        <v>12</v>
      </c>
      <c r="F160" s="50" t="s">
        <v>1</v>
      </c>
      <c r="G160" s="51">
        <v>25</v>
      </c>
      <c r="H160" s="52">
        <v>733.18639999999994</v>
      </c>
      <c r="I160" s="53">
        <v>236608.95279999997</v>
      </c>
      <c r="J160" s="53" t="s">
        <v>4</v>
      </c>
      <c r="K160" s="15"/>
      <c r="L160" s="50" t="s">
        <v>109</v>
      </c>
      <c r="M160" s="50" t="s">
        <v>179</v>
      </c>
      <c r="N160" s="59" t="s">
        <v>361</v>
      </c>
      <c r="O160" s="60" t="s">
        <v>362</v>
      </c>
      <c r="P160" s="49">
        <f t="shared" si="21"/>
        <v>60</v>
      </c>
      <c r="Q160" s="49" t="str">
        <f t="shared" si="19"/>
        <v>56-65</v>
      </c>
      <c r="R160" s="58">
        <v>1947</v>
      </c>
      <c r="S160" s="49">
        <v>5</v>
      </c>
      <c r="T160" s="49">
        <v>24</v>
      </c>
      <c r="U160" s="50" t="s">
        <v>175</v>
      </c>
      <c r="V160" s="50" t="s">
        <v>489</v>
      </c>
      <c r="W160" s="62"/>
      <c r="X160" s="50" t="s">
        <v>34</v>
      </c>
      <c r="Y160" s="49">
        <v>5</v>
      </c>
      <c r="Z160" s="50" t="s">
        <v>35</v>
      </c>
      <c r="AA160" s="62" t="s">
        <v>524</v>
      </c>
    </row>
    <row r="161" spans="2:27" ht="14.25" customHeight="1" x14ac:dyDescent="0.35">
      <c r="B161" s="48">
        <f t="shared" si="18"/>
        <v>1015</v>
      </c>
      <c r="C161" s="49">
        <v>1</v>
      </c>
      <c r="D161" s="49">
        <v>2004</v>
      </c>
      <c r="E161" s="49">
        <v>11</v>
      </c>
      <c r="F161" s="50" t="s">
        <v>1</v>
      </c>
      <c r="G161" s="51">
        <v>15</v>
      </c>
      <c r="H161" s="52">
        <v>782.25200000000007</v>
      </c>
      <c r="I161" s="53">
        <v>208930.81200000001</v>
      </c>
      <c r="J161" s="53" t="s">
        <v>4</v>
      </c>
      <c r="K161" s="15"/>
      <c r="L161" s="50" t="s">
        <v>48</v>
      </c>
      <c r="M161" s="50" t="s">
        <v>179</v>
      </c>
      <c r="N161" s="59" t="s">
        <v>193</v>
      </c>
      <c r="O161" s="60" t="s">
        <v>194</v>
      </c>
      <c r="P161" s="49">
        <f t="shared" si="21"/>
        <v>61</v>
      </c>
      <c r="Q161" s="49" t="str">
        <f t="shared" si="19"/>
        <v>56-65</v>
      </c>
      <c r="R161" s="58">
        <v>1943</v>
      </c>
      <c r="S161" s="49">
        <v>6</v>
      </c>
      <c r="T161" s="49">
        <v>18</v>
      </c>
      <c r="U161" s="50" t="s">
        <v>175</v>
      </c>
      <c r="V161" s="50" t="s">
        <v>5</v>
      </c>
      <c r="W161" s="50" t="s">
        <v>16</v>
      </c>
      <c r="X161" s="50" t="s">
        <v>33</v>
      </c>
      <c r="Y161" s="49">
        <v>5</v>
      </c>
      <c r="Z161" s="50" t="s">
        <v>36</v>
      </c>
      <c r="AA161" s="50" t="s">
        <v>524</v>
      </c>
    </row>
    <row r="162" spans="2:27" ht="14.25" customHeight="1" x14ac:dyDescent="0.35">
      <c r="B162" s="48">
        <f t="shared" si="18"/>
        <v>5041</v>
      </c>
      <c r="C162" s="49">
        <v>5</v>
      </c>
      <c r="D162" s="49">
        <v>2007</v>
      </c>
      <c r="E162" s="49">
        <v>11</v>
      </c>
      <c r="F162" s="50" t="s">
        <v>1</v>
      </c>
      <c r="G162" s="51">
        <v>41</v>
      </c>
      <c r="H162" s="52">
        <v>798.28440000000001</v>
      </c>
      <c r="I162" s="53">
        <v>263123.42080000002</v>
      </c>
      <c r="J162" s="53" t="s">
        <v>4</v>
      </c>
      <c r="K162" s="15"/>
      <c r="L162" s="50" t="s">
        <v>509</v>
      </c>
      <c r="M162" s="50" t="s">
        <v>179</v>
      </c>
      <c r="N162" s="59" t="s">
        <v>466</v>
      </c>
      <c r="O162" s="60" t="s">
        <v>467</v>
      </c>
      <c r="P162" s="49">
        <f t="shared" si="21"/>
        <v>61</v>
      </c>
      <c r="Q162" s="49" t="str">
        <f t="shared" si="19"/>
        <v>56-65</v>
      </c>
      <c r="R162" s="58">
        <v>1946</v>
      </c>
      <c r="S162" s="49">
        <v>9</v>
      </c>
      <c r="T162" s="49">
        <v>14</v>
      </c>
      <c r="U162" s="50" t="s">
        <v>175</v>
      </c>
      <c r="V162" s="50" t="s">
        <v>5</v>
      </c>
      <c r="W162" s="50" t="s">
        <v>13</v>
      </c>
      <c r="X162" s="50" t="s">
        <v>34</v>
      </c>
      <c r="Y162" s="49">
        <v>4</v>
      </c>
      <c r="Z162" s="50" t="s">
        <v>35</v>
      </c>
      <c r="AA162" s="50" t="s">
        <v>39</v>
      </c>
    </row>
    <row r="163" spans="2:27" ht="14.25" customHeight="1" x14ac:dyDescent="0.35">
      <c r="B163" s="48">
        <f t="shared" si="18"/>
        <v>5036</v>
      </c>
      <c r="C163" s="49">
        <v>5</v>
      </c>
      <c r="D163" s="49">
        <v>2007</v>
      </c>
      <c r="E163" s="49">
        <v>11</v>
      </c>
      <c r="F163" s="50" t="s">
        <v>1</v>
      </c>
      <c r="G163" s="51">
        <v>36</v>
      </c>
      <c r="H163" s="52">
        <v>1057.9232</v>
      </c>
      <c r="I163" s="53">
        <v>286433.57279999997</v>
      </c>
      <c r="J163" s="53" t="s">
        <v>4</v>
      </c>
      <c r="K163" s="15"/>
      <c r="L163" s="50" t="s">
        <v>514</v>
      </c>
      <c r="M163" s="50" t="s">
        <v>179</v>
      </c>
      <c r="N163" s="59" t="s">
        <v>243</v>
      </c>
      <c r="O163" s="60" t="s">
        <v>244</v>
      </c>
      <c r="P163" s="49">
        <f t="shared" si="21"/>
        <v>64</v>
      </c>
      <c r="Q163" s="49" t="str">
        <f t="shared" si="19"/>
        <v>56-65</v>
      </c>
      <c r="R163" s="58">
        <v>1943</v>
      </c>
      <c r="S163" s="49">
        <v>7</v>
      </c>
      <c r="T163" s="49">
        <v>24</v>
      </c>
      <c r="U163" s="50" t="s">
        <v>177</v>
      </c>
      <c r="V163" s="50" t="s">
        <v>5</v>
      </c>
      <c r="W163" s="50" t="s">
        <v>13</v>
      </c>
      <c r="X163" s="50" t="s">
        <v>33</v>
      </c>
      <c r="Y163" s="49">
        <v>4</v>
      </c>
      <c r="Z163" s="50" t="s">
        <v>36</v>
      </c>
      <c r="AA163" s="50" t="s">
        <v>524</v>
      </c>
    </row>
    <row r="164" spans="2:27" ht="14.25" customHeight="1" x14ac:dyDescent="0.35">
      <c r="B164" s="48">
        <f t="shared" si="18"/>
        <v>2037</v>
      </c>
      <c r="C164" s="49">
        <v>2</v>
      </c>
      <c r="D164" s="49">
        <v>2006</v>
      </c>
      <c r="E164" s="49">
        <v>9</v>
      </c>
      <c r="F164" s="50" t="s">
        <v>1</v>
      </c>
      <c r="G164" s="51">
        <v>37</v>
      </c>
      <c r="H164" s="52">
        <v>723.8252</v>
      </c>
      <c r="I164" s="53">
        <v>229581.7836</v>
      </c>
      <c r="J164" s="53" t="s">
        <v>4</v>
      </c>
      <c r="K164" s="15"/>
      <c r="L164" s="50" t="s">
        <v>79</v>
      </c>
      <c r="M164" s="50" t="s">
        <v>179</v>
      </c>
      <c r="N164" s="59" t="s">
        <v>269</v>
      </c>
      <c r="O164" s="60" t="s">
        <v>270</v>
      </c>
      <c r="P164" s="49">
        <f t="shared" ref="P164:P173" si="22">IF((D164-R164)=0," ",D164-R164)</f>
        <v>65</v>
      </c>
      <c r="Q164" s="49" t="str">
        <f t="shared" si="19"/>
        <v>56-65</v>
      </c>
      <c r="R164" s="58">
        <v>1941</v>
      </c>
      <c r="S164" s="49">
        <v>3</v>
      </c>
      <c r="T164" s="49">
        <v>2.9999999999999996</v>
      </c>
      <c r="U164" s="50" t="s">
        <v>177</v>
      </c>
      <c r="V164" s="50" t="s">
        <v>5</v>
      </c>
      <c r="W164" s="50" t="s">
        <v>19</v>
      </c>
      <c r="X164" s="50" t="s">
        <v>33</v>
      </c>
      <c r="Y164" s="49">
        <v>3</v>
      </c>
      <c r="Z164" s="50" t="s">
        <v>35</v>
      </c>
      <c r="AA164" s="50" t="s">
        <v>39</v>
      </c>
    </row>
    <row r="165" spans="2:27" ht="14.25" customHeight="1" x14ac:dyDescent="0.35">
      <c r="B165" s="48">
        <f t="shared" si="18"/>
        <v>5034</v>
      </c>
      <c r="C165" s="49">
        <v>5</v>
      </c>
      <c r="D165" s="49">
        <v>2007</v>
      </c>
      <c r="E165" s="49">
        <v>10</v>
      </c>
      <c r="F165" s="50" t="s">
        <v>1</v>
      </c>
      <c r="G165" s="51">
        <v>34</v>
      </c>
      <c r="H165" s="52">
        <v>798.28440000000001</v>
      </c>
      <c r="I165" s="53">
        <v>252053.0264</v>
      </c>
      <c r="J165" s="53" t="s">
        <v>4</v>
      </c>
      <c r="K165" s="15"/>
      <c r="L165" s="50" t="s">
        <v>148</v>
      </c>
      <c r="M165" s="50" t="s">
        <v>179</v>
      </c>
      <c r="N165" s="59" t="s">
        <v>445</v>
      </c>
      <c r="O165" s="60" t="s">
        <v>446</v>
      </c>
      <c r="P165" s="49">
        <f t="shared" si="22"/>
        <v>65</v>
      </c>
      <c r="Q165" s="49" t="str">
        <f t="shared" si="19"/>
        <v>56-65</v>
      </c>
      <c r="R165" s="58">
        <v>1942</v>
      </c>
      <c r="S165" s="49">
        <v>7.0000000000000009</v>
      </c>
      <c r="T165" s="49">
        <v>23</v>
      </c>
      <c r="U165" s="50" t="s">
        <v>177</v>
      </c>
      <c r="V165" s="50" t="s">
        <v>5</v>
      </c>
      <c r="W165" s="50" t="s">
        <v>15</v>
      </c>
      <c r="X165" s="50" t="s">
        <v>33</v>
      </c>
      <c r="Y165" s="49">
        <v>4</v>
      </c>
      <c r="Z165" s="50" t="s">
        <v>35</v>
      </c>
      <c r="AA165" s="50" t="s">
        <v>524</v>
      </c>
    </row>
    <row r="166" spans="2:27" ht="14.25" customHeight="1" x14ac:dyDescent="0.35">
      <c r="B166" s="48">
        <f t="shared" si="18"/>
        <v>4016</v>
      </c>
      <c r="C166" s="49">
        <v>4</v>
      </c>
      <c r="D166" s="49">
        <v>2007</v>
      </c>
      <c r="E166" s="49">
        <v>11</v>
      </c>
      <c r="F166" s="50" t="s">
        <v>1</v>
      </c>
      <c r="G166" s="51">
        <v>16</v>
      </c>
      <c r="H166" s="52">
        <v>794.51840000000004</v>
      </c>
      <c r="I166" s="53">
        <v>244820.66720000003</v>
      </c>
      <c r="J166" s="53" t="s">
        <v>4</v>
      </c>
      <c r="K166" s="15"/>
      <c r="L166" s="50" t="s">
        <v>508</v>
      </c>
      <c r="M166" s="50" t="s">
        <v>179</v>
      </c>
      <c r="N166" s="59" t="s">
        <v>261</v>
      </c>
      <c r="O166" s="60" t="s">
        <v>262</v>
      </c>
      <c r="P166" s="49">
        <f t="shared" si="22"/>
        <v>65</v>
      </c>
      <c r="Q166" s="49" t="str">
        <f t="shared" si="19"/>
        <v>56-65</v>
      </c>
      <c r="R166" s="58">
        <v>1942</v>
      </c>
      <c r="S166" s="49">
        <v>4</v>
      </c>
      <c r="T166" s="49">
        <v>14</v>
      </c>
      <c r="U166" s="50" t="s">
        <v>175</v>
      </c>
      <c r="V166" s="50" t="s">
        <v>5</v>
      </c>
      <c r="W166" s="50" t="s">
        <v>13</v>
      </c>
      <c r="X166" s="50" t="s">
        <v>33</v>
      </c>
      <c r="Y166" s="49">
        <v>3</v>
      </c>
      <c r="Z166" s="50" t="s">
        <v>35</v>
      </c>
      <c r="AA166" s="50" t="s">
        <v>524</v>
      </c>
    </row>
    <row r="167" spans="2:27" ht="14.25" customHeight="1" x14ac:dyDescent="0.35">
      <c r="B167" s="48">
        <f t="shared" si="18"/>
        <v>4040</v>
      </c>
      <c r="C167" s="49">
        <v>4</v>
      </c>
      <c r="D167" s="49">
        <v>2007</v>
      </c>
      <c r="E167" s="49">
        <v>12</v>
      </c>
      <c r="F167" s="50" t="s">
        <v>1</v>
      </c>
      <c r="G167" s="51">
        <v>40</v>
      </c>
      <c r="H167" s="52">
        <v>794.51840000000004</v>
      </c>
      <c r="I167" s="53">
        <v>241620.48320000002</v>
      </c>
      <c r="J167" s="53" t="s">
        <v>4</v>
      </c>
      <c r="K167" s="15"/>
      <c r="L167" s="50" t="s">
        <v>161</v>
      </c>
      <c r="M167" s="50" t="s">
        <v>179</v>
      </c>
      <c r="N167" s="59" t="s">
        <v>476</v>
      </c>
      <c r="O167" s="60" t="s">
        <v>477</v>
      </c>
      <c r="P167" s="49">
        <f t="shared" si="22"/>
        <v>65</v>
      </c>
      <c r="Q167" s="49" t="str">
        <f t="shared" si="19"/>
        <v>56-65</v>
      </c>
      <c r="R167" s="58">
        <v>1942</v>
      </c>
      <c r="S167" s="49">
        <v>7.0000000000000009</v>
      </c>
      <c r="T167" s="49">
        <v>19</v>
      </c>
      <c r="U167" s="50" t="s">
        <v>177</v>
      </c>
      <c r="V167" s="50" t="s">
        <v>5</v>
      </c>
      <c r="W167" s="50" t="s">
        <v>13</v>
      </c>
      <c r="X167" s="50" t="s">
        <v>33</v>
      </c>
      <c r="Y167" s="49">
        <v>1</v>
      </c>
      <c r="Z167" s="50" t="s">
        <v>36</v>
      </c>
      <c r="AA167" s="50" t="s">
        <v>524</v>
      </c>
    </row>
    <row r="168" spans="2:27" ht="14.25" customHeight="1" x14ac:dyDescent="0.35">
      <c r="B168" s="48">
        <f t="shared" ref="B168:B185" si="23">C168*1000+G168</f>
        <v>1024</v>
      </c>
      <c r="C168" s="49">
        <v>1</v>
      </c>
      <c r="D168" s="49">
        <v>2006</v>
      </c>
      <c r="E168" s="49">
        <v>6</v>
      </c>
      <c r="F168" s="50" t="s">
        <v>1</v>
      </c>
      <c r="G168" s="51">
        <v>24</v>
      </c>
      <c r="H168" s="52">
        <v>782.25200000000007</v>
      </c>
      <c r="I168" s="53">
        <v>235762.34000000003</v>
      </c>
      <c r="J168" s="53" t="s">
        <v>4</v>
      </c>
      <c r="K168" s="15"/>
      <c r="L168" s="50" t="s">
        <v>70</v>
      </c>
      <c r="M168" s="50" t="s">
        <v>179</v>
      </c>
      <c r="N168" s="59" t="s">
        <v>279</v>
      </c>
      <c r="O168" s="60" t="s">
        <v>280</v>
      </c>
      <c r="P168" s="49">
        <f t="shared" si="22"/>
        <v>66</v>
      </c>
      <c r="Q168" s="49" t="str">
        <f t="shared" ref="Q168:Q185" si="24">IF(P168&lt;26,"18-25",IF(P168&lt;36,"26-35",IF(P168&lt;46,"36-45",IF(P168&lt;56,"46-55",IF(P168&lt;66,"56-65","65+")))))</f>
        <v>65+</v>
      </c>
      <c r="R168" s="58">
        <v>1940</v>
      </c>
      <c r="S168" s="49">
        <v>3</v>
      </c>
      <c r="T168" s="49">
        <v>5</v>
      </c>
      <c r="U168" s="50" t="s">
        <v>175</v>
      </c>
      <c r="V168" s="50" t="s">
        <v>5</v>
      </c>
      <c r="W168" s="50" t="s">
        <v>13</v>
      </c>
      <c r="X168" s="50" t="s">
        <v>33</v>
      </c>
      <c r="Y168" s="49">
        <v>5</v>
      </c>
      <c r="Z168" s="50" t="s">
        <v>35</v>
      </c>
      <c r="AA168" s="50" t="s">
        <v>524</v>
      </c>
    </row>
    <row r="169" spans="2:27" ht="14.25" customHeight="1" x14ac:dyDescent="0.35">
      <c r="B169" s="48">
        <f t="shared" si="23"/>
        <v>2013</v>
      </c>
      <c r="C169" s="49">
        <v>2</v>
      </c>
      <c r="D169" s="49">
        <v>2007</v>
      </c>
      <c r="E169" s="49">
        <v>3</v>
      </c>
      <c r="F169" s="50" t="s">
        <v>1</v>
      </c>
      <c r="G169" s="51">
        <v>13</v>
      </c>
      <c r="H169" s="52">
        <v>785.48</v>
      </c>
      <c r="I169" s="53">
        <v>236639.56</v>
      </c>
      <c r="J169" s="53" t="s">
        <v>4</v>
      </c>
      <c r="K169" s="15"/>
      <c r="L169" s="50" t="s">
        <v>104</v>
      </c>
      <c r="M169" s="50" t="s">
        <v>179</v>
      </c>
      <c r="N169" s="59" t="s">
        <v>349</v>
      </c>
      <c r="O169" s="60" t="s">
        <v>350</v>
      </c>
      <c r="P169" s="49">
        <f t="shared" si="22"/>
        <v>66</v>
      </c>
      <c r="Q169" s="49" t="str">
        <f t="shared" si="24"/>
        <v>65+</v>
      </c>
      <c r="R169" s="58">
        <v>1941</v>
      </c>
      <c r="S169" s="49">
        <v>8</v>
      </c>
      <c r="T169" s="49">
        <v>19</v>
      </c>
      <c r="U169" s="50" t="s">
        <v>177</v>
      </c>
      <c r="V169" s="50" t="s">
        <v>5</v>
      </c>
      <c r="W169" s="50" t="s">
        <v>13</v>
      </c>
      <c r="X169" s="50" t="s">
        <v>33</v>
      </c>
      <c r="Y169" s="49">
        <v>5</v>
      </c>
      <c r="Z169" s="50" t="s">
        <v>35</v>
      </c>
      <c r="AA169" s="50" t="s">
        <v>181</v>
      </c>
    </row>
    <row r="170" spans="2:27" ht="14.25" customHeight="1" x14ac:dyDescent="0.35">
      <c r="B170" s="48">
        <f t="shared" si="23"/>
        <v>3010</v>
      </c>
      <c r="C170" s="49">
        <v>3</v>
      </c>
      <c r="D170" s="49">
        <v>2007</v>
      </c>
      <c r="E170" s="54">
        <v>8</v>
      </c>
      <c r="F170" s="50" t="s">
        <v>1</v>
      </c>
      <c r="G170" s="49">
        <v>10</v>
      </c>
      <c r="H170" s="52">
        <v>923.20799999999997</v>
      </c>
      <c r="I170" s="53">
        <v>294807.64799999999</v>
      </c>
      <c r="J170" s="53" t="s">
        <v>4</v>
      </c>
      <c r="K170" s="15"/>
      <c r="L170" s="50" t="s">
        <v>138</v>
      </c>
      <c r="M170" s="50" t="s">
        <v>179</v>
      </c>
      <c r="N170" s="59" t="s">
        <v>435</v>
      </c>
      <c r="O170" s="60" t="s">
        <v>436</v>
      </c>
      <c r="P170" s="49">
        <f t="shared" si="22"/>
        <v>66</v>
      </c>
      <c r="Q170" s="49" t="str">
        <f t="shared" si="24"/>
        <v>65+</v>
      </c>
      <c r="R170" s="58">
        <v>1941</v>
      </c>
      <c r="S170" s="49">
        <v>12</v>
      </c>
      <c r="T170" s="49">
        <v>1</v>
      </c>
      <c r="U170" s="50" t="s">
        <v>175</v>
      </c>
      <c r="V170" s="50" t="s">
        <v>5</v>
      </c>
      <c r="W170" s="50" t="s">
        <v>13</v>
      </c>
      <c r="X170" s="50" t="s">
        <v>34</v>
      </c>
      <c r="Y170" s="49">
        <v>4</v>
      </c>
      <c r="Z170" s="50" t="s">
        <v>35</v>
      </c>
      <c r="AA170" s="50" t="s">
        <v>524</v>
      </c>
    </row>
    <row r="171" spans="2:27" ht="14.25" customHeight="1" x14ac:dyDescent="0.35">
      <c r="B171" s="48">
        <f t="shared" si="23"/>
        <v>3018</v>
      </c>
      <c r="C171" s="49">
        <v>3</v>
      </c>
      <c r="D171" s="49">
        <v>2007</v>
      </c>
      <c r="E171" s="54">
        <v>8</v>
      </c>
      <c r="F171" s="50" t="s">
        <v>1</v>
      </c>
      <c r="G171" s="49">
        <v>18</v>
      </c>
      <c r="H171" s="52">
        <v>923.20799999999997</v>
      </c>
      <c r="I171" s="53">
        <v>293828.68799999997</v>
      </c>
      <c r="J171" s="53" t="s">
        <v>4</v>
      </c>
      <c r="K171" s="15"/>
      <c r="L171" s="50" t="s">
        <v>138</v>
      </c>
      <c r="M171" s="50" t="s">
        <v>179</v>
      </c>
      <c r="N171" s="59" t="s">
        <v>435</v>
      </c>
      <c r="O171" s="60" t="s">
        <v>436</v>
      </c>
      <c r="P171" s="49">
        <f t="shared" si="22"/>
        <v>66</v>
      </c>
      <c r="Q171" s="49" t="str">
        <f t="shared" si="24"/>
        <v>65+</v>
      </c>
      <c r="R171" s="58">
        <v>1941</v>
      </c>
      <c r="S171" s="49">
        <v>12</v>
      </c>
      <c r="T171" s="49">
        <v>1</v>
      </c>
      <c r="U171" s="50" t="s">
        <v>175</v>
      </c>
      <c r="V171" s="50" t="s">
        <v>5</v>
      </c>
      <c r="W171" s="50" t="s">
        <v>13</v>
      </c>
      <c r="X171" s="50" t="s">
        <v>34</v>
      </c>
      <c r="Y171" s="49">
        <v>5</v>
      </c>
      <c r="Z171" s="50" t="s">
        <v>35</v>
      </c>
      <c r="AA171" s="50" t="s">
        <v>524</v>
      </c>
    </row>
    <row r="172" spans="2:27" ht="14.25" customHeight="1" x14ac:dyDescent="0.35">
      <c r="B172" s="48">
        <f t="shared" si="23"/>
        <v>1033</v>
      </c>
      <c r="C172" s="49">
        <v>1</v>
      </c>
      <c r="D172" s="49">
        <v>2004</v>
      </c>
      <c r="E172" s="49">
        <v>8</v>
      </c>
      <c r="F172" s="50" t="s">
        <v>1</v>
      </c>
      <c r="G172" s="51">
        <v>33</v>
      </c>
      <c r="H172" s="52">
        <v>1434.0927999999999</v>
      </c>
      <c r="I172" s="53">
        <v>412856.56159999996</v>
      </c>
      <c r="J172" s="53" t="s">
        <v>4</v>
      </c>
      <c r="K172" s="15"/>
      <c r="L172" s="50" t="s">
        <v>32</v>
      </c>
      <c r="M172" s="50" t="s">
        <v>179</v>
      </c>
      <c r="N172" s="59" t="s">
        <v>185</v>
      </c>
      <c r="O172" s="60" t="s">
        <v>186</v>
      </c>
      <c r="P172" s="49">
        <f t="shared" si="22"/>
        <v>67</v>
      </c>
      <c r="Q172" s="49" t="str">
        <f t="shared" si="24"/>
        <v>65+</v>
      </c>
      <c r="R172" s="58">
        <v>1937</v>
      </c>
      <c r="S172" s="49">
        <v>1</v>
      </c>
      <c r="T172" s="49">
        <v>20</v>
      </c>
      <c r="U172" s="50" t="s">
        <v>175</v>
      </c>
      <c r="V172" s="50" t="s">
        <v>5</v>
      </c>
      <c r="W172" s="50" t="s">
        <v>14</v>
      </c>
      <c r="X172" s="50" t="s">
        <v>33</v>
      </c>
      <c r="Y172" s="49">
        <v>2</v>
      </c>
      <c r="Z172" s="50" t="s">
        <v>36</v>
      </c>
      <c r="AA172" s="50" t="s">
        <v>524</v>
      </c>
    </row>
    <row r="173" spans="2:27" ht="14.25" customHeight="1" x14ac:dyDescent="0.35">
      <c r="B173" s="48">
        <f t="shared" si="23"/>
        <v>1016</v>
      </c>
      <c r="C173" s="49">
        <v>1</v>
      </c>
      <c r="D173" s="49">
        <v>2006</v>
      </c>
      <c r="E173" s="49">
        <v>2</v>
      </c>
      <c r="F173" s="50" t="s">
        <v>1</v>
      </c>
      <c r="G173" s="51">
        <v>16</v>
      </c>
      <c r="H173" s="52">
        <v>782.25200000000007</v>
      </c>
      <c r="I173" s="53">
        <v>224076.83600000001</v>
      </c>
      <c r="J173" s="53" t="s">
        <v>4</v>
      </c>
      <c r="K173" s="15"/>
      <c r="L173" s="50" t="s">
        <v>66</v>
      </c>
      <c r="M173" s="50" t="s">
        <v>179</v>
      </c>
      <c r="N173" s="59" t="s">
        <v>233</v>
      </c>
      <c r="O173" s="60" t="s">
        <v>234</v>
      </c>
      <c r="P173" s="49">
        <f t="shared" si="22"/>
        <v>67</v>
      </c>
      <c r="Q173" s="49" t="str">
        <f t="shared" si="24"/>
        <v>65+</v>
      </c>
      <c r="R173" s="58">
        <v>1939</v>
      </c>
      <c r="S173" s="49">
        <v>9</v>
      </c>
      <c r="T173" s="49">
        <v>2.9999999999999996</v>
      </c>
      <c r="U173" s="50" t="s">
        <v>177</v>
      </c>
      <c r="V173" s="50" t="s">
        <v>5</v>
      </c>
      <c r="W173" s="50" t="s">
        <v>13</v>
      </c>
      <c r="X173" s="50" t="s">
        <v>34</v>
      </c>
      <c r="Y173" s="49">
        <v>5</v>
      </c>
      <c r="Z173" s="50" t="s">
        <v>35</v>
      </c>
      <c r="AA173" s="50" t="s">
        <v>524</v>
      </c>
    </row>
    <row r="174" spans="2:27" ht="14.25" customHeight="1" x14ac:dyDescent="0.35">
      <c r="B174" s="48">
        <f t="shared" si="23"/>
        <v>3005</v>
      </c>
      <c r="C174" s="49">
        <v>3</v>
      </c>
      <c r="D174" s="49">
        <v>2006</v>
      </c>
      <c r="E174" s="56">
        <v>3</v>
      </c>
      <c r="F174" s="50" t="s">
        <v>1</v>
      </c>
      <c r="G174" s="49">
        <v>5</v>
      </c>
      <c r="H174" s="52">
        <v>781.0684</v>
      </c>
      <c r="I174" s="53">
        <v>258015.61439999999</v>
      </c>
      <c r="J174" s="53" t="s">
        <v>4</v>
      </c>
      <c r="K174" s="15"/>
      <c r="L174" s="50" t="s">
        <v>504</v>
      </c>
      <c r="M174" s="50" t="s">
        <v>179</v>
      </c>
      <c r="N174" s="59" t="s">
        <v>303</v>
      </c>
      <c r="O174" s="60" t="s">
        <v>304</v>
      </c>
      <c r="P174" s="49">
        <f t="shared" ref="P174:P186" si="25">IF((D174-R174)=0," ",D174-R174)</f>
        <v>67</v>
      </c>
      <c r="Q174" s="49" t="str">
        <f t="shared" si="24"/>
        <v>65+</v>
      </c>
      <c r="R174" s="58">
        <v>1939</v>
      </c>
      <c r="S174" s="49">
        <v>6</v>
      </c>
      <c r="T174" s="49">
        <v>30</v>
      </c>
      <c r="U174" s="50" t="s">
        <v>177</v>
      </c>
      <c r="V174" s="50" t="s">
        <v>5</v>
      </c>
      <c r="W174" s="50" t="s">
        <v>18</v>
      </c>
      <c r="X174" s="50" t="s">
        <v>34</v>
      </c>
      <c r="Y174" s="49">
        <v>3</v>
      </c>
      <c r="Z174" s="50" t="s">
        <v>36</v>
      </c>
      <c r="AA174" s="50" t="s">
        <v>524</v>
      </c>
    </row>
    <row r="175" spans="2:27" ht="14.25" customHeight="1" x14ac:dyDescent="0.35">
      <c r="B175" s="48">
        <f t="shared" si="23"/>
        <v>5019</v>
      </c>
      <c r="C175" s="49">
        <v>5</v>
      </c>
      <c r="D175" s="49">
        <v>2007</v>
      </c>
      <c r="E175" s="49">
        <v>6</v>
      </c>
      <c r="F175" s="50" t="s">
        <v>1</v>
      </c>
      <c r="G175" s="51">
        <v>19</v>
      </c>
      <c r="H175" s="52">
        <v>618.37720000000002</v>
      </c>
      <c r="I175" s="53">
        <v>153466.71240000002</v>
      </c>
      <c r="J175" s="53" t="s">
        <v>4</v>
      </c>
      <c r="K175" s="15"/>
      <c r="L175" s="50" t="s">
        <v>127</v>
      </c>
      <c r="M175" s="50" t="s">
        <v>179</v>
      </c>
      <c r="N175" s="59" t="s">
        <v>417</v>
      </c>
      <c r="O175" s="60" t="s">
        <v>418</v>
      </c>
      <c r="P175" s="49">
        <f t="shared" si="25"/>
        <v>68</v>
      </c>
      <c r="Q175" s="49" t="str">
        <f t="shared" si="24"/>
        <v>65+</v>
      </c>
      <c r="R175" s="58">
        <v>1939</v>
      </c>
      <c r="S175" s="49">
        <v>3</v>
      </c>
      <c r="T175" s="49">
        <v>5</v>
      </c>
      <c r="U175" s="50" t="s">
        <v>175</v>
      </c>
      <c r="V175" s="50" t="s">
        <v>5</v>
      </c>
      <c r="W175" s="50" t="s">
        <v>17</v>
      </c>
      <c r="X175" s="50" t="s">
        <v>34</v>
      </c>
      <c r="Y175" s="49">
        <v>2</v>
      </c>
      <c r="Z175" s="50" t="s">
        <v>35</v>
      </c>
      <c r="AA175" s="50" t="s">
        <v>39</v>
      </c>
    </row>
    <row r="176" spans="2:27" ht="14.25" customHeight="1" x14ac:dyDescent="0.35">
      <c r="B176" s="48">
        <f t="shared" si="23"/>
        <v>3002</v>
      </c>
      <c r="C176" s="49">
        <v>3</v>
      </c>
      <c r="D176" s="49">
        <v>2007</v>
      </c>
      <c r="E176" s="54">
        <v>8</v>
      </c>
      <c r="F176" s="50" t="s">
        <v>1</v>
      </c>
      <c r="G176" s="49">
        <v>2</v>
      </c>
      <c r="H176" s="52">
        <v>923.20799999999997</v>
      </c>
      <c r="I176" s="53">
        <v>261871.696</v>
      </c>
      <c r="J176" s="53" t="s">
        <v>4</v>
      </c>
      <c r="K176" s="15"/>
      <c r="L176" s="50" t="s">
        <v>135</v>
      </c>
      <c r="M176" s="50" t="s">
        <v>179</v>
      </c>
      <c r="N176" s="59" t="s">
        <v>425</v>
      </c>
      <c r="O176" s="60" t="s">
        <v>426</v>
      </c>
      <c r="P176" s="49">
        <f t="shared" si="25"/>
        <v>69</v>
      </c>
      <c r="Q176" s="49" t="str">
        <f t="shared" si="24"/>
        <v>65+</v>
      </c>
      <c r="R176" s="58">
        <v>1938</v>
      </c>
      <c r="S176" s="49">
        <v>10</v>
      </c>
      <c r="T176" s="49">
        <v>28.999999999999996</v>
      </c>
      <c r="U176" s="50" t="s">
        <v>175</v>
      </c>
      <c r="V176" s="50" t="s">
        <v>5</v>
      </c>
      <c r="W176" s="50" t="s">
        <v>13</v>
      </c>
      <c r="X176" s="50" t="s">
        <v>33</v>
      </c>
      <c r="Y176" s="49">
        <v>5</v>
      </c>
      <c r="Z176" s="50" t="s">
        <v>35</v>
      </c>
      <c r="AA176" s="50" t="s">
        <v>524</v>
      </c>
    </row>
    <row r="177" spans="2:27" ht="14.25" customHeight="1" x14ac:dyDescent="0.35">
      <c r="B177" s="48">
        <f t="shared" si="23"/>
        <v>3004</v>
      </c>
      <c r="C177" s="49">
        <v>3</v>
      </c>
      <c r="D177" s="49">
        <v>2007</v>
      </c>
      <c r="E177" s="54">
        <v>8</v>
      </c>
      <c r="F177" s="50" t="s">
        <v>1</v>
      </c>
      <c r="G177" s="49">
        <v>4</v>
      </c>
      <c r="H177" s="52">
        <v>781.0684</v>
      </c>
      <c r="I177" s="53">
        <v>210038.6992</v>
      </c>
      <c r="J177" s="53" t="s">
        <v>4</v>
      </c>
      <c r="K177" s="15"/>
      <c r="L177" s="50" t="s">
        <v>135</v>
      </c>
      <c r="M177" s="50" t="s">
        <v>179</v>
      </c>
      <c r="N177" s="59" t="s">
        <v>425</v>
      </c>
      <c r="O177" s="60" t="s">
        <v>426</v>
      </c>
      <c r="P177" s="49">
        <f t="shared" si="25"/>
        <v>69</v>
      </c>
      <c r="Q177" s="49" t="str">
        <f t="shared" si="24"/>
        <v>65+</v>
      </c>
      <c r="R177" s="58">
        <v>1938</v>
      </c>
      <c r="S177" s="49">
        <v>10</v>
      </c>
      <c r="T177" s="49">
        <v>28.999999999999996</v>
      </c>
      <c r="U177" s="50" t="s">
        <v>175</v>
      </c>
      <c r="V177" s="50" t="s">
        <v>5</v>
      </c>
      <c r="W177" s="50" t="s">
        <v>13</v>
      </c>
      <c r="X177" s="50" t="s">
        <v>33</v>
      </c>
      <c r="Y177" s="49">
        <v>5</v>
      </c>
      <c r="Z177" s="50" t="s">
        <v>35</v>
      </c>
      <c r="AA177" s="50" t="s">
        <v>524</v>
      </c>
    </row>
    <row r="178" spans="2:27" ht="14.25" customHeight="1" x14ac:dyDescent="0.35">
      <c r="B178" s="48">
        <f t="shared" si="23"/>
        <v>3012</v>
      </c>
      <c r="C178" s="49">
        <v>3</v>
      </c>
      <c r="D178" s="49">
        <v>2007</v>
      </c>
      <c r="E178" s="54">
        <v>10</v>
      </c>
      <c r="F178" s="50" t="s">
        <v>1</v>
      </c>
      <c r="G178" s="49">
        <v>12</v>
      </c>
      <c r="H178" s="52">
        <v>781.0684</v>
      </c>
      <c r="I178" s="53">
        <v>210824.0576</v>
      </c>
      <c r="J178" s="53" t="s">
        <v>4</v>
      </c>
      <c r="K178" s="15"/>
      <c r="L178" s="50" t="s">
        <v>145</v>
      </c>
      <c r="M178" s="50" t="s">
        <v>179</v>
      </c>
      <c r="N178" s="59" t="s">
        <v>439</v>
      </c>
      <c r="O178" s="60" t="s">
        <v>440</v>
      </c>
      <c r="P178" s="49">
        <f t="shared" si="25"/>
        <v>69</v>
      </c>
      <c r="Q178" s="49" t="str">
        <f t="shared" si="24"/>
        <v>65+</v>
      </c>
      <c r="R178" s="58">
        <v>1938</v>
      </c>
      <c r="S178" s="49">
        <v>6</v>
      </c>
      <c r="T178" s="49">
        <v>9</v>
      </c>
      <c r="U178" s="50" t="s">
        <v>175</v>
      </c>
      <c r="V178" s="50" t="s">
        <v>5</v>
      </c>
      <c r="W178" s="50" t="s">
        <v>18</v>
      </c>
      <c r="X178" s="50" t="s">
        <v>34</v>
      </c>
      <c r="Y178" s="49">
        <v>3</v>
      </c>
      <c r="Z178" s="50" t="s">
        <v>35</v>
      </c>
      <c r="AA178" s="50" t="s">
        <v>524</v>
      </c>
    </row>
    <row r="179" spans="2:27" ht="14.25" customHeight="1" x14ac:dyDescent="0.35">
      <c r="B179" s="48">
        <f t="shared" si="23"/>
        <v>3048</v>
      </c>
      <c r="C179" s="49">
        <v>3</v>
      </c>
      <c r="D179" s="49">
        <v>2007</v>
      </c>
      <c r="E179" s="54">
        <v>10</v>
      </c>
      <c r="F179" s="50" t="s">
        <v>1</v>
      </c>
      <c r="G179" s="49">
        <v>48</v>
      </c>
      <c r="H179" s="52">
        <v>781.0684</v>
      </c>
      <c r="I179" s="53">
        <v>249075.6568</v>
      </c>
      <c r="J179" s="53" t="s">
        <v>4</v>
      </c>
      <c r="K179" s="15"/>
      <c r="L179" s="50" t="s">
        <v>145</v>
      </c>
      <c r="M179" s="50" t="s">
        <v>179</v>
      </c>
      <c r="N179" s="59" t="s">
        <v>439</v>
      </c>
      <c r="O179" s="60" t="s">
        <v>440</v>
      </c>
      <c r="P179" s="49">
        <f t="shared" si="25"/>
        <v>69</v>
      </c>
      <c r="Q179" s="49" t="str">
        <f t="shared" si="24"/>
        <v>65+</v>
      </c>
      <c r="R179" s="58">
        <v>1938</v>
      </c>
      <c r="S179" s="49">
        <v>6</v>
      </c>
      <c r="T179" s="49">
        <v>9</v>
      </c>
      <c r="U179" s="50" t="s">
        <v>175</v>
      </c>
      <c r="V179" s="50" t="s">
        <v>5</v>
      </c>
      <c r="W179" s="50" t="s">
        <v>18</v>
      </c>
      <c r="X179" s="50" t="s">
        <v>34</v>
      </c>
      <c r="Y179" s="49">
        <v>3</v>
      </c>
      <c r="Z179" s="50" t="s">
        <v>35</v>
      </c>
      <c r="AA179" s="50" t="s">
        <v>524</v>
      </c>
    </row>
    <row r="180" spans="2:27" ht="14.25" customHeight="1" x14ac:dyDescent="0.35">
      <c r="B180" s="48">
        <f t="shared" si="23"/>
        <v>3008</v>
      </c>
      <c r="C180" s="49">
        <v>3</v>
      </c>
      <c r="D180" s="49">
        <v>2007</v>
      </c>
      <c r="E180" s="54">
        <v>6</v>
      </c>
      <c r="F180" s="50" t="s">
        <v>1</v>
      </c>
      <c r="G180" s="49">
        <v>8</v>
      </c>
      <c r="H180" s="52">
        <v>697.89359999999999</v>
      </c>
      <c r="I180" s="53">
        <v>219865.76079999999</v>
      </c>
      <c r="J180" s="53" t="s">
        <v>4</v>
      </c>
      <c r="K180" s="15"/>
      <c r="L180" s="50" t="s">
        <v>125</v>
      </c>
      <c r="M180" s="50" t="s">
        <v>179</v>
      </c>
      <c r="N180" s="59" t="s">
        <v>406</v>
      </c>
      <c r="O180" s="60" t="s">
        <v>407</v>
      </c>
      <c r="P180" s="49">
        <f t="shared" si="25"/>
        <v>71</v>
      </c>
      <c r="Q180" s="49" t="str">
        <f t="shared" si="24"/>
        <v>65+</v>
      </c>
      <c r="R180" s="58">
        <v>1936</v>
      </c>
      <c r="S180" s="49">
        <v>8</v>
      </c>
      <c r="T180" s="49">
        <v>13</v>
      </c>
      <c r="U180" s="50" t="s">
        <v>175</v>
      </c>
      <c r="V180" s="50" t="s">
        <v>5</v>
      </c>
      <c r="W180" s="50" t="s">
        <v>18</v>
      </c>
      <c r="X180" s="50" t="s">
        <v>34</v>
      </c>
      <c r="Y180" s="49">
        <v>2</v>
      </c>
      <c r="Z180" s="50" t="s">
        <v>35</v>
      </c>
      <c r="AA180" s="50" t="s">
        <v>524</v>
      </c>
    </row>
    <row r="181" spans="2:27" ht="14.25" customHeight="1" x14ac:dyDescent="0.35">
      <c r="B181" s="48">
        <f t="shared" si="23"/>
        <v>3040</v>
      </c>
      <c r="C181" s="49">
        <v>3</v>
      </c>
      <c r="D181" s="49">
        <v>2007</v>
      </c>
      <c r="E181" s="54">
        <v>6</v>
      </c>
      <c r="F181" s="50" t="s">
        <v>1</v>
      </c>
      <c r="G181" s="49">
        <v>40</v>
      </c>
      <c r="H181" s="52">
        <v>670.88599999999997</v>
      </c>
      <c r="I181" s="53">
        <v>204292.49399999998</v>
      </c>
      <c r="J181" s="53" t="s">
        <v>4</v>
      </c>
      <c r="K181" s="15"/>
      <c r="L181" s="50" t="s">
        <v>125</v>
      </c>
      <c r="M181" s="50" t="s">
        <v>179</v>
      </c>
      <c r="N181" s="59" t="s">
        <v>406</v>
      </c>
      <c r="O181" s="60" t="s">
        <v>407</v>
      </c>
      <c r="P181" s="49">
        <f t="shared" si="25"/>
        <v>71</v>
      </c>
      <c r="Q181" s="49" t="str">
        <f t="shared" si="24"/>
        <v>65+</v>
      </c>
      <c r="R181" s="58">
        <v>1936</v>
      </c>
      <c r="S181" s="49">
        <v>8</v>
      </c>
      <c r="T181" s="49">
        <v>13</v>
      </c>
      <c r="U181" s="50" t="s">
        <v>175</v>
      </c>
      <c r="V181" s="50" t="s">
        <v>5</v>
      </c>
      <c r="W181" s="50" t="s">
        <v>18</v>
      </c>
      <c r="X181" s="50" t="s">
        <v>34</v>
      </c>
      <c r="Y181" s="49">
        <v>2</v>
      </c>
      <c r="Z181" s="50" t="s">
        <v>35</v>
      </c>
      <c r="AA181" s="50" t="s">
        <v>524</v>
      </c>
    </row>
    <row r="182" spans="2:27" ht="14.25" customHeight="1" x14ac:dyDescent="0.35">
      <c r="B182" s="48">
        <f t="shared" si="23"/>
        <v>1023</v>
      </c>
      <c r="C182" s="49">
        <v>1</v>
      </c>
      <c r="D182" s="49">
        <v>2005</v>
      </c>
      <c r="E182" s="49">
        <v>4</v>
      </c>
      <c r="F182" s="50" t="s">
        <v>1</v>
      </c>
      <c r="G182" s="51">
        <v>23</v>
      </c>
      <c r="H182" s="52">
        <v>782.25200000000007</v>
      </c>
      <c r="I182" s="53">
        <v>261579.89200000002</v>
      </c>
      <c r="J182" s="53" t="s">
        <v>4</v>
      </c>
      <c r="K182" s="15"/>
      <c r="L182" s="50" t="s">
        <v>56</v>
      </c>
      <c r="M182" s="50" t="s">
        <v>179</v>
      </c>
      <c r="N182" s="59" t="s">
        <v>207</v>
      </c>
      <c r="O182" s="60" t="s">
        <v>208</v>
      </c>
      <c r="P182" s="49">
        <f t="shared" si="25"/>
        <v>73</v>
      </c>
      <c r="Q182" s="49" t="str">
        <f t="shared" si="24"/>
        <v>65+</v>
      </c>
      <c r="R182" s="58">
        <v>1932</v>
      </c>
      <c r="S182" s="49">
        <v>6</v>
      </c>
      <c r="T182" s="49">
        <v>13</v>
      </c>
      <c r="U182" s="50" t="s">
        <v>177</v>
      </c>
      <c r="V182" s="50" t="s">
        <v>6</v>
      </c>
      <c r="W182" s="50"/>
      <c r="X182" s="50" t="s">
        <v>34</v>
      </c>
      <c r="Y182" s="49">
        <v>3</v>
      </c>
      <c r="Z182" s="50" t="s">
        <v>35</v>
      </c>
      <c r="AA182" s="50" t="s">
        <v>524</v>
      </c>
    </row>
    <row r="183" spans="2:27" ht="14.25" customHeight="1" x14ac:dyDescent="0.35">
      <c r="B183" s="48">
        <f t="shared" si="23"/>
        <v>3009</v>
      </c>
      <c r="C183" s="49">
        <v>3</v>
      </c>
      <c r="D183" s="49">
        <v>2006</v>
      </c>
      <c r="E183" s="56">
        <v>5</v>
      </c>
      <c r="F183" s="50" t="s">
        <v>1</v>
      </c>
      <c r="G183" s="49">
        <v>9</v>
      </c>
      <c r="H183" s="52">
        <v>743.40840000000003</v>
      </c>
      <c r="I183" s="53">
        <v>222867.42080000002</v>
      </c>
      <c r="J183" s="53" t="s">
        <v>4</v>
      </c>
      <c r="K183" s="15"/>
      <c r="L183" s="50" t="s">
        <v>507</v>
      </c>
      <c r="M183" s="50" t="s">
        <v>179</v>
      </c>
      <c r="N183" s="59" t="s">
        <v>470</v>
      </c>
      <c r="O183" s="60" t="s">
        <v>471</v>
      </c>
      <c r="P183" s="49">
        <f t="shared" si="25"/>
        <v>73</v>
      </c>
      <c r="Q183" s="49" t="str">
        <f t="shared" si="24"/>
        <v>65+</v>
      </c>
      <c r="R183" s="58">
        <v>1933</v>
      </c>
      <c r="S183" s="49">
        <v>5</v>
      </c>
      <c r="T183" s="49">
        <v>5</v>
      </c>
      <c r="U183" s="50" t="s">
        <v>177</v>
      </c>
      <c r="V183" s="50" t="s">
        <v>5</v>
      </c>
      <c r="W183" s="50" t="s">
        <v>13</v>
      </c>
      <c r="X183" s="50" t="s">
        <v>34</v>
      </c>
      <c r="Y183" s="49">
        <v>5</v>
      </c>
      <c r="Z183" s="50" t="s">
        <v>36</v>
      </c>
      <c r="AA183" s="50" t="s">
        <v>39</v>
      </c>
    </row>
    <row r="184" spans="2:27" ht="14.25" customHeight="1" x14ac:dyDescent="0.35">
      <c r="B184" s="48">
        <f t="shared" si="23"/>
        <v>3052</v>
      </c>
      <c r="C184" s="49">
        <v>3</v>
      </c>
      <c r="D184" s="49">
        <v>2006</v>
      </c>
      <c r="E184" s="56">
        <v>3</v>
      </c>
      <c r="F184" s="50" t="s">
        <v>1</v>
      </c>
      <c r="G184" s="49">
        <v>52</v>
      </c>
      <c r="H184" s="52">
        <v>923.20799999999997</v>
      </c>
      <c r="I184" s="53">
        <v>291494.36</v>
      </c>
      <c r="J184" s="53" t="s">
        <v>4</v>
      </c>
      <c r="K184" s="15"/>
      <c r="L184" s="50" t="s">
        <v>172</v>
      </c>
      <c r="M184" s="50" t="s">
        <v>179</v>
      </c>
      <c r="N184" s="59" t="s">
        <v>281</v>
      </c>
      <c r="O184" s="60" t="s">
        <v>282</v>
      </c>
      <c r="P184" s="49">
        <f t="shared" si="25"/>
        <v>73</v>
      </c>
      <c r="Q184" s="49" t="str">
        <f t="shared" si="24"/>
        <v>65+</v>
      </c>
      <c r="R184" s="58">
        <v>1933</v>
      </c>
      <c r="S184" s="49">
        <v>6</v>
      </c>
      <c r="T184" s="49">
        <v>8</v>
      </c>
      <c r="U184" s="50" t="s">
        <v>175</v>
      </c>
      <c r="V184" s="50" t="s">
        <v>5</v>
      </c>
      <c r="W184" s="50" t="s">
        <v>13</v>
      </c>
      <c r="X184" s="50" t="s">
        <v>33</v>
      </c>
      <c r="Y184" s="49">
        <v>4</v>
      </c>
      <c r="Z184" s="50" t="s">
        <v>36</v>
      </c>
      <c r="AA184" s="50" t="s">
        <v>39</v>
      </c>
    </row>
    <row r="185" spans="2:27" ht="14.25" customHeight="1" x14ac:dyDescent="0.35">
      <c r="B185" s="48">
        <f t="shared" si="23"/>
        <v>3025</v>
      </c>
      <c r="C185" s="49">
        <v>3</v>
      </c>
      <c r="D185" s="49">
        <v>2007</v>
      </c>
      <c r="E185" s="54">
        <v>6</v>
      </c>
      <c r="F185" s="50" t="s">
        <v>1</v>
      </c>
      <c r="G185" s="49">
        <v>25</v>
      </c>
      <c r="H185" s="52">
        <v>923.20799999999997</v>
      </c>
      <c r="I185" s="53">
        <v>296483.14399999997</v>
      </c>
      <c r="J185" s="53" t="s">
        <v>4</v>
      </c>
      <c r="K185" s="15"/>
      <c r="L185" s="50" t="s">
        <v>126</v>
      </c>
      <c r="M185" s="50" t="s">
        <v>179</v>
      </c>
      <c r="N185" s="59" t="s">
        <v>400</v>
      </c>
      <c r="O185" s="60" t="s">
        <v>401</v>
      </c>
      <c r="P185" s="49">
        <f t="shared" si="25"/>
        <v>76</v>
      </c>
      <c r="Q185" s="49" t="str">
        <f t="shared" si="24"/>
        <v>65+</v>
      </c>
      <c r="R185" s="58">
        <v>1931</v>
      </c>
      <c r="S185" s="49">
        <v>2</v>
      </c>
      <c r="T185" s="49">
        <v>13</v>
      </c>
      <c r="U185" s="50" t="s">
        <v>177</v>
      </c>
      <c r="V185" s="50" t="s">
        <v>5</v>
      </c>
      <c r="W185" s="50" t="s">
        <v>15</v>
      </c>
      <c r="X185" s="50" t="s">
        <v>33</v>
      </c>
      <c r="Y185" s="49">
        <v>3</v>
      </c>
      <c r="Z185" s="50" t="s">
        <v>35</v>
      </c>
      <c r="AA185" s="50" t="s">
        <v>524</v>
      </c>
    </row>
    <row r="186" spans="2:27" ht="14.25" customHeight="1" x14ac:dyDescent="0.35">
      <c r="B186" s="48">
        <v>5052</v>
      </c>
      <c r="C186" s="49">
        <v>5</v>
      </c>
      <c r="D186" s="49"/>
      <c r="E186" s="49"/>
      <c r="F186" s="50" t="s">
        <v>1</v>
      </c>
      <c r="G186" s="51" t="str">
        <f>RIGHT(B186,2)</f>
        <v>52</v>
      </c>
      <c r="H186" s="52">
        <v>1769.4819999999997</v>
      </c>
      <c r="I186" s="57">
        <v>532877.38399999996</v>
      </c>
      <c r="J186" s="57"/>
      <c r="K186" s="11"/>
      <c r="L186" s="49"/>
      <c r="M186" s="49"/>
      <c r="N186" s="58"/>
      <c r="O186" s="58"/>
      <c r="P186" s="49" t="str">
        <f t="shared" si="25"/>
        <v xml:space="preserve"> </v>
      </c>
      <c r="Q186" s="49"/>
      <c r="R186" s="49"/>
      <c r="S186" s="49"/>
      <c r="T186" s="49"/>
      <c r="U186" s="50"/>
      <c r="V186" s="50"/>
      <c r="W186" s="50"/>
      <c r="X186" s="50"/>
      <c r="Y186" s="50"/>
      <c r="Z186" s="50"/>
      <c r="AA186" s="50"/>
    </row>
    <row r="187" spans="2:27" ht="14.25" customHeight="1" x14ac:dyDescent="0.35">
      <c r="B187" s="48">
        <f>C187*1000+G187</f>
        <v>1005</v>
      </c>
      <c r="C187" s="49">
        <v>1</v>
      </c>
      <c r="D187" s="49">
        <v>2004</v>
      </c>
      <c r="E187" s="49">
        <v>3</v>
      </c>
      <c r="F187" s="50" t="s">
        <v>0</v>
      </c>
      <c r="G187" s="51">
        <v>5</v>
      </c>
      <c r="H187" s="52">
        <v>410.70920000000001</v>
      </c>
      <c r="I187" s="53">
        <v>117564.0716</v>
      </c>
      <c r="J187" s="53" t="s">
        <v>4</v>
      </c>
      <c r="K187" s="15"/>
      <c r="L187" s="50" t="s">
        <v>496</v>
      </c>
      <c r="M187" s="50" t="s">
        <v>180</v>
      </c>
      <c r="N187" s="58" t="s">
        <v>497</v>
      </c>
      <c r="O187" s="58" t="s">
        <v>478</v>
      </c>
      <c r="P187" s="63" t="s">
        <v>542</v>
      </c>
      <c r="Q187" s="63" t="s">
        <v>542</v>
      </c>
      <c r="R187" s="63" t="s">
        <v>542</v>
      </c>
      <c r="S187" s="64"/>
      <c r="T187" s="64"/>
      <c r="U187" s="63" t="s">
        <v>542</v>
      </c>
      <c r="V187" s="50" t="s">
        <v>5</v>
      </c>
      <c r="W187" s="50" t="s">
        <v>13</v>
      </c>
      <c r="X187" s="50" t="s">
        <v>34</v>
      </c>
      <c r="Y187" s="49">
        <v>5</v>
      </c>
      <c r="Z187" s="50" t="s">
        <v>35</v>
      </c>
      <c r="AA187" s="50" t="s">
        <v>39</v>
      </c>
    </row>
    <row r="188" spans="2:27" ht="14.25" customHeight="1" x14ac:dyDescent="0.35">
      <c r="B188" s="48">
        <v>1009</v>
      </c>
      <c r="C188" s="49">
        <v>1</v>
      </c>
      <c r="D188" s="49">
        <v>2004</v>
      </c>
      <c r="E188" s="49">
        <v>11</v>
      </c>
      <c r="F188" s="50" t="s">
        <v>0</v>
      </c>
      <c r="G188" s="51">
        <v>9</v>
      </c>
      <c r="H188" s="52">
        <v>1200.82</v>
      </c>
      <c r="I188" s="53">
        <v>317196.39999999997</v>
      </c>
      <c r="J188" s="53" t="s">
        <v>4</v>
      </c>
      <c r="K188" s="15"/>
      <c r="L188" s="50" t="s">
        <v>47</v>
      </c>
      <c r="M188" s="50" t="s">
        <v>180</v>
      </c>
      <c r="N188" s="59" t="s">
        <v>479</v>
      </c>
      <c r="O188" s="60" t="s">
        <v>478</v>
      </c>
      <c r="P188" s="63" t="s">
        <v>542</v>
      </c>
      <c r="Q188" s="63" t="s">
        <v>542</v>
      </c>
      <c r="R188" s="63" t="s">
        <v>542</v>
      </c>
      <c r="S188" s="63"/>
      <c r="T188" s="63"/>
      <c r="U188" s="63" t="s">
        <v>542</v>
      </c>
      <c r="V188" s="50" t="s">
        <v>5</v>
      </c>
      <c r="W188" s="50" t="s">
        <v>14</v>
      </c>
      <c r="X188" s="50" t="s">
        <v>34</v>
      </c>
      <c r="Y188" s="49">
        <v>5</v>
      </c>
      <c r="Z188" s="50" t="s">
        <v>35</v>
      </c>
      <c r="AA188" s="50" t="s">
        <v>524</v>
      </c>
    </row>
    <row r="189" spans="2:27" ht="14.25" customHeight="1" x14ac:dyDescent="0.35">
      <c r="B189" s="48">
        <v>1009</v>
      </c>
      <c r="C189" s="49">
        <v>1</v>
      </c>
      <c r="D189" s="49">
        <v>2004</v>
      </c>
      <c r="E189" s="49">
        <v>11</v>
      </c>
      <c r="F189" s="50" t="s">
        <v>0</v>
      </c>
      <c r="G189" s="51">
        <v>10</v>
      </c>
      <c r="H189" s="52">
        <v>800.96</v>
      </c>
      <c r="I189" s="53">
        <v>264142.16000000003</v>
      </c>
      <c r="J189" s="53" t="s">
        <v>4</v>
      </c>
      <c r="K189" s="15"/>
      <c r="L189" s="50" t="s">
        <v>47</v>
      </c>
      <c r="M189" s="50" t="s">
        <v>180</v>
      </c>
      <c r="N189" s="59" t="s">
        <v>479</v>
      </c>
      <c r="O189" s="60" t="s">
        <v>478</v>
      </c>
      <c r="P189" s="63" t="s">
        <v>542</v>
      </c>
      <c r="Q189" s="63" t="s">
        <v>542</v>
      </c>
      <c r="R189" s="63" t="s">
        <v>542</v>
      </c>
      <c r="S189" s="63"/>
      <c r="T189" s="63"/>
      <c r="U189" s="63" t="s">
        <v>542</v>
      </c>
      <c r="V189" s="50" t="s">
        <v>5</v>
      </c>
      <c r="W189" s="50" t="s">
        <v>14</v>
      </c>
      <c r="X189" s="50" t="s">
        <v>34</v>
      </c>
      <c r="Y189" s="49">
        <v>4</v>
      </c>
      <c r="Z189" s="50" t="s">
        <v>35</v>
      </c>
      <c r="AA189" s="50" t="s">
        <v>524</v>
      </c>
    </row>
    <row r="190" spans="2:27" ht="14.25" customHeight="1" x14ac:dyDescent="0.35">
      <c r="B190" s="48">
        <f t="shared" ref="B190:B203" si="26">C190*1000+G190</f>
        <v>1011</v>
      </c>
      <c r="C190" s="49">
        <v>1</v>
      </c>
      <c r="D190" s="49">
        <v>2005</v>
      </c>
      <c r="E190" s="49">
        <v>9</v>
      </c>
      <c r="F190" s="50" t="s">
        <v>0</v>
      </c>
      <c r="G190" s="51">
        <v>11</v>
      </c>
      <c r="H190" s="52">
        <v>827.87439999999992</v>
      </c>
      <c r="I190" s="53">
        <v>222947.20879999999</v>
      </c>
      <c r="J190" s="53" t="s">
        <v>4</v>
      </c>
      <c r="K190" s="15"/>
      <c r="L190" s="50" t="s">
        <v>60</v>
      </c>
      <c r="M190" s="50" t="s">
        <v>180</v>
      </c>
      <c r="N190" s="58" t="s">
        <v>213</v>
      </c>
      <c r="O190" s="58" t="s">
        <v>478</v>
      </c>
      <c r="P190" s="63" t="s">
        <v>542</v>
      </c>
      <c r="Q190" s="63" t="s">
        <v>542</v>
      </c>
      <c r="R190" s="63" t="s">
        <v>542</v>
      </c>
      <c r="S190" s="63"/>
      <c r="T190" s="63"/>
      <c r="U190" s="63" t="s">
        <v>542</v>
      </c>
      <c r="V190" s="50" t="s">
        <v>5</v>
      </c>
      <c r="W190" s="50" t="s">
        <v>14</v>
      </c>
      <c r="X190" s="50" t="s">
        <v>34</v>
      </c>
      <c r="Y190" s="49">
        <v>5</v>
      </c>
      <c r="Z190" s="50" t="s">
        <v>36</v>
      </c>
      <c r="AA190" s="50" t="s">
        <v>524</v>
      </c>
    </row>
    <row r="191" spans="2:27" ht="14.25" customHeight="1" x14ac:dyDescent="0.35">
      <c r="B191" s="48">
        <f t="shared" si="26"/>
        <v>1007</v>
      </c>
      <c r="C191" s="49">
        <v>1</v>
      </c>
      <c r="D191" s="49">
        <v>2005</v>
      </c>
      <c r="E191" s="49">
        <v>12</v>
      </c>
      <c r="F191" s="50" t="s">
        <v>1</v>
      </c>
      <c r="G191" s="51">
        <v>7</v>
      </c>
      <c r="H191" s="52">
        <v>775.6884</v>
      </c>
      <c r="I191" s="53">
        <v>250312.5344</v>
      </c>
      <c r="J191" s="53" t="s">
        <v>4</v>
      </c>
      <c r="K191" s="15"/>
      <c r="L191" s="50" t="s">
        <v>63</v>
      </c>
      <c r="M191" s="50" t="s">
        <v>180</v>
      </c>
      <c r="N191" s="58" t="s">
        <v>226</v>
      </c>
      <c r="O191" s="58" t="s">
        <v>478</v>
      </c>
      <c r="P191" s="63" t="s">
        <v>542</v>
      </c>
      <c r="Q191" s="63" t="s">
        <v>542</v>
      </c>
      <c r="R191" s="63" t="s">
        <v>542</v>
      </c>
      <c r="S191" s="63"/>
      <c r="T191" s="63"/>
      <c r="U191" s="63" t="s">
        <v>542</v>
      </c>
      <c r="V191" s="50" t="s">
        <v>5</v>
      </c>
      <c r="W191" s="50" t="s">
        <v>14</v>
      </c>
      <c r="X191" s="50" t="s">
        <v>34</v>
      </c>
      <c r="Y191" s="49">
        <v>1</v>
      </c>
      <c r="Z191" s="50" t="s">
        <v>36</v>
      </c>
      <c r="AA191" s="50" t="s">
        <v>524</v>
      </c>
    </row>
    <row r="192" spans="2:27" ht="14.25" customHeight="1" x14ac:dyDescent="0.35">
      <c r="B192" s="48">
        <f t="shared" si="26"/>
        <v>1008</v>
      </c>
      <c r="C192" s="49">
        <v>1</v>
      </c>
      <c r="D192" s="49">
        <v>2005</v>
      </c>
      <c r="E192" s="49">
        <v>12</v>
      </c>
      <c r="F192" s="50" t="s">
        <v>0</v>
      </c>
      <c r="G192" s="51">
        <v>8</v>
      </c>
      <c r="H192" s="52">
        <v>775.6884</v>
      </c>
      <c r="I192" s="53">
        <v>246050.40400000001</v>
      </c>
      <c r="J192" s="53" t="s">
        <v>4</v>
      </c>
      <c r="K192" s="15"/>
      <c r="L192" s="50" t="s">
        <v>63</v>
      </c>
      <c r="M192" s="50" t="s">
        <v>180</v>
      </c>
      <c r="N192" s="58" t="s">
        <v>226</v>
      </c>
      <c r="O192" s="58" t="s">
        <v>478</v>
      </c>
      <c r="P192" s="63" t="s">
        <v>542</v>
      </c>
      <c r="Q192" s="63" t="s">
        <v>542</v>
      </c>
      <c r="R192" s="63" t="s">
        <v>542</v>
      </c>
      <c r="S192" s="63"/>
      <c r="T192" s="63"/>
      <c r="U192" s="63" t="s">
        <v>542</v>
      </c>
      <c r="V192" s="50" t="s">
        <v>5</v>
      </c>
      <c r="W192" s="50" t="s">
        <v>13</v>
      </c>
      <c r="X192" s="50" t="s">
        <v>34</v>
      </c>
      <c r="Y192" s="49">
        <v>1</v>
      </c>
      <c r="Z192" s="50" t="s">
        <v>36</v>
      </c>
      <c r="AA192" s="50" t="s">
        <v>524</v>
      </c>
    </row>
    <row r="193" spans="2:27" ht="14.25" customHeight="1" x14ac:dyDescent="0.35">
      <c r="B193" s="48">
        <f t="shared" si="26"/>
        <v>2038</v>
      </c>
      <c r="C193" s="49">
        <v>2</v>
      </c>
      <c r="D193" s="49">
        <v>2006</v>
      </c>
      <c r="E193" s="49">
        <v>10</v>
      </c>
      <c r="F193" s="50" t="s">
        <v>1</v>
      </c>
      <c r="G193" s="51">
        <v>38</v>
      </c>
      <c r="H193" s="52">
        <v>1604.7463999999998</v>
      </c>
      <c r="I193" s="53">
        <v>529317.28319999995</v>
      </c>
      <c r="J193" s="53" t="s">
        <v>4</v>
      </c>
      <c r="K193" s="15"/>
      <c r="L193" s="50" t="s">
        <v>87</v>
      </c>
      <c r="M193" s="50" t="s">
        <v>180</v>
      </c>
      <c r="N193" s="58" t="s">
        <v>480</v>
      </c>
      <c r="O193" s="58" t="s">
        <v>478</v>
      </c>
      <c r="P193" s="63" t="s">
        <v>542</v>
      </c>
      <c r="Q193" s="63" t="s">
        <v>542</v>
      </c>
      <c r="R193" s="63" t="s">
        <v>542</v>
      </c>
      <c r="S193" s="63"/>
      <c r="T193" s="63"/>
      <c r="U193" s="63" t="s">
        <v>542</v>
      </c>
      <c r="V193" s="50" t="s">
        <v>5</v>
      </c>
      <c r="W193" s="50" t="s">
        <v>13</v>
      </c>
      <c r="X193" s="50" t="s">
        <v>34</v>
      </c>
      <c r="Y193" s="49">
        <v>5</v>
      </c>
      <c r="Z193" s="50" t="s">
        <v>35</v>
      </c>
      <c r="AA193" s="50" t="s">
        <v>524</v>
      </c>
    </row>
    <row r="194" spans="2:27" ht="14.25" customHeight="1" x14ac:dyDescent="0.35">
      <c r="B194" s="48">
        <f t="shared" si="26"/>
        <v>2001</v>
      </c>
      <c r="C194" s="49">
        <v>2</v>
      </c>
      <c r="D194" s="49">
        <v>2004</v>
      </c>
      <c r="E194" s="49">
        <v>3</v>
      </c>
      <c r="F194" s="50" t="s">
        <v>1</v>
      </c>
      <c r="G194" s="51">
        <v>1</v>
      </c>
      <c r="H194" s="52">
        <v>587.2808</v>
      </c>
      <c r="I194" s="53">
        <v>169158.29440000001</v>
      </c>
      <c r="J194" s="53" t="s">
        <v>4</v>
      </c>
      <c r="K194" s="15"/>
      <c r="L194" s="50" t="s">
        <v>502</v>
      </c>
      <c r="M194" s="50" t="s">
        <v>180</v>
      </c>
      <c r="N194" s="58" t="s">
        <v>408</v>
      </c>
      <c r="O194" s="58" t="s">
        <v>478</v>
      </c>
      <c r="P194" s="63" t="s">
        <v>542</v>
      </c>
      <c r="Q194" s="63" t="s">
        <v>542</v>
      </c>
      <c r="R194" s="63" t="s">
        <v>542</v>
      </c>
      <c r="S194" s="63"/>
      <c r="T194" s="63"/>
      <c r="U194" s="63" t="s">
        <v>542</v>
      </c>
      <c r="V194" s="50" t="s">
        <v>5</v>
      </c>
      <c r="W194" s="50" t="s">
        <v>13</v>
      </c>
      <c r="X194" s="50" t="s">
        <v>33</v>
      </c>
      <c r="Y194" s="49">
        <v>3</v>
      </c>
      <c r="Z194" s="50" t="s">
        <v>36</v>
      </c>
      <c r="AA194" s="58" t="s">
        <v>524</v>
      </c>
    </row>
    <row r="195" spans="2:27" ht="14.25" customHeight="1" x14ac:dyDescent="0.35">
      <c r="B195" s="48">
        <f t="shared" si="26"/>
        <v>1013</v>
      </c>
      <c r="C195" s="49">
        <v>1</v>
      </c>
      <c r="D195" s="49">
        <v>2005</v>
      </c>
      <c r="E195" s="49">
        <v>7</v>
      </c>
      <c r="F195" s="50" t="s">
        <v>1</v>
      </c>
      <c r="G195" s="51">
        <v>13</v>
      </c>
      <c r="H195" s="52">
        <v>756.21280000000002</v>
      </c>
      <c r="I195" s="53">
        <v>206958.712</v>
      </c>
      <c r="J195" s="53" t="s">
        <v>4</v>
      </c>
      <c r="K195" s="15"/>
      <c r="L195" s="50" t="s">
        <v>173</v>
      </c>
      <c r="M195" s="50" t="s">
        <v>180</v>
      </c>
      <c r="N195" s="58" t="s">
        <v>517</v>
      </c>
      <c r="O195" s="58" t="s">
        <v>478</v>
      </c>
      <c r="P195" s="63" t="s">
        <v>542</v>
      </c>
      <c r="Q195" s="63" t="s">
        <v>542</v>
      </c>
      <c r="R195" s="63" t="s">
        <v>542</v>
      </c>
      <c r="S195" s="63"/>
      <c r="T195" s="63"/>
      <c r="U195" s="63" t="s">
        <v>542</v>
      </c>
      <c r="V195" s="50" t="s">
        <v>5</v>
      </c>
      <c r="W195" s="50" t="s">
        <v>13</v>
      </c>
      <c r="X195" s="50" t="s">
        <v>34</v>
      </c>
      <c r="Y195" s="49">
        <v>5</v>
      </c>
      <c r="Z195" s="50" t="s">
        <v>35</v>
      </c>
      <c r="AA195" s="50" t="s">
        <v>524</v>
      </c>
    </row>
    <row r="196" spans="2:27" ht="14.25" customHeight="1" x14ac:dyDescent="0.35">
      <c r="B196" s="48">
        <f t="shared" si="26"/>
        <v>1014</v>
      </c>
      <c r="C196" s="49">
        <v>1</v>
      </c>
      <c r="D196" s="49">
        <v>2005</v>
      </c>
      <c r="E196" s="49">
        <v>7</v>
      </c>
      <c r="F196" s="50" t="s">
        <v>1</v>
      </c>
      <c r="G196" s="51">
        <v>14</v>
      </c>
      <c r="H196" s="52">
        <v>743.0856</v>
      </c>
      <c r="I196" s="53">
        <v>206445.42319999999</v>
      </c>
      <c r="J196" s="53" t="s">
        <v>4</v>
      </c>
      <c r="K196" s="15"/>
      <c r="L196" s="50" t="s">
        <v>173</v>
      </c>
      <c r="M196" s="50" t="s">
        <v>180</v>
      </c>
      <c r="N196" s="58" t="s">
        <v>517</v>
      </c>
      <c r="O196" s="58" t="s">
        <v>478</v>
      </c>
      <c r="P196" s="63" t="s">
        <v>542</v>
      </c>
      <c r="Q196" s="63" t="s">
        <v>542</v>
      </c>
      <c r="R196" s="63" t="s">
        <v>542</v>
      </c>
      <c r="S196" s="63"/>
      <c r="T196" s="63"/>
      <c r="U196" s="63" t="s">
        <v>542</v>
      </c>
      <c r="V196" s="50" t="s">
        <v>5</v>
      </c>
      <c r="W196" s="50" t="s">
        <v>13</v>
      </c>
      <c r="X196" s="50" t="s">
        <v>34</v>
      </c>
      <c r="Y196" s="49">
        <v>5</v>
      </c>
      <c r="Z196" s="50" t="s">
        <v>35</v>
      </c>
      <c r="AA196" s="50" t="s">
        <v>524</v>
      </c>
    </row>
    <row r="197" spans="2:27" ht="14.25" customHeight="1" x14ac:dyDescent="0.35">
      <c r="B197" s="48">
        <f t="shared" si="26"/>
        <v>1019</v>
      </c>
      <c r="C197" s="49">
        <v>1</v>
      </c>
      <c r="D197" s="49">
        <v>2005</v>
      </c>
      <c r="E197" s="49">
        <v>7</v>
      </c>
      <c r="F197" s="50" t="s">
        <v>1</v>
      </c>
      <c r="G197" s="51">
        <v>19</v>
      </c>
      <c r="H197" s="52">
        <v>827.87439999999992</v>
      </c>
      <c r="I197" s="53">
        <v>239341.58079999997</v>
      </c>
      <c r="J197" s="53" t="s">
        <v>4</v>
      </c>
      <c r="K197" s="15"/>
      <c r="L197" s="50" t="s">
        <v>173</v>
      </c>
      <c r="M197" s="50" t="s">
        <v>180</v>
      </c>
      <c r="N197" s="58" t="s">
        <v>517</v>
      </c>
      <c r="O197" s="58" t="s">
        <v>478</v>
      </c>
      <c r="P197" s="63" t="s">
        <v>542</v>
      </c>
      <c r="Q197" s="63" t="s">
        <v>542</v>
      </c>
      <c r="R197" s="63" t="s">
        <v>542</v>
      </c>
      <c r="S197" s="63"/>
      <c r="T197" s="63"/>
      <c r="U197" s="63" t="s">
        <v>542</v>
      </c>
      <c r="V197" s="50" t="s">
        <v>5</v>
      </c>
      <c r="W197" s="50" t="s">
        <v>13</v>
      </c>
      <c r="X197" s="50" t="s">
        <v>34</v>
      </c>
      <c r="Y197" s="49">
        <v>5</v>
      </c>
      <c r="Z197" s="50" t="s">
        <v>35</v>
      </c>
      <c r="AA197" s="50" t="s">
        <v>524</v>
      </c>
    </row>
    <row r="198" spans="2:27" ht="14.25" customHeight="1" x14ac:dyDescent="0.35">
      <c r="B198" s="48">
        <f t="shared" si="26"/>
        <v>1020</v>
      </c>
      <c r="C198" s="49">
        <v>1</v>
      </c>
      <c r="D198" s="49">
        <v>2005</v>
      </c>
      <c r="E198" s="49">
        <v>7</v>
      </c>
      <c r="F198" s="50" t="s">
        <v>1</v>
      </c>
      <c r="G198" s="51">
        <v>20</v>
      </c>
      <c r="H198" s="52">
        <v>1160.3584000000001</v>
      </c>
      <c r="I198" s="53">
        <v>398903.42240000004</v>
      </c>
      <c r="J198" s="53" t="s">
        <v>4</v>
      </c>
      <c r="K198" s="15"/>
      <c r="L198" s="50" t="s">
        <v>173</v>
      </c>
      <c r="M198" s="50" t="s">
        <v>180</v>
      </c>
      <c r="N198" s="58" t="s">
        <v>517</v>
      </c>
      <c r="O198" s="58" t="s">
        <v>478</v>
      </c>
      <c r="P198" s="63" t="s">
        <v>542</v>
      </c>
      <c r="Q198" s="63" t="s">
        <v>542</v>
      </c>
      <c r="R198" s="63" t="s">
        <v>542</v>
      </c>
      <c r="S198" s="63"/>
      <c r="T198" s="63"/>
      <c r="U198" s="63" t="s">
        <v>542</v>
      </c>
      <c r="V198" s="50" t="s">
        <v>5</v>
      </c>
      <c r="W198" s="50" t="s">
        <v>13</v>
      </c>
      <c r="X198" s="50" t="s">
        <v>34</v>
      </c>
      <c r="Y198" s="49">
        <v>5</v>
      </c>
      <c r="Z198" s="50" t="s">
        <v>35</v>
      </c>
      <c r="AA198" s="50" t="s">
        <v>524</v>
      </c>
    </row>
    <row r="199" spans="2:27" ht="14.25" customHeight="1" x14ac:dyDescent="0.35">
      <c r="B199" s="48">
        <f t="shared" si="26"/>
        <v>1022</v>
      </c>
      <c r="C199" s="49">
        <v>1</v>
      </c>
      <c r="D199" s="49">
        <v>2005</v>
      </c>
      <c r="E199" s="49">
        <v>7</v>
      </c>
      <c r="F199" s="50" t="s">
        <v>1</v>
      </c>
      <c r="G199" s="51">
        <v>22</v>
      </c>
      <c r="H199" s="52">
        <v>743.0856</v>
      </c>
      <c r="I199" s="53">
        <v>210745.16639999999</v>
      </c>
      <c r="J199" s="53" t="s">
        <v>4</v>
      </c>
      <c r="K199" s="15"/>
      <c r="L199" s="50" t="s">
        <v>173</v>
      </c>
      <c r="M199" s="50" t="s">
        <v>180</v>
      </c>
      <c r="N199" s="58" t="s">
        <v>517</v>
      </c>
      <c r="O199" s="58" t="s">
        <v>478</v>
      </c>
      <c r="P199" s="63" t="s">
        <v>542</v>
      </c>
      <c r="Q199" s="63" t="s">
        <v>542</v>
      </c>
      <c r="R199" s="63" t="s">
        <v>542</v>
      </c>
      <c r="S199" s="63"/>
      <c r="T199" s="63"/>
      <c r="U199" s="63" t="s">
        <v>542</v>
      </c>
      <c r="V199" s="50" t="s">
        <v>5</v>
      </c>
      <c r="W199" s="50" t="s">
        <v>13</v>
      </c>
      <c r="X199" s="50" t="s">
        <v>34</v>
      </c>
      <c r="Y199" s="49">
        <v>5</v>
      </c>
      <c r="Z199" s="50" t="s">
        <v>35</v>
      </c>
      <c r="AA199" s="50" t="s">
        <v>524</v>
      </c>
    </row>
    <row r="200" spans="2:27" ht="14.25" customHeight="1" x14ac:dyDescent="0.35">
      <c r="B200" s="48">
        <f t="shared" si="26"/>
        <v>1028</v>
      </c>
      <c r="C200" s="49">
        <v>1</v>
      </c>
      <c r="D200" s="49">
        <v>2005</v>
      </c>
      <c r="E200" s="49">
        <v>7</v>
      </c>
      <c r="F200" s="50" t="s">
        <v>1</v>
      </c>
      <c r="G200" s="51">
        <v>28</v>
      </c>
      <c r="H200" s="52">
        <v>1160.3584000000001</v>
      </c>
      <c r="I200" s="53">
        <v>331154.87840000005</v>
      </c>
      <c r="J200" s="53" t="s">
        <v>4</v>
      </c>
      <c r="K200" s="15"/>
      <c r="L200" s="50" t="s">
        <v>173</v>
      </c>
      <c r="M200" s="50" t="s">
        <v>180</v>
      </c>
      <c r="N200" s="58" t="s">
        <v>517</v>
      </c>
      <c r="O200" s="58" t="s">
        <v>478</v>
      </c>
      <c r="P200" s="63" t="s">
        <v>542</v>
      </c>
      <c r="Q200" s="63" t="s">
        <v>542</v>
      </c>
      <c r="R200" s="63" t="s">
        <v>542</v>
      </c>
      <c r="S200" s="63"/>
      <c r="T200" s="63"/>
      <c r="U200" s="63" t="s">
        <v>542</v>
      </c>
      <c r="V200" s="50" t="s">
        <v>5</v>
      </c>
      <c r="W200" s="50" t="s">
        <v>13</v>
      </c>
      <c r="X200" s="50" t="s">
        <v>34</v>
      </c>
      <c r="Y200" s="49">
        <v>5</v>
      </c>
      <c r="Z200" s="50" t="s">
        <v>35</v>
      </c>
      <c r="AA200" s="50" t="s">
        <v>524</v>
      </c>
    </row>
    <row r="201" spans="2:27" ht="14.25" customHeight="1" x14ac:dyDescent="0.35">
      <c r="B201" s="48">
        <f t="shared" si="26"/>
        <v>1034</v>
      </c>
      <c r="C201" s="49">
        <v>1</v>
      </c>
      <c r="D201" s="49">
        <v>2005</v>
      </c>
      <c r="E201" s="49">
        <v>7</v>
      </c>
      <c r="F201" s="50" t="s">
        <v>1</v>
      </c>
      <c r="G201" s="51">
        <v>34</v>
      </c>
      <c r="H201" s="52">
        <v>625.80160000000001</v>
      </c>
      <c r="I201" s="53">
        <v>204434.6784</v>
      </c>
      <c r="J201" s="53" t="s">
        <v>4</v>
      </c>
      <c r="K201" s="15"/>
      <c r="L201" s="50" t="s">
        <v>173</v>
      </c>
      <c r="M201" s="50" t="s">
        <v>180</v>
      </c>
      <c r="N201" s="58" t="s">
        <v>517</v>
      </c>
      <c r="O201" s="58" t="s">
        <v>478</v>
      </c>
      <c r="P201" s="63" t="s">
        <v>542</v>
      </c>
      <c r="Q201" s="63" t="s">
        <v>542</v>
      </c>
      <c r="R201" s="63" t="s">
        <v>542</v>
      </c>
      <c r="S201" s="63"/>
      <c r="T201" s="63"/>
      <c r="U201" s="63" t="s">
        <v>542</v>
      </c>
      <c r="V201" s="50" t="s">
        <v>5</v>
      </c>
      <c r="W201" s="50" t="s">
        <v>13</v>
      </c>
      <c r="X201" s="50" t="s">
        <v>34</v>
      </c>
      <c r="Y201" s="49">
        <v>5</v>
      </c>
      <c r="Z201" s="50" t="s">
        <v>35</v>
      </c>
      <c r="AA201" s="50" t="s">
        <v>524</v>
      </c>
    </row>
    <row r="202" spans="2:27" ht="14.25" customHeight="1" x14ac:dyDescent="0.35">
      <c r="B202" s="48">
        <f t="shared" si="26"/>
        <v>1037</v>
      </c>
      <c r="C202" s="49">
        <v>1</v>
      </c>
      <c r="D202" s="49">
        <v>2005</v>
      </c>
      <c r="E202" s="49">
        <v>7</v>
      </c>
      <c r="F202" s="50" t="s">
        <v>1</v>
      </c>
      <c r="G202" s="51">
        <v>37</v>
      </c>
      <c r="H202" s="52">
        <v>756.21280000000002</v>
      </c>
      <c r="I202" s="53">
        <v>189194.30720000001</v>
      </c>
      <c r="J202" s="53" t="s">
        <v>4</v>
      </c>
      <c r="K202" s="15"/>
      <c r="L202" s="50" t="s">
        <v>173</v>
      </c>
      <c r="M202" s="50" t="s">
        <v>180</v>
      </c>
      <c r="N202" s="58" t="s">
        <v>517</v>
      </c>
      <c r="O202" s="58" t="s">
        <v>478</v>
      </c>
      <c r="P202" s="63" t="s">
        <v>542</v>
      </c>
      <c r="Q202" s="63" t="s">
        <v>542</v>
      </c>
      <c r="R202" s="63" t="s">
        <v>542</v>
      </c>
      <c r="S202" s="63"/>
      <c r="T202" s="63"/>
      <c r="U202" s="63" t="s">
        <v>542</v>
      </c>
      <c r="V202" s="50" t="s">
        <v>5</v>
      </c>
      <c r="W202" s="50" t="s">
        <v>13</v>
      </c>
      <c r="X202" s="50" t="s">
        <v>34</v>
      </c>
      <c r="Y202" s="49">
        <v>5</v>
      </c>
      <c r="Z202" s="50" t="s">
        <v>35</v>
      </c>
      <c r="AA202" s="50" t="s">
        <v>524</v>
      </c>
    </row>
    <row r="203" spans="2:27" ht="14.25" customHeight="1" x14ac:dyDescent="0.35">
      <c r="B203" s="48">
        <f t="shared" si="26"/>
        <v>1042</v>
      </c>
      <c r="C203" s="49">
        <v>1</v>
      </c>
      <c r="D203" s="49">
        <v>2005</v>
      </c>
      <c r="E203" s="49">
        <v>7</v>
      </c>
      <c r="F203" s="50" t="s">
        <v>1</v>
      </c>
      <c r="G203" s="51">
        <v>42</v>
      </c>
      <c r="H203" s="52">
        <v>625.80160000000001</v>
      </c>
      <c r="I203" s="53">
        <v>204027.0912</v>
      </c>
      <c r="J203" s="53" t="s">
        <v>4</v>
      </c>
      <c r="K203" s="15"/>
      <c r="L203" s="50" t="s">
        <v>173</v>
      </c>
      <c r="M203" s="50" t="s">
        <v>180</v>
      </c>
      <c r="N203" s="58" t="s">
        <v>517</v>
      </c>
      <c r="O203" s="58" t="s">
        <v>478</v>
      </c>
      <c r="P203" s="63" t="s">
        <v>542</v>
      </c>
      <c r="Q203" s="63" t="s">
        <v>542</v>
      </c>
      <c r="R203" s="63" t="s">
        <v>542</v>
      </c>
      <c r="S203" s="63"/>
      <c r="T203" s="63"/>
      <c r="U203" s="63" t="s">
        <v>542</v>
      </c>
      <c r="V203" s="50" t="s">
        <v>5</v>
      </c>
      <c r="W203" s="50" t="s">
        <v>13</v>
      </c>
      <c r="X203" s="50" t="s">
        <v>34</v>
      </c>
      <c r="Y203" s="49">
        <v>5</v>
      </c>
      <c r="Z203" s="50" t="s">
        <v>35</v>
      </c>
      <c r="AA203" s="50" t="s">
        <v>524</v>
      </c>
    </row>
    <row r="204" spans="2:27" ht="14.25" customHeight="1" x14ac:dyDescent="0.35">
      <c r="B204" s="48">
        <v>1002</v>
      </c>
      <c r="C204" s="49">
        <v>1</v>
      </c>
      <c r="D204" s="49"/>
      <c r="E204" s="49"/>
      <c r="F204" s="50" t="s">
        <v>1</v>
      </c>
      <c r="G204" s="51">
        <v>2</v>
      </c>
      <c r="H204" s="52">
        <v>1238.5835999999999</v>
      </c>
      <c r="I204" s="57">
        <v>400865.91599999997</v>
      </c>
      <c r="J204" s="57"/>
      <c r="K204" s="11"/>
      <c r="L204" s="49"/>
      <c r="M204" s="49"/>
      <c r="N204" s="65"/>
      <c r="O204" s="50"/>
      <c r="P204" s="58"/>
      <c r="Q204" s="49"/>
      <c r="R204" s="52"/>
      <c r="S204" s="66"/>
      <c r="T204" s="49"/>
      <c r="U204" s="50"/>
      <c r="V204" s="50"/>
      <c r="W204" s="50"/>
      <c r="X204" s="50"/>
      <c r="Y204" s="50"/>
      <c r="Z204" s="50"/>
      <c r="AA204" s="50"/>
    </row>
    <row r="205" spans="2:27" ht="14.25" customHeight="1" x14ac:dyDescent="0.35">
      <c r="B205" s="48">
        <v>1003</v>
      </c>
      <c r="C205" s="49">
        <v>1</v>
      </c>
      <c r="D205" s="49"/>
      <c r="E205" s="49"/>
      <c r="F205" s="50" t="s">
        <v>0</v>
      </c>
      <c r="G205" s="51">
        <v>3</v>
      </c>
      <c r="H205" s="52">
        <v>713.71079999999995</v>
      </c>
      <c r="I205" s="57">
        <v>217787.71039999998</v>
      </c>
      <c r="J205" s="57"/>
      <c r="K205" s="11"/>
      <c r="L205" s="49"/>
      <c r="M205" s="49"/>
      <c r="N205" s="65"/>
      <c r="O205" s="50"/>
      <c r="P205" s="58"/>
      <c r="Q205" s="49"/>
      <c r="R205" s="52"/>
      <c r="S205" s="66"/>
      <c r="T205" s="49"/>
      <c r="U205" s="50"/>
      <c r="V205" s="50"/>
      <c r="W205" s="50"/>
      <c r="X205" s="50"/>
      <c r="Y205" s="50"/>
      <c r="Z205" s="50"/>
      <c r="AA205" s="50"/>
    </row>
    <row r="206" spans="2:27" ht="14.25" customHeight="1" x14ac:dyDescent="0.35">
      <c r="B206" s="48">
        <v>1008</v>
      </c>
      <c r="C206" s="49">
        <v>1</v>
      </c>
      <c r="D206" s="49"/>
      <c r="E206" s="49"/>
      <c r="F206" s="50" t="s">
        <v>1</v>
      </c>
      <c r="G206" s="51">
        <v>8</v>
      </c>
      <c r="H206" s="52">
        <v>763.20680000000004</v>
      </c>
      <c r="I206" s="57">
        <v>219630.90120000002</v>
      </c>
      <c r="J206" s="57"/>
      <c r="K206" s="11"/>
      <c r="L206" s="49"/>
      <c r="M206" s="49"/>
      <c r="N206" s="65"/>
      <c r="O206" s="50"/>
      <c r="P206" s="58"/>
      <c r="Q206" s="49"/>
      <c r="R206" s="52"/>
      <c r="S206" s="66"/>
      <c r="T206" s="49"/>
      <c r="U206" s="50"/>
      <c r="V206" s="50"/>
      <c r="W206" s="50"/>
      <c r="X206" s="50"/>
      <c r="Y206" s="50"/>
      <c r="Z206" s="50"/>
      <c r="AA206" s="50"/>
    </row>
    <row r="207" spans="2:27" ht="14.25" customHeight="1" x14ac:dyDescent="0.35">
      <c r="B207" s="48">
        <v>1019</v>
      </c>
      <c r="C207" s="49">
        <v>1</v>
      </c>
      <c r="D207" s="49"/>
      <c r="E207" s="49"/>
      <c r="F207" s="50" t="s">
        <v>1</v>
      </c>
      <c r="G207" s="51" t="str">
        <f t="shared" ref="G207:G212" si="27">RIGHT(B207,2)</f>
        <v>19</v>
      </c>
      <c r="H207" s="52">
        <v>798.49959999999987</v>
      </c>
      <c r="I207" s="57">
        <v>244624.87199999997</v>
      </c>
      <c r="J207" s="57"/>
      <c r="K207" s="11"/>
      <c r="L207" s="49"/>
      <c r="M207" s="49"/>
      <c r="N207" s="65"/>
      <c r="O207" s="50"/>
      <c r="P207" s="58"/>
      <c r="Q207" s="49"/>
      <c r="R207" s="52"/>
      <c r="S207" s="66"/>
      <c r="T207" s="49"/>
      <c r="U207" s="50"/>
      <c r="V207" s="50"/>
      <c r="W207" s="50"/>
      <c r="X207" s="50"/>
      <c r="Y207" s="50"/>
      <c r="Z207" s="50"/>
      <c r="AA207" s="50"/>
    </row>
    <row r="208" spans="2:27" ht="14.25" customHeight="1" x14ac:dyDescent="0.35">
      <c r="B208" s="48">
        <v>1042</v>
      </c>
      <c r="C208" s="49">
        <v>1</v>
      </c>
      <c r="D208" s="49"/>
      <c r="E208" s="49"/>
      <c r="F208" s="50" t="s">
        <v>1</v>
      </c>
      <c r="G208" s="51" t="str">
        <f t="shared" si="27"/>
        <v>42</v>
      </c>
      <c r="H208" s="52">
        <v>618.37720000000002</v>
      </c>
      <c r="I208" s="57">
        <v>163162.8792</v>
      </c>
      <c r="J208" s="57"/>
      <c r="K208" s="11"/>
      <c r="L208" s="49"/>
      <c r="M208" s="49"/>
      <c r="N208" s="65"/>
      <c r="O208" s="50"/>
      <c r="P208" s="58"/>
      <c r="Q208" s="49"/>
      <c r="R208" s="52"/>
      <c r="S208" s="66"/>
      <c r="T208" s="49"/>
      <c r="U208" s="50"/>
      <c r="V208" s="50"/>
      <c r="W208" s="50"/>
      <c r="X208" s="50"/>
      <c r="Y208" s="50"/>
      <c r="Z208" s="50"/>
      <c r="AA208" s="50"/>
    </row>
    <row r="209" spans="2:27" ht="14.25" customHeight="1" x14ac:dyDescent="0.35">
      <c r="B209" s="48">
        <v>1047</v>
      </c>
      <c r="C209" s="49">
        <v>1</v>
      </c>
      <c r="D209" s="49"/>
      <c r="E209" s="56"/>
      <c r="F209" s="50" t="s">
        <v>1</v>
      </c>
      <c r="G209" s="51" t="str">
        <f t="shared" si="27"/>
        <v>47</v>
      </c>
      <c r="H209" s="52">
        <v>1479.7152000000001</v>
      </c>
      <c r="I209" s="57">
        <v>401302.81920000003</v>
      </c>
      <c r="J209" s="57"/>
      <c r="K209" s="11"/>
      <c r="L209" s="49"/>
      <c r="M209" s="49"/>
      <c r="N209" s="58"/>
      <c r="O209" s="58"/>
      <c r="P209" s="58"/>
      <c r="Q209" s="49"/>
      <c r="R209" s="52"/>
      <c r="S209" s="66"/>
      <c r="T209" s="49"/>
      <c r="U209" s="50"/>
      <c r="V209" s="50"/>
      <c r="W209" s="50"/>
      <c r="X209" s="50"/>
      <c r="Y209" s="50"/>
      <c r="Z209" s="50"/>
      <c r="AA209" s="50"/>
    </row>
    <row r="210" spans="2:27" ht="14.25" customHeight="1" x14ac:dyDescent="0.35">
      <c r="B210" s="48">
        <v>2045</v>
      </c>
      <c r="C210" s="49">
        <v>2</v>
      </c>
      <c r="D210" s="49"/>
      <c r="E210" s="56"/>
      <c r="F210" s="50" t="s">
        <v>1</v>
      </c>
      <c r="G210" s="51" t="str">
        <f t="shared" si="27"/>
        <v>45</v>
      </c>
      <c r="H210" s="52">
        <v>1603.9931999999999</v>
      </c>
      <c r="I210" s="57">
        <v>538271.73560000001</v>
      </c>
      <c r="J210" s="57"/>
      <c r="K210" s="11"/>
      <c r="L210" s="49"/>
      <c r="M210" s="49"/>
      <c r="N210" s="58"/>
      <c r="O210" s="58"/>
      <c r="P210" s="58"/>
      <c r="Q210" s="49"/>
      <c r="R210" s="52"/>
      <c r="S210" s="66"/>
      <c r="T210" s="49"/>
      <c r="U210" s="50"/>
      <c r="V210" s="50"/>
      <c r="W210" s="50"/>
      <c r="X210" s="50"/>
      <c r="Y210" s="50"/>
      <c r="Z210" s="50"/>
      <c r="AA210" s="50"/>
    </row>
    <row r="211" spans="2:27" ht="14.25" customHeight="1" x14ac:dyDescent="0.35">
      <c r="B211" s="48">
        <v>2052</v>
      </c>
      <c r="C211" s="49">
        <v>2</v>
      </c>
      <c r="D211" s="49"/>
      <c r="E211" s="49"/>
      <c r="F211" s="50" t="s">
        <v>1</v>
      </c>
      <c r="G211" s="51" t="str">
        <f t="shared" si="27"/>
        <v>52</v>
      </c>
      <c r="H211" s="52">
        <v>1615.2912000000001</v>
      </c>
      <c r="I211" s="57">
        <v>461464.99200000003</v>
      </c>
      <c r="J211" s="57"/>
      <c r="K211" s="11"/>
      <c r="L211" s="49"/>
      <c r="M211" s="49"/>
      <c r="N211" s="58"/>
      <c r="O211" s="58"/>
      <c r="P211" s="49"/>
      <c r="Q211" s="49"/>
      <c r="R211" s="49"/>
      <c r="S211" s="49"/>
      <c r="T211" s="49"/>
      <c r="U211" s="50"/>
      <c r="V211" s="50"/>
      <c r="W211" s="50"/>
      <c r="X211" s="50"/>
      <c r="Y211" s="50"/>
      <c r="Z211" s="50"/>
      <c r="AA211" s="50"/>
    </row>
    <row r="212" spans="2:27" ht="14.25" customHeight="1" x14ac:dyDescent="0.35">
      <c r="B212" s="48">
        <v>2053</v>
      </c>
      <c r="C212" s="49">
        <v>2</v>
      </c>
      <c r="D212" s="49"/>
      <c r="E212" s="49"/>
      <c r="F212" s="50" t="s">
        <v>1</v>
      </c>
      <c r="G212" s="51" t="str">
        <f t="shared" si="27"/>
        <v>53</v>
      </c>
      <c r="H212" s="52">
        <v>784.1887999999999</v>
      </c>
      <c r="I212" s="57">
        <v>275812.49280000001</v>
      </c>
      <c r="J212" s="57"/>
      <c r="K212" s="11"/>
      <c r="L212" s="49"/>
      <c r="M212" s="49"/>
      <c r="N212" s="65"/>
      <c r="O212" s="50"/>
      <c r="P212" s="58"/>
      <c r="Q212" s="49"/>
      <c r="R212" s="52"/>
      <c r="S212" s="66"/>
      <c r="T212" s="49"/>
      <c r="U212" s="50"/>
      <c r="V212" s="50"/>
      <c r="W212" s="50"/>
      <c r="X212" s="50"/>
      <c r="Y212" s="50"/>
      <c r="Z212" s="50"/>
      <c r="AA212" s="50"/>
    </row>
    <row r="213" spans="2:27" ht="14.25" customHeight="1" x14ac:dyDescent="0.35">
      <c r="B213" s="48">
        <v>3007</v>
      </c>
      <c r="C213" s="49">
        <v>3</v>
      </c>
      <c r="D213" s="49"/>
      <c r="E213" s="49"/>
      <c r="F213" s="50" t="s">
        <v>1</v>
      </c>
      <c r="G213" s="51">
        <v>7</v>
      </c>
      <c r="H213" s="52">
        <v>720.38200000000006</v>
      </c>
      <c r="I213" s="57">
        <v>216552.71200000003</v>
      </c>
      <c r="J213" s="57"/>
      <c r="K213" s="11"/>
      <c r="L213" s="49"/>
      <c r="M213" s="49"/>
      <c r="N213" s="65"/>
      <c r="O213" s="50"/>
      <c r="P213" s="58"/>
      <c r="Q213" s="49"/>
      <c r="R213" s="52"/>
      <c r="S213" s="66"/>
      <c r="T213" s="49"/>
      <c r="U213" s="50"/>
      <c r="V213" s="50"/>
      <c r="W213" s="50"/>
      <c r="X213" s="50"/>
      <c r="Y213" s="50"/>
      <c r="Z213" s="50"/>
      <c r="AA213" s="50"/>
    </row>
    <row r="214" spans="2:27" ht="14.25" customHeight="1" x14ac:dyDescent="0.35">
      <c r="B214" s="48">
        <v>3024</v>
      </c>
      <c r="C214" s="49">
        <v>3</v>
      </c>
      <c r="D214" s="49"/>
      <c r="E214" s="56"/>
      <c r="F214" s="50" t="s">
        <v>1</v>
      </c>
      <c r="G214" s="51" t="str">
        <f t="shared" ref="G214:G222" si="28">RIGHT(B214,2)</f>
        <v>24</v>
      </c>
      <c r="H214" s="52">
        <v>1596.3536000000001</v>
      </c>
      <c r="I214" s="57">
        <v>495570.44480000006</v>
      </c>
      <c r="J214" s="57"/>
      <c r="K214" s="11"/>
      <c r="L214" s="49"/>
      <c r="M214" s="49"/>
      <c r="N214" s="58"/>
      <c r="O214" s="58"/>
      <c r="P214" s="58"/>
      <c r="Q214" s="49"/>
      <c r="R214" s="52"/>
      <c r="S214" s="66"/>
      <c r="T214" s="49"/>
      <c r="U214" s="50"/>
      <c r="V214" s="50"/>
      <c r="W214" s="50"/>
      <c r="X214" s="50"/>
      <c r="Y214" s="50"/>
      <c r="Z214" s="50"/>
      <c r="AA214" s="50"/>
    </row>
    <row r="215" spans="2:27" ht="14.25" customHeight="1" x14ac:dyDescent="0.35">
      <c r="B215" s="48">
        <v>3029</v>
      </c>
      <c r="C215" s="49">
        <v>3</v>
      </c>
      <c r="D215" s="49"/>
      <c r="E215" s="49"/>
      <c r="F215" s="50" t="s">
        <v>1</v>
      </c>
      <c r="G215" s="51" t="str">
        <f t="shared" si="28"/>
        <v>29</v>
      </c>
      <c r="H215" s="52">
        <v>1121.9451999999999</v>
      </c>
      <c r="I215" s="57">
        <v>388656.80639999994</v>
      </c>
      <c r="J215" s="57"/>
      <c r="K215" s="11"/>
      <c r="L215" s="49"/>
      <c r="M215" s="49"/>
      <c r="N215" s="65"/>
      <c r="O215" s="50"/>
      <c r="P215" s="58"/>
      <c r="Q215" s="49"/>
      <c r="R215" s="52"/>
      <c r="S215" s="66"/>
      <c r="T215" s="49"/>
      <c r="U215" s="50"/>
      <c r="V215" s="50"/>
      <c r="W215" s="50"/>
      <c r="X215" s="50"/>
      <c r="Y215" s="50"/>
      <c r="Z215" s="50"/>
      <c r="AA215" s="50"/>
    </row>
    <row r="216" spans="2:27" ht="14.25" customHeight="1" x14ac:dyDescent="0.35">
      <c r="B216" s="48">
        <v>3031</v>
      </c>
      <c r="C216" s="49">
        <v>3</v>
      </c>
      <c r="D216" s="49"/>
      <c r="E216" s="56"/>
      <c r="F216" s="50" t="s">
        <v>1</v>
      </c>
      <c r="G216" s="51" t="str">
        <f t="shared" si="28"/>
        <v>31</v>
      </c>
      <c r="H216" s="52">
        <v>1596.3536000000001</v>
      </c>
      <c r="I216" s="57">
        <v>495024.09120000002</v>
      </c>
      <c r="J216" s="57"/>
      <c r="K216" s="11"/>
      <c r="L216" s="49"/>
      <c r="M216" s="49"/>
      <c r="N216" s="58"/>
      <c r="O216" s="58"/>
      <c r="P216" s="58"/>
      <c r="Q216" s="49"/>
      <c r="R216" s="52"/>
      <c r="S216" s="66"/>
      <c r="T216" s="49"/>
      <c r="U216" s="50"/>
      <c r="V216" s="50"/>
      <c r="W216" s="50"/>
      <c r="X216" s="50"/>
      <c r="Y216" s="50"/>
      <c r="Z216" s="50"/>
      <c r="AA216" s="50"/>
    </row>
    <row r="217" spans="2:27" ht="14.25" customHeight="1" x14ac:dyDescent="0.35">
      <c r="B217" s="48">
        <v>3038</v>
      </c>
      <c r="C217" s="49">
        <v>3</v>
      </c>
      <c r="D217" s="49"/>
      <c r="E217" s="49"/>
      <c r="F217" s="50" t="s">
        <v>1</v>
      </c>
      <c r="G217" s="51" t="str">
        <f t="shared" si="28"/>
        <v>38</v>
      </c>
      <c r="H217" s="52">
        <v>1596.3536000000001</v>
      </c>
      <c r="I217" s="57">
        <v>526947.16320000007</v>
      </c>
      <c r="J217" s="57"/>
      <c r="K217" s="11"/>
      <c r="L217" s="49"/>
      <c r="M217" s="49"/>
      <c r="N217" s="58"/>
      <c r="O217" s="58"/>
      <c r="P217" s="58"/>
      <c r="Q217" s="49"/>
      <c r="R217" s="52"/>
      <c r="S217" s="66"/>
      <c r="T217" s="49"/>
      <c r="U217" s="50"/>
      <c r="V217" s="50"/>
      <c r="W217" s="50"/>
      <c r="X217" s="50"/>
      <c r="Y217" s="50"/>
      <c r="Z217" s="50"/>
      <c r="AA217" s="50"/>
    </row>
    <row r="218" spans="2:27" ht="14.25" customHeight="1" x14ac:dyDescent="0.35">
      <c r="B218" s="48">
        <v>3049</v>
      </c>
      <c r="C218" s="49">
        <v>3</v>
      </c>
      <c r="D218" s="49"/>
      <c r="E218" s="49"/>
      <c r="F218" s="50" t="s">
        <v>1</v>
      </c>
      <c r="G218" s="51" t="str">
        <f t="shared" si="28"/>
        <v>49</v>
      </c>
      <c r="H218" s="52">
        <v>1273.8763999999999</v>
      </c>
      <c r="I218" s="57">
        <v>427236.09959999996</v>
      </c>
      <c r="J218" s="57"/>
      <c r="K218" s="11"/>
      <c r="L218" s="49"/>
      <c r="M218" s="49"/>
      <c r="N218" s="65"/>
      <c r="O218" s="50"/>
      <c r="P218" s="58"/>
      <c r="Q218" s="49"/>
      <c r="R218" s="52"/>
      <c r="S218" s="66"/>
      <c r="T218" s="49"/>
      <c r="U218" s="50"/>
      <c r="V218" s="50"/>
      <c r="W218" s="50"/>
      <c r="X218" s="50"/>
      <c r="Y218" s="50"/>
      <c r="Z218" s="50"/>
      <c r="AA218" s="50"/>
    </row>
    <row r="219" spans="2:27" ht="14.25" customHeight="1" x14ac:dyDescent="0.35">
      <c r="B219" s="48">
        <v>3050</v>
      </c>
      <c r="C219" s="49">
        <v>3</v>
      </c>
      <c r="D219" s="49"/>
      <c r="E219" s="49"/>
      <c r="F219" s="50" t="s">
        <v>1</v>
      </c>
      <c r="G219" s="51" t="str">
        <f t="shared" si="28"/>
        <v>50</v>
      </c>
      <c r="H219" s="52">
        <v>966.57079999999996</v>
      </c>
      <c r="I219" s="57">
        <v>327044.36839999998</v>
      </c>
      <c r="J219" s="57"/>
      <c r="K219" s="11"/>
      <c r="L219" s="49"/>
      <c r="M219" s="49"/>
      <c r="N219" s="65"/>
      <c r="O219" s="50"/>
      <c r="P219" s="58"/>
      <c r="Q219" s="49"/>
      <c r="R219" s="52"/>
      <c r="S219" s="66"/>
      <c r="T219" s="49"/>
      <c r="U219" s="50"/>
      <c r="V219" s="50"/>
      <c r="W219" s="50"/>
      <c r="X219" s="50"/>
      <c r="Y219" s="50"/>
      <c r="Z219" s="50"/>
      <c r="AA219" s="50"/>
    </row>
    <row r="220" spans="2:27" ht="14.25" customHeight="1" x14ac:dyDescent="0.35">
      <c r="B220" s="48">
        <v>3051</v>
      </c>
      <c r="C220" s="49">
        <v>3</v>
      </c>
      <c r="D220" s="49"/>
      <c r="E220" s="49"/>
      <c r="F220" s="50" t="s">
        <v>1</v>
      </c>
      <c r="G220" s="51" t="str">
        <f t="shared" si="28"/>
        <v>51</v>
      </c>
      <c r="H220" s="52">
        <v>1357.1587999999999</v>
      </c>
      <c r="I220" s="57">
        <v>385447.68719999999</v>
      </c>
      <c r="J220" s="57"/>
      <c r="K220" s="11"/>
      <c r="L220" s="49"/>
      <c r="M220" s="49"/>
      <c r="N220" s="65"/>
      <c r="O220" s="50"/>
      <c r="P220" s="58"/>
      <c r="Q220" s="49"/>
      <c r="R220" s="52"/>
      <c r="S220" s="66"/>
      <c r="T220" s="49"/>
      <c r="U220" s="50"/>
      <c r="V220" s="50"/>
      <c r="W220" s="50"/>
      <c r="X220" s="50"/>
      <c r="Y220" s="50"/>
      <c r="Z220" s="50"/>
      <c r="AA220" s="50"/>
    </row>
    <row r="221" spans="2:27" ht="14.25" customHeight="1" x14ac:dyDescent="0.35">
      <c r="B221" s="48">
        <v>3056</v>
      </c>
      <c r="C221" s="49">
        <v>3</v>
      </c>
      <c r="D221" s="49"/>
      <c r="E221" s="49"/>
      <c r="F221" s="50" t="s">
        <v>1</v>
      </c>
      <c r="G221" s="51" t="str">
        <f t="shared" si="28"/>
        <v>56</v>
      </c>
      <c r="H221" s="52">
        <v>1343.386</v>
      </c>
      <c r="I221" s="57">
        <v>401894.81799999997</v>
      </c>
      <c r="J221" s="57"/>
      <c r="K221" s="11"/>
      <c r="L221" s="49"/>
      <c r="M221" s="49"/>
      <c r="N221" s="65"/>
      <c r="O221" s="50"/>
      <c r="P221" s="58"/>
      <c r="Q221" s="49"/>
      <c r="R221" s="52"/>
      <c r="S221" s="66"/>
      <c r="T221" s="49"/>
      <c r="U221" s="50"/>
      <c r="V221" s="50"/>
      <c r="W221" s="50"/>
      <c r="X221" s="50"/>
      <c r="Y221" s="50"/>
      <c r="Z221" s="50"/>
      <c r="AA221" s="50"/>
    </row>
    <row r="222" spans="2:27" ht="14.25" customHeight="1" x14ac:dyDescent="0.35">
      <c r="B222" s="48">
        <v>3058</v>
      </c>
      <c r="C222" s="49">
        <v>3</v>
      </c>
      <c r="D222" s="49"/>
      <c r="E222" s="49"/>
      <c r="F222" s="50" t="s">
        <v>1</v>
      </c>
      <c r="G222" s="51" t="str">
        <f t="shared" si="28"/>
        <v>58</v>
      </c>
      <c r="H222" s="52">
        <v>758.68760000000009</v>
      </c>
      <c r="I222" s="57">
        <v>264275.78240000003</v>
      </c>
      <c r="J222" s="57"/>
      <c r="K222" s="11"/>
      <c r="L222" s="49"/>
      <c r="M222" s="49"/>
      <c r="N222" s="65"/>
      <c r="O222" s="50"/>
      <c r="P222" s="58"/>
      <c r="Q222" s="49"/>
      <c r="R222" s="52"/>
      <c r="S222" s="66"/>
      <c r="T222" s="49"/>
      <c r="U222" s="50"/>
      <c r="V222" s="50"/>
      <c r="W222" s="50"/>
      <c r="X222" s="50"/>
      <c r="Y222" s="50"/>
      <c r="Z222" s="50"/>
      <c r="AA222" s="50"/>
    </row>
    <row r="223" spans="2:27" ht="14.25" customHeight="1" x14ac:dyDescent="0.35">
      <c r="B223" s="48">
        <v>4002</v>
      </c>
      <c r="C223" s="49">
        <v>4</v>
      </c>
      <c r="D223" s="49"/>
      <c r="E223" s="49"/>
      <c r="F223" s="50" t="s">
        <v>1</v>
      </c>
      <c r="G223" s="51">
        <v>2</v>
      </c>
      <c r="H223" s="52">
        <v>789.24599999999987</v>
      </c>
      <c r="I223" s="57">
        <v>231348.92799999996</v>
      </c>
      <c r="J223" s="57"/>
      <c r="K223" s="11"/>
      <c r="L223" s="49"/>
      <c r="M223" s="49"/>
      <c r="N223" s="65"/>
      <c r="O223" s="50"/>
      <c r="P223" s="58"/>
      <c r="Q223" s="49"/>
      <c r="R223" s="52"/>
      <c r="S223" s="66"/>
      <c r="T223" s="49"/>
      <c r="U223" s="50"/>
      <c r="V223" s="50"/>
      <c r="W223" s="50"/>
      <c r="X223" s="50"/>
      <c r="Y223" s="50"/>
      <c r="Z223" s="50"/>
      <c r="AA223" s="50"/>
    </row>
    <row r="224" spans="2:27" ht="14.25" customHeight="1" x14ac:dyDescent="0.35">
      <c r="B224" s="48">
        <v>4009</v>
      </c>
      <c r="C224" s="49">
        <v>4</v>
      </c>
      <c r="D224" s="49"/>
      <c r="E224" s="49"/>
      <c r="F224" s="50" t="s">
        <v>1</v>
      </c>
      <c r="G224" s="51" t="str">
        <f t="shared" ref="G224:G242" si="29">RIGHT(B224,2)</f>
        <v>09</v>
      </c>
      <c r="H224" s="52">
        <v>789.24599999999987</v>
      </c>
      <c r="I224" s="57">
        <v>264238.94999999995</v>
      </c>
      <c r="J224" s="57"/>
      <c r="K224" s="11"/>
      <c r="L224" s="49"/>
      <c r="M224" s="49"/>
      <c r="N224" s="65"/>
      <c r="O224" s="50"/>
      <c r="P224" s="58"/>
      <c r="Q224" s="49"/>
      <c r="R224" s="52"/>
      <c r="S224" s="66"/>
      <c r="T224" s="49"/>
      <c r="U224" s="50"/>
      <c r="V224" s="50"/>
      <c r="W224" s="50"/>
      <c r="X224" s="50"/>
      <c r="Y224" s="50"/>
      <c r="Z224" s="50"/>
      <c r="AA224" s="50"/>
    </row>
    <row r="225" spans="2:27" ht="14.25" customHeight="1" x14ac:dyDescent="0.35">
      <c r="B225" s="48">
        <v>4013</v>
      </c>
      <c r="C225" s="49">
        <v>4</v>
      </c>
      <c r="D225" s="49"/>
      <c r="E225" s="49"/>
      <c r="F225" s="50" t="s">
        <v>1</v>
      </c>
      <c r="G225" s="51" t="str">
        <f t="shared" si="29"/>
        <v>13</v>
      </c>
      <c r="H225" s="52">
        <v>733.18639999999994</v>
      </c>
      <c r="I225" s="57">
        <v>217357.63279999999</v>
      </c>
      <c r="J225" s="57"/>
      <c r="K225" s="11"/>
      <c r="L225" s="49"/>
      <c r="M225" s="49"/>
      <c r="N225" s="65"/>
      <c r="O225" s="50"/>
      <c r="P225" s="58"/>
      <c r="Q225" s="49"/>
      <c r="R225" s="52"/>
      <c r="S225" s="66"/>
      <c r="T225" s="49"/>
      <c r="U225" s="50"/>
      <c r="V225" s="50"/>
      <c r="W225" s="50"/>
      <c r="X225" s="50"/>
      <c r="Y225" s="50"/>
      <c r="Z225" s="50"/>
      <c r="AA225" s="50"/>
    </row>
    <row r="226" spans="2:27" ht="14.25" customHeight="1" x14ac:dyDescent="0.35">
      <c r="B226" s="48">
        <v>4014</v>
      </c>
      <c r="C226" s="49">
        <v>4</v>
      </c>
      <c r="D226" s="49"/>
      <c r="E226" s="56"/>
      <c r="F226" s="50" t="s">
        <v>1</v>
      </c>
      <c r="G226" s="51" t="str">
        <f t="shared" si="29"/>
        <v>14</v>
      </c>
      <c r="H226" s="52">
        <v>1611.8480000000002</v>
      </c>
      <c r="I226" s="57">
        <v>482404.31200000003</v>
      </c>
      <c r="J226" s="57"/>
      <c r="K226" s="11"/>
      <c r="L226" s="49"/>
      <c r="M226" s="49"/>
      <c r="N226" s="58"/>
      <c r="O226" s="58"/>
      <c r="P226" s="49"/>
      <c r="Q226" s="49"/>
      <c r="R226" s="49"/>
      <c r="S226" s="49"/>
      <c r="T226" s="49"/>
      <c r="U226" s="50"/>
      <c r="V226" s="50"/>
      <c r="W226" s="50"/>
      <c r="X226" s="50"/>
      <c r="Y226" s="50"/>
      <c r="Z226" s="50"/>
      <c r="AA226" s="50"/>
    </row>
    <row r="227" spans="2:27" ht="14.25" customHeight="1" x14ac:dyDescent="0.35">
      <c r="B227" s="48">
        <v>4015</v>
      </c>
      <c r="C227" s="49">
        <v>4</v>
      </c>
      <c r="D227" s="49"/>
      <c r="E227" s="49"/>
      <c r="F227" s="50" t="s">
        <v>1</v>
      </c>
      <c r="G227" s="51" t="str">
        <f t="shared" si="29"/>
        <v>15</v>
      </c>
      <c r="H227" s="52">
        <v>789.24599999999987</v>
      </c>
      <c r="I227" s="57">
        <v>228937.89599999995</v>
      </c>
      <c r="J227" s="57"/>
      <c r="K227" s="11"/>
      <c r="L227" s="49"/>
      <c r="M227" s="49"/>
      <c r="N227" s="65"/>
      <c r="O227" s="50"/>
      <c r="P227" s="58"/>
      <c r="Q227" s="49"/>
      <c r="R227" s="52"/>
      <c r="S227" s="66"/>
      <c r="T227" s="49"/>
      <c r="U227" s="50"/>
      <c r="V227" s="50"/>
      <c r="W227" s="50"/>
      <c r="X227" s="50"/>
      <c r="Y227" s="50"/>
      <c r="Z227" s="50"/>
      <c r="AA227" s="50"/>
    </row>
    <row r="228" spans="2:27" ht="14.25" customHeight="1" x14ac:dyDescent="0.35">
      <c r="B228" s="48">
        <v>4020</v>
      </c>
      <c r="C228" s="49">
        <v>4</v>
      </c>
      <c r="D228" s="49"/>
      <c r="E228" s="49"/>
      <c r="F228" s="50" t="s">
        <v>1</v>
      </c>
      <c r="G228" s="51" t="str">
        <f t="shared" si="29"/>
        <v>20</v>
      </c>
      <c r="H228" s="52">
        <v>1611.8480000000002</v>
      </c>
      <c r="I228" s="57">
        <v>498994.03200000006</v>
      </c>
      <c r="J228" s="57"/>
      <c r="K228" s="11"/>
      <c r="L228" s="49"/>
      <c r="M228" s="49"/>
      <c r="N228" s="58"/>
      <c r="O228" s="58"/>
      <c r="P228" s="49"/>
      <c r="Q228" s="49"/>
      <c r="R228" s="49"/>
      <c r="S228" s="49"/>
      <c r="T228" s="49"/>
      <c r="U228" s="50"/>
      <c r="V228" s="50"/>
      <c r="W228" s="50"/>
      <c r="X228" s="50"/>
      <c r="Y228" s="50"/>
      <c r="Z228" s="50"/>
      <c r="AA228" s="50"/>
    </row>
    <row r="229" spans="2:27" ht="14.25" customHeight="1" x14ac:dyDescent="0.35">
      <c r="B229" s="48">
        <v>4021</v>
      </c>
      <c r="C229" s="49">
        <v>4</v>
      </c>
      <c r="D229" s="49"/>
      <c r="E229" s="49"/>
      <c r="F229" s="50" t="s">
        <v>1</v>
      </c>
      <c r="G229" s="51" t="str">
        <f t="shared" si="29"/>
        <v>21</v>
      </c>
      <c r="H229" s="52">
        <v>789.24599999999987</v>
      </c>
      <c r="I229" s="57">
        <v>256376.27599999995</v>
      </c>
      <c r="J229" s="57"/>
      <c r="K229" s="11"/>
      <c r="L229" s="49"/>
      <c r="M229" s="49"/>
      <c r="N229" s="65"/>
      <c r="O229" s="50"/>
      <c r="P229" s="58"/>
      <c r="Q229" s="49"/>
      <c r="R229" s="52"/>
      <c r="S229" s="66"/>
      <c r="T229" s="49"/>
      <c r="U229" s="50"/>
      <c r="V229" s="50"/>
      <c r="W229" s="50"/>
      <c r="X229" s="50"/>
      <c r="Y229" s="50"/>
      <c r="Z229" s="50"/>
      <c r="AA229" s="50"/>
    </row>
    <row r="230" spans="2:27" ht="14.25" customHeight="1" x14ac:dyDescent="0.35">
      <c r="B230" s="48">
        <v>4023</v>
      </c>
      <c r="C230" s="49">
        <v>4</v>
      </c>
      <c r="D230" s="49"/>
      <c r="E230" s="49"/>
      <c r="F230" s="50" t="s">
        <v>1</v>
      </c>
      <c r="G230" s="51" t="str">
        <f t="shared" si="29"/>
        <v>23</v>
      </c>
      <c r="H230" s="52">
        <v>794.51840000000004</v>
      </c>
      <c r="I230" s="57">
        <v>255243.10879999999</v>
      </c>
      <c r="J230" s="57"/>
      <c r="K230" s="11"/>
      <c r="L230" s="49"/>
      <c r="M230" s="49"/>
      <c r="N230" s="65"/>
      <c r="O230" s="50"/>
      <c r="P230" s="58"/>
      <c r="Q230" s="49"/>
      <c r="R230" s="52"/>
      <c r="S230" s="66"/>
      <c r="T230" s="49"/>
      <c r="U230" s="50"/>
      <c r="V230" s="50"/>
      <c r="W230" s="50"/>
      <c r="X230" s="50"/>
      <c r="Y230" s="50"/>
      <c r="Z230" s="50"/>
      <c r="AA230" s="50"/>
    </row>
    <row r="231" spans="2:27" ht="14.25" customHeight="1" x14ac:dyDescent="0.35">
      <c r="B231" s="48">
        <v>4026</v>
      </c>
      <c r="C231" s="49">
        <v>4</v>
      </c>
      <c r="D231" s="49"/>
      <c r="E231" s="56"/>
      <c r="F231" s="50" t="s">
        <v>1</v>
      </c>
      <c r="G231" s="51" t="str">
        <f t="shared" si="29"/>
        <v>26</v>
      </c>
      <c r="H231" s="52">
        <v>1611.8480000000002</v>
      </c>
      <c r="I231" s="57">
        <v>506786.66400000005</v>
      </c>
      <c r="J231" s="57"/>
      <c r="K231" s="11"/>
      <c r="L231" s="49"/>
      <c r="M231" s="49"/>
      <c r="N231" s="58"/>
      <c r="O231" s="58"/>
      <c r="P231" s="58"/>
      <c r="Q231" s="49"/>
      <c r="R231" s="52"/>
      <c r="S231" s="66"/>
      <c r="T231" s="49"/>
      <c r="U231" s="50"/>
      <c r="V231" s="50"/>
      <c r="W231" s="50"/>
      <c r="X231" s="50"/>
      <c r="Y231" s="50"/>
      <c r="Z231" s="50"/>
      <c r="AA231" s="50"/>
    </row>
    <row r="232" spans="2:27" ht="14.25" customHeight="1" x14ac:dyDescent="0.35">
      <c r="B232" s="48">
        <v>4027</v>
      </c>
      <c r="C232" s="49">
        <v>4</v>
      </c>
      <c r="D232" s="49"/>
      <c r="E232" s="49"/>
      <c r="F232" s="50" t="s">
        <v>1</v>
      </c>
      <c r="G232" s="51" t="str">
        <f t="shared" si="29"/>
        <v>27</v>
      </c>
      <c r="H232" s="52">
        <v>789.24599999999987</v>
      </c>
      <c r="I232" s="57">
        <v>233172.48999999996</v>
      </c>
      <c r="J232" s="57"/>
      <c r="K232" s="11"/>
      <c r="L232" s="49"/>
      <c r="M232" s="49"/>
      <c r="N232" s="65"/>
      <c r="O232" s="50"/>
      <c r="P232" s="58"/>
      <c r="Q232" s="49"/>
      <c r="R232" s="52"/>
      <c r="S232" s="66"/>
      <c r="T232" s="49"/>
      <c r="U232" s="50"/>
      <c r="V232" s="50"/>
      <c r="W232" s="50"/>
      <c r="X232" s="50"/>
      <c r="Y232" s="50"/>
      <c r="Z232" s="50"/>
      <c r="AA232" s="50"/>
    </row>
    <row r="233" spans="2:27" ht="14.25" customHeight="1" x14ac:dyDescent="0.35">
      <c r="B233" s="48">
        <v>4029</v>
      </c>
      <c r="C233" s="49">
        <v>4</v>
      </c>
      <c r="D233" s="49"/>
      <c r="E233" s="49"/>
      <c r="F233" s="50" t="s">
        <v>1</v>
      </c>
      <c r="G233" s="51" t="str">
        <f t="shared" si="29"/>
        <v>29</v>
      </c>
      <c r="H233" s="52">
        <v>794.51840000000004</v>
      </c>
      <c r="I233" s="57">
        <v>233834.00480000002</v>
      </c>
      <c r="J233" s="57"/>
      <c r="K233" s="11"/>
      <c r="L233" s="49"/>
      <c r="M233" s="49"/>
      <c r="N233" s="65"/>
      <c r="O233" s="50"/>
      <c r="P233" s="58"/>
      <c r="Q233" s="49"/>
      <c r="R233" s="52"/>
      <c r="S233" s="66"/>
      <c r="T233" s="49"/>
      <c r="U233" s="50"/>
      <c r="V233" s="50"/>
      <c r="W233" s="50"/>
      <c r="X233" s="50"/>
      <c r="Y233" s="50"/>
      <c r="Z233" s="50"/>
      <c r="AA233" s="50"/>
    </row>
    <row r="234" spans="2:27" ht="14.25" customHeight="1" x14ac:dyDescent="0.35">
      <c r="B234" s="48">
        <v>4032</v>
      </c>
      <c r="C234" s="49">
        <v>4</v>
      </c>
      <c r="D234" s="49"/>
      <c r="E234" s="49"/>
      <c r="F234" s="50" t="s">
        <v>1</v>
      </c>
      <c r="G234" s="51" t="str">
        <f t="shared" si="29"/>
        <v>32</v>
      </c>
      <c r="H234" s="52">
        <v>1611.8480000000002</v>
      </c>
      <c r="I234" s="57">
        <v>523373.44800000009</v>
      </c>
      <c r="J234" s="57"/>
      <c r="K234" s="11"/>
      <c r="L234" s="49"/>
      <c r="M234" s="49"/>
      <c r="N234" s="58"/>
      <c r="O234" s="58"/>
      <c r="P234" s="58"/>
      <c r="Q234" s="49"/>
      <c r="R234" s="52"/>
      <c r="S234" s="66"/>
      <c r="T234" s="49"/>
      <c r="U234" s="50"/>
      <c r="V234" s="50"/>
      <c r="W234" s="50"/>
      <c r="X234" s="50"/>
      <c r="Y234" s="50"/>
      <c r="Z234" s="50"/>
      <c r="AA234" s="50"/>
    </row>
    <row r="235" spans="2:27" ht="14.25" customHeight="1" x14ac:dyDescent="0.35">
      <c r="B235" s="48">
        <v>4033</v>
      </c>
      <c r="C235" s="49">
        <v>4</v>
      </c>
      <c r="D235" s="49"/>
      <c r="E235" s="49"/>
      <c r="F235" s="50" t="s">
        <v>1</v>
      </c>
      <c r="G235" s="51" t="str">
        <f t="shared" si="29"/>
        <v>33</v>
      </c>
      <c r="H235" s="52">
        <v>789.24599999999987</v>
      </c>
      <c r="I235" s="57">
        <v>228872.91199999995</v>
      </c>
      <c r="J235" s="57"/>
      <c r="K235" s="11"/>
      <c r="L235" s="49"/>
      <c r="M235" s="49"/>
      <c r="N235" s="65"/>
      <c r="O235" s="50"/>
      <c r="P235" s="58"/>
      <c r="Q235" s="49"/>
      <c r="R235" s="52"/>
      <c r="S235" s="66"/>
      <c r="T235" s="49"/>
      <c r="U235" s="50"/>
      <c r="V235" s="50"/>
      <c r="W235" s="50"/>
      <c r="X235" s="50"/>
      <c r="Y235" s="50"/>
      <c r="Z235" s="50"/>
      <c r="AA235" s="50"/>
    </row>
    <row r="236" spans="2:27" ht="14.25" customHeight="1" x14ac:dyDescent="0.35">
      <c r="B236" s="48">
        <v>4034</v>
      </c>
      <c r="C236" s="49">
        <v>4</v>
      </c>
      <c r="D236" s="49"/>
      <c r="E236" s="49"/>
      <c r="F236" s="50" t="s">
        <v>1</v>
      </c>
      <c r="G236" s="51" t="str">
        <f t="shared" si="29"/>
        <v>34</v>
      </c>
      <c r="H236" s="52">
        <v>794.51840000000004</v>
      </c>
      <c r="I236" s="57">
        <v>208655.6704</v>
      </c>
      <c r="J236" s="57"/>
      <c r="K236" s="11"/>
      <c r="L236" s="49"/>
      <c r="M236" s="49"/>
      <c r="N236" s="65"/>
      <c r="O236" s="50"/>
      <c r="P236" s="58"/>
      <c r="Q236" s="49"/>
      <c r="R236" s="52"/>
      <c r="S236" s="66"/>
      <c r="T236" s="49"/>
      <c r="U236" s="50"/>
      <c r="V236" s="50"/>
      <c r="W236" s="50"/>
      <c r="X236" s="50"/>
      <c r="Y236" s="50"/>
      <c r="Z236" s="50"/>
      <c r="AA236" s="50"/>
    </row>
    <row r="237" spans="2:27" ht="14.25" customHeight="1" x14ac:dyDescent="0.35">
      <c r="B237" s="48">
        <v>4036</v>
      </c>
      <c r="C237" s="49">
        <v>4</v>
      </c>
      <c r="D237" s="49"/>
      <c r="E237" s="49"/>
      <c r="F237" s="50" t="s">
        <v>1</v>
      </c>
      <c r="G237" s="51" t="str">
        <f t="shared" si="29"/>
        <v>36</v>
      </c>
      <c r="H237" s="52">
        <v>1111.7231999999999</v>
      </c>
      <c r="I237" s="57">
        <v>322952.55839999998</v>
      </c>
      <c r="J237" s="57"/>
      <c r="K237" s="11"/>
      <c r="L237" s="49"/>
      <c r="M237" s="49"/>
      <c r="N237" s="65"/>
      <c r="O237" s="50"/>
      <c r="P237" s="58"/>
      <c r="Q237" s="49"/>
      <c r="R237" s="52"/>
      <c r="S237" s="66"/>
      <c r="T237" s="49"/>
      <c r="U237" s="50"/>
      <c r="V237" s="50"/>
      <c r="W237" s="50"/>
      <c r="X237" s="50"/>
      <c r="Y237" s="50"/>
      <c r="Z237" s="50"/>
      <c r="AA237" s="50"/>
    </row>
    <row r="238" spans="2:27" ht="14.25" customHeight="1" x14ac:dyDescent="0.35">
      <c r="B238" s="48">
        <v>4039</v>
      </c>
      <c r="C238" s="49">
        <v>4</v>
      </c>
      <c r="D238" s="49"/>
      <c r="E238" s="49"/>
      <c r="F238" s="50" t="s">
        <v>1</v>
      </c>
      <c r="G238" s="51" t="str">
        <f t="shared" si="29"/>
        <v>39</v>
      </c>
      <c r="H238" s="52">
        <v>785.48</v>
      </c>
      <c r="I238" s="57">
        <v>216826</v>
      </c>
      <c r="J238" s="57"/>
      <c r="K238" s="11"/>
      <c r="L238" s="49"/>
      <c r="M238" s="49"/>
      <c r="N238" s="65"/>
      <c r="O238" s="50"/>
      <c r="P238" s="58"/>
      <c r="Q238" s="49"/>
      <c r="R238" s="52"/>
      <c r="S238" s="66"/>
      <c r="T238" s="49"/>
      <c r="U238" s="50"/>
      <c r="V238" s="50"/>
      <c r="W238" s="50"/>
      <c r="X238" s="50"/>
      <c r="Y238" s="50"/>
      <c r="Z238" s="50"/>
      <c r="AA238" s="50"/>
    </row>
    <row r="239" spans="2:27" ht="14.25" customHeight="1" x14ac:dyDescent="0.35">
      <c r="B239" s="48">
        <v>4044</v>
      </c>
      <c r="C239" s="49">
        <v>4</v>
      </c>
      <c r="D239" s="49"/>
      <c r="E239" s="49"/>
      <c r="F239" s="50" t="s">
        <v>1</v>
      </c>
      <c r="G239" s="51" t="str">
        <f t="shared" si="29"/>
        <v>44</v>
      </c>
      <c r="H239" s="52">
        <v>1058.2459999999999</v>
      </c>
      <c r="I239" s="57">
        <v>298730.40399999998</v>
      </c>
      <c r="J239" s="57"/>
      <c r="K239" s="11"/>
      <c r="L239" s="49"/>
      <c r="M239" s="49"/>
      <c r="N239" s="65"/>
      <c r="O239" s="50"/>
      <c r="P239" s="58"/>
      <c r="Q239" s="49"/>
      <c r="R239" s="52"/>
      <c r="S239" s="66"/>
      <c r="T239" s="49"/>
      <c r="U239" s="50"/>
      <c r="V239" s="50"/>
      <c r="W239" s="50"/>
      <c r="X239" s="50"/>
      <c r="Y239" s="50"/>
      <c r="Z239" s="50"/>
      <c r="AA239" s="50"/>
    </row>
    <row r="240" spans="2:27" ht="14.25" customHeight="1" x14ac:dyDescent="0.35">
      <c r="B240" s="48">
        <v>4046</v>
      </c>
      <c r="C240" s="49">
        <v>4</v>
      </c>
      <c r="D240" s="49"/>
      <c r="E240" s="49"/>
      <c r="F240" s="50" t="s">
        <v>1</v>
      </c>
      <c r="G240" s="51" t="str">
        <f t="shared" si="29"/>
        <v>46</v>
      </c>
      <c r="H240" s="52">
        <v>791.72079999999994</v>
      </c>
      <c r="I240" s="57">
        <v>230495.00639999998</v>
      </c>
      <c r="J240" s="57"/>
      <c r="K240" s="11"/>
      <c r="L240" s="49"/>
      <c r="M240" s="49"/>
      <c r="N240" s="65"/>
      <c r="O240" s="50"/>
      <c r="P240" s="58"/>
      <c r="Q240" s="49"/>
      <c r="R240" s="52"/>
      <c r="S240" s="66"/>
      <c r="T240" s="49"/>
      <c r="U240" s="50"/>
      <c r="V240" s="50"/>
      <c r="W240" s="50"/>
      <c r="X240" s="50"/>
      <c r="Y240" s="50"/>
      <c r="Z240" s="50"/>
      <c r="AA240" s="50"/>
    </row>
    <row r="241" spans="2:27" ht="14.25" customHeight="1" x14ac:dyDescent="0.35">
      <c r="B241" s="48">
        <v>4048</v>
      </c>
      <c r="C241" s="49">
        <v>4</v>
      </c>
      <c r="D241" s="49"/>
      <c r="E241" s="49"/>
      <c r="F241" s="50" t="s">
        <v>1</v>
      </c>
      <c r="G241" s="51" t="str">
        <f t="shared" si="29"/>
        <v>48</v>
      </c>
      <c r="H241" s="52">
        <v>1068.5755999999999</v>
      </c>
      <c r="I241" s="57">
        <v>346048.04079999996</v>
      </c>
      <c r="J241" s="57"/>
      <c r="K241" s="11"/>
      <c r="L241" s="49"/>
      <c r="M241" s="49"/>
      <c r="N241" s="65"/>
      <c r="O241" s="50"/>
      <c r="P241" s="58"/>
      <c r="Q241" s="49"/>
      <c r="R241" s="52"/>
      <c r="S241" s="66"/>
      <c r="T241" s="49"/>
      <c r="U241" s="50"/>
      <c r="V241" s="50"/>
      <c r="W241" s="50"/>
      <c r="X241" s="50"/>
      <c r="Y241" s="50"/>
      <c r="Z241" s="50"/>
      <c r="AA241" s="50"/>
    </row>
    <row r="242" spans="2:27" ht="14.25" customHeight="1" x14ac:dyDescent="0.35">
      <c r="B242" s="48">
        <v>4049</v>
      </c>
      <c r="C242" s="49">
        <v>4</v>
      </c>
      <c r="D242" s="49"/>
      <c r="E242" s="49"/>
      <c r="F242" s="50" t="s">
        <v>1</v>
      </c>
      <c r="G242" s="51" t="str">
        <f t="shared" si="29"/>
        <v>49</v>
      </c>
      <c r="H242" s="52">
        <v>1325.3091999999999</v>
      </c>
      <c r="I242" s="57">
        <v>377043.5956</v>
      </c>
      <c r="J242" s="57"/>
      <c r="K242" s="11"/>
      <c r="L242" s="49"/>
      <c r="M242" s="49"/>
      <c r="N242" s="65"/>
      <c r="O242" s="50"/>
      <c r="P242" s="58"/>
      <c r="Q242" s="49"/>
      <c r="R242" s="52"/>
      <c r="S242" s="66"/>
      <c r="T242" s="49"/>
      <c r="U242" s="50"/>
      <c r="V242" s="50"/>
      <c r="W242" s="50"/>
      <c r="X242" s="50"/>
      <c r="Y242" s="50"/>
      <c r="Z242" s="50"/>
      <c r="AA242" s="50"/>
    </row>
    <row r="243" spans="2:27" ht="14.25" customHeight="1" x14ac:dyDescent="0.35">
      <c r="B243" s="48">
        <v>5002</v>
      </c>
      <c r="C243" s="49">
        <v>5</v>
      </c>
      <c r="D243" s="49"/>
      <c r="E243" s="49"/>
      <c r="F243" s="50" t="s">
        <v>1</v>
      </c>
      <c r="G243" s="51">
        <v>2</v>
      </c>
      <c r="H243" s="52">
        <v>1273.8763999999999</v>
      </c>
      <c r="I243" s="57">
        <v>413761.70639999997</v>
      </c>
      <c r="J243" s="57"/>
      <c r="K243" s="11"/>
      <c r="L243" s="49"/>
      <c r="M243" s="49"/>
      <c r="N243" s="65"/>
      <c r="O243" s="50"/>
      <c r="P243" s="58"/>
      <c r="Q243" s="49"/>
      <c r="R243" s="52"/>
      <c r="S243" s="66"/>
      <c r="T243" s="49"/>
      <c r="U243" s="50"/>
      <c r="V243" s="50"/>
      <c r="W243" s="50"/>
      <c r="X243" s="50"/>
      <c r="Y243" s="50"/>
      <c r="Z243" s="50"/>
      <c r="AA243" s="50"/>
    </row>
    <row r="244" spans="2:27" ht="14.25" customHeight="1" x14ac:dyDescent="0.35">
      <c r="B244" s="48">
        <v>5003</v>
      </c>
      <c r="C244" s="49">
        <v>5</v>
      </c>
      <c r="D244" s="49"/>
      <c r="E244" s="49"/>
      <c r="F244" s="50" t="s">
        <v>1</v>
      </c>
      <c r="G244" s="51">
        <v>3</v>
      </c>
      <c r="H244" s="52">
        <v>798.49959999999987</v>
      </c>
      <c r="I244" s="57">
        <v>212644.39479999998</v>
      </c>
      <c r="J244" s="57"/>
      <c r="K244" s="11"/>
      <c r="L244" s="49"/>
      <c r="M244" s="49"/>
      <c r="N244" s="65"/>
      <c r="O244" s="50"/>
      <c r="P244" s="58"/>
      <c r="Q244" s="49"/>
      <c r="R244" s="52"/>
      <c r="S244" s="66"/>
      <c r="T244" s="49"/>
      <c r="U244" s="50"/>
      <c r="V244" s="50"/>
      <c r="W244" s="50"/>
      <c r="X244" s="50"/>
      <c r="Y244" s="50"/>
      <c r="Z244" s="50"/>
      <c r="AA244" s="50"/>
    </row>
    <row r="245" spans="2:27" ht="14.25" customHeight="1" x14ac:dyDescent="0.35">
      <c r="B245" s="48">
        <v>5004</v>
      </c>
      <c r="C245" s="49">
        <v>5</v>
      </c>
      <c r="D245" s="49"/>
      <c r="E245" s="49"/>
      <c r="F245" s="50" t="s">
        <v>1</v>
      </c>
      <c r="G245" s="51">
        <v>4</v>
      </c>
      <c r="H245" s="52">
        <v>798.49959999999987</v>
      </c>
      <c r="I245" s="57">
        <v>250415.38199999995</v>
      </c>
      <c r="J245" s="57"/>
      <c r="K245" s="11"/>
      <c r="L245" s="49"/>
      <c r="M245" s="49"/>
      <c r="N245" s="65"/>
      <c r="O245" s="50"/>
      <c r="P245" s="58"/>
      <c r="Q245" s="49"/>
      <c r="R245" s="52"/>
      <c r="S245" s="66"/>
      <c r="T245" s="49"/>
      <c r="U245" s="50"/>
      <c r="V245" s="50"/>
      <c r="W245" s="50"/>
      <c r="X245" s="50"/>
      <c r="Y245" s="50"/>
      <c r="Z245" s="50"/>
      <c r="AA245" s="50"/>
    </row>
    <row r="246" spans="2:27" ht="14.25" customHeight="1" x14ac:dyDescent="0.35">
      <c r="B246" s="48">
        <v>5005</v>
      </c>
      <c r="C246" s="49">
        <v>5</v>
      </c>
      <c r="D246" s="49"/>
      <c r="E246" s="49"/>
      <c r="F246" s="50" t="s">
        <v>1</v>
      </c>
      <c r="G246" s="51">
        <v>5</v>
      </c>
      <c r="H246" s="52">
        <v>798.49959999999987</v>
      </c>
      <c r="I246" s="57">
        <v>219252.89199999996</v>
      </c>
      <c r="J246" s="57"/>
      <c r="K246" s="11"/>
      <c r="L246" s="49"/>
      <c r="M246" s="49"/>
      <c r="N246" s="65"/>
      <c r="O246" s="50"/>
      <c r="P246" s="58"/>
      <c r="Q246" s="49"/>
      <c r="R246" s="52"/>
      <c r="S246" s="66"/>
      <c r="T246" s="49"/>
      <c r="U246" s="50"/>
      <c r="V246" s="50"/>
      <c r="W246" s="50"/>
      <c r="X246" s="50"/>
      <c r="Y246" s="50"/>
      <c r="Z246" s="50"/>
      <c r="AA246" s="50"/>
    </row>
    <row r="247" spans="2:27" ht="14.25" customHeight="1" x14ac:dyDescent="0.35">
      <c r="B247" s="48">
        <v>5006</v>
      </c>
      <c r="C247" s="49">
        <v>5</v>
      </c>
      <c r="D247" s="49"/>
      <c r="E247" s="49"/>
      <c r="F247" s="50" t="s">
        <v>1</v>
      </c>
      <c r="G247" s="51">
        <v>6</v>
      </c>
      <c r="H247" s="52">
        <v>1058.2459999999999</v>
      </c>
      <c r="I247" s="57">
        <v>264011.69799999997</v>
      </c>
      <c r="J247" s="57"/>
      <c r="K247" s="11"/>
      <c r="L247" s="49"/>
      <c r="M247" s="49"/>
      <c r="N247" s="65"/>
      <c r="O247" s="50"/>
      <c r="P247" s="58"/>
      <c r="Q247" s="49"/>
      <c r="R247" s="52"/>
      <c r="S247" s="66"/>
      <c r="T247" s="49"/>
      <c r="U247" s="50"/>
      <c r="V247" s="50"/>
      <c r="W247" s="50"/>
      <c r="X247" s="50"/>
      <c r="Y247" s="50"/>
      <c r="Z247" s="50"/>
      <c r="AA247" s="50"/>
    </row>
    <row r="248" spans="2:27" ht="14.25" customHeight="1" x14ac:dyDescent="0.35">
      <c r="B248" s="48">
        <v>5007</v>
      </c>
      <c r="C248" s="49">
        <v>5</v>
      </c>
      <c r="D248" s="49"/>
      <c r="E248" s="49"/>
      <c r="F248" s="50" t="s">
        <v>1</v>
      </c>
      <c r="G248" s="51">
        <v>7</v>
      </c>
      <c r="H248" s="52">
        <v>618.16200000000003</v>
      </c>
      <c r="I248" s="57">
        <v>211406.86800000002</v>
      </c>
      <c r="J248" s="57"/>
      <c r="K248" s="11"/>
      <c r="L248" s="49"/>
      <c r="M248" s="49"/>
      <c r="N248" s="65"/>
      <c r="O248" s="50"/>
      <c r="P248" s="58"/>
      <c r="Q248" s="49"/>
      <c r="R248" s="52"/>
      <c r="S248" s="66"/>
      <c r="T248" s="49"/>
      <c r="U248" s="50"/>
      <c r="V248" s="50"/>
      <c r="W248" s="50"/>
      <c r="X248" s="50"/>
      <c r="Y248" s="50"/>
      <c r="Z248" s="50"/>
      <c r="AA248" s="50"/>
    </row>
    <row r="249" spans="2:27" ht="14.25" customHeight="1" x14ac:dyDescent="0.35">
      <c r="B249" s="48">
        <v>5008</v>
      </c>
      <c r="C249" s="49">
        <v>5</v>
      </c>
      <c r="D249" s="49"/>
      <c r="E249" s="49"/>
      <c r="F249" s="50" t="s">
        <v>1</v>
      </c>
      <c r="G249" s="51" t="str">
        <f>RIGHT(B249,2)</f>
        <v>08</v>
      </c>
      <c r="H249" s="52">
        <v>1273.8763999999999</v>
      </c>
      <c r="I249" s="57">
        <v>396330.29079999996</v>
      </c>
      <c r="J249" s="57"/>
      <c r="K249" s="11"/>
      <c r="L249" s="49"/>
      <c r="M249" s="49"/>
      <c r="N249" s="65"/>
      <c r="O249" s="50"/>
      <c r="P249" s="58"/>
      <c r="Q249" s="49"/>
      <c r="R249" s="52"/>
      <c r="S249" s="66"/>
      <c r="T249" s="49"/>
      <c r="U249" s="50"/>
      <c r="V249" s="50"/>
      <c r="W249" s="50"/>
      <c r="X249" s="50"/>
      <c r="Y249" s="50"/>
      <c r="Z249" s="50"/>
      <c r="AA249" s="50"/>
    </row>
    <row r="250" spans="2:27" ht="14.25" customHeight="1" x14ac:dyDescent="0.35">
      <c r="B250" s="48">
        <v>5009</v>
      </c>
      <c r="C250" s="49">
        <v>5</v>
      </c>
      <c r="D250" s="49"/>
      <c r="E250" s="49"/>
      <c r="F250" s="50" t="s">
        <v>1</v>
      </c>
      <c r="G250" s="51">
        <v>9</v>
      </c>
      <c r="H250" s="52">
        <v>798.49959999999987</v>
      </c>
      <c r="I250" s="57">
        <v>227072.87839999996</v>
      </c>
      <c r="J250" s="57"/>
      <c r="K250" s="11"/>
      <c r="L250" s="49"/>
      <c r="M250" s="49"/>
      <c r="N250" s="65"/>
      <c r="O250" s="50"/>
      <c r="P250" s="58"/>
      <c r="Q250" s="49"/>
      <c r="R250" s="52"/>
      <c r="S250" s="66"/>
      <c r="T250" s="49"/>
      <c r="U250" s="50"/>
      <c r="V250" s="50"/>
      <c r="W250" s="50"/>
      <c r="X250" s="50"/>
      <c r="Y250" s="50"/>
      <c r="Z250" s="50"/>
      <c r="AA250" s="50"/>
    </row>
    <row r="251" spans="2:27" ht="14.25" customHeight="1" x14ac:dyDescent="0.35">
      <c r="B251" s="48">
        <v>5010</v>
      </c>
      <c r="C251" s="49">
        <v>5</v>
      </c>
      <c r="D251" s="49"/>
      <c r="E251" s="49"/>
      <c r="F251" s="50" t="s">
        <v>1</v>
      </c>
      <c r="G251" s="51" t="str">
        <f t="shared" ref="G251:G274" si="30">RIGHT(B251,2)</f>
        <v>10</v>
      </c>
      <c r="H251" s="52">
        <v>798.49959999999987</v>
      </c>
      <c r="I251" s="57">
        <v>276323.86559999996</v>
      </c>
      <c r="J251" s="57"/>
      <c r="K251" s="11"/>
      <c r="L251" s="49"/>
      <c r="M251" s="49"/>
      <c r="N251" s="65"/>
      <c r="O251" s="50"/>
      <c r="P251" s="58"/>
      <c r="Q251" s="49"/>
      <c r="R251" s="52"/>
      <c r="S251" s="66"/>
      <c r="T251" s="49"/>
      <c r="U251" s="50"/>
      <c r="V251" s="50"/>
      <c r="W251" s="50"/>
      <c r="X251" s="50"/>
      <c r="Y251" s="50"/>
      <c r="Z251" s="50"/>
      <c r="AA251" s="50"/>
    </row>
    <row r="252" spans="2:27" ht="14.25" customHeight="1" x14ac:dyDescent="0.35">
      <c r="B252" s="48">
        <v>5011</v>
      </c>
      <c r="C252" s="49">
        <v>5</v>
      </c>
      <c r="D252" s="49"/>
      <c r="E252" s="49"/>
      <c r="F252" s="50" t="s">
        <v>1</v>
      </c>
      <c r="G252" s="51" t="str">
        <f t="shared" si="30"/>
        <v>11</v>
      </c>
      <c r="H252" s="52">
        <v>798.49959999999987</v>
      </c>
      <c r="I252" s="57">
        <v>230943.37959999996</v>
      </c>
      <c r="J252" s="57"/>
      <c r="K252" s="11"/>
      <c r="L252" s="49"/>
      <c r="M252" s="49"/>
      <c r="N252" s="65"/>
      <c r="O252" s="50"/>
      <c r="P252" s="58"/>
      <c r="Q252" s="49"/>
      <c r="R252" s="52"/>
      <c r="S252" s="66"/>
      <c r="T252" s="49"/>
      <c r="U252" s="50"/>
      <c r="V252" s="50"/>
      <c r="W252" s="50"/>
      <c r="X252" s="50"/>
      <c r="Y252" s="50"/>
      <c r="Z252" s="50"/>
      <c r="AA252" s="50"/>
    </row>
    <row r="253" spans="2:27" ht="14.25" customHeight="1" x14ac:dyDescent="0.35">
      <c r="B253" s="48">
        <v>5012</v>
      </c>
      <c r="C253" s="49">
        <v>5</v>
      </c>
      <c r="D253" s="49"/>
      <c r="E253" s="49"/>
      <c r="F253" s="50" t="s">
        <v>1</v>
      </c>
      <c r="G253" s="51" t="str">
        <f t="shared" si="30"/>
        <v>12</v>
      </c>
      <c r="H253" s="52">
        <v>1058.2459999999999</v>
      </c>
      <c r="I253" s="57">
        <v>315382.11</v>
      </c>
      <c r="J253" s="57"/>
      <c r="K253" s="11"/>
      <c r="L253" s="49"/>
      <c r="M253" s="49"/>
      <c r="N253" s="65"/>
      <c r="O253" s="50"/>
      <c r="P253" s="58"/>
      <c r="Q253" s="49"/>
      <c r="R253" s="52"/>
      <c r="S253" s="66"/>
      <c r="T253" s="49"/>
      <c r="U253" s="50"/>
      <c r="V253" s="50"/>
      <c r="W253" s="50"/>
      <c r="X253" s="50"/>
      <c r="Y253" s="50"/>
      <c r="Z253" s="50"/>
      <c r="AA253" s="50"/>
    </row>
    <row r="254" spans="2:27" ht="14.25" customHeight="1" x14ac:dyDescent="0.35">
      <c r="B254" s="48">
        <v>5014</v>
      </c>
      <c r="C254" s="49">
        <v>5</v>
      </c>
      <c r="D254" s="49"/>
      <c r="E254" s="49"/>
      <c r="F254" s="50" t="s">
        <v>1</v>
      </c>
      <c r="G254" s="51" t="str">
        <f t="shared" si="30"/>
        <v>14</v>
      </c>
      <c r="H254" s="52">
        <v>1273.5536</v>
      </c>
      <c r="I254" s="57">
        <v>372016.56160000002</v>
      </c>
      <c r="J254" s="57"/>
      <c r="K254" s="11"/>
      <c r="L254" s="49"/>
      <c r="M254" s="49"/>
      <c r="N254" s="65"/>
      <c r="O254" s="50"/>
      <c r="P254" s="58"/>
      <c r="Q254" s="49"/>
      <c r="R254" s="52"/>
      <c r="S254" s="66"/>
      <c r="T254" s="49"/>
      <c r="U254" s="50"/>
      <c r="V254" s="50"/>
      <c r="W254" s="50"/>
      <c r="X254" s="50"/>
      <c r="Y254" s="50"/>
      <c r="Z254" s="50"/>
      <c r="AA254" s="50"/>
    </row>
    <row r="255" spans="2:27" ht="14.25" customHeight="1" x14ac:dyDescent="0.35">
      <c r="B255" s="48">
        <v>5015</v>
      </c>
      <c r="C255" s="49">
        <v>5</v>
      </c>
      <c r="D255" s="49"/>
      <c r="E255" s="49"/>
      <c r="F255" s="50" t="s">
        <v>1</v>
      </c>
      <c r="G255" s="51" t="str">
        <f t="shared" si="30"/>
        <v>15</v>
      </c>
      <c r="H255" s="52">
        <v>798.49959999999987</v>
      </c>
      <c r="I255" s="57">
        <v>237680.87519999995</v>
      </c>
      <c r="J255" s="57"/>
      <c r="K255" s="11"/>
      <c r="L255" s="49"/>
      <c r="M255" s="49"/>
      <c r="N255" s="65"/>
      <c r="O255" s="50"/>
      <c r="P255" s="58"/>
      <c r="Q255" s="49"/>
      <c r="R255" s="52"/>
      <c r="S255" s="66"/>
      <c r="T255" s="49"/>
      <c r="U255" s="50"/>
      <c r="V255" s="50"/>
      <c r="W255" s="50"/>
      <c r="X255" s="50"/>
      <c r="Y255" s="50"/>
      <c r="Z255" s="50"/>
      <c r="AA255" s="50"/>
    </row>
    <row r="256" spans="2:27" ht="14.25" customHeight="1" x14ac:dyDescent="0.35">
      <c r="B256" s="48">
        <v>5016</v>
      </c>
      <c r="C256" s="49">
        <v>5</v>
      </c>
      <c r="D256" s="49"/>
      <c r="E256" s="49"/>
      <c r="F256" s="50" t="s">
        <v>1</v>
      </c>
      <c r="G256" s="51" t="str">
        <f t="shared" si="30"/>
        <v>16</v>
      </c>
      <c r="H256" s="52">
        <v>798.49959999999987</v>
      </c>
      <c r="I256" s="57">
        <v>234032.88399999996</v>
      </c>
      <c r="J256" s="57"/>
      <c r="K256" s="11"/>
      <c r="L256" s="49"/>
      <c r="M256" s="49"/>
      <c r="N256" s="65"/>
      <c r="O256" s="50"/>
      <c r="P256" s="58"/>
      <c r="Q256" s="49"/>
      <c r="R256" s="52"/>
      <c r="S256" s="66"/>
      <c r="T256" s="49"/>
      <c r="U256" s="50"/>
      <c r="V256" s="50"/>
      <c r="W256" s="50"/>
      <c r="X256" s="50"/>
      <c r="Y256" s="50"/>
      <c r="Z256" s="50"/>
      <c r="AA256" s="50"/>
    </row>
    <row r="257" spans="2:27" ht="14.25" customHeight="1" x14ac:dyDescent="0.35">
      <c r="B257" s="48">
        <v>5017</v>
      </c>
      <c r="C257" s="49">
        <v>5</v>
      </c>
      <c r="D257" s="49"/>
      <c r="E257" s="49"/>
      <c r="F257" s="50" t="s">
        <v>1</v>
      </c>
      <c r="G257" s="51" t="str">
        <f t="shared" si="30"/>
        <v>17</v>
      </c>
      <c r="H257" s="52">
        <v>798.28440000000001</v>
      </c>
      <c r="I257" s="57">
        <v>273165.57680000004</v>
      </c>
      <c r="J257" s="57"/>
      <c r="K257" s="11"/>
      <c r="L257" s="49"/>
      <c r="M257" s="49"/>
      <c r="N257" s="65"/>
      <c r="O257" s="50"/>
      <c r="P257" s="58"/>
      <c r="Q257" s="49"/>
      <c r="R257" s="52"/>
      <c r="S257" s="66"/>
      <c r="T257" s="49"/>
      <c r="U257" s="50"/>
      <c r="V257" s="50"/>
      <c r="W257" s="50"/>
      <c r="X257" s="50"/>
      <c r="Y257" s="50"/>
      <c r="Z257" s="50"/>
      <c r="AA257" s="50"/>
    </row>
    <row r="258" spans="2:27" ht="14.25" customHeight="1" x14ac:dyDescent="0.35">
      <c r="B258" s="48">
        <v>5018</v>
      </c>
      <c r="C258" s="49">
        <v>5</v>
      </c>
      <c r="D258" s="49"/>
      <c r="E258" s="49"/>
      <c r="F258" s="50" t="s">
        <v>1</v>
      </c>
      <c r="G258" s="51" t="str">
        <f t="shared" si="30"/>
        <v>18</v>
      </c>
      <c r="H258" s="52">
        <v>1057.9232</v>
      </c>
      <c r="I258" s="57">
        <v>271227.49439999997</v>
      </c>
      <c r="J258" s="57"/>
      <c r="K258" s="11"/>
      <c r="L258" s="49"/>
      <c r="M258" s="49"/>
      <c r="N258" s="65"/>
      <c r="O258" s="50"/>
      <c r="P258" s="58"/>
      <c r="Q258" s="49"/>
      <c r="R258" s="52"/>
      <c r="S258" s="66"/>
      <c r="T258" s="49"/>
      <c r="U258" s="50"/>
      <c r="V258" s="50"/>
      <c r="W258" s="50"/>
      <c r="X258" s="50"/>
      <c r="Y258" s="50"/>
      <c r="Z258" s="50"/>
      <c r="AA258" s="50"/>
    </row>
    <row r="259" spans="2:27" ht="14.25" customHeight="1" x14ac:dyDescent="0.35">
      <c r="B259" s="48">
        <v>5020</v>
      </c>
      <c r="C259" s="49">
        <v>5</v>
      </c>
      <c r="D259" s="49"/>
      <c r="E259" s="49"/>
      <c r="F259" s="50" t="s">
        <v>1</v>
      </c>
      <c r="G259" s="51" t="str">
        <f t="shared" si="30"/>
        <v>20</v>
      </c>
      <c r="H259" s="52">
        <v>1273.5536</v>
      </c>
      <c r="I259" s="57">
        <v>349865.22239999997</v>
      </c>
      <c r="J259" s="57"/>
      <c r="K259" s="11"/>
      <c r="L259" s="49"/>
      <c r="M259" s="49"/>
      <c r="N259" s="65"/>
      <c r="O259" s="50"/>
      <c r="P259" s="58"/>
      <c r="Q259" s="49"/>
      <c r="R259" s="52"/>
      <c r="S259" s="66"/>
      <c r="T259" s="49"/>
      <c r="U259" s="50"/>
      <c r="V259" s="50"/>
      <c r="W259" s="50"/>
      <c r="X259" s="50"/>
      <c r="Y259" s="50"/>
      <c r="Z259" s="50"/>
      <c r="AA259" s="50"/>
    </row>
    <row r="260" spans="2:27" ht="14.25" customHeight="1" x14ac:dyDescent="0.35">
      <c r="B260" s="48">
        <v>5025</v>
      </c>
      <c r="C260" s="49">
        <v>5</v>
      </c>
      <c r="D260" s="49"/>
      <c r="E260" s="49"/>
      <c r="F260" s="50" t="s">
        <v>1</v>
      </c>
      <c r="G260" s="51" t="str">
        <f t="shared" si="30"/>
        <v>25</v>
      </c>
      <c r="H260" s="52">
        <v>618.16200000000003</v>
      </c>
      <c r="I260" s="57">
        <v>199730.734</v>
      </c>
      <c r="J260" s="57"/>
      <c r="K260" s="11"/>
      <c r="L260" s="49"/>
      <c r="M260" s="49"/>
      <c r="N260" s="65"/>
      <c r="O260" s="50"/>
      <c r="P260" s="58"/>
      <c r="Q260" s="49"/>
      <c r="R260" s="52"/>
      <c r="S260" s="66"/>
      <c r="T260" s="49"/>
      <c r="U260" s="50"/>
      <c r="V260" s="50"/>
      <c r="W260" s="50"/>
      <c r="X260" s="50"/>
      <c r="Y260" s="50"/>
      <c r="Z260" s="50"/>
      <c r="AA260" s="50"/>
    </row>
    <row r="261" spans="2:27" ht="14.25" customHeight="1" x14ac:dyDescent="0.35">
      <c r="B261" s="48">
        <v>5026</v>
      </c>
      <c r="C261" s="49">
        <v>5</v>
      </c>
      <c r="D261" s="49"/>
      <c r="E261" s="49"/>
      <c r="F261" s="50" t="s">
        <v>1</v>
      </c>
      <c r="G261" s="51" t="str">
        <f t="shared" si="30"/>
        <v>26</v>
      </c>
      <c r="H261" s="52">
        <v>1273.5536</v>
      </c>
      <c r="I261" s="57">
        <v>338482.45439999999</v>
      </c>
      <c r="J261" s="57"/>
      <c r="K261" s="11"/>
      <c r="L261" s="49"/>
      <c r="M261" s="49"/>
      <c r="N261" s="65"/>
      <c r="O261" s="50"/>
      <c r="P261" s="58"/>
      <c r="Q261" s="49"/>
      <c r="R261" s="52"/>
      <c r="S261" s="66"/>
      <c r="T261" s="49"/>
      <c r="U261" s="50"/>
      <c r="V261" s="50"/>
      <c r="W261" s="50"/>
      <c r="X261" s="50"/>
      <c r="Y261" s="50"/>
      <c r="Z261" s="50"/>
      <c r="AA261" s="50"/>
    </row>
    <row r="262" spans="2:27" ht="14.25" customHeight="1" x14ac:dyDescent="0.35">
      <c r="B262" s="48">
        <v>5030</v>
      </c>
      <c r="C262" s="49">
        <v>5</v>
      </c>
      <c r="D262" s="49"/>
      <c r="E262" s="49"/>
      <c r="F262" s="50" t="s">
        <v>1</v>
      </c>
      <c r="G262" s="51" t="str">
        <f t="shared" si="30"/>
        <v>30</v>
      </c>
      <c r="H262" s="52">
        <v>1057.9232</v>
      </c>
      <c r="I262" s="57">
        <v>351304.57759999996</v>
      </c>
      <c r="J262" s="57"/>
      <c r="K262" s="11"/>
      <c r="L262" s="49"/>
      <c r="M262" s="49"/>
      <c r="N262" s="65"/>
      <c r="O262" s="50"/>
      <c r="P262" s="58"/>
      <c r="Q262" s="49"/>
      <c r="R262" s="52"/>
      <c r="S262" s="66"/>
      <c r="T262" s="49"/>
      <c r="U262" s="50"/>
      <c r="V262" s="50"/>
      <c r="W262" s="50"/>
      <c r="X262" s="50"/>
      <c r="Y262" s="50"/>
      <c r="Z262" s="50"/>
      <c r="AA262" s="50"/>
    </row>
    <row r="263" spans="2:27" ht="14.25" customHeight="1" x14ac:dyDescent="0.35">
      <c r="B263" s="48">
        <v>5032</v>
      </c>
      <c r="C263" s="49">
        <v>5</v>
      </c>
      <c r="D263" s="49"/>
      <c r="E263" s="49"/>
      <c r="F263" s="50" t="s">
        <v>1</v>
      </c>
      <c r="G263" s="51" t="str">
        <f t="shared" si="30"/>
        <v>32</v>
      </c>
      <c r="H263" s="52">
        <v>1273.5536</v>
      </c>
      <c r="I263" s="57">
        <v>338472.13279999996</v>
      </c>
      <c r="J263" s="57"/>
      <c r="K263" s="11"/>
      <c r="L263" s="49"/>
      <c r="M263" s="49"/>
      <c r="N263" s="65"/>
      <c r="O263" s="50"/>
      <c r="P263" s="58"/>
      <c r="Q263" s="49"/>
      <c r="R263" s="52"/>
      <c r="S263" s="66"/>
      <c r="T263" s="49"/>
      <c r="U263" s="50"/>
      <c r="V263" s="50"/>
      <c r="W263" s="50"/>
      <c r="X263" s="50"/>
      <c r="Y263" s="50"/>
      <c r="Z263" s="50"/>
      <c r="AA263" s="50"/>
    </row>
    <row r="264" spans="2:27" ht="14.25" customHeight="1" x14ac:dyDescent="0.35">
      <c r="B264" s="48">
        <v>5034</v>
      </c>
      <c r="C264" s="49">
        <v>5</v>
      </c>
      <c r="D264" s="49"/>
      <c r="E264" s="49"/>
      <c r="F264" s="50" t="s">
        <v>1</v>
      </c>
      <c r="G264" s="51" t="str">
        <f t="shared" si="30"/>
        <v>34</v>
      </c>
      <c r="H264" s="52">
        <v>798.28440000000001</v>
      </c>
      <c r="I264" s="57">
        <v>212916.35680000001</v>
      </c>
      <c r="J264" s="57"/>
      <c r="K264" s="11"/>
      <c r="L264" s="49"/>
      <c r="M264" s="49"/>
      <c r="N264" s="65"/>
      <c r="O264" s="50"/>
      <c r="P264" s="58"/>
      <c r="Q264" s="49"/>
      <c r="R264" s="52"/>
      <c r="S264" s="66"/>
      <c r="T264" s="49"/>
      <c r="U264" s="50"/>
      <c r="V264" s="50"/>
      <c r="W264" s="50"/>
      <c r="X264" s="50"/>
      <c r="Y264" s="50"/>
      <c r="Z264" s="50"/>
      <c r="AA264" s="50"/>
    </row>
    <row r="265" spans="2:27" ht="14.25" customHeight="1" x14ac:dyDescent="0.35">
      <c r="B265" s="48">
        <v>5036</v>
      </c>
      <c r="C265" s="49">
        <v>5</v>
      </c>
      <c r="D265" s="49"/>
      <c r="E265" s="49"/>
      <c r="F265" s="50" t="s">
        <v>1</v>
      </c>
      <c r="G265" s="51" t="str">
        <f t="shared" si="30"/>
        <v>36</v>
      </c>
      <c r="H265" s="52">
        <v>1057.9232</v>
      </c>
      <c r="I265" s="57">
        <v>308660.80319999997</v>
      </c>
      <c r="J265" s="57"/>
      <c r="K265" s="11"/>
      <c r="L265" s="49"/>
      <c r="M265" s="49"/>
      <c r="N265" s="65"/>
      <c r="O265" s="50"/>
      <c r="P265" s="58"/>
      <c r="Q265" s="49"/>
      <c r="R265" s="52"/>
      <c r="S265" s="66"/>
      <c r="T265" s="49"/>
      <c r="U265" s="50"/>
      <c r="V265" s="50"/>
      <c r="W265" s="50"/>
      <c r="X265" s="50"/>
      <c r="Y265" s="50"/>
      <c r="Z265" s="50"/>
      <c r="AA265" s="50"/>
    </row>
    <row r="266" spans="2:27" ht="14.25" customHeight="1" x14ac:dyDescent="0.35">
      <c r="B266" s="48">
        <v>5037</v>
      </c>
      <c r="C266" s="49">
        <v>5</v>
      </c>
      <c r="D266" s="49"/>
      <c r="E266" s="49"/>
      <c r="F266" s="50" t="s">
        <v>1</v>
      </c>
      <c r="G266" s="51" t="str">
        <f t="shared" si="30"/>
        <v>37</v>
      </c>
      <c r="H266" s="52">
        <v>606.32600000000002</v>
      </c>
      <c r="I266" s="57">
        <v>147343.69400000002</v>
      </c>
      <c r="J266" s="57"/>
      <c r="K266" s="11"/>
      <c r="L266" s="49"/>
      <c r="M266" s="49"/>
      <c r="N266" s="65"/>
      <c r="O266" s="50"/>
      <c r="P266" s="58"/>
      <c r="Q266" s="49"/>
      <c r="R266" s="52"/>
      <c r="S266" s="66"/>
      <c r="T266" s="49"/>
      <c r="U266" s="50"/>
      <c r="V266" s="50"/>
      <c r="W266" s="50"/>
      <c r="X266" s="50"/>
      <c r="Y266" s="50"/>
      <c r="Z266" s="50"/>
      <c r="AA266" s="50"/>
    </row>
    <row r="267" spans="2:27" ht="14.25" customHeight="1" x14ac:dyDescent="0.35">
      <c r="B267" s="48">
        <v>5038</v>
      </c>
      <c r="C267" s="49">
        <v>5</v>
      </c>
      <c r="D267" s="49"/>
      <c r="E267" s="49"/>
      <c r="F267" s="50" t="s">
        <v>1</v>
      </c>
      <c r="G267" s="51" t="str">
        <f t="shared" si="30"/>
        <v>38</v>
      </c>
      <c r="H267" s="52">
        <v>1273.5536</v>
      </c>
      <c r="I267" s="57">
        <v>448574.6704</v>
      </c>
      <c r="J267" s="57"/>
      <c r="K267" s="11"/>
      <c r="L267" s="49"/>
      <c r="M267" s="49"/>
      <c r="N267" s="65"/>
      <c r="O267" s="50"/>
      <c r="P267" s="58"/>
      <c r="Q267" s="49"/>
      <c r="R267" s="52"/>
      <c r="S267" s="66"/>
      <c r="T267" s="49"/>
      <c r="U267" s="50"/>
      <c r="V267" s="50"/>
      <c r="W267" s="50"/>
      <c r="X267" s="50"/>
      <c r="Y267" s="50"/>
      <c r="Z267" s="50"/>
      <c r="AA267" s="50"/>
    </row>
    <row r="268" spans="2:27" ht="14.25" customHeight="1" x14ac:dyDescent="0.35">
      <c r="B268" s="48">
        <v>5041</v>
      </c>
      <c r="C268" s="49">
        <v>5</v>
      </c>
      <c r="D268" s="49"/>
      <c r="E268" s="49"/>
      <c r="F268" s="50" t="s">
        <v>1</v>
      </c>
      <c r="G268" s="51" t="str">
        <f t="shared" si="30"/>
        <v>41</v>
      </c>
      <c r="H268" s="52">
        <v>798.28440000000001</v>
      </c>
      <c r="I268" s="57">
        <v>255337.89800000002</v>
      </c>
      <c r="J268" s="57"/>
      <c r="K268" s="11"/>
      <c r="L268" s="49"/>
      <c r="M268" s="49"/>
      <c r="N268" s="65"/>
      <c r="O268" s="50"/>
      <c r="P268" s="58"/>
      <c r="Q268" s="49"/>
      <c r="R268" s="52"/>
      <c r="S268" s="66"/>
      <c r="T268" s="49"/>
      <c r="U268" s="50"/>
      <c r="V268" s="50"/>
      <c r="W268" s="50"/>
      <c r="X268" s="50"/>
      <c r="Y268" s="50"/>
      <c r="Z268" s="50"/>
      <c r="AA268" s="50"/>
    </row>
    <row r="269" spans="2:27" ht="14.25" customHeight="1" x14ac:dyDescent="0.35">
      <c r="B269" s="48">
        <v>5043</v>
      </c>
      <c r="C269" s="49">
        <v>5</v>
      </c>
      <c r="D269" s="49"/>
      <c r="E269" s="49"/>
      <c r="F269" s="50" t="s">
        <v>1</v>
      </c>
      <c r="G269" s="51" t="str">
        <f t="shared" si="30"/>
        <v>43</v>
      </c>
      <c r="H269" s="52">
        <v>598.5788</v>
      </c>
      <c r="I269" s="57">
        <v>175773.58559999999</v>
      </c>
      <c r="J269" s="57"/>
      <c r="K269" s="11"/>
      <c r="L269" s="49"/>
      <c r="M269" s="49"/>
      <c r="N269" s="65"/>
      <c r="O269" s="50"/>
      <c r="P269" s="58"/>
      <c r="Q269" s="49"/>
      <c r="R269" s="52"/>
      <c r="S269" s="66"/>
      <c r="T269" s="49"/>
      <c r="U269" s="50"/>
      <c r="V269" s="50"/>
      <c r="W269" s="50"/>
      <c r="X269" s="50"/>
      <c r="Y269" s="50"/>
      <c r="Z269" s="50"/>
      <c r="AA269" s="50"/>
    </row>
    <row r="270" spans="2:27" ht="14.25" customHeight="1" x14ac:dyDescent="0.35">
      <c r="B270" s="48">
        <v>5044</v>
      </c>
      <c r="C270" s="49">
        <v>5</v>
      </c>
      <c r="D270" s="49"/>
      <c r="E270" s="49"/>
      <c r="F270" s="50" t="s">
        <v>1</v>
      </c>
      <c r="G270" s="51" t="str">
        <f t="shared" si="30"/>
        <v>44</v>
      </c>
      <c r="H270" s="52">
        <v>1238.5835999999999</v>
      </c>
      <c r="I270" s="57">
        <v>322610.73919999995</v>
      </c>
      <c r="J270" s="57"/>
      <c r="K270" s="11"/>
      <c r="L270" s="49"/>
      <c r="M270" s="49"/>
      <c r="N270" s="65"/>
      <c r="O270" s="50"/>
      <c r="P270" s="58"/>
      <c r="Q270" s="49"/>
      <c r="R270" s="52"/>
      <c r="S270" s="66"/>
      <c r="T270" s="49"/>
      <c r="U270" s="50"/>
      <c r="V270" s="50"/>
      <c r="W270" s="50"/>
      <c r="X270" s="50"/>
      <c r="Y270" s="50"/>
      <c r="Z270" s="50"/>
      <c r="AA270" s="50"/>
    </row>
    <row r="271" spans="2:27" ht="14.25" customHeight="1" x14ac:dyDescent="0.35">
      <c r="B271" s="48">
        <v>5047</v>
      </c>
      <c r="C271" s="49">
        <v>5</v>
      </c>
      <c r="D271" s="49"/>
      <c r="E271" s="49"/>
      <c r="F271" s="50" t="s">
        <v>1</v>
      </c>
      <c r="G271" s="51" t="str">
        <f t="shared" si="30"/>
        <v>47</v>
      </c>
      <c r="H271" s="52">
        <v>794.51840000000004</v>
      </c>
      <c r="I271" s="57">
        <v>279191.25599999999</v>
      </c>
      <c r="J271" s="57"/>
      <c r="K271" s="11"/>
      <c r="L271" s="49"/>
      <c r="M271" s="49"/>
      <c r="N271" s="65"/>
      <c r="O271" s="50"/>
      <c r="P271" s="58"/>
      <c r="Q271" s="49"/>
      <c r="R271" s="52"/>
      <c r="S271" s="66"/>
      <c r="T271" s="49"/>
      <c r="U271" s="50"/>
      <c r="V271" s="50"/>
      <c r="W271" s="50"/>
      <c r="X271" s="50"/>
      <c r="Y271" s="50"/>
      <c r="Z271" s="50"/>
      <c r="AA271" s="50"/>
    </row>
    <row r="272" spans="2:27" ht="14.25" customHeight="1" x14ac:dyDescent="0.35">
      <c r="B272" s="48">
        <v>5048</v>
      </c>
      <c r="C272" s="49">
        <v>5</v>
      </c>
      <c r="D272" s="49"/>
      <c r="E272" s="49"/>
      <c r="F272" s="50" t="s">
        <v>1</v>
      </c>
      <c r="G272" s="51" t="str">
        <f t="shared" si="30"/>
        <v>48</v>
      </c>
      <c r="H272" s="52">
        <v>1013.2692</v>
      </c>
      <c r="I272" s="57">
        <v>287996.52960000001</v>
      </c>
      <c r="J272" s="57"/>
      <c r="K272" s="11"/>
      <c r="L272" s="49"/>
      <c r="M272" s="49"/>
      <c r="N272" s="65"/>
      <c r="O272" s="50"/>
      <c r="P272" s="58"/>
      <c r="Q272" s="49"/>
      <c r="R272" s="52"/>
      <c r="S272" s="66"/>
      <c r="T272" s="49"/>
      <c r="U272" s="50"/>
      <c r="V272" s="50"/>
      <c r="W272" s="50"/>
      <c r="X272" s="50"/>
      <c r="Y272" s="50"/>
      <c r="Z272" s="50"/>
      <c r="AA272" s="50"/>
    </row>
    <row r="273" spans="1:27" ht="14.25" customHeight="1" x14ac:dyDescent="0.35">
      <c r="B273" s="48">
        <v>5050</v>
      </c>
      <c r="C273" s="49">
        <v>5</v>
      </c>
      <c r="D273" s="49"/>
      <c r="E273" s="49"/>
      <c r="F273" s="50" t="s">
        <v>1</v>
      </c>
      <c r="G273" s="51" t="str">
        <f t="shared" si="30"/>
        <v>50</v>
      </c>
      <c r="H273" s="52">
        <v>1074.7087999999999</v>
      </c>
      <c r="I273" s="57">
        <v>365868.77759999997</v>
      </c>
      <c r="J273" s="57"/>
      <c r="K273" s="11"/>
      <c r="L273" s="49"/>
      <c r="M273" s="49"/>
      <c r="N273" s="65"/>
      <c r="O273" s="50"/>
      <c r="P273" s="58"/>
      <c r="Q273" s="49"/>
      <c r="R273" s="52"/>
      <c r="S273" s="66"/>
      <c r="T273" s="49"/>
      <c r="U273" s="50"/>
      <c r="V273" s="50"/>
      <c r="W273" s="50"/>
      <c r="X273" s="50"/>
      <c r="Y273" s="50"/>
      <c r="Z273" s="50"/>
      <c r="AA273" s="50"/>
    </row>
    <row r="274" spans="1:27" ht="14.25" customHeight="1" x14ac:dyDescent="0.35">
      <c r="B274" s="48">
        <v>5051</v>
      </c>
      <c r="C274" s="49">
        <v>5</v>
      </c>
      <c r="D274" s="49"/>
      <c r="E274" s="49"/>
      <c r="F274" s="50" t="s">
        <v>1</v>
      </c>
      <c r="G274" s="51" t="str">
        <f t="shared" si="30"/>
        <v>51</v>
      </c>
      <c r="H274" s="52">
        <v>789.24599999999987</v>
      </c>
      <c r="I274" s="57">
        <v>199216.40399999995</v>
      </c>
      <c r="J274" s="57"/>
      <c r="K274" s="11"/>
      <c r="L274" s="49"/>
      <c r="M274" s="49"/>
      <c r="N274" s="65"/>
      <c r="O274" s="50"/>
      <c r="P274" s="58"/>
      <c r="Q274" s="49"/>
      <c r="R274" s="52"/>
      <c r="S274" s="66"/>
      <c r="T274" s="49"/>
      <c r="U274" s="50"/>
      <c r="V274" s="50"/>
      <c r="W274" s="50"/>
      <c r="X274" s="50"/>
      <c r="Y274" s="50"/>
      <c r="Z274" s="50"/>
      <c r="AA274" s="50"/>
    </row>
    <row r="275" spans="1:27" ht="14.25" customHeight="1" x14ac:dyDescent="0.35">
      <c r="A275" s="1"/>
      <c r="B275" s="1"/>
      <c r="C275" s="1"/>
      <c r="D275" s="1"/>
      <c r="E275" s="4"/>
      <c r="F275" s="1"/>
      <c r="G275" s="1"/>
      <c r="H275" s="2"/>
      <c r="I275" s="2"/>
      <c r="J275" s="2"/>
      <c r="K275" s="2"/>
      <c r="L275" s="7"/>
      <c r="M275" s="7"/>
      <c r="N275" s="2"/>
      <c r="O275" s="3"/>
      <c r="P275" s="9"/>
      <c r="Q275" s="9"/>
      <c r="R275" s="6"/>
      <c r="S275" s="12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7"/>
      <c r="M276" s="7"/>
      <c r="N276" s="2"/>
      <c r="O276" s="3"/>
      <c r="P276" s="9"/>
      <c r="Q276" s="9"/>
      <c r="R276" s="6"/>
      <c r="S276" s="12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5">
      <c r="A277" s="1"/>
      <c r="B277" s="33"/>
      <c r="C277" s="1"/>
      <c r="D277" s="1"/>
      <c r="E277" s="4"/>
      <c r="F277" s="1"/>
      <c r="G277" s="1"/>
      <c r="H277" s="2"/>
      <c r="I277" s="33"/>
      <c r="J277" s="2"/>
      <c r="K277" s="2"/>
      <c r="L277" s="7"/>
      <c r="M277" s="7"/>
      <c r="N277" s="2"/>
      <c r="O277" s="3"/>
      <c r="P277" s="9"/>
      <c r="Q277" s="9"/>
      <c r="R277" s="6"/>
      <c r="S277" s="12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7"/>
      <c r="M278" s="7"/>
      <c r="N278" s="2"/>
      <c r="O278" s="3"/>
      <c r="P278" s="9"/>
      <c r="Q278" s="9"/>
      <c r="R278" s="6"/>
      <c r="S278" s="12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7"/>
      <c r="M279" s="7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7"/>
      <c r="M280" s="7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7"/>
      <c r="M281" s="7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7"/>
      <c r="M282" s="7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7"/>
      <c r="M283" s="7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7"/>
      <c r="M284" s="7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7"/>
      <c r="M285" s="7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7"/>
      <c r="M286" s="7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7"/>
      <c r="M287" s="7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7"/>
      <c r="M288" s="7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7"/>
      <c r="M289" s="7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7"/>
      <c r="M290" s="7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7"/>
      <c r="M291" s="7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7"/>
      <c r="M292" s="7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7"/>
      <c r="M293" s="7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7"/>
      <c r="M294" s="7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7"/>
      <c r="M295" s="7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7"/>
      <c r="M296" s="7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7"/>
      <c r="M297" s="7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7"/>
      <c r="M298" s="7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7"/>
      <c r="M299" s="7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7"/>
      <c r="M300" s="7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7"/>
      <c r="M301" s="7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7"/>
      <c r="M302" s="7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7"/>
      <c r="M303" s="7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7"/>
      <c r="M304" s="7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7"/>
      <c r="M305" s="7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7"/>
      <c r="M306" s="7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7"/>
      <c r="M307" s="7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7"/>
      <c r="M308" s="7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7"/>
      <c r="M309" s="7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7"/>
      <c r="M310" s="7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7"/>
      <c r="M311" s="7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7"/>
      <c r="M312" s="7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7"/>
      <c r="M313" s="7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7"/>
      <c r="M314" s="7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7"/>
      <c r="M315" s="7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7"/>
      <c r="M316" s="7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7"/>
      <c r="M317" s="7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7"/>
      <c r="M318" s="7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7"/>
      <c r="M319" s="7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7"/>
      <c r="M320" s="7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7"/>
      <c r="M321" s="7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7"/>
      <c r="M322" s="7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7"/>
      <c r="M323" s="7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7"/>
      <c r="M324" s="7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7"/>
      <c r="M325" s="7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7"/>
      <c r="M326" s="7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7"/>
      <c r="M327" s="7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7"/>
      <c r="M328" s="7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7"/>
      <c r="M329" s="7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7"/>
      <c r="M330" s="7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7"/>
      <c r="M331" s="7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7"/>
      <c r="M332" s="7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7"/>
      <c r="M333" s="7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7"/>
      <c r="M334" s="7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7"/>
      <c r="M335" s="7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7"/>
      <c r="M336" s="7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7"/>
      <c r="M337" s="7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7"/>
      <c r="M338" s="7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7"/>
      <c r="M339" s="7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7"/>
      <c r="M340" s="7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7"/>
      <c r="M341" s="7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7"/>
      <c r="M342" s="7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7"/>
      <c r="M343" s="7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7"/>
      <c r="M344" s="7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7"/>
      <c r="M345" s="7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7"/>
      <c r="M346" s="7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7"/>
      <c r="M347" s="7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7"/>
      <c r="M348" s="7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7"/>
      <c r="M349" s="7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7"/>
      <c r="M350" s="7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7"/>
      <c r="M351" s="7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7"/>
      <c r="M352" s="7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7"/>
      <c r="M353" s="7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7"/>
      <c r="M354" s="7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7"/>
      <c r="M355" s="7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7"/>
      <c r="M356" s="7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7"/>
      <c r="M357" s="7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7"/>
      <c r="M358" s="7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7"/>
      <c r="M359" s="7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7"/>
      <c r="M360" s="7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7"/>
      <c r="M361" s="7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7"/>
      <c r="M362" s="7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7"/>
      <c r="M363" s="7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7"/>
      <c r="M364" s="7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7"/>
      <c r="M365" s="7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7"/>
      <c r="M366" s="7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7"/>
      <c r="M367" s="7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7"/>
      <c r="M368" s="7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7"/>
      <c r="M369" s="7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7"/>
      <c r="M370" s="7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7"/>
      <c r="M371" s="7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7"/>
      <c r="M372" s="7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7"/>
      <c r="M373" s="7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7"/>
      <c r="M374" s="7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7"/>
      <c r="M375" s="7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7"/>
      <c r="M376" s="7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7"/>
      <c r="M377" s="7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7"/>
      <c r="M378" s="7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7"/>
      <c r="M379" s="7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7"/>
      <c r="M380" s="7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7"/>
      <c r="M381" s="7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7"/>
      <c r="M382" s="7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7"/>
      <c r="M383" s="7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7"/>
      <c r="M384" s="7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7"/>
      <c r="M385" s="7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7"/>
      <c r="M386" s="7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7"/>
      <c r="M387" s="7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7"/>
      <c r="M388" s="7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7"/>
      <c r="M389" s="7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7"/>
      <c r="M390" s="7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7"/>
      <c r="M391" s="7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7"/>
      <c r="M392" s="7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7"/>
      <c r="M393" s="7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7"/>
      <c r="M394" s="7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7"/>
      <c r="M395" s="7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7"/>
      <c r="M396" s="7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7"/>
      <c r="M397" s="7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7"/>
      <c r="M398" s="7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7"/>
      <c r="M399" s="7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7"/>
      <c r="M400" s="7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7"/>
      <c r="M401" s="7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7"/>
      <c r="M402" s="7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7"/>
      <c r="M403" s="7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7"/>
      <c r="M404" s="7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7"/>
      <c r="M405" s="7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7"/>
      <c r="M406" s="7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7"/>
      <c r="M407" s="7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7"/>
      <c r="M408" s="7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7"/>
      <c r="M409" s="7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7"/>
      <c r="M410" s="7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7"/>
      <c r="M411" s="7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7"/>
      <c r="M412" s="7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7"/>
      <c r="M413" s="7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7"/>
      <c r="M414" s="7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7"/>
      <c r="M415" s="7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7"/>
      <c r="M416" s="7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7"/>
      <c r="M417" s="7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7"/>
      <c r="M418" s="7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7"/>
      <c r="M419" s="7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7"/>
      <c r="M420" s="7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7"/>
      <c r="M421" s="7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7"/>
      <c r="M422" s="7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7"/>
      <c r="M423" s="7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7"/>
      <c r="M424" s="7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7"/>
      <c r="M425" s="7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7"/>
      <c r="M426" s="7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7"/>
      <c r="M427" s="7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7"/>
      <c r="M428" s="7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7"/>
      <c r="M429" s="7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7"/>
      <c r="M430" s="7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7"/>
      <c r="M431" s="7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7"/>
      <c r="M432" s="7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7"/>
      <c r="M433" s="7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7"/>
      <c r="M434" s="7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7"/>
      <c r="M435" s="7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7"/>
      <c r="M436" s="7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7"/>
      <c r="M437" s="7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7"/>
      <c r="M438" s="7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7"/>
      <c r="M439" s="7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7"/>
      <c r="M440" s="7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7"/>
      <c r="M441" s="7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7"/>
      <c r="M442" s="7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7"/>
      <c r="M443" s="7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7"/>
      <c r="M444" s="7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7"/>
      <c r="M445" s="7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7"/>
      <c r="M446" s="7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7"/>
      <c r="M447" s="7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7"/>
      <c r="M448" s="7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7"/>
      <c r="M449" s="7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7"/>
      <c r="M450" s="7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7"/>
      <c r="M451" s="7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7"/>
      <c r="M452" s="7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7"/>
      <c r="M453" s="7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7"/>
      <c r="M454" s="7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7"/>
      <c r="M455" s="7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7"/>
      <c r="M456" s="7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7"/>
      <c r="M457" s="7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7"/>
      <c r="M458" s="7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7"/>
      <c r="M459" s="7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7"/>
      <c r="M460" s="7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7"/>
      <c r="M461" s="7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7"/>
      <c r="M462" s="7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7"/>
      <c r="M463" s="7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7"/>
      <c r="M464" s="7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7"/>
      <c r="M465" s="7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7"/>
      <c r="M466" s="7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7"/>
      <c r="M467" s="7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7"/>
      <c r="M468" s="7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7"/>
      <c r="M469" s="7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7"/>
      <c r="M470" s="7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7"/>
      <c r="M471" s="7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7"/>
      <c r="M472" s="7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7"/>
      <c r="M473" s="7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7"/>
      <c r="M474" s="7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7"/>
      <c r="M475" s="7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7"/>
      <c r="M476" s="7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7"/>
      <c r="M477" s="7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7"/>
      <c r="M478" s="7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7"/>
      <c r="M479" s="7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7"/>
      <c r="M480" s="7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7"/>
      <c r="M481" s="7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7"/>
      <c r="M482" s="7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7"/>
      <c r="M483" s="7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7"/>
      <c r="M484" s="7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7"/>
      <c r="M485" s="7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7"/>
      <c r="M486" s="7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7"/>
      <c r="M487" s="7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7"/>
      <c r="M488" s="7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7"/>
      <c r="M489" s="7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7"/>
      <c r="M490" s="7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7"/>
      <c r="M491" s="7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7"/>
      <c r="M492" s="7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7"/>
      <c r="M493" s="7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7"/>
      <c r="M494" s="7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7"/>
      <c r="M495" s="7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7"/>
      <c r="M496" s="7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7"/>
      <c r="M497" s="7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7"/>
      <c r="M498" s="7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7"/>
      <c r="M499" s="7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7"/>
      <c r="M500" s="7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7"/>
      <c r="M501" s="7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7"/>
      <c r="M502" s="7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7"/>
      <c r="M503" s="7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7"/>
      <c r="M504" s="7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7"/>
      <c r="M505" s="7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7"/>
      <c r="M506" s="7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7"/>
      <c r="M507" s="7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7"/>
      <c r="M508" s="7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7"/>
      <c r="M509" s="7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7"/>
      <c r="M510" s="7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7"/>
      <c r="M511" s="7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7"/>
      <c r="M512" s="7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7"/>
      <c r="M513" s="7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7"/>
      <c r="M514" s="7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7"/>
      <c r="M515" s="7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7"/>
      <c r="M516" s="7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7"/>
      <c r="M517" s="7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7"/>
      <c r="M518" s="7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7"/>
      <c r="M519" s="7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7"/>
      <c r="M520" s="7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7"/>
      <c r="M521" s="7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7"/>
      <c r="M522" s="7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7"/>
      <c r="M523" s="7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7"/>
      <c r="M524" s="7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7"/>
      <c r="M525" s="7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7"/>
      <c r="M526" s="7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7"/>
      <c r="M527" s="7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7"/>
      <c r="M528" s="7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7"/>
      <c r="M529" s="7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7"/>
      <c r="M530" s="7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7"/>
      <c r="M531" s="7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7"/>
      <c r="M532" s="7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7"/>
      <c r="M533" s="7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7"/>
      <c r="M534" s="7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7"/>
      <c r="M535" s="7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7"/>
      <c r="M536" s="7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7"/>
      <c r="M537" s="7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7"/>
      <c r="M538" s="7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7"/>
      <c r="M539" s="7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7"/>
      <c r="M540" s="7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7"/>
      <c r="M541" s="7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7"/>
      <c r="M542" s="7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7"/>
      <c r="M543" s="7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7"/>
      <c r="M544" s="7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7"/>
      <c r="M545" s="7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7"/>
      <c r="M546" s="7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7"/>
      <c r="M547" s="7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7"/>
      <c r="M548" s="7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7"/>
      <c r="M549" s="7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7"/>
      <c r="M550" s="7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7"/>
      <c r="M551" s="7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7"/>
      <c r="M552" s="7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7"/>
      <c r="M553" s="7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7"/>
      <c r="M554" s="7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7"/>
      <c r="M555" s="7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7"/>
      <c r="M556" s="7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7"/>
      <c r="M557" s="7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7"/>
      <c r="M558" s="7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7"/>
      <c r="M559" s="7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7"/>
      <c r="M560" s="7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7"/>
      <c r="M561" s="7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7"/>
      <c r="M562" s="7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7"/>
      <c r="M563" s="7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7"/>
      <c r="M564" s="7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7"/>
      <c r="M565" s="7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7"/>
      <c r="M566" s="7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7"/>
      <c r="M567" s="7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7"/>
      <c r="M568" s="7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7"/>
      <c r="M569" s="7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7"/>
      <c r="M570" s="7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7"/>
      <c r="M571" s="7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7"/>
      <c r="M572" s="7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7"/>
      <c r="M573" s="7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7"/>
      <c r="M574" s="7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7"/>
      <c r="M575" s="7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7"/>
      <c r="M576" s="7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7"/>
      <c r="M577" s="7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7"/>
      <c r="M578" s="7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7"/>
      <c r="M579" s="7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7"/>
      <c r="M580" s="7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7"/>
      <c r="M581" s="7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7"/>
      <c r="M582" s="7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7"/>
      <c r="M583" s="7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7"/>
      <c r="M584" s="7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7"/>
      <c r="M585" s="7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7"/>
      <c r="M586" s="7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7"/>
      <c r="M587" s="7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7"/>
      <c r="M588" s="7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7"/>
      <c r="M589" s="7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7"/>
      <c r="M590" s="7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7"/>
      <c r="M591" s="7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7"/>
      <c r="M592" s="7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7"/>
      <c r="M593" s="7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7"/>
      <c r="M594" s="7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7"/>
      <c r="M595" s="7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7"/>
      <c r="M596" s="7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7"/>
      <c r="M597" s="7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7"/>
      <c r="M598" s="7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7"/>
      <c r="M599" s="7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7"/>
      <c r="M600" s="7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7"/>
      <c r="M601" s="7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7"/>
      <c r="M602" s="7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7"/>
      <c r="M603" s="7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7"/>
      <c r="M604" s="7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7"/>
      <c r="M605" s="7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7"/>
      <c r="M606" s="7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7"/>
      <c r="M607" s="7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7"/>
      <c r="M608" s="7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7"/>
      <c r="M609" s="7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7"/>
      <c r="M610" s="7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7"/>
      <c r="M611" s="7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7"/>
      <c r="M612" s="7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7"/>
      <c r="M613" s="7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7"/>
      <c r="M614" s="7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7"/>
      <c r="M615" s="7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7"/>
      <c r="M616" s="7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7"/>
      <c r="M617" s="7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7"/>
      <c r="M618" s="7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7"/>
      <c r="M619" s="7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7"/>
      <c r="M620" s="7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7"/>
      <c r="M621" s="7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7"/>
      <c r="M622" s="7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7"/>
      <c r="M623" s="7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7"/>
      <c r="M624" s="7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7"/>
      <c r="M625" s="7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7"/>
      <c r="M626" s="7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7"/>
      <c r="M627" s="7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7"/>
      <c r="M628" s="7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7"/>
      <c r="M629" s="7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7"/>
      <c r="M630" s="7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7"/>
      <c r="M631" s="7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7"/>
      <c r="M632" s="7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7"/>
      <c r="M633" s="7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7"/>
      <c r="M634" s="7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7"/>
      <c r="M635" s="7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7"/>
      <c r="M636" s="7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7"/>
      <c r="M637" s="7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7"/>
      <c r="M638" s="7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7"/>
      <c r="M639" s="7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7"/>
      <c r="M640" s="7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7"/>
      <c r="M641" s="7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7"/>
      <c r="M642" s="7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7"/>
      <c r="M643" s="7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7"/>
      <c r="M644" s="7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7"/>
      <c r="M645" s="7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7"/>
      <c r="M646" s="7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7"/>
      <c r="M647" s="7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7"/>
      <c r="M648" s="7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7"/>
      <c r="M649" s="7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7"/>
      <c r="M650" s="7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7"/>
      <c r="M651" s="7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7"/>
      <c r="M652" s="7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7"/>
      <c r="M653" s="7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7"/>
      <c r="M654" s="7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7"/>
      <c r="M655" s="7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7"/>
      <c r="M656" s="7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7"/>
      <c r="M657" s="7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7"/>
      <c r="M658" s="7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7"/>
      <c r="M659" s="7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7"/>
      <c r="M660" s="7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7"/>
      <c r="M661" s="7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7"/>
      <c r="M662" s="7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7"/>
      <c r="M663" s="7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7"/>
      <c r="M664" s="7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7"/>
      <c r="M665" s="7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7"/>
      <c r="M666" s="7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7"/>
      <c r="M667" s="7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7"/>
      <c r="M668" s="7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7"/>
      <c r="M669" s="7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7"/>
      <c r="M670" s="7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7"/>
      <c r="M671" s="7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7"/>
      <c r="M672" s="7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7"/>
      <c r="M673" s="7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7"/>
      <c r="M674" s="7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7"/>
      <c r="M675" s="7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7"/>
      <c r="M676" s="7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7"/>
      <c r="M677" s="7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7"/>
      <c r="M678" s="7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7"/>
      <c r="M679" s="7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7"/>
      <c r="M680" s="7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7"/>
      <c r="M681" s="7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7"/>
      <c r="M682" s="7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7"/>
      <c r="M683" s="7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7"/>
      <c r="M684" s="7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7"/>
      <c r="M685" s="7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7"/>
      <c r="M686" s="7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7"/>
      <c r="M687" s="7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7"/>
      <c r="M688" s="7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7"/>
      <c r="M689" s="7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7"/>
      <c r="M690" s="7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7"/>
      <c r="M691" s="7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7"/>
      <c r="M692" s="7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7"/>
      <c r="M693" s="7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7"/>
      <c r="M694" s="7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7"/>
      <c r="M695" s="7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7"/>
      <c r="M696" s="7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7"/>
      <c r="M697" s="7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7"/>
      <c r="M698" s="7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7"/>
      <c r="M699" s="7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7"/>
      <c r="M700" s="7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7"/>
      <c r="M701" s="7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7"/>
      <c r="M702" s="7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7"/>
      <c r="M703" s="7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7"/>
      <c r="M704" s="7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7"/>
      <c r="M705" s="7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7"/>
      <c r="M706" s="7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7"/>
      <c r="M707" s="7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7"/>
      <c r="M708" s="7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7"/>
      <c r="M709" s="7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7"/>
      <c r="M710" s="7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7"/>
      <c r="M711" s="7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7"/>
      <c r="M712" s="7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7"/>
      <c r="M713" s="7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7"/>
      <c r="M714" s="7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7"/>
      <c r="M715" s="7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7"/>
      <c r="M716" s="7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7"/>
      <c r="M717" s="7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7"/>
      <c r="M718" s="7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7"/>
      <c r="M719" s="7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7"/>
      <c r="M720" s="7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7"/>
      <c r="M721" s="7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7"/>
      <c r="M722" s="7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7"/>
      <c r="M723" s="7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7"/>
      <c r="M724" s="7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7"/>
      <c r="M725" s="7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7"/>
      <c r="M726" s="7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7"/>
      <c r="M727" s="7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7"/>
      <c r="M728" s="7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7"/>
      <c r="M729" s="7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7"/>
      <c r="M730" s="7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7"/>
      <c r="M731" s="7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7"/>
      <c r="M732" s="7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7"/>
      <c r="M733" s="7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7"/>
      <c r="M734" s="7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7"/>
      <c r="M735" s="7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7"/>
      <c r="M736" s="7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7"/>
      <c r="M737" s="7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7"/>
      <c r="M738" s="7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7"/>
      <c r="M739" s="7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7"/>
      <c r="M740" s="7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7"/>
      <c r="M741" s="7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7"/>
      <c r="M742" s="7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7"/>
      <c r="M743" s="7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7"/>
      <c r="M744" s="7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7"/>
      <c r="M745" s="7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7"/>
      <c r="M746" s="7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7"/>
      <c r="M747" s="7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7"/>
      <c r="M748" s="7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7"/>
      <c r="M749" s="7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7"/>
      <c r="M750" s="7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7"/>
      <c r="M751" s="7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7"/>
      <c r="M752" s="7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7"/>
      <c r="M753" s="7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7"/>
      <c r="M754" s="7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7"/>
      <c r="M755" s="7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7"/>
      <c r="M756" s="7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7"/>
      <c r="M757" s="7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7"/>
      <c r="M758" s="7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7"/>
      <c r="M759" s="7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7"/>
      <c r="M760" s="7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7"/>
      <c r="M761" s="7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7"/>
      <c r="M762" s="7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7"/>
      <c r="M763" s="7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7"/>
      <c r="M764" s="7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7"/>
      <c r="M765" s="7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7"/>
      <c r="M766" s="7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7"/>
      <c r="M767" s="7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7"/>
      <c r="M768" s="7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7"/>
      <c r="M769" s="7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7"/>
      <c r="M770" s="7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7"/>
      <c r="M771" s="7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7"/>
      <c r="M772" s="7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7"/>
      <c r="M773" s="7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7"/>
      <c r="M774" s="7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7"/>
      <c r="M775" s="7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7"/>
      <c r="M776" s="7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7"/>
      <c r="M777" s="7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7"/>
      <c r="M778" s="7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7"/>
      <c r="M779" s="7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7"/>
      <c r="M780" s="7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7"/>
      <c r="M781" s="7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7"/>
      <c r="M782" s="7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7"/>
      <c r="M783" s="7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7"/>
      <c r="M784" s="7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7"/>
      <c r="M785" s="7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7"/>
      <c r="M786" s="7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7"/>
      <c r="M787" s="7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7"/>
      <c r="M788" s="7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7"/>
      <c r="M789" s="7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7"/>
      <c r="M790" s="7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7"/>
      <c r="M791" s="7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7"/>
      <c r="M792" s="7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7"/>
      <c r="M793" s="7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7"/>
      <c r="M794" s="7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7"/>
      <c r="M795" s="7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7"/>
      <c r="M796" s="7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7"/>
      <c r="M797" s="7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7"/>
      <c r="M798" s="7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7"/>
      <c r="M799" s="7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7"/>
      <c r="M800" s="7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7"/>
      <c r="M801" s="7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7"/>
      <c r="M802" s="7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7"/>
      <c r="M803" s="7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7"/>
      <c r="M804" s="7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7"/>
      <c r="M805" s="7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7"/>
      <c r="M806" s="7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7"/>
      <c r="M807" s="7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7"/>
      <c r="M808" s="7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7"/>
      <c r="M809" s="7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7"/>
      <c r="M810" s="7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7"/>
      <c r="M811" s="7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7"/>
      <c r="M812" s="7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7"/>
      <c r="M813" s="7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7"/>
      <c r="M814" s="7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7"/>
      <c r="M815" s="7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7"/>
      <c r="M816" s="7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7"/>
      <c r="M817" s="7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7"/>
      <c r="M818" s="7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7"/>
      <c r="M819" s="7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7"/>
      <c r="M820" s="7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7"/>
      <c r="M821" s="7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7"/>
      <c r="M822" s="7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7"/>
      <c r="M823" s="7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7"/>
      <c r="M824" s="7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7"/>
      <c r="M825" s="7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7"/>
      <c r="M826" s="7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7"/>
      <c r="M827" s="7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7"/>
      <c r="M828" s="7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7"/>
      <c r="M829" s="7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7"/>
      <c r="M830" s="7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7"/>
      <c r="M831" s="7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7"/>
      <c r="M832" s="7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7"/>
      <c r="M833" s="7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7"/>
      <c r="M834" s="7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7"/>
      <c r="M835" s="7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7"/>
      <c r="M836" s="7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7"/>
      <c r="M837" s="7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7"/>
      <c r="M838" s="7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7"/>
      <c r="M839" s="7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7"/>
      <c r="M840" s="7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7"/>
      <c r="M841" s="7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7"/>
      <c r="M842" s="7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7"/>
      <c r="M843" s="7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7"/>
      <c r="M844" s="7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7"/>
      <c r="M845" s="7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7"/>
      <c r="M846" s="7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7"/>
      <c r="M847" s="7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7"/>
      <c r="M848" s="7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7"/>
      <c r="M849" s="7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7"/>
      <c r="M850" s="7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7"/>
      <c r="M851" s="7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7"/>
      <c r="M852" s="7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7"/>
      <c r="M853" s="7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7"/>
      <c r="M854" s="7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7"/>
      <c r="M855" s="7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7"/>
      <c r="M856" s="7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7"/>
      <c r="M857" s="7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7"/>
      <c r="M858" s="7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7"/>
      <c r="M859" s="7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7"/>
      <c r="M860" s="7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7"/>
      <c r="M861" s="7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7"/>
      <c r="M862" s="7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7"/>
      <c r="M863" s="7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7"/>
      <c r="M864" s="7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7"/>
      <c r="M865" s="7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7"/>
      <c r="M866" s="7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7"/>
      <c r="M867" s="7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7"/>
      <c r="M868" s="7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7"/>
      <c r="M869" s="7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7"/>
      <c r="M870" s="7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7"/>
      <c r="M871" s="7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7"/>
      <c r="M872" s="7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7"/>
      <c r="M873" s="7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7"/>
      <c r="M874" s="7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7"/>
      <c r="M875" s="7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7"/>
      <c r="M876" s="7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7"/>
      <c r="M877" s="7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7"/>
      <c r="M878" s="7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7"/>
      <c r="M879" s="7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7"/>
      <c r="M880" s="7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7"/>
      <c r="M881" s="7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7"/>
      <c r="M882" s="7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7"/>
      <c r="M883" s="7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7"/>
      <c r="M884" s="7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7"/>
      <c r="M885" s="7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7"/>
      <c r="M886" s="7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7"/>
      <c r="M887" s="7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7"/>
      <c r="M888" s="7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7"/>
      <c r="M889" s="7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7"/>
      <c r="M890" s="7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7"/>
      <c r="M891" s="7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7"/>
      <c r="M892" s="7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7"/>
      <c r="M893" s="7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7"/>
      <c r="M894" s="7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7"/>
      <c r="M895" s="7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7"/>
      <c r="M896" s="7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7"/>
      <c r="M897" s="7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7"/>
      <c r="M898" s="7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7"/>
      <c r="M899" s="7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7"/>
      <c r="M900" s="7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7"/>
      <c r="M901" s="7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7"/>
      <c r="M902" s="7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7"/>
      <c r="M903" s="7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7"/>
      <c r="M904" s="7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7"/>
      <c r="M905" s="7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7"/>
      <c r="M906" s="7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7"/>
      <c r="M907" s="7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7"/>
      <c r="M908" s="7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7"/>
      <c r="M909" s="7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7"/>
      <c r="M910" s="7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7"/>
      <c r="M911" s="7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7"/>
      <c r="M912" s="7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7"/>
      <c r="M913" s="7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7"/>
      <c r="M914" s="7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7"/>
      <c r="M915" s="7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7"/>
      <c r="M916" s="7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7"/>
      <c r="M917" s="7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7"/>
      <c r="M918" s="7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7"/>
      <c r="M919" s="7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7"/>
      <c r="M920" s="7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  <row r="921" spans="1:27" ht="14.25" customHeight="1" x14ac:dyDescent="0.35">
      <c r="A921" s="1"/>
      <c r="B921" s="1"/>
      <c r="C921" s="1"/>
      <c r="D921" s="1"/>
      <c r="E921" s="4"/>
      <c r="F921" s="1"/>
      <c r="G921" s="1"/>
      <c r="H921" s="2"/>
      <c r="I921" s="2"/>
      <c r="J921" s="2"/>
      <c r="K921" s="2"/>
      <c r="L921" s="7"/>
      <c r="M921" s="7"/>
      <c r="N921" s="2"/>
      <c r="O921" s="3"/>
      <c r="P921" s="4"/>
      <c r="Q921" s="4"/>
      <c r="R921" s="4"/>
      <c r="S921" s="4"/>
      <c r="T921" s="4"/>
      <c r="U921" s="3"/>
      <c r="V921" s="3"/>
      <c r="W921" s="3"/>
      <c r="X921" s="3"/>
      <c r="Y921" s="3"/>
      <c r="Z921" s="3"/>
      <c r="AA921" s="3"/>
    </row>
    <row r="922" spans="1:27" ht="14.25" customHeight="1" x14ac:dyDescent="0.35">
      <c r="A922" s="1"/>
      <c r="B922" s="1"/>
      <c r="C922" s="1"/>
      <c r="D922" s="1"/>
      <c r="E922" s="4"/>
      <c r="F922" s="1"/>
      <c r="G922" s="1"/>
      <c r="H922" s="2"/>
      <c r="I922" s="2"/>
      <c r="J922" s="2"/>
      <c r="K922" s="2"/>
      <c r="L922" s="7"/>
      <c r="M922" s="7"/>
      <c r="N922" s="2"/>
      <c r="O922" s="3"/>
      <c r="P922" s="4"/>
      <c r="Q922" s="4"/>
      <c r="R922" s="4"/>
      <c r="S922" s="4"/>
      <c r="T922" s="4"/>
      <c r="U922" s="3"/>
      <c r="V922" s="3"/>
      <c r="W922" s="3"/>
      <c r="X922" s="3"/>
      <c r="Y922" s="3"/>
      <c r="Z922" s="3"/>
      <c r="AA922" s="3"/>
    </row>
  </sheetData>
  <sortState xmlns:xlrd2="http://schemas.microsoft.com/office/spreadsheetml/2017/richdata2" ref="B8:AA274">
    <sortCondition ref="P8:P274"/>
  </sortState>
  <mergeCells count="4">
    <mergeCell ref="B6:J6"/>
    <mergeCell ref="L6:AA6"/>
    <mergeCell ref="B4:C4"/>
    <mergeCell ref="B1:F1"/>
  </mergeCells>
  <conditionalFormatting sqref="F81">
    <cfRule type="notContainsBlanks" dxfId="0" priority="1">
      <formula>LEN(TRIM(F81))&gt;0</formula>
    </cfRule>
  </conditionalFormatting>
  <dataValidations count="3">
    <dataValidation type="list" allowBlank="1" showErrorMessage="1" sqref="J275:M922 R207:R278 J8:K274" xr:uid="{00000000-0002-0000-0000-000000000000}">
      <formula1>"Продаден,Лесно продаваем,Нормално продаваем,Трудно продаваем"</formula1>
    </dataValidation>
    <dataValidation allowBlank="1" showErrorMessage="1" sqref="B1:B5 C7:C1048576" xr:uid="{00000000-0002-0000-0000-000001000000}"/>
    <dataValidation type="list" allowBlank="1" showErrorMessage="1" sqref="C8:C922" xr:uid="{00000000-0002-0000-0000-000002000000}">
      <formula1>"Ф1,Ф2,Ф3,Ф4,Ф5,Ф6,Ф7"</formula1>
    </dataValidation>
  </dataValidations>
  <hyperlinks>
    <hyperlink ref="B3" r:id="rId1" xr:uid="{E5665E79-82EF-4D48-91B1-160486ABA465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'Tasks 6,7'!#REF!</xm:f>
          </x14:formula1>
          <xm:sqref>W1:W5 W7:W1048576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M25"/>
  <sheetViews>
    <sheetView workbookViewId="0">
      <selection activeCell="F13" sqref="F13"/>
    </sheetView>
  </sheetViews>
  <sheetFormatPr defaultColWidth="8.81640625" defaultRowHeight="11.5" x14ac:dyDescent="0.25"/>
  <cols>
    <col min="1" max="1" width="2" style="27" customWidth="1"/>
    <col min="2" max="2" width="11" style="27" customWidth="1"/>
    <col min="3" max="3" width="14.81640625" style="27" bestFit="1" customWidth="1"/>
    <col min="4" max="4" width="18.54296875" style="27" bestFit="1" customWidth="1"/>
    <col min="5" max="16384" width="8.81640625" style="27"/>
  </cols>
  <sheetData>
    <row r="1" spans="2:13" ht="15.5" x14ac:dyDescent="0.25">
      <c r="B1" s="16" t="s">
        <v>526</v>
      </c>
    </row>
    <row r="2" spans="2:13" x14ac:dyDescent="0.25">
      <c r="B2" s="17" t="s">
        <v>545</v>
      </c>
    </row>
    <row r="4" spans="2:13" x14ac:dyDescent="0.25">
      <c r="B4" s="28" t="s">
        <v>567</v>
      </c>
    </row>
    <row r="5" spans="2:13" x14ac:dyDescent="0.25">
      <c r="B5" s="22"/>
      <c r="C5" s="34"/>
      <c r="D5" s="34"/>
    </row>
    <row r="6" spans="2:13" x14ac:dyDescent="0.25">
      <c r="B6" s="28" t="s">
        <v>553</v>
      </c>
      <c r="C6" s="34"/>
      <c r="D6" s="34"/>
    </row>
    <row r="7" spans="2:13" x14ac:dyDescent="0.25">
      <c r="B7" s="22"/>
      <c r="C7" s="34"/>
      <c r="D7" s="34"/>
    </row>
    <row r="8" spans="2:13" ht="12" thickBot="1" x14ac:dyDescent="0.3">
      <c r="B8" s="36" t="s">
        <v>546</v>
      </c>
      <c r="C8" s="41" t="s">
        <v>547</v>
      </c>
      <c r="D8" s="42" t="s">
        <v>548</v>
      </c>
      <c r="E8" s="42" t="s">
        <v>550</v>
      </c>
    </row>
    <row r="9" spans="2:13" x14ac:dyDescent="0.25">
      <c r="B9" s="18" t="s">
        <v>549</v>
      </c>
      <c r="C9" s="43" t="s">
        <v>579</v>
      </c>
      <c r="D9" s="44" t="s">
        <v>582</v>
      </c>
      <c r="E9" s="86" t="s">
        <v>580</v>
      </c>
      <c r="F9" s="86"/>
      <c r="G9" s="86"/>
      <c r="H9" s="86"/>
      <c r="I9" s="86"/>
      <c r="J9" s="86"/>
      <c r="K9" s="86"/>
      <c r="L9" s="86"/>
    </row>
    <row r="10" spans="2:13" x14ac:dyDescent="0.25">
      <c r="B10" s="18" t="s">
        <v>37</v>
      </c>
      <c r="C10" s="43" t="s">
        <v>579</v>
      </c>
      <c r="D10" s="44" t="s">
        <v>583</v>
      </c>
      <c r="E10" s="87" t="s">
        <v>581</v>
      </c>
      <c r="F10" s="87"/>
      <c r="G10" s="87"/>
      <c r="H10" s="87"/>
      <c r="I10" s="87"/>
      <c r="J10" s="87"/>
      <c r="K10" s="87"/>
      <c r="L10" s="87"/>
    </row>
    <row r="11" spans="2:13" x14ac:dyDescent="0.25">
      <c r="B11" s="22" t="s">
        <v>26</v>
      </c>
      <c r="C11" s="43" t="s">
        <v>578</v>
      </c>
      <c r="D11" s="45" t="s">
        <v>584</v>
      </c>
      <c r="E11" s="86" t="s">
        <v>585</v>
      </c>
      <c r="F11" s="86"/>
      <c r="G11" s="86"/>
      <c r="H11" s="86"/>
      <c r="I11" s="86"/>
      <c r="J11" s="86"/>
      <c r="K11" s="86"/>
      <c r="L11" s="86"/>
      <c r="M11" s="86"/>
    </row>
    <row r="12" spans="2:13" ht="12" x14ac:dyDescent="0.25">
      <c r="B12" s="18"/>
      <c r="C12" s="22"/>
      <c r="D12" s="19"/>
    </row>
    <row r="13" spans="2:13" ht="12" x14ac:dyDescent="0.25">
      <c r="C13" s="22"/>
      <c r="D13" s="19"/>
    </row>
    <row r="14" spans="2:13" ht="12" x14ac:dyDescent="0.25">
      <c r="B14" s="18"/>
      <c r="C14" s="22"/>
      <c r="D14" s="19"/>
    </row>
    <row r="15" spans="2:13" ht="12" x14ac:dyDescent="0.25">
      <c r="B15" s="18"/>
      <c r="C15" s="22"/>
      <c r="D15" s="19"/>
    </row>
    <row r="25" spans="2:2" x14ac:dyDescent="0.25">
      <c r="B25" s="18"/>
    </row>
  </sheetData>
  <mergeCells count="3">
    <mergeCell ref="E9:L9"/>
    <mergeCell ref="E10:L10"/>
    <mergeCell ref="E11:M11"/>
  </mergeCells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J31"/>
  <sheetViews>
    <sheetView topLeftCell="A3" zoomScaleNormal="100" workbookViewId="0">
      <selection activeCell="F9" activeCellId="1" sqref="C9:C14 F9:F14"/>
    </sheetView>
  </sheetViews>
  <sheetFormatPr defaultColWidth="8.81640625" defaultRowHeight="11.5" x14ac:dyDescent="0.25"/>
  <cols>
    <col min="1" max="1" width="2" style="27" customWidth="1"/>
    <col min="2" max="2" width="7.26953125" style="27" customWidth="1"/>
    <col min="3" max="3" width="15.81640625" style="27" customWidth="1"/>
    <col min="4" max="4" width="11" style="27" bestFit="1" customWidth="1"/>
    <col min="5" max="5" width="10.36328125" style="27" bestFit="1" customWidth="1"/>
    <col min="6" max="6" width="9.36328125" style="27" bestFit="1" customWidth="1"/>
    <col min="7" max="7" width="9.7265625" style="27" customWidth="1"/>
    <col min="8" max="8" width="11.26953125" style="27" customWidth="1"/>
    <col min="9" max="9" width="8.81640625" style="27"/>
    <col min="10" max="10" width="11.6328125" style="27" customWidth="1"/>
    <col min="11" max="16384" width="8.81640625" style="27"/>
  </cols>
  <sheetData>
    <row r="1" spans="2:10" ht="15.5" x14ac:dyDescent="0.25">
      <c r="B1" s="16" t="s">
        <v>526</v>
      </c>
    </row>
    <row r="2" spans="2:10" x14ac:dyDescent="0.25">
      <c r="B2" s="17" t="s">
        <v>555</v>
      </c>
    </row>
    <row r="4" spans="2:10" x14ac:dyDescent="0.25">
      <c r="B4" s="28" t="s">
        <v>568</v>
      </c>
    </row>
    <row r="5" spans="2:10" x14ac:dyDescent="0.25">
      <c r="B5" s="28" t="s">
        <v>569</v>
      </c>
      <c r="C5" s="34"/>
      <c r="D5" s="34"/>
    </row>
    <row r="6" spans="2:10" ht="12" x14ac:dyDescent="0.25">
      <c r="B6" s="39" t="s">
        <v>551</v>
      </c>
      <c r="C6" s="22"/>
      <c r="D6" s="19"/>
    </row>
    <row r="7" spans="2:10" ht="12" x14ac:dyDescent="0.25">
      <c r="B7" s="28" t="s">
        <v>570</v>
      </c>
      <c r="C7" s="22"/>
      <c r="D7" s="19"/>
    </row>
    <row r="8" spans="2:10" ht="12" x14ac:dyDescent="0.25">
      <c r="B8" s="18"/>
      <c r="C8" s="22"/>
      <c r="D8" s="19"/>
    </row>
    <row r="9" spans="2:10" ht="23" x14ac:dyDescent="0.25">
      <c r="B9" s="28" t="s">
        <v>553</v>
      </c>
      <c r="C9" s="28" t="s">
        <v>593</v>
      </c>
      <c r="D9" s="28" t="s">
        <v>591</v>
      </c>
      <c r="E9" s="28" t="s">
        <v>592</v>
      </c>
      <c r="F9" s="28" t="s">
        <v>528</v>
      </c>
      <c r="G9" s="75" t="s">
        <v>598</v>
      </c>
      <c r="H9" s="75" t="s">
        <v>599</v>
      </c>
      <c r="I9" s="74"/>
    </row>
    <row r="10" spans="2:10" x14ac:dyDescent="0.25">
      <c r="C10" s="27" t="s">
        <v>586</v>
      </c>
      <c r="D10" s="68">
        <v>100000</v>
      </c>
      <c r="E10" s="68">
        <f t="shared" ref="E10:E14" si="0">D10+100000</f>
        <v>200000</v>
      </c>
      <c r="F10" s="69">
        <f>COUNTIF('365RE'!I$8:I$274,"&gt;="&amp;'Tasks 2,3,4'!D10)-COUNTIF('365RE'!I$8:I$274,"&gt;="&amp;'Tasks 2,3,4'!E10)</f>
        <v>30</v>
      </c>
      <c r="G10" s="76">
        <f>F10/F$15</f>
        <v>0.11235955056179775</v>
      </c>
      <c r="H10" s="72">
        <f>G10</f>
        <v>0.11235955056179775</v>
      </c>
      <c r="J10" s="73"/>
    </row>
    <row r="11" spans="2:10" x14ac:dyDescent="0.25">
      <c r="C11" s="27" t="s">
        <v>587</v>
      </c>
      <c r="D11" s="68">
        <f t="shared" ref="D11:D14" si="1">D10+100000</f>
        <v>200000</v>
      </c>
      <c r="E11" s="68">
        <f t="shared" si="0"/>
        <v>300000</v>
      </c>
      <c r="F11" s="69">
        <f>COUNTIF('365RE'!I$8:I$274,"&gt;="&amp;'Tasks 2,3,4'!D11)-COUNTIF('365RE'!I$8:I$274,"&gt;="&amp;'Tasks 2,3,4'!E11)</f>
        <v>153</v>
      </c>
      <c r="G11" s="76">
        <f t="shared" ref="G11:G14" si="2">F11/F$15</f>
        <v>0.5730337078651685</v>
      </c>
      <c r="H11" s="72">
        <f>H10+G11</f>
        <v>0.68539325842696619</v>
      </c>
      <c r="J11" s="73"/>
    </row>
    <row r="12" spans="2:10" x14ac:dyDescent="0.25">
      <c r="C12" s="27" t="s">
        <v>588</v>
      </c>
      <c r="D12" s="68">
        <f t="shared" si="1"/>
        <v>300000</v>
      </c>
      <c r="E12" s="68">
        <f t="shared" si="0"/>
        <v>400000</v>
      </c>
      <c r="F12" s="69">
        <f>COUNTIF('365RE'!I$8:I$274,"&gt;="&amp;'Tasks 2,3,4'!D12)-COUNTIF('365RE'!I$8:I$274,"&gt;="&amp;'Tasks 2,3,4'!E12)</f>
        <v>51</v>
      </c>
      <c r="G12" s="76">
        <f t="shared" si="2"/>
        <v>0.19101123595505617</v>
      </c>
      <c r="H12" s="72">
        <f>H11+G12</f>
        <v>0.87640449438202239</v>
      </c>
      <c r="J12" s="73"/>
    </row>
    <row r="13" spans="2:10" x14ac:dyDescent="0.25">
      <c r="C13" s="27" t="s">
        <v>589</v>
      </c>
      <c r="D13" s="68">
        <f t="shared" si="1"/>
        <v>400000</v>
      </c>
      <c r="E13" s="68">
        <f t="shared" si="0"/>
        <v>500000</v>
      </c>
      <c r="F13" s="69">
        <f>COUNTIF('365RE'!I$8:I$274,"&gt;="&amp;'Tasks 2,3,4'!D13)-COUNTIF('365RE'!I$8:I$274,"&gt;="&amp;'Tasks 2,3,4'!E13)</f>
        <v>26</v>
      </c>
      <c r="G13" s="76">
        <f t="shared" si="2"/>
        <v>9.7378277153558054E-2</v>
      </c>
      <c r="H13" s="72">
        <f>H12+G13</f>
        <v>0.97378277153558046</v>
      </c>
      <c r="J13" s="73"/>
    </row>
    <row r="14" spans="2:10" x14ac:dyDescent="0.25">
      <c r="C14" s="27" t="s">
        <v>590</v>
      </c>
      <c r="D14" s="68">
        <f t="shared" si="1"/>
        <v>500000</v>
      </c>
      <c r="E14" s="68">
        <f t="shared" si="0"/>
        <v>600000</v>
      </c>
      <c r="F14" s="69">
        <f>COUNTIF('365RE'!I$8:I$274,"&gt;="&amp;'Tasks 2,3,4'!D14)-COUNTIF('365RE'!I$8:I$274,"&gt;="&amp;'Tasks 2,3,4'!E14)</f>
        <v>7</v>
      </c>
      <c r="G14" s="76">
        <f t="shared" si="2"/>
        <v>2.6217228464419477E-2</v>
      </c>
      <c r="H14" s="72">
        <f>H13+G14</f>
        <v>0.99999999999999989</v>
      </c>
      <c r="J14" s="73"/>
    </row>
    <row r="15" spans="2:10" x14ac:dyDescent="0.25">
      <c r="F15" s="69">
        <f>SUM(F10:F14)</f>
        <v>267</v>
      </c>
      <c r="G15" s="72">
        <f>SUM(G10:G14)</f>
        <v>0.99999999999999989</v>
      </c>
      <c r="H15" s="73"/>
    </row>
    <row r="29" spans="2:5" x14ac:dyDescent="0.25">
      <c r="B29" s="28" t="s">
        <v>552</v>
      </c>
      <c r="C29" s="27" t="s">
        <v>594</v>
      </c>
    </row>
    <row r="30" spans="2:5" x14ac:dyDescent="0.25">
      <c r="C30" s="27" t="s">
        <v>597</v>
      </c>
      <c r="D30" s="71">
        <f>COUNTIFS('365RE'!I8:I274,"&gt;=200000",'365RE'!I8:I274,"&lt;=300000",'365RE'!J8:J274,"SOLD")</f>
        <v>118</v>
      </c>
    </row>
    <row r="31" spans="2:5" x14ac:dyDescent="0.25">
      <c r="B31" s="88" t="s">
        <v>595</v>
      </c>
      <c r="C31" s="88"/>
      <c r="D31" s="70">
        <f>_xlfn.SKEW.P('365RE'!I8:I274)</f>
        <v>1.0898479220340611</v>
      </c>
      <c r="E31" s="27" t="s">
        <v>596</v>
      </c>
    </row>
  </sheetData>
  <mergeCells count="1">
    <mergeCell ref="B31:C31"/>
  </mergeCells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N268"/>
  <sheetViews>
    <sheetView topLeftCell="A9" workbookViewId="0">
      <selection activeCell="C30" sqref="C30"/>
    </sheetView>
  </sheetViews>
  <sheetFormatPr defaultColWidth="8.81640625" defaultRowHeight="11.5" x14ac:dyDescent="0.25"/>
  <cols>
    <col min="1" max="1" width="2" style="27" customWidth="1"/>
    <col min="2" max="2" width="8.7265625" style="27" customWidth="1"/>
    <col min="3" max="3" width="14.81640625" style="27" bestFit="1" customWidth="1"/>
    <col min="4" max="4" width="18.54296875" style="27" bestFit="1" customWidth="1"/>
    <col min="5" max="13" width="8.81640625" style="27"/>
    <col min="14" max="14" width="11" style="27" bestFit="1" customWidth="1"/>
    <col min="15" max="16384" width="8.81640625" style="27"/>
  </cols>
  <sheetData>
    <row r="1" spans="2:14" ht="15.5" x14ac:dyDescent="0.25">
      <c r="B1" s="16" t="s">
        <v>526</v>
      </c>
      <c r="M1" s="47" t="s">
        <v>2</v>
      </c>
      <c r="N1" s="47" t="s">
        <v>518</v>
      </c>
    </row>
    <row r="2" spans="2:14" x14ac:dyDescent="0.25">
      <c r="B2" s="17" t="s">
        <v>556</v>
      </c>
      <c r="M2" s="52">
        <v>743.0856</v>
      </c>
      <c r="N2" s="53">
        <v>246172.67600000001</v>
      </c>
    </row>
    <row r="3" spans="2:14" x14ac:dyDescent="0.25">
      <c r="M3" s="52">
        <v>756.21280000000002</v>
      </c>
      <c r="N3" s="53">
        <v>246331.90400000001</v>
      </c>
    </row>
    <row r="4" spans="2:14" x14ac:dyDescent="0.25">
      <c r="B4" s="28" t="s">
        <v>573</v>
      </c>
      <c r="M4" s="52">
        <v>587.2808</v>
      </c>
      <c r="N4" s="53">
        <v>209280.91039999999</v>
      </c>
    </row>
    <row r="5" spans="2:14" x14ac:dyDescent="0.25">
      <c r="B5" s="28"/>
      <c r="C5" s="34"/>
      <c r="D5" s="34"/>
      <c r="M5" s="52">
        <v>1604.7463999999998</v>
      </c>
      <c r="N5" s="53">
        <v>452667.00639999995</v>
      </c>
    </row>
    <row r="6" spans="2:14" ht="12" x14ac:dyDescent="0.25">
      <c r="B6" s="28" t="s">
        <v>553</v>
      </c>
      <c r="C6" s="22"/>
      <c r="D6" s="19"/>
      <c r="M6" s="52">
        <v>1375.4507999999998</v>
      </c>
      <c r="N6" s="53">
        <v>467083.31319999998</v>
      </c>
    </row>
    <row r="7" spans="2:14" x14ac:dyDescent="0.25">
      <c r="M7" s="52">
        <v>675.18999999999994</v>
      </c>
      <c r="N7" s="53">
        <v>203491.84999999998</v>
      </c>
    </row>
    <row r="8" spans="2:14" x14ac:dyDescent="0.25">
      <c r="M8" s="52">
        <v>670.88599999999997</v>
      </c>
      <c r="N8" s="53">
        <v>212520.826</v>
      </c>
    </row>
    <row r="9" spans="2:14" x14ac:dyDescent="0.25">
      <c r="M9" s="52">
        <v>720.81239999999991</v>
      </c>
      <c r="N9" s="53">
        <v>198591.84879999998</v>
      </c>
    </row>
    <row r="10" spans="2:14" x14ac:dyDescent="0.25">
      <c r="M10" s="52">
        <v>782.25200000000007</v>
      </c>
      <c r="N10" s="53">
        <v>265467.68000000005</v>
      </c>
    </row>
    <row r="11" spans="2:14" x14ac:dyDescent="0.25">
      <c r="M11" s="52">
        <v>794.51840000000004</v>
      </c>
      <c r="N11" s="53">
        <v>235633.2592</v>
      </c>
    </row>
    <row r="12" spans="2:14" x14ac:dyDescent="0.25">
      <c r="M12" s="52">
        <v>1160.3584000000001</v>
      </c>
      <c r="N12" s="53">
        <v>317473.86080000002</v>
      </c>
    </row>
    <row r="13" spans="2:14" x14ac:dyDescent="0.25">
      <c r="M13" s="52">
        <v>1942.5028</v>
      </c>
      <c r="N13" s="53">
        <v>503790.23080000002</v>
      </c>
    </row>
    <row r="14" spans="2:14" x14ac:dyDescent="0.25">
      <c r="M14" s="52">
        <v>794.51840000000004</v>
      </c>
      <c r="N14" s="53">
        <v>217786.37600000002</v>
      </c>
    </row>
    <row r="15" spans="2:14" x14ac:dyDescent="0.25">
      <c r="M15" s="52">
        <v>1109.2483999999999</v>
      </c>
      <c r="N15" s="53">
        <v>460001.25599999994</v>
      </c>
    </row>
    <row r="16" spans="2:14" x14ac:dyDescent="0.25">
      <c r="B16" s="18"/>
      <c r="M16" s="52">
        <v>1400.9519999999998</v>
      </c>
      <c r="N16" s="53">
        <v>460001.25599999994</v>
      </c>
    </row>
    <row r="17" spans="2:14" x14ac:dyDescent="0.25">
      <c r="M17" s="52">
        <v>1479.7152000000001</v>
      </c>
      <c r="N17" s="53">
        <v>448134.26880000002</v>
      </c>
    </row>
    <row r="18" spans="2:14" x14ac:dyDescent="0.25">
      <c r="M18" s="52">
        <v>790.53719999999998</v>
      </c>
      <c r="N18" s="53">
        <v>249591.99479999999</v>
      </c>
    </row>
    <row r="19" spans="2:14" x14ac:dyDescent="0.25">
      <c r="M19" s="52">
        <v>723.93280000000004</v>
      </c>
      <c r="N19" s="53">
        <v>196142.19200000001</v>
      </c>
    </row>
    <row r="20" spans="2:14" x14ac:dyDescent="0.25">
      <c r="M20" s="52">
        <v>781.0684</v>
      </c>
      <c r="N20" s="53">
        <v>258572.47760000001</v>
      </c>
    </row>
    <row r="21" spans="2:14" x14ac:dyDescent="0.25">
      <c r="M21" s="52">
        <v>1127.7556</v>
      </c>
      <c r="N21" s="53">
        <v>310831.21159999998</v>
      </c>
    </row>
    <row r="22" spans="2:14" x14ac:dyDescent="0.25">
      <c r="M22" s="52">
        <v>720.70479999999998</v>
      </c>
      <c r="N22" s="53">
        <v>207281.5912</v>
      </c>
    </row>
    <row r="23" spans="2:14" x14ac:dyDescent="0.25">
      <c r="M23" s="52">
        <v>649.68880000000001</v>
      </c>
      <c r="N23" s="53">
        <v>168834.04240000001</v>
      </c>
    </row>
    <row r="24" spans="2:14" x14ac:dyDescent="0.25">
      <c r="M24" s="52">
        <v>1307.4476</v>
      </c>
      <c r="N24" s="53">
        <v>396973.83240000001</v>
      </c>
    </row>
    <row r="25" spans="2:14" x14ac:dyDescent="0.25">
      <c r="M25" s="52">
        <v>618.37720000000002</v>
      </c>
      <c r="N25" s="53">
        <v>188743.1072</v>
      </c>
    </row>
    <row r="26" spans="2:14" x14ac:dyDescent="0.25">
      <c r="M26" s="52">
        <v>625.80160000000001</v>
      </c>
      <c r="N26" s="53">
        <v>179674.07519999999</v>
      </c>
    </row>
    <row r="27" spans="2:14" x14ac:dyDescent="0.25">
      <c r="M27" s="52">
        <v>1203.2908</v>
      </c>
      <c r="N27" s="53">
        <v>306363.64360000001</v>
      </c>
    </row>
    <row r="28" spans="2:14" x14ac:dyDescent="0.25">
      <c r="M28" s="52">
        <v>670.88599999999997</v>
      </c>
      <c r="N28" s="53">
        <v>200300.63399999999</v>
      </c>
    </row>
    <row r="29" spans="2:14" x14ac:dyDescent="0.25">
      <c r="B29" s="28" t="s">
        <v>574</v>
      </c>
      <c r="M29" s="52">
        <v>1434.0927999999999</v>
      </c>
      <c r="N29" s="53">
        <v>382041.12799999997</v>
      </c>
    </row>
    <row r="30" spans="2:14" x14ac:dyDescent="0.25">
      <c r="B30" s="28" t="s">
        <v>554</v>
      </c>
      <c r="C30" s="27" t="s">
        <v>606</v>
      </c>
      <c r="M30" s="52">
        <v>781.0684</v>
      </c>
      <c r="N30" s="53">
        <v>245572.7936</v>
      </c>
    </row>
    <row r="31" spans="2:14" x14ac:dyDescent="0.25">
      <c r="C31" s="27" t="s">
        <v>600</v>
      </c>
      <c r="M31" s="52">
        <v>1596.3536000000001</v>
      </c>
      <c r="N31" s="53">
        <v>407214.28960000002</v>
      </c>
    </row>
    <row r="32" spans="2:14" x14ac:dyDescent="0.25">
      <c r="C32" s="27" t="s">
        <v>605</v>
      </c>
      <c r="M32" s="52">
        <v>1110.3244</v>
      </c>
      <c r="N32" s="53">
        <v>355073.4032</v>
      </c>
    </row>
    <row r="33" spans="3:14" x14ac:dyDescent="0.25">
      <c r="C33" s="27" t="s">
        <v>601</v>
      </c>
      <c r="M33" s="52">
        <v>781.0684</v>
      </c>
      <c r="N33" s="53">
        <v>256821.6404</v>
      </c>
    </row>
    <row r="34" spans="3:14" x14ac:dyDescent="0.25">
      <c r="M34" s="52">
        <v>697.89359999999999</v>
      </c>
      <c r="N34" s="53">
        <v>226342.80319999999</v>
      </c>
    </row>
    <row r="35" spans="3:14" x14ac:dyDescent="0.25">
      <c r="M35" s="52">
        <v>625.80160000000001</v>
      </c>
      <c r="N35" s="53">
        <v>191389.8688</v>
      </c>
    </row>
    <row r="36" spans="3:14" x14ac:dyDescent="0.25">
      <c r="M36" s="52">
        <v>957.53239999999994</v>
      </c>
      <c r="N36" s="53">
        <v>297008.96519999998</v>
      </c>
    </row>
    <row r="37" spans="3:14" x14ac:dyDescent="0.25">
      <c r="M37" s="52">
        <v>722.96439999999996</v>
      </c>
      <c r="N37" s="53">
        <v>250773.1452</v>
      </c>
    </row>
    <row r="38" spans="3:14" x14ac:dyDescent="0.25">
      <c r="M38" s="52">
        <v>923.20799999999997</v>
      </c>
      <c r="N38" s="53">
        <v>312211.14399999997</v>
      </c>
    </row>
    <row r="39" spans="3:14" x14ac:dyDescent="0.25">
      <c r="M39" s="52">
        <v>670.24040000000002</v>
      </c>
      <c r="N39" s="53">
        <v>190119.50400000002</v>
      </c>
    </row>
    <row r="40" spans="3:14" x14ac:dyDescent="0.25">
      <c r="M40" s="52">
        <v>785.48</v>
      </c>
      <c r="N40" s="53">
        <v>225050.52000000002</v>
      </c>
    </row>
    <row r="41" spans="3:14" x14ac:dyDescent="0.25">
      <c r="M41" s="52">
        <v>798.28440000000001</v>
      </c>
      <c r="N41" s="53">
        <v>261742.742</v>
      </c>
    </row>
    <row r="42" spans="3:14" x14ac:dyDescent="0.25">
      <c r="M42" s="52">
        <v>1121.9451999999999</v>
      </c>
      <c r="N42" s="53">
        <v>344530.88879999996</v>
      </c>
    </row>
    <row r="43" spans="3:14" x14ac:dyDescent="0.25">
      <c r="M43" s="52">
        <v>782.25200000000007</v>
      </c>
      <c r="N43" s="53">
        <v>215410.27600000001</v>
      </c>
    </row>
    <row r="44" spans="3:14" x14ac:dyDescent="0.25">
      <c r="M44" s="52">
        <v>923.20799999999997</v>
      </c>
      <c r="N44" s="53">
        <v>252185.992</v>
      </c>
    </row>
    <row r="45" spans="3:14" x14ac:dyDescent="0.25">
      <c r="M45" s="52">
        <v>1434.0927999999999</v>
      </c>
      <c r="N45" s="53">
        <v>480545.80959999998</v>
      </c>
    </row>
    <row r="46" spans="3:14" x14ac:dyDescent="0.25">
      <c r="M46" s="52">
        <v>1160.3584000000001</v>
      </c>
      <c r="N46" s="53">
        <v>300385.6176</v>
      </c>
    </row>
    <row r="47" spans="3:14" x14ac:dyDescent="0.25">
      <c r="M47" s="52">
        <v>798.28440000000001</v>
      </c>
      <c r="N47" s="53">
        <v>240539.34760000001</v>
      </c>
    </row>
    <row r="48" spans="3:14" x14ac:dyDescent="0.25">
      <c r="M48" s="52">
        <v>733.18639999999994</v>
      </c>
      <c r="N48" s="53">
        <v>222138.71599999999</v>
      </c>
    </row>
    <row r="49" spans="13:14" x14ac:dyDescent="0.25">
      <c r="M49" s="52">
        <v>798.28440000000001</v>
      </c>
      <c r="N49" s="53">
        <v>228410.054</v>
      </c>
    </row>
    <row r="50" spans="13:14" x14ac:dyDescent="0.25">
      <c r="M50" s="52">
        <v>733.18639999999994</v>
      </c>
      <c r="N50" s="53">
        <v>197053.51439999999</v>
      </c>
    </row>
    <row r="51" spans="13:14" x14ac:dyDescent="0.25">
      <c r="M51" s="52">
        <v>717.04639999999995</v>
      </c>
      <c r="N51" s="53">
        <v>193660.62079999998</v>
      </c>
    </row>
    <row r="52" spans="13:14" x14ac:dyDescent="0.25">
      <c r="M52" s="52">
        <v>747.49720000000002</v>
      </c>
      <c r="N52" s="53">
        <v>237060.1488</v>
      </c>
    </row>
    <row r="53" spans="13:14" x14ac:dyDescent="0.25">
      <c r="M53" s="52">
        <v>1121.9451999999999</v>
      </c>
      <c r="N53" s="53">
        <v>372001.69679999998</v>
      </c>
    </row>
    <row r="54" spans="13:14" x14ac:dyDescent="0.25">
      <c r="M54" s="52">
        <v>1121.9451999999999</v>
      </c>
      <c r="N54" s="53">
        <v>290031.25879999995</v>
      </c>
    </row>
    <row r="55" spans="13:14" x14ac:dyDescent="0.25">
      <c r="M55" s="52">
        <v>827.87439999999992</v>
      </c>
      <c r="N55" s="53">
        <v>238811.06399999998</v>
      </c>
    </row>
    <row r="56" spans="13:14" x14ac:dyDescent="0.25">
      <c r="M56" s="52">
        <v>747.49720000000002</v>
      </c>
      <c r="N56" s="53">
        <v>199054.1992</v>
      </c>
    </row>
    <row r="57" spans="13:14" x14ac:dyDescent="0.25">
      <c r="M57" s="52">
        <v>1608.8352</v>
      </c>
      <c r="N57" s="53">
        <v>496266.40639999998</v>
      </c>
    </row>
    <row r="58" spans="13:14" x14ac:dyDescent="0.25">
      <c r="M58" s="52">
        <v>1132.0595999999998</v>
      </c>
      <c r="N58" s="53">
        <v>346906.89319999993</v>
      </c>
    </row>
    <row r="59" spans="13:14" x14ac:dyDescent="0.25">
      <c r="M59" s="52">
        <v>1383.8436000000002</v>
      </c>
      <c r="N59" s="53">
        <v>376964.61560000002</v>
      </c>
    </row>
    <row r="60" spans="13:14" x14ac:dyDescent="0.25">
      <c r="M60" s="52">
        <v>927.83479999999997</v>
      </c>
      <c r="N60" s="53">
        <v>315733.15360000002</v>
      </c>
    </row>
    <row r="61" spans="13:14" x14ac:dyDescent="0.25">
      <c r="M61" s="52">
        <v>669.1644</v>
      </c>
      <c r="N61" s="53">
        <v>188273.7304</v>
      </c>
    </row>
    <row r="62" spans="13:14" x14ac:dyDescent="0.25">
      <c r="M62" s="52">
        <v>928.1576</v>
      </c>
      <c r="N62" s="53">
        <v>253831.02480000001</v>
      </c>
    </row>
    <row r="63" spans="13:14" x14ac:dyDescent="0.25">
      <c r="M63" s="52">
        <v>798.49959999999987</v>
      </c>
      <c r="N63" s="53">
        <v>278575.86879999994</v>
      </c>
    </row>
    <row r="64" spans="13:14" x14ac:dyDescent="0.25">
      <c r="M64" s="52">
        <v>1305.6184000000001</v>
      </c>
      <c r="N64" s="53">
        <v>402081.79600000003</v>
      </c>
    </row>
    <row r="65" spans="13:14" x14ac:dyDescent="0.25">
      <c r="M65" s="52">
        <v>1121.9451999999999</v>
      </c>
      <c r="N65" s="53">
        <v>310832.58759999997</v>
      </c>
    </row>
    <row r="66" spans="13:14" x14ac:dyDescent="0.25">
      <c r="M66" s="52">
        <v>785.48</v>
      </c>
      <c r="N66" s="53">
        <v>257183.48</v>
      </c>
    </row>
    <row r="67" spans="13:14" x14ac:dyDescent="0.25">
      <c r="M67" s="52">
        <v>927.08159999999998</v>
      </c>
      <c r="N67" s="53">
        <v>326885.33600000001</v>
      </c>
    </row>
    <row r="68" spans="13:14" x14ac:dyDescent="0.25">
      <c r="M68" s="52">
        <v>1109.2483999999999</v>
      </c>
      <c r="N68" s="53">
        <v>344568.74280000001</v>
      </c>
    </row>
    <row r="69" spans="13:14" x14ac:dyDescent="0.25">
      <c r="M69" s="52">
        <v>649.79639999999995</v>
      </c>
      <c r="N69" s="53">
        <v>214631.68039999998</v>
      </c>
    </row>
    <row r="70" spans="13:14" x14ac:dyDescent="0.25">
      <c r="M70" s="52">
        <v>785.48</v>
      </c>
      <c r="N70" s="53">
        <v>237207.67999999999</v>
      </c>
    </row>
    <row r="71" spans="13:14" x14ac:dyDescent="0.25">
      <c r="M71" s="52">
        <v>1596.3536000000001</v>
      </c>
      <c r="N71" s="53">
        <v>464549.19040000002</v>
      </c>
    </row>
    <row r="72" spans="13:14" x14ac:dyDescent="0.25">
      <c r="M72" s="52">
        <v>1121.9451999999999</v>
      </c>
      <c r="N72" s="53">
        <v>310577.03959999996</v>
      </c>
    </row>
    <row r="73" spans="13:14" x14ac:dyDescent="0.25">
      <c r="M73" s="52">
        <v>743.40840000000003</v>
      </c>
      <c r="N73" s="53">
        <v>205098.2108</v>
      </c>
    </row>
    <row r="74" spans="13:14" x14ac:dyDescent="0.25">
      <c r="M74" s="52">
        <v>756.21280000000002</v>
      </c>
      <c r="N74" s="53">
        <v>248525.11680000002</v>
      </c>
    </row>
    <row r="75" spans="13:14" x14ac:dyDescent="0.25">
      <c r="M75" s="52">
        <v>649.79639999999995</v>
      </c>
      <c r="N75" s="53">
        <v>224463.86599999998</v>
      </c>
    </row>
    <row r="76" spans="13:14" x14ac:dyDescent="0.25">
      <c r="M76" s="52">
        <v>785.48</v>
      </c>
      <c r="N76" s="53">
        <v>220606.28</v>
      </c>
    </row>
    <row r="77" spans="13:14" x14ac:dyDescent="0.25">
      <c r="M77" s="52">
        <v>785.48</v>
      </c>
      <c r="N77" s="53">
        <v>220865</v>
      </c>
    </row>
    <row r="78" spans="13:14" x14ac:dyDescent="0.25">
      <c r="M78" s="52">
        <v>1283.4528</v>
      </c>
      <c r="N78" s="53">
        <v>338181.18080000003</v>
      </c>
    </row>
    <row r="79" spans="13:14" x14ac:dyDescent="0.25">
      <c r="M79" s="52">
        <v>1434.0927999999999</v>
      </c>
      <c r="N79" s="53">
        <v>432679.91199999995</v>
      </c>
    </row>
    <row r="80" spans="13:14" x14ac:dyDescent="0.25">
      <c r="M80" s="52">
        <v>782.25200000000007</v>
      </c>
      <c r="N80" s="53">
        <v>196220.04800000001</v>
      </c>
    </row>
    <row r="81" spans="13:14" x14ac:dyDescent="0.25">
      <c r="M81" s="52">
        <v>1288.6176</v>
      </c>
      <c r="N81" s="53">
        <v>323915.8112</v>
      </c>
    </row>
    <row r="82" spans="13:14" x14ac:dyDescent="0.25">
      <c r="M82" s="52">
        <v>781.0684</v>
      </c>
      <c r="N82" s="53">
        <v>200719.01519999999</v>
      </c>
    </row>
    <row r="83" spans="13:14" x14ac:dyDescent="0.25">
      <c r="M83" s="52">
        <v>1222.336</v>
      </c>
      <c r="N83" s="53">
        <v>380809.52</v>
      </c>
    </row>
    <row r="84" spans="13:14" x14ac:dyDescent="0.25">
      <c r="M84" s="52">
        <v>781.0684</v>
      </c>
      <c r="N84" s="53">
        <v>213942.5624</v>
      </c>
    </row>
    <row r="85" spans="13:14" x14ac:dyDescent="0.25">
      <c r="M85" s="52">
        <v>743.0856</v>
      </c>
      <c r="N85" s="53">
        <v>207581.42720000001</v>
      </c>
    </row>
    <row r="86" spans="13:14" x14ac:dyDescent="0.25">
      <c r="M86" s="52">
        <v>785.48</v>
      </c>
      <c r="N86" s="53">
        <v>241671.52000000002</v>
      </c>
    </row>
    <row r="87" spans="13:14" x14ac:dyDescent="0.25">
      <c r="M87" s="52">
        <v>1109.2483999999999</v>
      </c>
      <c r="N87" s="53">
        <v>336695.2524</v>
      </c>
    </row>
    <row r="88" spans="13:14" x14ac:dyDescent="0.25">
      <c r="M88" s="52">
        <v>579.74879999999996</v>
      </c>
      <c r="N88" s="53">
        <v>171262.6544</v>
      </c>
    </row>
    <row r="89" spans="13:14" x14ac:dyDescent="0.25">
      <c r="M89" s="52">
        <v>1128.4012</v>
      </c>
      <c r="N89" s="53">
        <v>299159.1384</v>
      </c>
    </row>
    <row r="90" spans="13:14" x14ac:dyDescent="0.25">
      <c r="M90" s="52">
        <v>701.65959999999995</v>
      </c>
      <c r="N90" s="53">
        <v>212265.66799999998</v>
      </c>
    </row>
    <row r="91" spans="13:14" x14ac:dyDescent="0.25">
      <c r="M91" s="52">
        <v>1336.93</v>
      </c>
      <c r="N91" s="53">
        <v>388515.14</v>
      </c>
    </row>
    <row r="92" spans="13:14" x14ac:dyDescent="0.25">
      <c r="M92" s="52">
        <v>794.51840000000004</v>
      </c>
      <c r="N92" s="53">
        <v>263790.81440000003</v>
      </c>
    </row>
    <row r="93" spans="13:14" x14ac:dyDescent="0.25">
      <c r="M93" s="52">
        <v>1171.5488</v>
      </c>
      <c r="N93" s="53">
        <v>367976.45760000002</v>
      </c>
    </row>
    <row r="94" spans="13:14" x14ac:dyDescent="0.25">
      <c r="M94" s="52">
        <v>794.51840000000004</v>
      </c>
      <c r="N94" s="53">
        <v>243052.59039999999</v>
      </c>
    </row>
    <row r="95" spans="13:14" x14ac:dyDescent="0.25">
      <c r="M95" s="52">
        <v>798.28440000000001</v>
      </c>
      <c r="N95" s="53">
        <v>269075.30160000001</v>
      </c>
    </row>
    <row r="96" spans="13:14" x14ac:dyDescent="0.25">
      <c r="M96" s="52">
        <v>798.28440000000001</v>
      </c>
      <c r="N96" s="53">
        <v>223577.32</v>
      </c>
    </row>
    <row r="97" spans="13:14" x14ac:dyDescent="0.25">
      <c r="M97" s="52">
        <v>649.79639999999995</v>
      </c>
      <c r="N97" s="53">
        <v>198075.992</v>
      </c>
    </row>
    <row r="98" spans="13:14" x14ac:dyDescent="0.25">
      <c r="M98" s="52">
        <v>1137.4395999999999</v>
      </c>
      <c r="N98" s="53">
        <v>354553.23239999998</v>
      </c>
    </row>
    <row r="99" spans="13:14" x14ac:dyDescent="0.25">
      <c r="M99" s="52">
        <v>1604.7463999999998</v>
      </c>
      <c r="N99" s="53">
        <v>456919.45599999995</v>
      </c>
    </row>
    <row r="100" spans="13:14" x14ac:dyDescent="0.25">
      <c r="M100" s="52">
        <v>675.18999999999994</v>
      </c>
      <c r="N100" s="53">
        <v>233142.8</v>
      </c>
    </row>
    <row r="101" spans="13:14" x14ac:dyDescent="0.25">
      <c r="M101" s="52">
        <v>649.68880000000001</v>
      </c>
      <c r="N101" s="53">
        <v>225401.6152</v>
      </c>
    </row>
    <row r="102" spans="13:14" x14ac:dyDescent="0.25">
      <c r="M102" s="52">
        <v>785.48</v>
      </c>
      <c r="N102" s="53">
        <v>195153.16</v>
      </c>
    </row>
    <row r="103" spans="13:14" x14ac:dyDescent="0.25">
      <c r="M103" s="52">
        <v>781.0684</v>
      </c>
      <c r="N103" s="53">
        <v>206631.81</v>
      </c>
    </row>
    <row r="104" spans="13:14" x14ac:dyDescent="0.25">
      <c r="M104" s="52">
        <v>1127.7556</v>
      </c>
      <c r="N104" s="53">
        <v>358525.59239999996</v>
      </c>
    </row>
    <row r="105" spans="13:14" x14ac:dyDescent="0.25">
      <c r="M105" s="52">
        <v>794.51840000000004</v>
      </c>
      <c r="N105" s="53">
        <v>223917.33600000001</v>
      </c>
    </row>
    <row r="106" spans="13:14" x14ac:dyDescent="0.25">
      <c r="M106" s="52">
        <v>794.51840000000004</v>
      </c>
      <c r="N106" s="53">
        <v>201518.89440000002</v>
      </c>
    </row>
    <row r="107" spans="13:14" x14ac:dyDescent="0.25">
      <c r="M107" s="52">
        <v>781.0684</v>
      </c>
      <c r="N107" s="53">
        <v>269278.57199999999</v>
      </c>
    </row>
    <row r="108" spans="13:14" x14ac:dyDescent="0.25">
      <c r="M108" s="52">
        <v>720.81239999999991</v>
      </c>
      <c r="N108" s="53">
        <v>204808.16039999996</v>
      </c>
    </row>
    <row r="109" spans="13:14" x14ac:dyDescent="0.25">
      <c r="M109" s="52">
        <v>927.83479999999997</v>
      </c>
      <c r="N109" s="53">
        <v>306878.45759999997</v>
      </c>
    </row>
    <row r="110" spans="13:14" x14ac:dyDescent="0.25">
      <c r="M110" s="52">
        <v>927.83479999999997</v>
      </c>
      <c r="N110" s="53">
        <v>275394.24839999998</v>
      </c>
    </row>
    <row r="111" spans="13:14" x14ac:dyDescent="0.25">
      <c r="M111" s="52">
        <v>785.48</v>
      </c>
      <c r="N111" s="53">
        <v>192092.24</v>
      </c>
    </row>
    <row r="112" spans="13:14" x14ac:dyDescent="0.25">
      <c r="M112" s="52">
        <v>618.16200000000003</v>
      </c>
      <c r="N112" s="53">
        <v>165430.28200000001</v>
      </c>
    </row>
    <row r="113" spans="13:14" x14ac:dyDescent="0.25">
      <c r="M113" s="52">
        <v>1109.2483999999999</v>
      </c>
      <c r="N113" s="53">
        <v>310223.29079999996</v>
      </c>
    </row>
    <row r="114" spans="13:14" x14ac:dyDescent="0.25">
      <c r="M114" s="52">
        <v>720.70479999999998</v>
      </c>
      <c r="N114" s="53">
        <v>231552.32559999998</v>
      </c>
    </row>
    <row r="115" spans="13:14" x14ac:dyDescent="0.25">
      <c r="M115" s="52">
        <v>720.81239999999991</v>
      </c>
      <c r="N115" s="53">
        <v>215774.28439999997</v>
      </c>
    </row>
    <row r="116" spans="13:14" x14ac:dyDescent="0.25">
      <c r="M116" s="52">
        <v>927.08159999999998</v>
      </c>
      <c r="N116" s="53">
        <v>289727.99040000001</v>
      </c>
    </row>
    <row r="117" spans="13:14" x14ac:dyDescent="0.25">
      <c r="M117" s="52">
        <v>798.28440000000001</v>
      </c>
      <c r="N117" s="53">
        <v>195874.94399999999</v>
      </c>
    </row>
    <row r="118" spans="13:14" x14ac:dyDescent="0.25">
      <c r="M118" s="52">
        <v>1057.9232</v>
      </c>
      <c r="N118" s="53">
        <v>357538.19519999996</v>
      </c>
    </row>
    <row r="119" spans="13:14" x14ac:dyDescent="0.25">
      <c r="M119" s="52">
        <v>781.0684</v>
      </c>
      <c r="N119" s="53">
        <v>239248.7512</v>
      </c>
    </row>
    <row r="120" spans="13:14" x14ac:dyDescent="0.25">
      <c r="M120" s="52">
        <v>1396.8632</v>
      </c>
      <c r="N120" s="53">
        <v>382277.14880000002</v>
      </c>
    </row>
    <row r="121" spans="13:14" x14ac:dyDescent="0.25">
      <c r="M121" s="52">
        <v>794.51840000000004</v>
      </c>
      <c r="N121" s="53">
        <v>248422.66399999999</v>
      </c>
    </row>
    <row r="122" spans="13:14" x14ac:dyDescent="0.25">
      <c r="M122" s="52">
        <v>923.20799999999997</v>
      </c>
      <c r="N122" s="53">
        <v>242740.65599999999</v>
      </c>
    </row>
    <row r="123" spans="13:14" x14ac:dyDescent="0.25">
      <c r="M123" s="52">
        <v>781.0684</v>
      </c>
      <c r="N123" s="53">
        <v>253025.77720000001</v>
      </c>
    </row>
    <row r="124" spans="13:14" x14ac:dyDescent="0.25">
      <c r="M124" s="52">
        <v>782.25200000000007</v>
      </c>
      <c r="N124" s="53">
        <v>234172.38800000004</v>
      </c>
    </row>
    <row r="125" spans="13:14" x14ac:dyDescent="0.25">
      <c r="M125" s="52">
        <v>733.18639999999994</v>
      </c>
      <c r="N125" s="53">
        <v>200678.75119999997</v>
      </c>
    </row>
    <row r="126" spans="13:14" x14ac:dyDescent="0.25">
      <c r="M126" s="52">
        <v>733.18639999999994</v>
      </c>
      <c r="N126" s="53">
        <v>226578.51199999999</v>
      </c>
    </row>
    <row r="127" spans="13:14" x14ac:dyDescent="0.25">
      <c r="M127" s="52">
        <v>794.51840000000004</v>
      </c>
      <c r="N127" s="53">
        <v>200148.89440000002</v>
      </c>
    </row>
    <row r="128" spans="13:14" x14ac:dyDescent="0.25">
      <c r="M128" s="52">
        <v>756.21280000000002</v>
      </c>
      <c r="N128" s="53">
        <v>218585.92480000001</v>
      </c>
    </row>
    <row r="129" spans="13:14" x14ac:dyDescent="0.25">
      <c r="M129" s="52">
        <v>736.62959999999987</v>
      </c>
      <c r="N129" s="53">
        <v>198841.69519999996</v>
      </c>
    </row>
    <row r="130" spans="13:14" x14ac:dyDescent="0.25">
      <c r="M130" s="52">
        <v>785.48</v>
      </c>
      <c r="N130" s="53">
        <v>252927.84</v>
      </c>
    </row>
    <row r="131" spans="13:14" x14ac:dyDescent="0.25">
      <c r="M131" s="52">
        <v>781.0684</v>
      </c>
      <c r="N131" s="53">
        <v>225290.22039999999</v>
      </c>
    </row>
    <row r="132" spans="13:14" x14ac:dyDescent="0.25">
      <c r="M132" s="52">
        <v>798.28440000000001</v>
      </c>
      <c r="N132" s="53">
        <v>234750.58600000001</v>
      </c>
    </row>
    <row r="133" spans="13:14" x14ac:dyDescent="0.25">
      <c r="M133" s="52">
        <v>798.28440000000001</v>
      </c>
      <c r="N133" s="53">
        <v>287466.41159999999</v>
      </c>
    </row>
    <row r="134" spans="13:14" x14ac:dyDescent="0.25">
      <c r="M134" s="52">
        <v>827.87439999999992</v>
      </c>
      <c r="N134" s="53">
        <v>229464.71119999999</v>
      </c>
    </row>
    <row r="135" spans="13:14" x14ac:dyDescent="0.25">
      <c r="M135" s="52">
        <v>1160.3584000000001</v>
      </c>
      <c r="N135" s="53">
        <v>377313.5552</v>
      </c>
    </row>
    <row r="136" spans="13:14" x14ac:dyDescent="0.25">
      <c r="M136" s="52">
        <v>827.87439999999992</v>
      </c>
      <c r="N136" s="53">
        <v>276759.18</v>
      </c>
    </row>
    <row r="137" spans="13:14" x14ac:dyDescent="0.25">
      <c r="M137" s="52">
        <v>723.8252</v>
      </c>
      <c r="N137" s="53">
        <v>219373.4056</v>
      </c>
    </row>
    <row r="138" spans="13:14" x14ac:dyDescent="0.25">
      <c r="M138" s="52">
        <v>798.28440000000001</v>
      </c>
      <c r="N138" s="53">
        <v>230216.21919999999</v>
      </c>
    </row>
    <row r="139" spans="13:14" x14ac:dyDescent="0.25">
      <c r="M139" s="52">
        <v>1238.5835999999999</v>
      </c>
      <c r="N139" s="53">
        <v>410932.67319999996</v>
      </c>
    </row>
    <row r="140" spans="13:14" x14ac:dyDescent="0.25">
      <c r="M140" s="52">
        <v>723.8252</v>
      </c>
      <c r="N140" s="53">
        <v>214341.3364</v>
      </c>
    </row>
    <row r="141" spans="13:14" x14ac:dyDescent="0.25">
      <c r="M141" s="52">
        <v>977.86879999999996</v>
      </c>
      <c r="N141" s="53">
        <v>248274.31359999999</v>
      </c>
    </row>
    <row r="142" spans="13:14" x14ac:dyDescent="0.25">
      <c r="M142" s="52">
        <v>1093.0008</v>
      </c>
      <c r="N142" s="53">
        <v>390494.27120000002</v>
      </c>
    </row>
    <row r="143" spans="13:14" x14ac:dyDescent="0.25">
      <c r="M143" s="52">
        <v>927.83479999999997</v>
      </c>
      <c r="N143" s="53">
        <v>293876.27480000001</v>
      </c>
    </row>
    <row r="144" spans="13:14" x14ac:dyDescent="0.25">
      <c r="M144" s="52">
        <v>701.65959999999995</v>
      </c>
      <c r="N144" s="53">
        <v>204286.66679999998</v>
      </c>
    </row>
    <row r="145" spans="13:14" x14ac:dyDescent="0.25">
      <c r="M145" s="52">
        <v>680.56999999999994</v>
      </c>
      <c r="N145" s="53">
        <v>230154.52999999997</v>
      </c>
    </row>
    <row r="146" spans="13:14" x14ac:dyDescent="0.25">
      <c r="M146" s="52">
        <v>723.93280000000004</v>
      </c>
      <c r="N146" s="53">
        <v>228170.02560000002</v>
      </c>
    </row>
    <row r="147" spans="13:14" x14ac:dyDescent="0.25">
      <c r="M147" s="52">
        <v>649.79639999999995</v>
      </c>
      <c r="N147" s="53">
        <v>205085.40479999999</v>
      </c>
    </row>
    <row r="148" spans="13:14" x14ac:dyDescent="0.25">
      <c r="M148" s="52">
        <v>649.79639999999995</v>
      </c>
      <c r="N148" s="53">
        <v>177555.06399999998</v>
      </c>
    </row>
    <row r="149" spans="13:14" x14ac:dyDescent="0.25">
      <c r="M149" s="52">
        <v>785.48</v>
      </c>
      <c r="N149" s="53">
        <v>217748.48000000001</v>
      </c>
    </row>
    <row r="150" spans="13:14" x14ac:dyDescent="0.25">
      <c r="M150" s="52">
        <v>785.48</v>
      </c>
      <c r="N150" s="53">
        <v>247739.44</v>
      </c>
    </row>
    <row r="151" spans="13:14" x14ac:dyDescent="0.25">
      <c r="M151" s="52">
        <v>1615.2912000000001</v>
      </c>
      <c r="N151" s="53">
        <v>484458.03040000005</v>
      </c>
    </row>
    <row r="152" spans="13:14" x14ac:dyDescent="0.25">
      <c r="M152" s="52">
        <v>1132.0595999999998</v>
      </c>
      <c r="N152" s="53">
        <v>356506.36999999994</v>
      </c>
    </row>
    <row r="153" spans="13:14" x14ac:dyDescent="0.25">
      <c r="M153" s="52">
        <v>720.38200000000006</v>
      </c>
      <c r="N153" s="53">
        <v>197869.36400000003</v>
      </c>
    </row>
    <row r="154" spans="13:14" x14ac:dyDescent="0.25">
      <c r="M154" s="52">
        <v>733.18639999999994</v>
      </c>
      <c r="N154" s="53">
        <v>236608.95279999997</v>
      </c>
    </row>
    <row r="155" spans="13:14" x14ac:dyDescent="0.25">
      <c r="M155" s="52">
        <v>782.25200000000007</v>
      </c>
      <c r="N155" s="53">
        <v>208930.81200000001</v>
      </c>
    </row>
    <row r="156" spans="13:14" x14ac:dyDescent="0.25">
      <c r="M156" s="52">
        <v>798.28440000000001</v>
      </c>
      <c r="N156" s="53">
        <v>263123.42080000002</v>
      </c>
    </row>
    <row r="157" spans="13:14" x14ac:dyDescent="0.25">
      <c r="M157" s="52">
        <v>1057.9232</v>
      </c>
      <c r="N157" s="53">
        <v>286433.57279999997</v>
      </c>
    </row>
    <row r="158" spans="13:14" x14ac:dyDescent="0.25">
      <c r="M158" s="52">
        <v>723.8252</v>
      </c>
      <c r="N158" s="53">
        <v>229581.7836</v>
      </c>
    </row>
    <row r="159" spans="13:14" x14ac:dyDescent="0.25">
      <c r="M159" s="52">
        <v>798.28440000000001</v>
      </c>
      <c r="N159" s="53">
        <v>252053.0264</v>
      </c>
    </row>
    <row r="160" spans="13:14" x14ac:dyDescent="0.25">
      <c r="M160" s="52">
        <v>794.51840000000004</v>
      </c>
      <c r="N160" s="53">
        <v>244820.66720000003</v>
      </c>
    </row>
    <row r="161" spans="13:14" x14ac:dyDescent="0.25">
      <c r="M161" s="52">
        <v>794.51840000000004</v>
      </c>
      <c r="N161" s="53">
        <v>241620.48320000002</v>
      </c>
    </row>
    <row r="162" spans="13:14" x14ac:dyDescent="0.25">
      <c r="M162" s="52">
        <v>782.25200000000007</v>
      </c>
      <c r="N162" s="53">
        <v>235762.34000000003</v>
      </c>
    </row>
    <row r="163" spans="13:14" x14ac:dyDescent="0.25">
      <c r="M163" s="52">
        <v>785.48</v>
      </c>
      <c r="N163" s="53">
        <v>236639.56</v>
      </c>
    </row>
    <row r="164" spans="13:14" x14ac:dyDescent="0.25">
      <c r="M164" s="52">
        <v>923.20799999999997</v>
      </c>
      <c r="N164" s="53">
        <v>294807.64799999999</v>
      </c>
    </row>
    <row r="165" spans="13:14" x14ac:dyDescent="0.25">
      <c r="M165" s="52">
        <v>923.20799999999997</v>
      </c>
      <c r="N165" s="53">
        <v>293828.68799999997</v>
      </c>
    </row>
    <row r="166" spans="13:14" x14ac:dyDescent="0.25">
      <c r="M166" s="52">
        <v>1434.0927999999999</v>
      </c>
      <c r="N166" s="53">
        <v>412856.56159999996</v>
      </c>
    </row>
    <row r="167" spans="13:14" x14ac:dyDescent="0.25">
      <c r="M167" s="52">
        <v>782.25200000000007</v>
      </c>
      <c r="N167" s="53">
        <v>224076.83600000001</v>
      </c>
    </row>
    <row r="168" spans="13:14" x14ac:dyDescent="0.25">
      <c r="M168" s="52">
        <v>781.0684</v>
      </c>
      <c r="N168" s="53">
        <v>258015.61439999999</v>
      </c>
    </row>
    <row r="169" spans="13:14" x14ac:dyDescent="0.25">
      <c r="M169" s="52">
        <v>618.37720000000002</v>
      </c>
      <c r="N169" s="53">
        <v>153466.71240000002</v>
      </c>
    </row>
    <row r="170" spans="13:14" x14ac:dyDescent="0.25">
      <c r="M170" s="52">
        <v>923.20799999999997</v>
      </c>
      <c r="N170" s="53">
        <v>261871.696</v>
      </c>
    </row>
    <row r="171" spans="13:14" x14ac:dyDescent="0.25">
      <c r="M171" s="52">
        <v>781.0684</v>
      </c>
      <c r="N171" s="53">
        <v>210038.6992</v>
      </c>
    </row>
    <row r="172" spans="13:14" x14ac:dyDescent="0.25">
      <c r="M172" s="52">
        <v>781.0684</v>
      </c>
      <c r="N172" s="53">
        <v>210824.0576</v>
      </c>
    </row>
    <row r="173" spans="13:14" x14ac:dyDescent="0.25">
      <c r="M173" s="52">
        <v>781.0684</v>
      </c>
      <c r="N173" s="53">
        <v>249075.6568</v>
      </c>
    </row>
    <row r="174" spans="13:14" x14ac:dyDescent="0.25">
      <c r="M174" s="52">
        <v>697.89359999999999</v>
      </c>
      <c r="N174" s="53">
        <v>219865.76079999999</v>
      </c>
    </row>
    <row r="175" spans="13:14" x14ac:dyDescent="0.25">
      <c r="M175" s="52">
        <v>670.88599999999997</v>
      </c>
      <c r="N175" s="53">
        <v>204292.49399999998</v>
      </c>
    </row>
    <row r="176" spans="13:14" x14ac:dyDescent="0.25">
      <c r="M176" s="52">
        <v>782.25200000000007</v>
      </c>
      <c r="N176" s="53">
        <v>261579.89200000002</v>
      </c>
    </row>
    <row r="177" spans="13:14" x14ac:dyDescent="0.25">
      <c r="M177" s="52">
        <v>743.40840000000003</v>
      </c>
      <c r="N177" s="53">
        <v>222867.42080000002</v>
      </c>
    </row>
    <row r="178" spans="13:14" x14ac:dyDescent="0.25">
      <c r="M178" s="52">
        <v>923.20799999999997</v>
      </c>
      <c r="N178" s="53">
        <v>291494.36</v>
      </c>
    </row>
    <row r="179" spans="13:14" x14ac:dyDescent="0.25">
      <c r="M179" s="52">
        <v>923.20799999999997</v>
      </c>
      <c r="N179" s="53">
        <v>296483.14399999997</v>
      </c>
    </row>
    <row r="180" spans="13:14" x14ac:dyDescent="0.25">
      <c r="M180" s="52">
        <v>1769.4819999999997</v>
      </c>
      <c r="N180" s="57">
        <v>532877.38399999996</v>
      </c>
    </row>
    <row r="181" spans="13:14" x14ac:dyDescent="0.25">
      <c r="M181" s="52">
        <v>410.70920000000001</v>
      </c>
      <c r="N181" s="53">
        <v>117564.0716</v>
      </c>
    </row>
    <row r="182" spans="13:14" x14ac:dyDescent="0.25">
      <c r="M182" s="52">
        <v>1200.82</v>
      </c>
      <c r="N182" s="53">
        <v>317196.39999999997</v>
      </c>
    </row>
    <row r="183" spans="13:14" x14ac:dyDescent="0.25">
      <c r="M183" s="52">
        <v>800.96</v>
      </c>
      <c r="N183" s="53">
        <v>264142.16000000003</v>
      </c>
    </row>
    <row r="184" spans="13:14" x14ac:dyDescent="0.25">
      <c r="M184" s="52">
        <v>827.87439999999992</v>
      </c>
      <c r="N184" s="53">
        <v>222947.20879999999</v>
      </c>
    </row>
    <row r="185" spans="13:14" x14ac:dyDescent="0.25">
      <c r="M185" s="52">
        <v>775.6884</v>
      </c>
      <c r="N185" s="53">
        <v>250312.5344</v>
      </c>
    </row>
    <row r="186" spans="13:14" x14ac:dyDescent="0.25">
      <c r="M186" s="52">
        <v>775.6884</v>
      </c>
      <c r="N186" s="53">
        <v>246050.40400000001</v>
      </c>
    </row>
    <row r="187" spans="13:14" x14ac:dyDescent="0.25">
      <c r="M187" s="52">
        <v>1604.7463999999998</v>
      </c>
      <c r="N187" s="53">
        <v>529317.28319999995</v>
      </c>
    </row>
    <row r="188" spans="13:14" x14ac:dyDescent="0.25">
      <c r="M188" s="52">
        <v>587.2808</v>
      </c>
      <c r="N188" s="53">
        <v>169158.29440000001</v>
      </c>
    </row>
    <row r="189" spans="13:14" x14ac:dyDescent="0.25">
      <c r="M189" s="52">
        <v>756.21280000000002</v>
      </c>
      <c r="N189" s="53">
        <v>206958.712</v>
      </c>
    </row>
    <row r="190" spans="13:14" x14ac:dyDescent="0.25">
      <c r="M190" s="52">
        <v>743.0856</v>
      </c>
      <c r="N190" s="53">
        <v>206445.42319999999</v>
      </c>
    </row>
    <row r="191" spans="13:14" x14ac:dyDescent="0.25">
      <c r="M191" s="52">
        <v>827.87439999999992</v>
      </c>
      <c r="N191" s="53">
        <v>239341.58079999997</v>
      </c>
    </row>
    <row r="192" spans="13:14" x14ac:dyDescent="0.25">
      <c r="M192" s="52">
        <v>1160.3584000000001</v>
      </c>
      <c r="N192" s="53">
        <v>398903.42240000004</v>
      </c>
    </row>
    <row r="193" spans="13:14" x14ac:dyDescent="0.25">
      <c r="M193" s="52">
        <v>743.0856</v>
      </c>
      <c r="N193" s="53">
        <v>210745.16639999999</v>
      </c>
    </row>
    <row r="194" spans="13:14" x14ac:dyDescent="0.25">
      <c r="M194" s="52">
        <v>1160.3584000000001</v>
      </c>
      <c r="N194" s="53">
        <v>331154.87840000005</v>
      </c>
    </row>
    <row r="195" spans="13:14" x14ac:dyDescent="0.25">
      <c r="M195" s="52">
        <v>625.80160000000001</v>
      </c>
      <c r="N195" s="53">
        <v>204434.6784</v>
      </c>
    </row>
    <row r="196" spans="13:14" x14ac:dyDescent="0.25">
      <c r="M196" s="52">
        <v>756.21280000000002</v>
      </c>
      <c r="N196" s="53">
        <v>189194.30720000001</v>
      </c>
    </row>
    <row r="197" spans="13:14" x14ac:dyDescent="0.25">
      <c r="M197" s="52">
        <v>625.80160000000001</v>
      </c>
      <c r="N197" s="53">
        <v>204027.0912</v>
      </c>
    </row>
    <row r="198" spans="13:14" x14ac:dyDescent="0.25">
      <c r="M198" s="52">
        <v>1238.5835999999999</v>
      </c>
      <c r="N198" s="57">
        <v>400865.91599999997</v>
      </c>
    </row>
    <row r="199" spans="13:14" x14ac:dyDescent="0.25">
      <c r="M199" s="52">
        <v>713.71079999999995</v>
      </c>
      <c r="N199" s="57">
        <v>217787.71039999998</v>
      </c>
    </row>
    <row r="200" spans="13:14" x14ac:dyDescent="0.25">
      <c r="M200" s="52">
        <v>763.20680000000004</v>
      </c>
      <c r="N200" s="57">
        <v>219630.90120000002</v>
      </c>
    </row>
    <row r="201" spans="13:14" x14ac:dyDescent="0.25">
      <c r="M201" s="52">
        <v>798.49959999999987</v>
      </c>
      <c r="N201" s="57">
        <v>244624.87199999997</v>
      </c>
    </row>
    <row r="202" spans="13:14" x14ac:dyDescent="0.25">
      <c r="M202" s="52">
        <v>618.37720000000002</v>
      </c>
      <c r="N202" s="57">
        <v>163162.8792</v>
      </c>
    </row>
    <row r="203" spans="13:14" x14ac:dyDescent="0.25">
      <c r="M203" s="52">
        <v>1479.7152000000001</v>
      </c>
      <c r="N203" s="57">
        <v>401302.81920000003</v>
      </c>
    </row>
    <row r="204" spans="13:14" x14ac:dyDescent="0.25">
      <c r="M204" s="52">
        <v>1603.9931999999999</v>
      </c>
      <c r="N204" s="57">
        <v>538271.73560000001</v>
      </c>
    </row>
    <row r="205" spans="13:14" x14ac:dyDescent="0.25">
      <c r="M205" s="52">
        <v>1615.2912000000001</v>
      </c>
      <c r="N205" s="57">
        <v>461464.99200000003</v>
      </c>
    </row>
    <row r="206" spans="13:14" x14ac:dyDescent="0.25">
      <c r="M206" s="52">
        <v>784.1887999999999</v>
      </c>
      <c r="N206" s="57">
        <v>275812.49280000001</v>
      </c>
    </row>
    <row r="207" spans="13:14" x14ac:dyDescent="0.25">
      <c r="M207" s="52">
        <v>720.38200000000006</v>
      </c>
      <c r="N207" s="57">
        <v>216552.71200000003</v>
      </c>
    </row>
    <row r="208" spans="13:14" x14ac:dyDescent="0.25">
      <c r="M208" s="52">
        <v>1596.3536000000001</v>
      </c>
      <c r="N208" s="57">
        <v>495570.44480000006</v>
      </c>
    </row>
    <row r="209" spans="13:14" x14ac:dyDescent="0.25">
      <c r="M209" s="52">
        <v>1121.9451999999999</v>
      </c>
      <c r="N209" s="57">
        <v>388656.80639999994</v>
      </c>
    </row>
    <row r="210" spans="13:14" x14ac:dyDescent="0.25">
      <c r="M210" s="52">
        <v>1596.3536000000001</v>
      </c>
      <c r="N210" s="57">
        <v>495024.09120000002</v>
      </c>
    </row>
    <row r="211" spans="13:14" x14ac:dyDescent="0.25">
      <c r="M211" s="52">
        <v>1596.3536000000001</v>
      </c>
      <c r="N211" s="57">
        <v>526947.16320000007</v>
      </c>
    </row>
    <row r="212" spans="13:14" x14ac:dyDescent="0.25">
      <c r="M212" s="52">
        <v>1273.8763999999999</v>
      </c>
      <c r="N212" s="57">
        <v>427236.09959999996</v>
      </c>
    </row>
    <row r="213" spans="13:14" x14ac:dyDescent="0.25">
      <c r="M213" s="52">
        <v>966.57079999999996</v>
      </c>
      <c r="N213" s="57">
        <v>327044.36839999998</v>
      </c>
    </row>
    <row r="214" spans="13:14" x14ac:dyDescent="0.25">
      <c r="M214" s="52">
        <v>1357.1587999999999</v>
      </c>
      <c r="N214" s="57">
        <v>385447.68719999999</v>
      </c>
    </row>
    <row r="215" spans="13:14" x14ac:dyDescent="0.25">
      <c r="M215" s="52">
        <v>1343.386</v>
      </c>
      <c r="N215" s="57">
        <v>401894.81799999997</v>
      </c>
    </row>
    <row r="216" spans="13:14" x14ac:dyDescent="0.25">
      <c r="M216" s="52">
        <v>758.68760000000009</v>
      </c>
      <c r="N216" s="57">
        <v>264275.78240000003</v>
      </c>
    </row>
    <row r="217" spans="13:14" x14ac:dyDescent="0.25">
      <c r="M217" s="52">
        <v>789.24599999999987</v>
      </c>
      <c r="N217" s="57">
        <v>231348.92799999996</v>
      </c>
    </row>
    <row r="218" spans="13:14" x14ac:dyDescent="0.25">
      <c r="M218" s="52">
        <v>789.24599999999987</v>
      </c>
      <c r="N218" s="57">
        <v>264238.94999999995</v>
      </c>
    </row>
    <row r="219" spans="13:14" x14ac:dyDescent="0.25">
      <c r="M219" s="52">
        <v>733.18639999999994</v>
      </c>
      <c r="N219" s="57">
        <v>217357.63279999999</v>
      </c>
    </row>
    <row r="220" spans="13:14" x14ac:dyDescent="0.25">
      <c r="M220" s="52">
        <v>1611.8480000000002</v>
      </c>
      <c r="N220" s="57">
        <v>482404.31200000003</v>
      </c>
    </row>
    <row r="221" spans="13:14" x14ac:dyDescent="0.25">
      <c r="M221" s="52">
        <v>789.24599999999987</v>
      </c>
      <c r="N221" s="57">
        <v>228937.89599999995</v>
      </c>
    </row>
    <row r="222" spans="13:14" x14ac:dyDescent="0.25">
      <c r="M222" s="52">
        <v>1611.8480000000002</v>
      </c>
      <c r="N222" s="57">
        <v>498994.03200000006</v>
      </c>
    </row>
    <row r="223" spans="13:14" x14ac:dyDescent="0.25">
      <c r="M223" s="52">
        <v>789.24599999999987</v>
      </c>
      <c r="N223" s="57">
        <v>256376.27599999995</v>
      </c>
    </row>
    <row r="224" spans="13:14" x14ac:dyDescent="0.25">
      <c r="M224" s="52">
        <v>794.51840000000004</v>
      </c>
      <c r="N224" s="57">
        <v>255243.10879999999</v>
      </c>
    </row>
    <row r="225" spans="13:14" x14ac:dyDescent="0.25">
      <c r="M225" s="52">
        <v>1611.8480000000002</v>
      </c>
      <c r="N225" s="57">
        <v>506786.66400000005</v>
      </c>
    </row>
    <row r="226" spans="13:14" x14ac:dyDescent="0.25">
      <c r="M226" s="52">
        <v>789.24599999999987</v>
      </c>
      <c r="N226" s="57">
        <v>233172.48999999996</v>
      </c>
    </row>
    <row r="227" spans="13:14" x14ac:dyDescent="0.25">
      <c r="M227" s="52">
        <v>794.51840000000004</v>
      </c>
      <c r="N227" s="57">
        <v>233834.00480000002</v>
      </c>
    </row>
    <row r="228" spans="13:14" x14ac:dyDescent="0.25">
      <c r="M228" s="52">
        <v>1611.8480000000002</v>
      </c>
      <c r="N228" s="57">
        <v>523373.44800000009</v>
      </c>
    </row>
    <row r="229" spans="13:14" x14ac:dyDescent="0.25">
      <c r="M229" s="52">
        <v>789.24599999999987</v>
      </c>
      <c r="N229" s="57">
        <v>228872.91199999995</v>
      </c>
    </row>
    <row r="230" spans="13:14" x14ac:dyDescent="0.25">
      <c r="M230" s="52">
        <v>794.51840000000004</v>
      </c>
      <c r="N230" s="57">
        <v>208655.6704</v>
      </c>
    </row>
    <row r="231" spans="13:14" x14ac:dyDescent="0.25">
      <c r="M231" s="52">
        <v>1111.7231999999999</v>
      </c>
      <c r="N231" s="57">
        <v>322952.55839999998</v>
      </c>
    </row>
    <row r="232" spans="13:14" x14ac:dyDescent="0.25">
      <c r="M232" s="52">
        <v>785.48</v>
      </c>
      <c r="N232" s="57">
        <v>216826</v>
      </c>
    </row>
    <row r="233" spans="13:14" x14ac:dyDescent="0.25">
      <c r="M233" s="52">
        <v>1058.2459999999999</v>
      </c>
      <c r="N233" s="57">
        <v>298730.40399999998</v>
      </c>
    </row>
    <row r="234" spans="13:14" x14ac:dyDescent="0.25">
      <c r="M234" s="52">
        <v>791.72079999999994</v>
      </c>
      <c r="N234" s="57">
        <v>230495.00639999998</v>
      </c>
    </row>
    <row r="235" spans="13:14" x14ac:dyDescent="0.25">
      <c r="M235" s="52">
        <v>1068.5755999999999</v>
      </c>
      <c r="N235" s="57">
        <v>346048.04079999996</v>
      </c>
    </row>
    <row r="236" spans="13:14" x14ac:dyDescent="0.25">
      <c r="M236" s="52">
        <v>1325.3091999999999</v>
      </c>
      <c r="N236" s="57">
        <v>377043.5956</v>
      </c>
    </row>
    <row r="237" spans="13:14" x14ac:dyDescent="0.25">
      <c r="M237" s="52">
        <v>1273.8763999999999</v>
      </c>
      <c r="N237" s="57">
        <v>413761.70639999997</v>
      </c>
    </row>
    <row r="238" spans="13:14" x14ac:dyDescent="0.25">
      <c r="M238" s="52">
        <v>798.49959999999987</v>
      </c>
      <c r="N238" s="57">
        <v>212644.39479999998</v>
      </c>
    </row>
    <row r="239" spans="13:14" x14ac:dyDescent="0.25">
      <c r="M239" s="52">
        <v>798.49959999999987</v>
      </c>
      <c r="N239" s="57">
        <v>250415.38199999995</v>
      </c>
    </row>
    <row r="240" spans="13:14" x14ac:dyDescent="0.25">
      <c r="M240" s="52">
        <v>798.49959999999987</v>
      </c>
      <c r="N240" s="57">
        <v>219252.89199999996</v>
      </c>
    </row>
    <row r="241" spans="13:14" x14ac:dyDescent="0.25">
      <c r="M241" s="52">
        <v>1058.2459999999999</v>
      </c>
      <c r="N241" s="57">
        <v>264011.69799999997</v>
      </c>
    </row>
    <row r="242" spans="13:14" x14ac:dyDescent="0.25">
      <c r="M242" s="52">
        <v>618.16200000000003</v>
      </c>
      <c r="N242" s="57">
        <v>211406.86800000002</v>
      </c>
    </row>
    <row r="243" spans="13:14" x14ac:dyDescent="0.25">
      <c r="M243" s="52">
        <v>1273.8763999999999</v>
      </c>
      <c r="N243" s="57">
        <v>396330.29079999996</v>
      </c>
    </row>
    <row r="244" spans="13:14" x14ac:dyDescent="0.25">
      <c r="M244" s="52">
        <v>798.49959999999987</v>
      </c>
      <c r="N244" s="57">
        <v>227072.87839999996</v>
      </c>
    </row>
    <row r="245" spans="13:14" x14ac:dyDescent="0.25">
      <c r="M245" s="52">
        <v>798.49959999999987</v>
      </c>
      <c r="N245" s="57">
        <v>276323.86559999996</v>
      </c>
    </row>
    <row r="246" spans="13:14" x14ac:dyDescent="0.25">
      <c r="M246" s="52">
        <v>798.49959999999987</v>
      </c>
      <c r="N246" s="57">
        <v>230943.37959999996</v>
      </c>
    </row>
    <row r="247" spans="13:14" x14ac:dyDescent="0.25">
      <c r="M247" s="52">
        <v>1058.2459999999999</v>
      </c>
      <c r="N247" s="57">
        <v>315382.11</v>
      </c>
    </row>
    <row r="248" spans="13:14" x14ac:dyDescent="0.25">
      <c r="M248" s="52">
        <v>1273.5536</v>
      </c>
      <c r="N248" s="57">
        <v>372016.56160000002</v>
      </c>
    </row>
    <row r="249" spans="13:14" x14ac:dyDescent="0.25">
      <c r="M249" s="52">
        <v>798.49959999999987</v>
      </c>
      <c r="N249" s="57">
        <v>237680.87519999995</v>
      </c>
    </row>
    <row r="250" spans="13:14" x14ac:dyDescent="0.25">
      <c r="M250" s="52">
        <v>798.49959999999987</v>
      </c>
      <c r="N250" s="57">
        <v>234032.88399999996</v>
      </c>
    </row>
    <row r="251" spans="13:14" x14ac:dyDescent="0.25">
      <c r="M251" s="52">
        <v>798.28440000000001</v>
      </c>
      <c r="N251" s="57">
        <v>273165.57680000004</v>
      </c>
    </row>
    <row r="252" spans="13:14" x14ac:dyDescent="0.25">
      <c r="M252" s="52">
        <v>1057.9232</v>
      </c>
      <c r="N252" s="57">
        <v>271227.49439999997</v>
      </c>
    </row>
    <row r="253" spans="13:14" x14ac:dyDescent="0.25">
      <c r="M253" s="52">
        <v>1273.5536</v>
      </c>
      <c r="N253" s="57">
        <v>349865.22239999997</v>
      </c>
    </row>
    <row r="254" spans="13:14" x14ac:dyDescent="0.25">
      <c r="M254" s="52">
        <v>618.16200000000003</v>
      </c>
      <c r="N254" s="57">
        <v>199730.734</v>
      </c>
    </row>
    <row r="255" spans="13:14" x14ac:dyDescent="0.25">
      <c r="M255" s="52">
        <v>1273.5536</v>
      </c>
      <c r="N255" s="57">
        <v>338482.45439999999</v>
      </c>
    </row>
    <row r="256" spans="13:14" x14ac:dyDescent="0.25">
      <c r="M256" s="52">
        <v>1057.9232</v>
      </c>
      <c r="N256" s="57">
        <v>351304.57759999996</v>
      </c>
    </row>
    <row r="257" spans="13:14" x14ac:dyDescent="0.25">
      <c r="M257" s="52">
        <v>1273.5536</v>
      </c>
      <c r="N257" s="57">
        <v>338472.13279999996</v>
      </c>
    </row>
    <row r="258" spans="13:14" x14ac:dyDescent="0.25">
      <c r="M258" s="52">
        <v>798.28440000000001</v>
      </c>
      <c r="N258" s="57">
        <v>212916.35680000001</v>
      </c>
    </row>
    <row r="259" spans="13:14" x14ac:dyDescent="0.25">
      <c r="M259" s="52">
        <v>1057.9232</v>
      </c>
      <c r="N259" s="57">
        <v>308660.80319999997</v>
      </c>
    </row>
    <row r="260" spans="13:14" x14ac:dyDescent="0.25">
      <c r="M260" s="52">
        <v>606.32600000000002</v>
      </c>
      <c r="N260" s="57">
        <v>147343.69400000002</v>
      </c>
    </row>
    <row r="261" spans="13:14" x14ac:dyDescent="0.25">
      <c r="M261" s="52">
        <v>1273.5536</v>
      </c>
      <c r="N261" s="57">
        <v>448574.6704</v>
      </c>
    </row>
    <row r="262" spans="13:14" x14ac:dyDescent="0.25">
      <c r="M262" s="52">
        <v>798.28440000000001</v>
      </c>
      <c r="N262" s="57">
        <v>255337.89800000002</v>
      </c>
    </row>
    <row r="263" spans="13:14" x14ac:dyDescent="0.25">
      <c r="M263" s="52">
        <v>598.5788</v>
      </c>
      <c r="N263" s="57">
        <v>175773.58559999999</v>
      </c>
    </row>
    <row r="264" spans="13:14" x14ac:dyDescent="0.25">
      <c r="M264" s="52">
        <v>1238.5835999999999</v>
      </c>
      <c r="N264" s="57">
        <v>322610.73919999995</v>
      </c>
    </row>
    <row r="265" spans="13:14" x14ac:dyDescent="0.25">
      <c r="M265" s="52">
        <v>794.51840000000004</v>
      </c>
      <c r="N265" s="57">
        <v>279191.25599999999</v>
      </c>
    </row>
    <row r="266" spans="13:14" x14ac:dyDescent="0.25">
      <c r="M266" s="52">
        <v>1013.2692</v>
      </c>
      <c r="N266" s="57">
        <v>287996.52960000001</v>
      </c>
    </row>
    <row r="267" spans="13:14" x14ac:dyDescent="0.25">
      <c r="M267" s="52">
        <v>1074.7087999999999</v>
      </c>
      <c r="N267" s="57">
        <v>365868.77759999997</v>
      </c>
    </row>
    <row r="268" spans="13:14" x14ac:dyDescent="0.25">
      <c r="M268" s="52">
        <v>789.24599999999987</v>
      </c>
      <c r="N268" s="57">
        <v>199216.40399999995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J189"/>
  <sheetViews>
    <sheetView topLeftCell="A14" workbookViewId="0">
      <selection activeCell="B27" sqref="B27"/>
    </sheetView>
  </sheetViews>
  <sheetFormatPr defaultColWidth="8.81640625" defaultRowHeight="11.5" x14ac:dyDescent="0.25"/>
  <cols>
    <col min="1" max="1" width="2" style="27" customWidth="1"/>
    <col min="2" max="2" width="7.26953125" style="27" customWidth="1"/>
    <col min="3" max="3" width="14.81640625" style="27" bestFit="1" customWidth="1"/>
    <col min="4" max="4" width="15.7265625" style="27" bestFit="1" customWidth="1"/>
    <col min="5" max="5" width="18.1796875" style="27" bestFit="1" customWidth="1"/>
    <col min="6" max="16384" width="8.81640625" style="27"/>
  </cols>
  <sheetData>
    <row r="1" spans="2:10" ht="15.5" x14ac:dyDescent="0.25">
      <c r="B1" s="16" t="s">
        <v>526</v>
      </c>
    </row>
    <row r="2" spans="2:10" x14ac:dyDescent="0.25">
      <c r="B2" s="17" t="s">
        <v>557</v>
      </c>
    </row>
    <row r="4" spans="2:10" x14ac:dyDescent="0.25">
      <c r="B4" s="28" t="s">
        <v>559</v>
      </c>
    </row>
    <row r="5" spans="2:10" x14ac:dyDescent="0.25">
      <c r="B5" s="28" t="s">
        <v>558</v>
      </c>
      <c r="C5" s="34"/>
      <c r="D5" s="34"/>
    </row>
    <row r="6" spans="2:10" x14ac:dyDescent="0.25">
      <c r="B6" s="28"/>
      <c r="C6" s="34"/>
      <c r="D6" s="34"/>
    </row>
    <row r="7" spans="2:10" x14ac:dyDescent="0.25">
      <c r="B7" s="28"/>
      <c r="C7" s="34"/>
      <c r="D7" s="34"/>
    </row>
    <row r="8" spans="2:10" ht="12" x14ac:dyDescent="0.25">
      <c r="B8" s="28" t="s">
        <v>553</v>
      </c>
      <c r="C8" s="22"/>
      <c r="D8" s="19"/>
    </row>
    <row r="10" spans="2:10" ht="12" x14ac:dyDescent="0.25">
      <c r="B10" s="17" t="s">
        <v>527</v>
      </c>
      <c r="C10" s="19"/>
      <c r="D10" s="19"/>
      <c r="E10" s="19"/>
    </row>
    <row r="11" spans="2:10" ht="12" x14ac:dyDescent="0.25">
      <c r="B11" s="8"/>
      <c r="C11" s="19"/>
      <c r="D11" s="19"/>
      <c r="E11" s="19"/>
    </row>
    <row r="12" spans="2:10" ht="12" thickBot="1" x14ac:dyDescent="0.3">
      <c r="B12" s="20"/>
      <c r="C12" s="21" t="s">
        <v>528</v>
      </c>
      <c r="D12" s="21" t="s">
        <v>529</v>
      </c>
      <c r="E12" s="21" t="s">
        <v>533</v>
      </c>
    </row>
    <row r="13" spans="2:10" x14ac:dyDescent="0.25">
      <c r="B13" s="77" t="s">
        <v>5</v>
      </c>
      <c r="C13" s="22">
        <f>COUNTIF('365RE'!V$8:V$274,'Tasks 6,7'!B13)</f>
        <v>177</v>
      </c>
      <c r="D13" s="23">
        <f>C13/C$21</f>
        <v>0.90769230769230769</v>
      </c>
      <c r="E13" s="30">
        <f>D13</f>
        <v>0.90769230769230769</v>
      </c>
    </row>
    <row r="14" spans="2:10" x14ac:dyDescent="0.25">
      <c r="B14" s="77" t="s">
        <v>9</v>
      </c>
      <c r="C14" s="22">
        <f>COUNTIF('365RE'!V$8:V$274,'Tasks 6,7'!B14)</f>
        <v>2</v>
      </c>
      <c r="D14" s="23">
        <f t="shared" ref="D14:D20" si="0">C14/C$21</f>
        <v>1.0256410256410256E-2</v>
      </c>
      <c r="E14" s="30">
        <f>E13+D14</f>
        <v>0.91794871794871791</v>
      </c>
      <c r="I14" s="22"/>
      <c r="J14" s="22"/>
    </row>
    <row r="15" spans="2:10" x14ac:dyDescent="0.25">
      <c r="B15" s="77" t="s">
        <v>7</v>
      </c>
      <c r="C15" s="22">
        <f>COUNTIF('365RE'!V$8:V$274,'Tasks 6,7'!B15)</f>
        <v>2</v>
      </c>
      <c r="D15" s="23">
        <f t="shared" si="0"/>
        <v>1.0256410256410256E-2</v>
      </c>
      <c r="E15" s="30">
        <f t="shared" ref="E15:E20" si="1">E14+D15</f>
        <v>0.92820512820512813</v>
      </c>
      <c r="H15" s="18"/>
      <c r="I15" s="22"/>
      <c r="J15" s="22"/>
    </row>
    <row r="16" spans="2:10" x14ac:dyDescent="0.25">
      <c r="B16" s="77" t="s">
        <v>6</v>
      </c>
      <c r="C16" s="22">
        <f>COUNTIF('365RE'!V$8:V$274,'Tasks 6,7'!B16)</f>
        <v>4</v>
      </c>
      <c r="D16" s="23">
        <f t="shared" si="0"/>
        <v>2.0512820512820513E-2</v>
      </c>
      <c r="E16" s="30">
        <f t="shared" si="1"/>
        <v>0.94871794871794868</v>
      </c>
      <c r="H16" s="18"/>
      <c r="I16" s="22"/>
      <c r="J16" s="22"/>
    </row>
    <row r="17" spans="2:10" x14ac:dyDescent="0.25">
      <c r="B17" s="77" t="s">
        <v>8</v>
      </c>
      <c r="C17" s="22">
        <f>COUNTIF('365RE'!V$8:V$274,'Tasks 6,7'!B17)</f>
        <v>1</v>
      </c>
      <c r="D17" s="23">
        <f t="shared" si="0"/>
        <v>5.1282051282051282E-3</v>
      </c>
      <c r="E17" s="30">
        <f t="shared" si="1"/>
        <v>0.95384615384615379</v>
      </c>
      <c r="H17" s="18"/>
      <c r="I17" s="22"/>
      <c r="J17" s="22"/>
    </row>
    <row r="18" spans="2:10" x14ac:dyDescent="0.25">
      <c r="B18" s="77" t="s">
        <v>10</v>
      </c>
      <c r="C18" s="22">
        <f>COUNTIF('365RE'!V$8:V$274,'Tasks 6,7'!B18)</f>
        <v>1</v>
      </c>
      <c r="D18" s="23">
        <f t="shared" si="0"/>
        <v>5.1282051282051282E-3</v>
      </c>
      <c r="E18" s="30">
        <f t="shared" si="1"/>
        <v>0.9589743589743589</v>
      </c>
      <c r="J18" s="22"/>
    </row>
    <row r="19" spans="2:10" x14ac:dyDescent="0.25">
      <c r="B19" s="77" t="s">
        <v>11</v>
      </c>
      <c r="C19" s="22">
        <f>COUNTIF('365RE'!V$8:V$274,'Tasks 6,7'!B19)</f>
        <v>1</v>
      </c>
      <c r="D19" s="23">
        <f t="shared" si="0"/>
        <v>5.1282051282051282E-3</v>
      </c>
      <c r="E19" s="30">
        <f t="shared" si="1"/>
        <v>0.96410256410256401</v>
      </c>
      <c r="J19" s="22"/>
    </row>
    <row r="20" spans="2:10" ht="12" thickBot="1" x14ac:dyDescent="0.3">
      <c r="B20" s="77" t="s">
        <v>489</v>
      </c>
      <c r="C20" s="22">
        <f>COUNTIF('365RE'!V$8:V$274,'Tasks 6,7'!B20)</f>
        <v>7</v>
      </c>
      <c r="D20" s="23">
        <f t="shared" si="0"/>
        <v>3.5897435897435895E-2</v>
      </c>
      <c r="E20" s="30">
        <f t="shared" si="1"/>
        <v>0.99999999999999989</v>
      </c>
      <c r="J20" s="22"/>
    </row>
    <row r="21" spans="2:10" ht="15" thickBot="1" x14ac:dyDescent="0.4">
      <c r="B21" s="25" t="s">
        <v>530</v>
      </c>
      <c r="C21" s="25">
        <f>SUM(C13:C20)</f>
        <v>195</v>
      </c>
      <c r="D21" s="29">
        <f>SUM(D13:D20)</f>
        <v>0.99999999999999989</v>
      </c>
      <c r="E21" s="29"/>
      <c r="I21" s="26"/>
      <c r="J21" s="22"/>
    </row>
    <row r="22" spans="2:10" ht="15" thickTop="1" x14ac:dyDescent="0.35">
      <c r="I22" s="26"/>
    </row>
    <row r="23" spans="2:10" ht="14.5" x14ac:dyDescent="0.35">
      <c r="I23" s="26"/>
    </row>
    <row r="24" spans="2:10" ht="14.5" x14ac:dyDescent="0.35">
      <c r="I24" s="26"/>
    </row>
    <row r="25" spans="2:10" ht="14.5" x14ac:dyDescent="0.35">
      <c r="I25" s="26"/>
    </row>
    <row r="26" spans="2:10" ht="14.5" x14ac:dyDescent="0.35">
      <c r="B26" s="27" t="s">
        <v>609</v>
      </c>
      <c r="I26" s="26"/>
    </row>
    <row r="27" spans="2:10" ht="14.5" x14ac:dyDescent="0.35">
      <c r="B27" s="27" t="s">
        <v>608</v>
      </c>
      <c r="I27" s="26"/>
    </row>
    <row r="28" spans="2:10" ht="14.5" x14ac:dyDescent="0.35">
      <c r="I28" s="26"/>
    </row>
    <row r="29" spans="2:10" ht="14.5" x14ac:dyDescent="0.35">
      <c r="I29" s="26"/>
    </row>
    <row r="30" spans="2:10" ht="14.5" x14ac:dyDescent="0.35">
      <c r="I30" s="26"/>
    </row>
    <row r="31" spans="2:10" ht="14.5" x14ac:dyDescent="0.35">
      <c r="I31" s="26"/>
    </row>
    <row r="32" spans="2:10" ht="14.5" x14ac:dyDescent="0.35">
      <c r="B32" s="28"/>
      <c r="I32" s="26"/>
    </row>
    <row r="33" spans="9:9" ht="14.5" x14ac:dyDescent="0.35">
      <c r="I33" s="26"/>
    </row>
    <row r="34" spans="9:9" ht="14.5" x14ac:dyDescent="0.35">
      <c r="I34" s="26"/>
    </row>
    <row r="35" spans="9:9" ht="14.5" x14ac:dyDescent="0.35">
      <c r="I35" s="26"/>
    </row>
    <row r="36" spans="9:9" ht="14.5" x14ac:dyDescent="0.35">
      <c r="I36" s="26"/>
    </row>
    <row r="37" spans="9:9" ht="14.5" x14ac:dyDescent="0.35">
      <c r="I37" s="26"/>
    </row>
    <row r="38" spans="9:9" ht="14.5" x14ac:dyDescent="0.35">
      <c r="I38" s="26"/>
    </row>
    <row r="39" spans="9:9" ht="14.5" x14ac:dyDescent="0.35">
      <c r="I39" s="26"/>
    </row>
    <row r="40" spans="9:9" ht="14.5" x14ac:dyDescent="0.35">
      <c r="I40" s="26"/>
    </row>
    <row r="41" spans="9:9" ht="14.5" x14ac:dyDescent="0.35">
      <c r="I41" s="26"/>
    </row>
    <row r="42" spans="9:9" ht="14.5" x14ac:dyDescent="0.35">
      <c r="I42" s="26"/>
    </row>
    <row r="43" spans="9:9" ht="14.5" x14ac:dyDescent="0.35">
      <c r="I43" s="26"/>
    </row>
    <row r="44" spans="9:9" ht="14.5" x14ac:dyDescent="0.35">
      <c r="I44" s="26"/>
    </row>
    <row r="45" spans="9:9" ht="14.5" x14ac:dyDescent="0.35">
      <c r="I45" s="26"/>
    </row>
    <row r="46" spans="9:9" ht="14.5" x14ac:dyDescent="0.35">
      <c r="I46" s="26"/>
    </row>
    <row r="47" spans="9:9" ht="14.5" x14ac:dyDescent="0.35">
      <c r="I47" s="26"/>
    </row>
    <row r="48" spans="9:9" ht="14.5" x14ac:dyDescent="0.35">
      <c r="I48" s="26"/>
    </row>
    <row r="49" spans="9:9" ht="14.5" x14ac:dyDescent="0.35">
      <c r="I49" s="26"/>
    </row>
    <row r="50" spans="9:9" ht="14.5" x14ac:dyDescent="0.35">
      <c r="I50" s="26"/>
    </row>
    <row r="51" spans="9:9" ht="14.5" x14ac:dyDescent="0.35">
      <c r="I51" s="26"/>
    </row>
    <row r="52" spans="9:9" ht="14.5" x14ac:dyDescent="0.35">
      <c r="I52" s="26"/>
    </row>
    <row r="53" spans="9:9" ht="14.5" x14ac:dyDescent="0.35">
      <c r="I53" s="26"/>
    </row>
    <row r="54" spans="9:9" ht="14.5" x14ac:dyDescent="0.35">
      <c r="I54" s="26"/>
    </row>
    <row r="55" spans="9:9" ht="14.5" x14ac:dyDescent="0.35">
      <c r="I55" s="26"/>
    </row>
    <row r="56" spans="9:9" ht="14.5" x14ac:dyDescent="0.35">
      <c r="I56" s="26"/>
    </row>
    <row r="57" spans="9:9" ht="14.5" x14ac:dyDescent="0.35">
      <c r="I57" s="26"/>
    </row>
    <row r="58" spans="9:9" ht="14.5" x14ac:dyDescent="0.35">
      <c r="I58" s="26"/>
    </row>
    <row r="59" spans="9:9" ht="14.5" x14ac:dyDescent="0.35">
      <c r="I59" s="26"/>
    </row>
    <row r="60" spans="9:9" ht="14.5" x14ac:dyDescent="0.35">
      <c r="I60" s="26"/>
    </row>
    <row r="61" spans="9:9" ht="14.5" x14ac:dyDescent="0.35">
      <c r="I61" s="26"/>
    </row>
    <row r="62" spans="9:9" ht="14.5" x14ac:dyDescent="0.35">
      <c r="I62" s="26"/>
    </row>
    <row r="63" spans="9:9" ht="14.5" x14ac:dyDescent="0.35">
      <c r="I63" s="26"/>
    </row>
    <row r="64" spans="9:9" ht="14.5" x14ac:dyDescent="0.35">
      <c r="I64" s="26"/>
    </row>
    <row r="65" spans="9:9" ht="14.5" x14ac:dyDescent="0.35">
      <c r="I65" s="26"/>
    </row>
    <row r="66" spans="9:9" ht="14.5" x14ac:dyDescent="0.35">
      <c r="I66" s="26"/>
    </row>
    <row r="67" spans="9:9" ht="14.5" x14ac:dyDescent="0.35">
      <c r="I67" s="26"/>
    </row>
    <row r="68" spans="9:9" ht="14.5" x14ac:dyDescent="0.35">
      <c r="I68" s="26"/>
    </row>
    <row r="69" spans="9:9" ht="14.5" x14ac:dyDescent="0.35">
      <c r="I69" s="26"/>
    </row>
    <row r="70" spans="9:9" ht="14.5" x14ac:dyDescent="0.35">
      <c r="I70" s="26"/>
    </row>
    <row r="71" spans="9:9" ht="14.5" x14ac:dyDescent="0.35">
      <c r="I71" s="26"/>
    </row>
    <row r="72" spans="9:9" ht="14.5" x14ac:dyDescent="0.35">
      <c r="I72" s="26"/>
    </row>
    <row r="73" spans="9:9" ht="14.5" x14ac:dyDescent="0.35">
      <c r="I73" s="26"/>
    </row>
    <row r="74" spans="9:9" ht="14.5" x14ac:dyDescent="0.35">
      <c r="I74" s="26"/>
    </row>
    <row r="75" spans="9:9" ht="14.5" x14ac:dyDescent="0.35">
      <c r="I75" s="26"/>
    </row>
    <row r="76" spans="9:9" ht="14.5" x14ac:dyDescent="0.35">
      <c r="I76" s="26"/>
    </row>
    <row r="77" spans="9:9" ht="14.5" x14ac:dyDescent="0.35">
      <c r="I77" s="26"/>
    </row>
    <row r="78" spans="9:9" ht="14.5" x14ac:dyDescent="0.35">
      <c r="I78" s="26"/>
    </row>
    <row r="79" spans="9:9" ht="14.5" x14ac:dyDescent="0.35">
      <c r="I79" s="26"/>
    </row>
    <row r="80" spans="9:9" ht="14.5" x14ac:dyDescent="0.35">
      <c r="I80" s="26"/>
    </row>
    <row r="81" spans="9:9" ht="14.5" x14ac:dyDescent="0.35">
      <c r="I81" s="26"/>
    </row>
    <row r="82" spans="9:9" ht="14.5" x14ac:dyDescent="0.35">
      <c r="I82" s="26"/>
    </row>
    <row r="83" spans="9:9" ht="14.5" x14ac:dyDescent="0.35">
      <c r="I83" s="26"/>
    </row>
    <row r="84" spans="9:9" ht="14.5" x14ac:dyDescent="0.35">
      <c r="I84" s="26"/>
    </row>
    <row r="85" spans="9:9" ht="14.5" x14ac:dyDescent="0.35">
      <c r="I85" s="26"/>
    </row>
    <row r="86" spans="9:9" ht="14.5" x14ac:dyDescent="0.35">
      <c r="I86" s="26"/>
    </row>
    <row r="87" spans="9:9" ht="14.5" x14ac:dyDescent="0.35">
      <c r="I87" s="26"/>
    </row>
    <row r="88" spans="9:9" ht="14.5" x14ac:dyDescent="0.35">
      <c r="I88" s="26"/>
    </row>
    <row r="89" spans="9:9" ht="14.5" x14ac:dyDescent="0.35">
      <c r="I89" s="26"/>
    </row>
    <row r="90" spans="9:9" ht="14.5" x14ac:dyDescent="0.35">
      <c r="I90" s="26"/>
    </row>
    <row r="91" spans="9:9" ht="14.5" x14ac:dyDescent="0.35">
      <c r="I91" s="26"/>
    </row>
    <row r="92" spans="9:9" ht="14.5" x14ac:dyDescent="0.35">
      <c r="I92" s="26"/>
    </row>
    <row r="93" spans="9:9" ht="14.5" x14ac:dyDescent="0.35">
      <c r="I93" s="26"/>
    </row>
    <row r="94" spans="9:9" ht="14.5" x14ac:dyDescent="0.35">
      <c r="I94" s="26"/>
    </row>
    <row r="95" spans="9:9" ht="14.5" x14ac:dyDescent="0.35">
      <c r="I95" s="26"/>
    </row>
    <row r="96" spans="9:9" ht="14.5" x14ac:dyDescent="0.35">
      <c r="I96" s="26"/>
    </row>
    <row r="97" spans="9:9" ht="14.5" x14ac:dyDescent="0.35">
      <c r="I97" s="26"/>
    </row>
    <row r="98" spans="9:9" ht="14.5" x14ac:dyDescent="0.35">
      <c r="I98" s="26"/>
    </row>
    <row r="99" spans="9:9" ht="14.5" x14ac:dyDescent="0.35">
      <c r="I99" s="26"/>
    </row>
    <row r="100" spans="9:9" ht="14.5" x14ac:dyDescent="0.35">
      <c r="I100" s="26"/>
    </row>
    <row r="101" spans="9:9" ht="14.5" x14ac:dyDescent="0.35">
      <c r="I101" s="26"/>
    </row>
    <row r="102" spans="9:9" ht="14.5" x14ac:dyDescent="0.35">
      <c r="I102" s="26"/>
    </row>
    <row r="103" spans="9:9" ht="14.5" x14ac:dyDescent="0.35">
      <c r="I103" s="26"/>
    </row>
    <row r="104" spans="9:9" ht="14.5" x14ac:dyDescent="0.35">
      <c r="I104" s="26"/>
    </row>
    <row r="105" spans="9:9" ht="14.5" x14ac:dyDescent="0.35">
      <c r="I105" s="26"/>
    </row>
    <row r="106" spans="9:9" ht="14.5" x14ac:dyDescent="0.35">
      <c r="I106" s="26"/>
    </row>
    <row r="107" spans="9:9" ht="14.5" x14ac:dyDescent="0.35">
      <c r="I107" s="26"/>
    </row>
    <row r="108" spans="9:9" ht="14.5" x14ac:dyDescent="0.35">
      <c r="I108" s="26"/>
    </row>
    <row r="109" spans="9:9" ht="14.5" x14ac:dyDescent="0.35">
      <c r="I109" s="26"/>
    </row>
    <row r="110" spans="9:9" ht="14.5" x14ac:dyDescent="0.35">
      <c r="I110" s="26"/>
    </row>
    <row r="111" spans="9:9" ht="14.5" x14ac:dyDescent="0.35">
      <c r="I111" s="26"/>
    </row>
    <row r="112" spans="9:9" ht="14.5" x14ac:dyDescent="0.35">
      <c r="I112" s="26"/>
    </row>
    <row r="113" spans="9:9" ht="14.5" x14ac:dyDescent="0.35">
      <c r="I113" s="26"/>
    </row>
    <row r="114" spans="9:9" ht="14.5" x14ac:dyDescent="0.35">
      <c r="I114" s="26"/>
    </row>
    <row r="115" spans="9:9" ht="14.5" x14ac:dyDescent="0.35">
      <c r="I115" s="26"/>
    </row>
    <row r="116" spans="9:9" ht="14.5" x14ac:dyDescent="0.35">
      <c r="I116" s="26"/>
    </row>
    <row r="117" spans="9:9" ht="14.5" x14ac:dyDescent="0.35">
      <c r="I117" s="26"/>
    </row>
    <row r="118" spans="9:9" ht="14.5" x14ac:dyDescent="0.35">
      <c r="I118" s="26"/>
    </row>
    <row r="119" spans="9:9" ht="14.5" x14ac:dyDescent="0.35">
      <c r="I119" s="26"/>
    </row>
    <row r="120" spans="9:9" ht="14.5" x14ac:dyDescent="0.35">
      <c r="I120" s="26"/>
    </row>
    <row r="121" spans="9:9" ht="14.5" x14ac:dyDescent="0.35">
      <c r="I121" s="26"/>
    </row>
    <row r="122" spans="9:9" ht="14.5" x14ac:dyDescent="0.35">
      <c r="I122" s="26"/>
    </row>
    <row r="123" spans="9:9" ht="14.5" x14ac:dyDescent="0.35">
      <c r="I123" s="26"/>
    </row>
    <row r="124" spans="9:9" ht="14.5" x14ac:dyDescent="0.35">
      <c r="I124" s="26"/>
    </row>
    <row r="125" spans="9:9" ht="14.5" x14ac:dyDescent="0.35">
      <c r="I125" s="26"/>
    </row>
    <row r="126" spans="9:9" ht="14.5" x14ac:dyDescent="0.35">
      <c r="I126" s="26"/>
    </row>
    <row r="127" spans="9:9" ht="14.5" x14ac:dyDescent="0.35">
      <c r="I127" s="26"/>
    </row>
    <row r="128" spans="9:9" ht="14.5" x14ac:dyDescent="0.35">
      <c r="I128" s="26"/>
    </row>
    <row r="129" spans="9:9" ht="14.5" x14ac:dyDescent="0.35">
      <c r="I129" s="26"/>
    </row>
    <row r="130" spans="9:9" ht="14.5" x14ac:dyDescent="0.35">
      <c r="I130" s="26"/>
    </row>
    <row r="131" spans="9:9" ht="14.5" x14ac:dyDescent="0.35">
      <c r="I131" s="26"/>
    </row>
    <row r="132" spans="9:9" ht="14.5" x14ac:dyDescent="0.35">
      <c r="I132" s="26"/>
    </row>
    <row r="133" spans="9:9" ht="14.5" x14ac:dyDescent="0.35">
      <c r="I133" s="26"/>
    </row>
    <row r="134" spans="9:9" ht="14.5" x14ac:dyDescent="0.35">
      <c r="I134" s="26"/>
    </row>
    <row r="135" spans="9:9" ht="14.5" x14ac:dyDescent="0.35">
      <c r="I135" s="26"/>
    </row>
    <row r="136" spans="9:9" ht="14.5" x14ac:dyDescent="0.35">
      <c r="I136" s="26"/>
    </row>
    <row r="137" spans="9:9" ht="14.5" x14ac:dyDescent="0.35">
      <c r="I137" s="26"/>
    </row>
    <row r="138" spans="9:9" ht="14.5" x14ac:dyDescent="0.35">
      <c r="I138" s="26"/>
    </row>
    <row r="139" spans="9:9" ht="14.5" x14ac:dyDescent="0.35">
      <c r="I139" s="26"/>
    </row>
    <row r="140" spans="9:9" ht="14.5" x14ac:dyDescent="0.35">
      <c r="I140" s="26"/>
    </row>
    <row r="141" spans="9:9" ht="14.5" x14ac:dyDescent="0.35">
      <c r="I141" s="26"/>
    </row>
    <row r="142" spans="9:9" ht="14.5" x14ac:dyDescent="0.35">
      <c r="I142" s="26"/>
    </row>
    <row r="143" spans="9:9" ht="14.5" x14ac:dyDescent="0.35">
      <c r="I143" s="26"/>
    </row>
    <row r="144" spans="9:9" ht="14.5" x14ac:dyDescent="0.35">
      <c r="I144" s="26"/>
    </row>
    <row r="145" spans="9:9" ht="14.5" x14ac:dyDescent="0.35">
      <c r="I145" s="26"/>
    </row>
    <row r="146" spans="9:9" ht="14.5" x14ac:dyDescent="0.35">
      <c r="I146" s="26"/>
    </row>
    <row r="147" spans="9:9" ht="14.5" x14ac:dyDescent="0.35">
      <c r="I147" s="26"/>
    </row>
    <row r="148" spans="9:9" ht="14.5" x14ac:dyDescent="0.35">
      <c r="I148" s="26"/>
    </row>
    <row r="149" spans="9:9" ht="14.5" x14ac:dyDescent="0.35">
      <c r="I149" s="26"/>
    </row>
    <row r="150" spans="9:9" ht="14.5" x14ac:dyDescent="0.35">
      <c r="I150" s="26"/>
    </row>
    <row r="151" spans="9:9" ht="14.5" x14ac:dyDescent="0.35">
      <c r="I151" s="26"/>
    </row>
    <row r="152" spans="9:9" ht="14.5" x14ac:dyDescent="0.35">
      <c r="I152" s="26"/>
    </row>
    <row r="153" spans="9:9" ht="14.5" x14ac:dyDescent="0.35">
      <c r="I153" s="26"/>
    </row>
    <row r="154" spans="9:9" ht="14.5" x14ac:dyDescent="0.35">
      <c r="I154" s="26"/>
    </row>
    <row r="155" spans="9:9" ht="14.5" x14ac:dyDescent="0.35">
      <c r="I155" s="26"/>
    </row>
    <row r="156" spans="9:9" ht="14.5" x14ac:dyDescent="0.35">
      <c r="I156" s="26"/>
    </row>
    <row r="157" spans="9:9" ht="14.5" x14ac:dyDescent="0.35">
      <c r="I157" s="26"/>
    </row>
    <row r="158" spans="9:9" ht="14.5" x14ac:dyDescent="0.35">
      <c r="I158" s="26"/>
    </row>
    <row r="159" spans="9:9" ht="14.5" x14ac:dyDescent="0.35">
      <c r="I159" s="26"/>
    </row>
    <row r="160" spans="9:9" ht="14.5" x14ac:dyDescent="0.35">
      <c r="I160" s="26"/>
    </row>
    <row r="161" spans="9:9" ht="14.5" x14ac:dyDescent="0.35">
      <c r="I161" s="26"/>
    </row>
    <row r="162" spans="9:9" ht="14.5" x14ac:dyDescent="0.35">
      <c r="I162" s="26"/>
    </row>
    <row r="163" spans="9:9" ht="14.5" x14ac:dyDescent="0.35">
      <c r="I163" s="26"/>
    </row>
    <row r="164" spans="9:9" ht="14.5" x14ac:dyDescent="0.35">
      <c r="I164" s="26"/>
    </row>
    <row r="165" spans="9:9" ht="14.5" x14ac:dyDescent="0.35">
      <c r="I165" s="26"/>
    </row>
    <row r="166" spans="9:9" ht="14.5" x14ac:dyDescent="0.35">
      <c r="I166" s="26"/>
    </row>
    <row r="167" spans="9:9" ht="14.5" x14ac:dyDescent="0.35">
      <c r="I167" s="26"/>
    </row>
    <row r="168" spans="9:9" ht="14.5" x14ac:dyDescent="0.35">
      <c r="I168" s="26"/>
    </row>
    <row r="169" spans="9:9" ht="14.5" x14ac:dyDescent="0.35">
      <c r="I169" s="26"/>
    </row>
    <row r="170" spans="9:9" ht="14.5" x14ac:dyDescent="0.35">
      <c r="I170" s="26"/>
    </row>
    <row r="171" spans="9:9" ht="14.5" x14ac:dyDescent="0.35">
      <c r="I171" s="26"/>
    </row>
    <row r="172" spans="9:9" ht="14.5" x14ac:dyDescent="0.35">
      <c r="I172" s="26"/>
    </row>
    <row r="173" spans="9:9" ht="14.5" x14ac:dyDescent="0.35">
      <c r="I173" s="26"/>
    </row>
    <row r="174" spans="9:9" ht="14.5" x14ac:dyDescent="0.35">
      <c r="I174" s="26"/>
    </row>
    <row r="175" spans="9:9" ht="14.5" x14ac:dyDescent="0.35">
      <c r="I175" s="26"/>
    </row>
    <row r="176" spans="9:9" ht="14.5" x14ac:dyDescent="0.35">
      <c r="I176" s="26"/>
    </row>
    <row r="177" spans="9:9" ht="14.5" x14ac:dyDescent="0.35">
      <c r="I177" s="26"/>
    </row>
    <row r="178" spans="9:9" ht="14.5" x14ac:dyDescent="0.35">
      <c r="I178" s="26"/>
    </row>
    <row r="179" spans="9:9" ht="14.5" x14ac:dyDescent="0.35">
      <c r="I179" s="26"/>
    </row>
    <row r="180" spans="9:9" ht="14.5" x14ac:dyDescent="0.35">
      <c r="I180" s="26"/>
    </row>
    <row r="181" spans="9:9" ht="14.5" x14ac:dyDescent="0.35">
      <c r="I181" s="26"/>
    </row>
    <row r="182" spans="9:9" ht="14.5" x14ac:dyDescent="0.35">
      <c r="I182" s="26"/>
    </row>
    <row r="183" spans="9:9" ht="14.5" x14ac:dyDescent="0.35">
      <c r="I183" s="26"/>
    </row>
    <row r="184" spans="9:9" ht="14.5" x14ac:dyDescent="0.35">
      <c r="I184" s="26"/>
    </row>
    <row r="185" spans="9:9" ht="14.5" x14ac:dyDescent="0.35">
      <c r="I185" s="26"/>
    </row>
    <row r="186" spans="9:9" ht="14.5" x14ac:dyDescent="0.35">
      <c r="I186" s="26"/>
    </row>
    <row r="187" spans="9:9" ht="14.5" x14ac:dyDescent="0.35">
      <c r="I187" s="26"/>
    </row>
    <row r="188" spans="9:9" ht="14.5" x14ac:dyDescent="0.35">
      <c r="I188" s="26"/>
    </row>
    <row r="189" spans="9:9" ht="14.5" x14ac:dyDescent="0.35">
      <c r="I189" s="26"/>
    </row>
  </sheetData>
  <sortState xmlns:xlrd2="http://schemas.microsoft.com/office/spreadsheetml/2017/richdata2"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01"/>
  <sheetViews>
    <sheetView tabSelected="1" workbookViewId="0">
      <selection activeCell="C14" sqref="C14"/>
    </sheetView>
  </sheetViews>
  <sheetFormatPr defaultColWidth="8.81640625" defaultRowHeight="11.5" x14ac:dyDescent="0.25"/>
  <cols>
    <col min="1" max="1" width="2" style="27" customWidth="1"/>
    <col min="2" max="2" width="9.7265625" style="27" customWidth="1"/>
    <col min="3" max="3" width="14.7265625" style="27" bestFit="1" customWidth="1"/>
    <col min="4" max="4" width="15.7265625" style="27" bestFit="1" customWidth="1"/>
    <col min="5" max="16384" width="8.81640625" style="27"/>
  </cols>
  <sheetData>
    <row r="1" spans="2:8" ht="15.5" x14ac:dyDescent="0.25">
      <c r="B1" s="16" t="s">
        <v>526</v>
      </c>
    </row>
    <row r="2" spans="2:8" x14ac:dyDescent="0.25">
      <c r="B2" s="17" t="s">
        <v>560</v>
      </c>
    </row>
    <row r="4" spans="2:8" x14ac:dyDescent="0.25">
      <c r="B4" s="17" t="s">
        <v>561</v>
      </c>
    </row>
    <row r="5" spans="2:8" x14ac:dyDescent="0.25">
      <c r="B5" s="27" t="s">
        <v>564</v>
      </c>
    </row>
    <row r="6" spans="2:8" x14ac:dyDescent="0.25">
      <c r="B6" s="22"/>
      <c r="C6" s="34"/>
      <c r="D6" s="34"/>
    </row>
    <row r="7" spans="2:8" x14ac:dyDescent="0.25">
      <c r="B7" s="17" t="s">
        <v>553</v>
      </c>
      <c r="C7" s="22"/>
      <c r="D7" s="24"/>
    </row>
    <row r="8" spans="2:8" x14ac:dyDescent="0.25">
      <c r="C8" s="22"/>
      <c r="D8" s="24"/>
    </row>
    <row r="9" spans="2:8" x14ac:dyDescent="0.25">
      <c r="B9" s="31" t="s">
        <v>562</v>
      </c>
      <c r="C9" s="22"/>
      <c r="D9" s="24"/>
    </row>
    <row r="10" spans="2:8" x14ac:dyDescent="0.25">
      <c r="B10" s="31"/>
      <c r="C10" s="22"/>
      <c r="D10" s="24"/>
    </row>
    <row r="11" spans="2:8" x14ac:dyDescent="0.25">
      <c r="B11" s="31" t="s">
        <v>534</v>
      </c>
      <c r="C11" s="40">
        <f>AVERAGEIF('365RE'!F8:F274,'365RE'!F261,'365RE'!I8:I274)</f>
        <v>282172.26429343625</v>
      </c>
      <c r="D11" s="24"/>
    </row>
    <row r="12" spans="2:8" x14ac:dyDescent="0.25">
      <c r="B12" s="31" t="s">
        <v>535</v>
      </c>
      <c r="C12" s="40">
        <f>MEDIAN('365RE'!I8:I274)</f>
        <v>249075.6568</v>
      </c>
      <c r="D12" s="24"/>
    </row>
    <row r="13" spans="2:8" x14ac:dyDescent="0.25">
      <c r="B13" s="28" t="s">
        <v>536</v>
      </c>
      <c r="C13" s="40">
        <f>MODE('365RE'!I8:I274)</f>
        <v>460001.25599999994</v>
      </c>
      <c r="D13" s="24"/>
    </row>
    <row r="14" spans="2:8" x14ac:dyDescent="0.25">
      <c r="B14" s="28" t="s">
        <v>539</v>
      </c>
      <c r="C14" s="78">
        <f>_xlfn.SKEW.P('365RE'!I8:I274)</f>
        <v>1.0898479220340611</v>
      </c>
      <c r="D14" s="35"/>
    </row>
    <row r="15" spans="2:8" ht="14.5" x14ac:dyDescent="0.35">
      <c r="B15" s="28" t="s">
        <v>537</v>
      </c>
      <c r="C15" s="79">
        <f>_xlfn.VAR.P('365RE'!I7:I274)</f>
        <v>7912471567.2096815</v>
      </c>
      <c r="D15" s="23"/>
      <c r="H15" s="26"/>
    </row>
    <row r="16" spans="2:8" ht="14.5" x14ac:dyDescent="0.35">
      <c r="B16" s="28" t="s">
        <v>538</v>
      </c>
      <c r="C16" s="40">
        <f>_xlfn.STDEV.P('365RE'!I8:I274)</f>
        <v>88952.074552590857</v>
      </c>
      <c r="D16" s="80"/>
      <c r="H16" s="26"/>
    </row>
    <row r="17" spans="2:8" ht="14.5" x14ac:dyDescent="0.35">
      <c r="D17" s="23"/>
      <c r="H17" s="26"/>
    </row>
    <row r="18" spans="2:8" ht="14.5" x14ac:dyDescent="0.35">
      <c r="B18" s="31" t="s">
        <v>563</v>
      </c>
      <c r="C18" s="81" t="s">
        <v>602</v>
      </c>
      <c r="H18" s="26"/>
    </row>
    <row r="19" spans="2:8" ht="14.5" x14ac:dyDescent="0.35">
      <c r="C19" s="27" t="s">
        <v>603</v>
      </c>
      <c r="H19" s="26"/>
    </row>
    <row r="20" spans="2:8" ht="14.5" x14ac:dyDescent="0.35">
      <c r="C20" s="27" t="s">
        <v>604</v>
      </c>
      <c r="H20" s="26"/>
    </row>
    <row r="21" spans="2:8" ht="14.5" x14ac:dyDescent="0.35">
      <c r="H21" s="26"/>
    </row>
    <row r="22" spans="2:8" ht="14.5" x14ac:dyDescent="0.35">
      <c r="H22" s="26"/>
    </row>
    <row r="23" spans="2:8" ht="14.5" x14ac:dyDescent="0.35">
      <c r="H23" s="26"/>
    </row>
    <row r="24" spans="2:8" ht="14.5" x14ac:dyDescent="0.35">
      <c r="H24" s="26"/>
    </row>
    <row r="25" spans="2:8" ht="14.5" x14ac:dyDescent="0.35">
      <c r="H25" s="26"/>
    </row>
    <row r="26" spans="2:8" ht="14.5" x14ac:dyDescent="0.35">
      <c r="H26" s="26"/>
    </row>
    <row r="27" spans="2:8" ht="14.5" x14ac:dyDescent="0.35">
      <c r="H27" s="26"/>
    </row>
    <row r="28" spans="2:8" ht="14.5" x14ac:dyDescent="0.35">
      <c r="H28" s="26"/>
    </row>
    <row r="29" spans="2:8" ht="14.5" x14ac:dyDescent="0.35">
      <c r="H29" s="26"/>
    </row>
    <row r="30" spans="2:8" ht="14.5" x14ac:dyDescent="0.35">
      <c r="H30" s="26"/>
    </row>
    <row r="31" spans="2:8" ht="14.5" x14ac:dyDescent="0.35">
      <c r="H31" s="26"/>
    </row>
    <row r="32" spans="2:8" ht="14.5" x14ac:dyDescent="0.35">
      <c r="H32" s="26"/>
    </row>
    <row r="33" spans="8:8" ht="14.5" x14ac:dyDescent="0.35">
      <c r="H33" s="26"/>
    </row>
    <row r="34" spans="8:8" ht="14.5" x14ac:dyDescent="0.35">
      <c r="H34" s="26"/>
    </row>
    <row r="35" spans="8:8" ht="14.5" x14ac:dyDescent="0.35">
      <c r="H35" s="26"/>
    </row>
    <row r="36" spans="8:8" ht="14.5" x14ac:dyDescent="0.35">
      <c r="H36" s="26"/>
    </row>
    <row r="37" spans="8:8" ht="14.5" x14ac:dyDescent="0.35">
      <c r="H37" s="26"/>
    </row>
    <row r="38" spans="8:8" ht="14.5" x14ac:dyDescent="0.35">
      <c r="H38" s="26"/>
    </row>
    <row r="39" spans="8:8" ht="14.5" x14ac:dyDescent="0.35">
      <c r="H39" s="26"/>
    </row>
    <row r="40" spans="8:8" ht="14.5" x14ac:dyDescent="0.35">
      <c r="H40" s="26"/>
    </row>
    <row r="41" spans="8:8" ht="14.5" x14ac:dyDescent="0.35">
      <c r="H41" s="26"/>
    </row>
    <row r="42" spans="8:8" ht="14.5" x14ac:dyDescent="0.35">
      <c r="H42" s="26"/>
    </row>
    <row r="43" spans="8:8" ht="14.5" x14ac:dyDescent="0.35">
      <c r="H43" s="26"/>
    </row>
    <row r="44" spans="8:8" ht="14.5" x14ac:dyDescent="0.35">
      <c r="H44" s="26"/>
    </row>
    <row r="45" spans="8:8" ht="14.5" x14ac:dyDescent="0.35">
      <c r="H45" s="26"/>
    </row>
    <row r="46" spans="8:8" ht="14.5" x14ac:dyDescent="0.35">
      <c r="H46" s="26"/>
    </row>
    <row r="47" spans="8:8" ht="14.5" x14ac:dyDescent="0.35">
      <c r="H47" s="26"/>
    </row>
    <row r="48" spans="8:8" ht="14.5" x14ac:dyDescent="0.35">
      <c r="H48" s="26"/>
    </row>
    <row r="49" spans="8:8" ht="14.5" x14ac:dyDescent="0.35">
      <c r="H49" s="26"/>
    </row>
    <row r="50" spans="8:8" ht="14.5" x14ac:dyDescent="0.35">
      <c r="H50" s="26"/>
    </row>
    <row r="51" spans="8:8" ht="14.5" x14ac:dyDescent="0.35">
      <c r="H51" s="26"/>
    </row>
    <row r="52" spans="8:8" ht="14.5" x14ac:dyDescent="0.35">
      <c r="H52" s="26"/>
    </row>
    <row r="53" spans="8:8" ht="14.5" x14ac:dyDescent="0.35">
      <c r="H53" s="26"/>
    </row>
    <row r="54" spans="8:8" ht="14.5" x14ac:dyDescent="0.35">
      <c r="H54" s="26"/>
    </row>
    <row r="55" spans="8:8" ht="14.5" x14ac:dyDescent="0.35">
      <c r="H55" s="26"/>
    </row>
    <row r="56" spans="8:8" ht="14.5" x14ac:dyDescent="0.35">
      <c r="H56" s="26"/>
    </row>
    <row r="57" spans="8:8" ht="14.5" x14ac:dyDescent="0.35">
      <c r="H57" s="26"/>
    </row>
    <row r="58" spans="8:8" ht="14.5" x14ac:dyDescent="0.35">
      <c r="H58" s="26"/>
    </row>
    <row r="59" spans="8:8" ht="14.5" x14ac:dyDescent="0.35">
      <c r="H59" s="26"/>
    </row>
    <row r="60" spans="8:8" ht="14.5" x14ac:dyDescent="0.35">
      <c r="H60" s="26"/>
    </row>
    <row r="61" spans="8:8" ht="14.5" x14ac:dyDescent="0.35">
      <c r="H61" s="26"/>
    </row>
    <row r="62" spans="8:8" ht="14.5" x14ac:dyDescent="0.35">
      <c r="H62" s="26"/>
    </row>
    <row r="63" spans="8:8" ht="14.5" x14ac:dyDescent="0.35">
      <c r="H63" s="26"/>
    </row>
    <row r="64" spans="8:8" ht="14.5" x14ac:dyDescent="0.35">
      <c r="H64" s="26"/>
    </row>
    <row r="65" spans="8:8" ht="14.5" x14ac:dyDescent="0.35">
      <c r="H65" s="26"/>
    </row>
    <row r="66" spans="8:8" ht="14.5" x14ac:dyDescent="0.35">
      <c r="H66" s="26"/>
    </row>
    <row r="67" spans="8:8" ht="14.5" x14ac:dyDescent="0.35">
      <c r="H67" s="26"/>
    </row>
    <row r="68" spans="8:8" ht="14.5" x14ac:dyDescent="0.35">
      <c r="H68" s="26"/>
    </row>
    <row r="69" spans="8:8" ht="14.5" x14ac:dyDescent="0.35">
      <c r="H69" s="26"/>
    </row>
    <row r="70" spans="8:8" ht="14.5" x14ac:dyDescent="0.35">
      <c r="H70" s="26"/>
    </row>
    <row r="71" spans="8:8" ht="14.5" x14ac:dyDescent="0.35">
      <c r="H71" s="26"/>
    </row>
    <row r="72" spans="8:8" ht="14.5" x14ac:dyDescent="0.35">
      <c r="H72" s="26"/>
    </row>
    <row r="73" spans="8:8" ht="14.5" x14ac:dyDescent="0.35">
      <c r="H73" s="26"/>
    </row>
    <row r="74" spans="8:8" ht="14.5" x14ac:dyDescent="0.35">
      <c r="H74" s="26"/>
    </row>
    <row r="75" spans="8:8" ht="14.5" x14ac:dyDescent="0.35">
      <c r="H75" s="26"/>
    </row>
    <row r="76" spans="8:8" ht="14.5" x14ac:dyDescent="0.35">
      <c r="H76" s="26"/>
    </row>
    <row r="77" spans="8:8" ht="14.5" x14ac:dyDescent="0.35">
      <c r="H77" s="26"/>
    </row>
    <row r="78" spans="8:8" ht="14.5" x14ac:dyDescent="0.35">
      <c r="H78" s="26"/>
    </row>
    <row r="79" spans="8:8" ht="14.5" x14ac:dyDescent="0.35">
      <c r="H79" s="26"/>
    </row>
    <row r="80" spans="8:8" ht="14.5" x14ac:dyDescent="0.35">
      <c r="H80" s="26"/>
    </row>
    <row r="81" spans="8:8" ht="14.5" x14ac:dyDescent="0.35">
      <c r="H81" s="26"/>
    </row>
    <row r="82" spans="8:8" ht="14.5" x14ac:dyDescent="0.35">
      <c r="H82" s="26"/>
    </row>
    <row r="83" spans="8:8" ht="14.5" x14ac:dyDescent="0.35">
      <c r="H83" s="26"/>
    </row>
    <row r="84" spans="8:8" ht="14.5" x14ac:dyDescent="0.35">
      <c r="H84" s="26"/>
    </row>
    <row r="85" spans="8:8" ht="14.5" x14ac:dyDescent="0.35">
      <c r="H85" s="26"/>
    </row>
    <row r="86" spans="8:8" ht="14.5" x14ac:dyDescent="0.35">
      <c r="H86" s="26"/>
    </row>
    <row r="87" spans="8:8" ht="14.5" x14ac:dyDescent="0.35">
      <c r="H87" s="26"/>
    </row>
    <row r="88" spans="8:8" ht="14.5" x14ac:dyDescent="0.35">
      <c r="H88" s="26"/>
    </row>
    <row r="89" spans="8:8" ht="14.5" x14ac:dyDescent="0.35">
      <c r="H89" s="26"/>
    </row>
    <row r="90" spans="8:8" ht="14.5" x14ac:dyDescent="0.35">
      <c r="H90" s="26"/>
    </row>
    <row r="91" spans="8:8" ht="14.5" x14ac:dyDescent="0.35">
      <c r="H91" s="26"/>
    </row>
    <row r="92" spans="8:8" ht="14.5" x14ac:dyDescent="0.35">
      <c r="H92" s="26"/>
    </row>
    <row r="93" spans="8:8" ht="14.5" x14ac:dyDescent="0.35">
      <c r="H93" s="26"/>
    </row>
    <row r="94" spans="8:8" ht="14.5" x14ac:dyDescent="0.35">
      <c r="H94" s="26"/>
    </row>
    <row r="95" spans="8:8" ht="14.5" x14ac:dyDescent="0.35">
      <c r="H95" s="26"/>
    </row>
    <row r="96" spans="8:8" ht="14.5" x14ac:dyDescent="0.35">
      <c r="H96" s="26"/>
    </row>
    <row r="97" spans="8:8" ht="14.5" x14ac:dyDescent="0.35">
      <c r="H97" s="26"/>
    </row>
    <row r="98" spans="8:8" ht="14.5" x14ac:dyDescent="0.35">
      <c r="H98" s="26"/>
    </row>
    <row r="99" spans="8:8" ht="14.5" x14ac:dyDescent="0.35">
      <c r="H99" s="26"/>
    </row>
    <row r="100" spans="8:8" ht="14.5" x14ac:dyDescent="0.35">
      <c r="H100" s="26"/>
    </row>
    <row r="101" spans="8:8" ht="14.5" x14ac:dyDescent="0.35">
      <c r="H101" s="26"/>
    </row>
    <row r="102" spans="8:8" ht="14.5" x14ac:dyDescent="0.35">
      <c r="H102" s="26"/>
    </row>
    <row r="103" spans="8:8" ht="14.5" x14ac:dyDescent="0.35">
      <c r="H103" s="26"/>
    </row>
    <row r="104" spans="8:8" ht="14.5" x14ac:dyDescent="0.35">
      <c r="H104" s="26"/>
    </row>
    <row r="105" spans="8:8" ht="14.5" x14ac:dyDescent="0.35">
      <c r="H105" s="26"/>
    </row>
    <row r="106" spans="8:8" ht="14.5" x14ac:dyDescent="0.35">
      <c r="H106" s="26"/>
    </row>
    <row r="107" spans="8:8" ht="14.5" x14ac:dyDescent="0.35">
      <c r="H107" s="26"/>
    </row>
    <row r="108" spans="8:8" ht="14.5" x14ac:dyDescent="0.35">
      <c r="H108" s="26"/>
    </row>
    <row r="109" spans="8:8" ht="14.5" x14ac:dyDescent="0.35">
      <c r="H109" s="26"/>
    </row>
    <row r="110" spans="8:8" ht="14.5" x14ac:dyDescent="0.35">
      <c r="H110" s="26"/>
    </row>
    <row r="111" spans="8:8" ht="14.5" x14ac:dyDescent="0.35">
      <c r="H111" s="26"/>
    </row>
    <row r="112" spans="8:8" ht="14.5" x14ac:dyDescent="0.35">
      <c r="H112" s="26"/>
    </row>
    <row r="113" spans="8:8" ht="14.5" x14ac:dyDescent="0.35">
      <c r="H113" s="26"/>
    </row>
    <row r="114" spans="8:8" ht="14.5" x14ac:dyDescent="0.35">
      <c r="H114" s="26"/>
    </row>
    <row r="115" spans="8:8" ht="14.5" x14ac:dyDescent="0.35">
      <c r="H115" s="26"/>
    </row>
    <row r="116" spans="8:8" ht="14.5" x14ac:dyDescent="0.35">
      <c r="H116" s="26"/>
    </row>
    <row r="117" spans="8:8" ht="14.5" x14ac:dyDescent="0.35">
      <c r="H117" s="26"/>
    </row>
    <row r="118" spans="8:8" ht="14.5" x14ac:dyDescent="0.35">
      <c r="H118" s="26"/>
    </row>
    <row r="119" spans="8:8" ht="14.5" x14ac:dyDescent="0.35">
      <c r="H119" s="26"/>
    </row>
    <row r="120" spans="8:8" ht="14.5" x14ac:dyDescent="0.35">
      <c r="H120" s="26"/>
    </row>
    <row r="121" spans="8:8" ht="14.5" x14ac:dyDescent="0.35">
      <c r="H121" s="26"/>
    </row>
    <row r="122" spans="8:8" ht="14.5" x14ac:dyDescent="0.35">
      <c r="H122" s="26"/>
    </row>
    <row r="123" spans="8:8" ht="14.5" x14ac:dyDescent="0.35">
      <c r="H123" s="26"/>
    </row>
    <row r="124" spans="8:8" ht="14.5" x14ac:dyDescent="0.35">
      <c r="H124" s="26"/>
    </row>
    <row r="125" spans="8:8" ht="14.5" x14ac:dyDescent="0.35">
      <c r="H125" s="26"/>
    </row>
    <row r="126" spans="8:8" ht="14.5" x14ac:dyDescent="0.35">
      <c r="H126" s="26"/>
    </row>
    <row r="127" spans="8:8" ht="14.5" x14ac:dyDescent="0.35">
      <c r="H127" s="26"/>
    </row>
    <row r="128" spans="8:8" ht="14.5" x14ac:dyDescent="0.35">
      <c r="H128" s="26"/>
    </row>
    <row r="129" spans="8:8" ht="14.5" x14ac:dyDescent="0.35">
      <c r="H129" s="26"/>
    </row>
    <row r="130" spans="8:8" ht="14.5" x14ac:dyDescent="0.35">
      <c r="H130" s="26"/>
    </row>
    <row r="131" spans="8:8" ht="14.5" x14ac:dyDescent="0.35">
      <c r="H131" s="26"/>
    </row>
    <row r="132" spans="8:8" ht="14.5" x14ac:dyDescent="0.35">
      <c r="H132" s="26"/>
    </row>
    <row r="133" spans="8:8" ht="14.5" x14ac:dyDescent="0.35">
      <c r="H133" s="26"/>
    </row>
    <row r="134" spans="8:8" ht="14.5" x14ac:dyDescent="0.35">
      <c r="H134" s="26"/>
    </row>
    <row r="135" spans="8:8" ht="14.5" x14ac:dyDescent="0.35">
      <c r="H135" s="26"/>
    </row>
    <row r="136" spans="8:8" ht="14.5" x14ac:dyDescent="0.35">
      <c r="H136" s="26"/>
    </row>
    <row r="137" spans="8:8" ht="14.5" x14ac:dyDescent="0.35">
      <c r="H137" s="26"/>
    </row>
    <row r="138" spans="8:8" ht="14.5" x14ac:dyDescent="0.35">
      <c r="H138" s="26"/>
    </row>
    <row r="139" spans="8:8" ht="14.5" x14ac:dyDescent="0.35">
      <c r="H139" s="26"/>
    </row>
    <row r="140" spans="8:8" ht="14.5" x14ac:dyDescent="0.35">
      <c r="H140" s="26"/>
    </row>
    <row r="141" spans="8:8" ht="14.5" x14ac:dyDescent="0.35">
      <c r="H141" s="26"/>
    </row>
    <row r="142" spans="8:8" ht="14.5" x14ac:dyDescent="0.35">
      <c r="H142" s="26"/>
    </row>
    <row r="143" spans="8:8" ht="14.5" x14ac:dyDescent="0.35">
      <c r="H143" s="26"/>
    </row>
    <row r="144" spans="8:8" ht="14.5" x14ac:dyDescent="0.35">
      <c r="H144" s="26"/>
    </row>
    <row r="145" spans="8:8" ht="14.5" x14ac:dyDescent="0.35">
      <c r="H145" s="26"/>
    </row>
    <row r="146" spans="8:8" ht="14.5" x14ac:dyDescent="0.35">
      <c r="H146" s="26"/>
    </row>
    <row r="147" spans="8:8" ht="14.5" x14ac:dyDescent="0.35">
      <c r="H147" s="26"/>
    </row>
    <row r="148" spans="8:8" ht="14.5" x14ac:dyDescent="0.35">
      <c r="H148" s="26"/>
    </row>
    <row r="149" spans="8:8" ht="14.5" x14ac:dyDescent="0.35">
      <c r="H149" s="26"/>
    </row>
    <row r="150" spans="8:8" ht="14.5" x14ac:dyDescent="0.35">
      <c r="H150" s="26"/>
    </row>
    <row r="151" spans="8:8" ht="14.5" x14ac:dyDescent="0.35">
      <c r="H151" s="26"/>
    </row>
    <row r="152" spans="8:8" ht="14.5" x14ac:dyDescent="0.35">
      <c r="H152" s="26"/>
    </row>
    <row r="153" spans="8:8" ht="14.5" x14ac:dyDescent="0.35">
      <c r="H153" s="26"/>
    </row>
    <row r="154" spans="8:8" ht="14.5" x14ac:dyDescent="0.35">
      <c r="H154" s="26"/>
    </row>
    <row r="155" spans="8:8" ht="14.5" x14ac:dyDescent="0.35">
      <c r="H155" s="26"/>
    </row>
    <row r="156" spans="8:8" ht="14.5" x14ac:dyDescent="0.35">
      <c r="H156" s="26"/>
    </row>
    <row r="157" spans="8:8" ht="14.5" x14ac:dyDescent="0.35">
      <c r="H157" s="26"/>
    </row>
    <row r="158" spans="8:8" ht="14.5" x14ac:dyDescent="0.35">
      <c r="H158" s="26"/>
    </row>
    <row r="159" spans="8:8" ht="14.5" x14ac:dyDescent="0.35">
      <c r="H159" s="26"/>
    </row>
    <row r="160" spans="8:8" ht="14.5" x14ac:dyDescent="0.35">
      <c r="H160" s="26"/>
    </row>
    <row r="161" spans="8:8" ht="14.5" x14ac:dyDescent="0.35">
      <c r="H161" s="26"/>
    </row>
    <row r="162" spans="8:8" ht="14.5" x14ac:dyDescent="0.35">
      <c r="H162" s="26"/>
    </row>
    <row r="163" spans="8:8" ht="14.5" x14ac:dyDescent="0.35">
      <c r="H163" s="26"/>
    </row>
    <row r="164" spans="8:8" ht="14.5" x14ac:dyDescent="0.35">
      <c r="H164" s="26"/>
    </row>
    <row r="165" spans="8:8" ht="14.5" x14ac:dyDescent="0.35">
      <c r="H165" s="26"/>
    </row>
    <row r="166" spans="8:8" ht="14.5" x14ac:dyDescent="0.35">
      <c r="H166" s="26"/>
    </row>
    <row r="167" spans="8:8" ht="14.5" x14ac:dyDescent="0.35">
      <c r="H167" s="26"/>
    </row>
    <row r="168" spans="8:8" ht="14.5" x14ac:dyDescent="0.35">
      <c r="H168" s="26"/>
    </row>
    <row r="169" spans="8:8" ht="14.5" x14ac:dyDescent="0.35">
      <c r="H169" s="26"/>
    </row>
    <row r="170" spans="8:8" ht="14.5" x14ac:dyDescent="0.35">
      <c r="H170" s="26"/>
    </row>
    <row r="171" spans="8:8" ht="14.5" x14ac:dyDescent="0.35">
      <c r="H171" s="26"/>
    </row>
    <row r="172" spans="8:8" ht="14.5" x14ac:dyDescent="0.35">
      <c r="H172" s="26"/>
    </row>
    <row r="173" spans="8:8" ht="14.5" x14ac:dyDescent="0.35">
      <c r="H173" s="26"/>
    </row>
    <row r="174" spans="8:8" ht="14.5" x14ac:dyDescent="0.35">
      <c r="H174" s="26"/>
    </row>
    <row r="175" spans="8:8" ht="14.5" x14ac:dyDescent="0.35">
      <c r="H175" s="26"/>
    </row>
    <row r="176" spans="8:8" ht="14.5" x14ac:dyDescent="0.35">
      <c r="H176" s="26"/>
    </row>
    <row r="177" spans="8:8" ht="14.5" x14ac:dyDescent="0.35">
      <c r="H177" s="26"/>
    </row>
    <row r="178" spans="8:8" ht="14.5" x14ac:dyDescent="0.35">
      <c r="H178" s="26"/>
    </row>
    <row r="179" spans="8:8" ht="14.5" x14ac:dyDescent="0.35">
      <c r="H179" s="26"/>
    </row>
    <row r="180" spans="8:8" ht="14.5" x14ac:dyDescent="0.35">
      <c r="H180" s="26"/>
    </row>
    <row r="181" spans="8:8" ht="14.5" x14ac:dyDescent="0.35">
      <c r="H181" s="26"/>
    </row>
    <row r="182" spans="8:8" ht="14.5" x14ac:dyDescent="0.35">
      <c r="H182" s="26"/>
    </row>
    <row r="183" spans="8:8" ht="14.5" x14ac:dyDescent="0.35">
      <c r="H183" s="26"/>
    </row>
    <row r="184" spans="8:8" ht="14.5" x14ac:dyDescent="0.35">
      <c r="H184" s="26"/>
    </row>
    <row r="185" spans="8:8" ht="14.5" x14ac:dyDescent="0.35">
      <c r="H185" s="26"/>
    </row>
    <row r="186" spans="8:8" ht="14.5" x14ac:dyDescent="0.35">
      <c r="H186" s="26"/>
    </row>
    <row r="187" spans="8:8" ht="14.5" x14ac:dyDescent="0.35">
      <c r="H187" s="26"/>
    </row>
    <row r="188" spans="8:8" ht="14.5" x14ac:dyDescent="0.35">
      <c r="H188" s="26"/>
    </row>
    <row r="189" spans="8:8" ht="14.5" x14ac:dyDescent="0.35">
      <c r="H189" s="26"/>
    </row>
    <row r="190" spans="8:8" ht="14.5" x14ac:dyDescent="0.35">
      <c r="H190" s="26"/>
    </row>
    <row r="191" spans="8:8" ht="14.5" x14ac:dyDescent="0.35">
      <c r="H191" s="26"/>
    </row>
    <row r="192" spans="8:8" ht="14.5" x14ac:dyDescent="0.35">
      <c r="H192" s="26"/>
    </row>
    <row r="193" spans="8:8" ht="14.5" x14ac:dyDescent="0.35">
      <c r="H193" s="26"/>
    </row>
    <row r="194" spans="8:8" ht="14.5" x14ac:dyDescent="0.35">
      <c r="H194" s="26"/>
    </row>
    <row r="195" spans="8:8" ht="14.5" x14ac:dyDescent="0.35">
      <c r="H195" s="26"/>
    </row>
    <row r="196" spans="8:8" ht="14.5" x14ac:dyDescent="0.35">
      <c r="H196" s="26"/>
    </row>
    <row r="197" spans="8:8" ht="14.5" x14ac:dyDescent="0.35">
      <c r="H197" s="26"/>
    </row>
    <row r="198" spans="8:8" ht="14.5" x14ac:dyDescent="0.35">
      <c r="H198" s="26"/>
    </row>
    <row r="199" spans="8:8" ht="14.5" x14ac:dyDescent="0.35">
      <c r="H199" s="26"/>
    </row>
    <row r="200" spans="8:8" ht="14.5" x14ac:dyDescent="0.35">
      <c r="H200" s="26"/>
    </row>
    <row r="201" spans="8:8" ht="14.5" x14ac:dyDescent="0.35">
      <c r="H201" s="26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31"/>
  <sheetViews>
    <sheetView workbookViewId="0">
      <selection activeCell="C10" sqref="C10"/>
    </sheetView>
  </sheetViews>
  <sheetFormatPr defaultColWidth="8.81640625" defaultRowHeight="11.5" x14ac:dyDescent="0.25"/>
  <cols>
    <col min="1" max="1" width="2" style="27" customWidth="1"/>
    <col min="2" max="2" width="19" style="27" customWidth="1"/>
    <col min="3" max="3" width="12.36328125" style="27" bestFit="1" customWidth="1"/>
    <col min="4" max="16384" width="8.81640625" style="27"/>
  </cols>
  <sheetData>
    <row r="1" spans="2:5" ht="15.5" x14ac:dyDescent="0.25">
      <c r="B1" s="16" t="s">
        <v>526</v>
      </c>
    </row>
    <row r="2" spans="2:5" x14ac:dyDescent="0.25">
      <c r="B2" s="17" t="s">
        <v>565</v>
      </c>
    </row>
    <row r="4" spans="2:5" x14ac:dyDescent="0.25">
      <c r="B4" s="28" t="s">
        <v>571</v>
      </c>
    </row>
    <row r="5" spans="2:5" x14ac:dyDescent="0.25">
      <c r="B5" s="37"/>
    </row>
    <row r="6" spans="2:5" x14ac:dyDescent="0.25">
      <c r="B6" s="28"/>
      <c r="C6" s="38"/>
    </row>
    <row r="7" spans="2:5" x14ac:dyDescent="0.25">
      <c r="B7" s="28" t="s">
        <v>553</v>
      </c>
      <c r="C7" s="38"/>
    </row>
    <row r="8" spans="2:5" x14ac:dyDescent="0.25">
      <c r="B8" s="28"/>
      <c r="C8" s="28"/>
      <c r="D8" s="28"/>
    </row>
    <row r="9" spans="2:5" x14ac:dyDescent="0.25">
      <c r="B9" s="28" t="s">
        <v>540</v>
      </c>
      <c r="C9" s="82">
        <f>_xlfn.COVARIANCE.P('365RE'!H8:H274,'365RE'!I8:I274)</f>
        <v>24057280.820478722</v>
      </c>
    </row>
    <row r="10" spans="2:5" x14ac:dyDescent="0.25">
      <c r="B10" s="28" t="s">
        <v>566</v>
      </c>
      <c r="C10" s="38">
        <f>CORREL('365RE'!H8:H274,'365RE'!I8:I274)</f>
        <v>0.95108737743161964</v>
      </c>
    </row>
    <row r="13" spans="2:5" x14ac:dyDescent="0.25">
      <c r="B13" s="28" t="s">
        <v>572</v>
      </c>
      <c r="E13" s="27" t="s">
        <v>607</v>
      </c>
    </row>
    <row r="31" spans="2:2" x14ac:dyDescent="0.25">
      <c r="B31" s="18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Company>FREDFORT CONSULTING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 Scott</dc:creator>
  <cp:lastModifiedBy>Gbenga Adeyinka Ayeleso</cp:lastModifiedBy>
  <dcterms:created xsi:type="dcterms:W3CDTF">2017-06-08T15:05:34Z</dcterms:created>
  <dcterms:modified xsi:type="dcterms:W3CDTF">2023-11-07T20:03:57Z</dcterms:modified>
</cp:coreProperties>
</file>