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uanguillermo\Downloads\"/>
    </mc:Choice>
  </mc:AlternateContent>
  <bookViews>
    <workbookView xWindow="0" yWindow="0" windowWidth="20490" windowHeight="7650"/>
  </bookViews>
  <sheets>
    <sheet name="Matriz calidad" sheetId="1" r:id="rId1"/>
    <sheet name="ISO-27002" sheetId="3" r:id="rId2"/>
    <sheet name="Matriz Riesgo" sheetId="4"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58" i="1" l="1"/>
  <c r="H36" i="1"/>
  <c r="H18" i="1"/>
  <c r="H12" i="1"/>
  <c r="M14" i="1"/>
  <c r="M20" i="1"/>
  <c r="J13" i="1"/>
  <c r="M52" i="1"/>
  <c r="M53" i="1"/>
  <c r="M51" i="1"/>
  <c r="M49" i="1"/>
  <c r="J48" i="1" s="1"/>
  <c r="M45" i="1"/>
  <c r="J44" i="1" s="1"/>
  <c r="H43" i="1" s="1"/>
  <c r="M41" i="1"/>
  <c r="M42" i="1"/>
  <c r="M40" i="1"/>
  <c r="M38" i="1"/>
  <c r="J37" i="1" s="1"/>
  <c r="M33" i="1"/>
  <c r="M34" i="1"/>
  <c r="M32" i="1"/>
  <c r="M29" i="1"/>
  <c r="M30" i="1"/>
  <c r="M28" i="1"/>
  <c r="M26" i="1"/>
  <c r="J24" i="1" s="1"/>
  <c r="M25" i="1"/>
  <c r="M21" i="1"/>
  <c r="M22" i="1"/>
  <c r="M23" i="1"/>
  <c r="J50" i="1" l="1"/>
  <c r="H47" i="1" s="1"/>
  <c r="J39" i="1"/>
  <c r="J31" i="1"/>
  <c r="J27" i="1"/>
  <c r="J19" i="1"/>
  <c r="M51" i="3"/>
  <c r="M50" i="3"/>
  <c r="M49" i="3"/>
  <c r="M47" i="3"/>
  <c r="M45" i="3"/>
  <c r="M43" i="3"/>
  <c r="M42" i="3"/>
  <c r="M167" i="3"/>
  <c r="M166" i="3"/>
  <c r="M164" i="3"/>
  <c r="M163" i="3"/>
  <c r="M161" i="3"/>
  <c r="M160" i="3"/>
  <c r="M159" i="3"/>
  <c r="M158" i="3"/>
  <c r="M157" i="3"/>
  <c r="M152" i="3"/>
  <c r="M151" i="3"/>
  <c r="M150" i="3"/>
  <c r="M149" i="3"/>
  <c r="M148" i="3"/>
  <c r="M145" i="3"/>
  <c r="M144" i="3"/>
  <c r="M143" i="3"/>
  <c r="M141" i="3"/>
  <c r="M136" i="3"/>
  <c r="J135" i="3" s="1"/>
  <c r="M134" i="3"/>
  <c r="M133" i="3"/>
  <c r="M132" i="3"/>
  <c r="M131" i="3"/>
  <c r="M130" i="3"/>
  <c r="M128" i="3"/>
  <c r="M127" i="3"/>
  <c r="M126" i="3"/>
  <c r="M124" i="3"/>
  <c r="M121" i="3"/>
  <c r="M120" i="3"/>
  <c r="M119" i="3"/>
  <c r="M118" i="3"/>
  <c r="M112" i="3"/>
  <c r="M111" i="3"/>
  <c r="M110" i="3"/>
  <c r="M109" i="3"/>
  <c r="M108" i="3"/>
  <c r="M107" i="3"/>
  <c r="M105" i="3"/>
  <c r="M104" i="3"/>
  <c r="M103" i="3"/>
  <c r="M101" i="3"/>
  <c r="M100" i="3"/>
  <c r="M99" i="3"/>
  <c r="M98" i="3"/>
  <c r="M97" i="3"/>
  <c r="M95" i="3"/>
  <c r="M94" i="3"/>
  <c r="M93" i="3"/>
  <c r="M92" i="3"/>
  <c r="M90" i="3"/>
  <c r="M89" i="3"/>
  <c r="M87" i="3"/>
  <c r="J86" i="3" s="1"/>
  <c r="M85" i="3"/>
  <c r="M84" i="3"/>
  <c r="M82" i="3"/>
  <c r="M81" i="3"/>
  <c r="M78" i="3"/>
  <c r="M77" i="3"/>
  <c r="M73" i="3"/>
  <c r="M74" i="3"/>
  <c r="M75" i="3"/>
  <c r="M72" i="3"/>
  <c r="M63" i="3"/>
  <c r="M64" i="3"/>
  <c r="M65" i="3"/>
  <c r="M66" i="3"/>
  <c r="M67" i="3"/>
  <c r="M68" i="3"/>
  <c r="M62" i="3"/>
  <c r="M56" i="3"/>
  <c r="M57" i="3"/>
  <c r="M58" i="3"/>
  <c r="M59" i="3"/>
  <c r="M60" i="3"/>
  <c r="M29" i="3"/>
  <c r="M19" i="3"/>
  <c r="M20" i="3"/>
  <c r="M21" i="3"/>
  <c r="M15" i="3"/>
  <c r="M28" i="3"/>
  <c r="J26" i="3" s="1"/>
  <c r="M27" i="3"/>
  <c r="M24" i="3"/>
  <c r="M25" i="3"/>
  <c r="M22" i="3"/>
  <c r="M23" i="3"/>
  <c r="M156" i="3"/>
  <c r="M140" i="3"/>
  <c r="M123" i="3"/>
  <c r="M116" i="3"/>
  <c r="J115" i="3" s="1"/>
  <c r="M79" i="3"/>
  <c r="M55" i="3"/>
  <c r="M46" i="3"/>
  <c r="M41" i="3"/>
  <c r="M38" i="3"/>
  <c r="M37" i="3"/>
  <c r="M35" i="3"/>
  <c r="M33" i="3"/>
  <c r="M34" i="3"/>
  <c r="M18" i="3"/>
  <c r="M14" i="3"/>
  <c r="M17" i="1"/>
  <c r="J48" i="3" l="1"/>
  <c r="J139" i="3"/>
  <c r="J125" i="3"/>
  <c r="J122" i="3"/>
  <c r="J88" i="3"/>
  <c r="J142" i="3"/>
  <c r="H138" i="3" s="1"/>
  <c r="J129" i="3"/>
  <c r="J117" i="3"/>
  <c r="J106" i="3"/>
  <c r="J102" i="3"/>
  <c r="J96" i="3"/>
  <c r="J91" i="3"/>
  <c r="J83" i="3"/>
  <c r="J80" i="3"/>
  <c r="J40" i="3"/>
  <c r="J36" i="3"/>
  <c r="J155" i="3"/>
  <c r="J165" i="3"/>
  <c r="J162" i="3"/>
  <c r="J147" i="3"/>
  <c r="H146" i="3" s="1"/>
  <c r="J76" i="3"/>
  <c r="J71" i="3"/>
  <c r="J54" i="3"/>
  <c r="J61" i="3"/>
  <c r="J44" i="3"/>
  <c r="J32" i="3"/>
  <c r="H31" i="3" s="1"/>
  <c r="J17" i="3"/>
  <c r="J13" i="3"/>
  <c r="H12" i="3" s="1"/>
  <c r="H114" i="3" l="1"/>
  <c r="H70" i="3"/>
  <c r="H53" i="3"/>
  <c r="H39" i="3"/>
  <c r="H154" i="3"/>
  <c r="H16" i="3"/>
  <c r="M15" i="1"/>
  <c r="M16" i="1"/>
  <c r="G57" i="1"/>
  <c r="H170" i="3" l="1"/>
</calcChain>
</file>

<file path=xl/sharedStrings.xml><?xml version="1.0" encoding="utf-8"?>
<sst xmlns="http://schemas.openxmlformats.org/spreadsheetml/2006/main" count="610" uniqueCount="300">
  <si>
    <t>Escala Visual de la valoracion del control</t>
  </si>
  <si>
    <t xml:space="preserve">Alto </t>
  </si>
  <si>
    <t xml:space="preserve">Medio </t>
  </si>
  <si>
    <t>Bajo</t>
  </si>
  <si>
    <t>Mas del 70% de cumplimiento</t>
  </si>
  <si>
    <t>Entre el 30 y 69 % de cumplimiento</t>
  </si>
  <si>
    <t>Por debajo del 30%</t>
  </si>
  <si>
    <t xml:space="preserve">Dominio </t>
  </si>
  <si>
    <t xml:space="preserve">Objetivos de Control </t>
  </si>
  <si>
    <t xml:space="preserve">Controles </t>
  </si>
  <si>
    <t xml:space="preserve">Orientacion </t>
  </si>
  <si>
    <t xml:space="preserve">Descripcion </t>
  </si>
  <si>
    <t>Peso del dominio</t>
  </si>
  <si>
    <t>Nivel de cumplimineto del dominio</t>
  </si>
  <si>
    <t>Peso del objetivo</t>
  </si>
  <si>
    <t>Nivel de cumplimineto del objetivo</t>
  </si>
  <si>
    <t>Peso del control</t>
  </si>
  <si>
    <t>Nivel de cumplimiento del control</t>
  </si>
  <si>
    <t>Escala del cumplimiento del control</t>
  </si>
  <si>
    <t xml:space="preserve">Plantilla ISO 27002 </t>
  </si>
  <si>
    <t>Debe</t>
  </si>
  <si>
    <r>
      <rPr>
        <sz val="11"/>
        <rFont val="Calibri"/>
        <family val="2"/>
      </rPr>
      <t>Dominios</t>
    </r>
  </si>
  <si>
    <r>
      <rPr>
        <sz val="11"/>
        <rFont val="Calibri"/>
        <family val="2"/>
      </rPr>
      <t>Objetivos de control</t>
    </r>
  </si>
  <si>
    <r>
      <rPr>
        <sz val="11"/>
        <rFont val="Calibri"/>
        <family val="2"/>
      </rPr>
      <t>Controles</t>
    </r>
  </si>
  <si>
    <t xml:space="preserve">Analisis  </t>
  </si>
  <si>
    <t>Levantamiento de informacion</t>
  </si>
  <si>
    <t>Entrevistas</t>
  </si>
  <si>
    <t>Observacion</t>
  </si>
  <si>
    <t xml:space="preserve">Concluciones  </t>
  </si>
  <si>
    <t>Planeacion</t>
  </si>
  <si>
    <t>Informe de Requerimientos(estandar IEEE830)</t>
  </si>
  <si>
    <t>Requerimientos no funcionales</t>
  </si>
  <si>
    <t>Casos de uso</t>
  </si>
  <si>
    <t>Especificacion de casos de uso(casos de uso extendidos)</t>
  </si>
  <si>
    <t>Mapa de procesos</t>
  </si>
  <si>
    <t>Diagrama de flujo de procesos</t>
  </si>
  <si>
    <t xml:space="preserve">Modelo Entidad Relacion </t>
  </si>
  <si>
    <t>Modelo Relacional</t>
  </si>
  <si>
    <t>Diccionario de datos</t>
  </si>
  <si>
    <t>Normalizacion de la base de datos</t>
  </si>
  <si>
    <t>Modelo logico</t>
  </si>
  <si>
    <t>Diagrama de clases</t>
  </si>
  <si>
    <t>Diagrama de distribucion</t>
  </si>
  <si>
    <t>Mockups de la aplicación</t>
  </si>
  <si>
    <t>Base de Datos</t>
  </si>
  <si>
    <t>Contruccion de la base de datos</t>
  </si>
  <si>
    <t>Interfaz grafica de usuario</t>
  </si>
  <si>
    <t>Maquetacion de la aplicación (HTML)</t>
  </si>
  <si>
    <t>Implementacion de estilos</t>
  </si>
  <si>
    <t>Implementación de JavaScript</t>
  </si>
  <si>
    <t>Codificacion y manejo de CRUD.</t>
  </si>
  <si>
    <t>Crud funcional modulos del sistema</t>
  </si>
  <si>
    <t>Evaluación</t>
  </si>
  <si>
    <t>Modelo de Calidad</t>
  </si>
  <si>
    <t>Gestion de pruebas de calidad</t>
  </si>
  <si>
    <t>Construccion de Manuales</t>
  </si>
  <si>
    <t>Manual Tecnico</t>
  </si>
  <si>
    <t>Manual de Usuario</t>
  </si>
  <si>
    <t>Manual de inatalacion</t>
  </si>
  <si>
    <t>SIGI - DANA'S</t>
  </si>
  <si>
    <t>Ejecución</t>
  </si>
  <si>
    <t xml:space="preserve">Peso de dominio total </t>
  </si>
  <si>
    <t>Store Inventory Control - SIC</t>
  </si>
  <si>
    <t>Politica de Seguridad</t>
  </si>
  <si>
    <t xml:space="preserve">Politica de Seguridad de la informacion. </t>
  </si>
  <si>
    <t>Documento de la política de seguridad de la información</t>
  </si>
  <si>
    <t>Revisión de la política de seguridad de la información</t>
  </si>
  <si>
    <t xml:space="preserve">Estructura organizativa para la seguridad </t>
  </si>
  <si>
    <t xml:space="preserve">Organización interna </t>
  </si>
  <si>
    <t>Comité de la dirección sobre seguridad de la información</t>
  </si>
  <si>
    <t>Coordinación de la seguridad de la información</t>
  </si>
  <si>
    <t>Asignación de responsabilidades para la de seguridad de la información</t>
  </si>
  <si>
    <t>Proceso de autorización para instalaciones de procesamiento de información</t>
  </si>
  <si>
    <t>Acuerdos de confidencialidad</t>
  </si>
  <si>
    <t>Puede</t>
  </si>
  <si>
    <t>Contacto con autoridades</t>
  </si>
  <si>
    <t>Contacto con grupos de interés</t>
  </si>
  <si>
    <t>Revisión independiente de la seguridad de la información</t>
  </si>
  <si>
    <t>Terceras partes</t>
  </si>
  <si>
    <t>Responsabilidad sobre los activos</t>
  </si>
  <si>
    <t>Clasificación de la información</t>
  </si>
  <si>
    <t>Temas de seguridad en acuerdos con terceras partes</t>
  </si>
  <si>
    <t xml:space="preserve">Clasificacion y Control de activos </t>
  </si>
  <si>
    <t xml:space="preserve">Resposabilidad sobre todos los activos </t>
  </si>
  <si>
    <t xml:space="preserve">Inventario de activos </t>
  </si>
  <si>
    <t xml:space="preserve">Propietario de activos </t>
  </si>
  <si>
    <t xml:space="preserve">Uso aceptable de los activos </t>
  </si>
  <si>
    <t xml:space="preserve">Clasificacion de la informacion </t>
  </si>
  <si>
    <t xml:space="preserve">Guias de Clasificacion </t>
  </si>
  <si>
    <t xml:space="preserve">Etiquetado y manejo de la informacion </t>
  </si>
  <si>
    <t>Seguridad en el personal</t>
  </si>
  <si>
    <t xml:space="preserve">Antes del empleo </t>
  </si>
  <si>
    <t xml:space="preserve">Roles y responsabilidades </t>
  </si>
  <si>
    <t xml:space="preserve">Verificacion </t>
  </si>
  <si>
    <t xml:space="preserve">Terminos y condiciones de empleo </t>
  </si>
  <si>
    <t xml:space="preserve">Durante el empleo </t>
  </si>
  <si>
    <t xml:space="preserve">Responsabilidades de la gerencia </t>
  </si>
  <si>
    <t xml:space="preserve">Educacion y formacion en seguridad de la formacion </t>
  </si>
  <si>
    <t xml:space="preserve">Procesos disciplinarios </t>
  </si>
  <si>
    <t>Terminación o cambio del empleo</t>
  </si>
  <si>
    <t>Responsabilidades en la terminación</t>
  </si>
  <si>
    <t>Devolución de activos</t>
  </si>
  <si>
    <t>Eliminación de privilegios de acceso</t>
  </si>
  <si>
    <t xml:space="preserve">Seguridad fisica y de el entorno </t>
  </si>
  <si>
    <t>Áreas Seguras</t>
  </si>
  <si>
    <t>Perímetro de seguridad física</t>
  </si>
  <si>
    <t>Controles de acceso físico</t>
  </si>
  <si>
    <t>Seguridad de oficinas, recintos e instalaciones</t>
  </si>
  <si>
    <t>Protección contra amenazas externas y ambientales</t>
  </si>
  <si>
    <t>Trabajo de áreas seguras</t>
  </si>
  <si>
    <t>Áreas de carga, entrega y áreas públicas</t>
  </si>
  <si>
    <t>Seguridad de los Equipos</t>
  </si>
  <si>
    <t>Ubicación y protección del equipo</t>
  </si>
  <si>
    <t>Herramientas de soporte</t>
  </si>
  <si>
    <t>Seguridad del cableado</t>
  </si>
  <si>
    <t>Mantenimiento de equipos</t>
  </si>
  <si>
    <t>Seguridad del equipamiento fuera de las instalaciones</t>
  </si>
  <si>
    <t>Seguridad en la reutilización o eliminación de equipos</t>
  </si>
  <si>
    <t>Movimientos de equipos</t>
  </si>
  <si>
    <t>Gestión de comunicaciones y operaciones</t>
  </si>
  <si>
    <t>Procedimientos operacionales y responsabilidades</t>
  </si>
  <si>
    <t>Procedimientos de operación documentados</t>
  </si>
  <si>
    <t>Control de cambios</t>
  </si>
  <si>
    <t>Separación de funciones</t>
  </si>
  <si>
    <t>Separación de las instalaciones de desarrollo y producción</t>
  </si>
  <si>
    <t>Administración de servicios de terceras partes</t>
  </si>
  <si>
    <t>Entrega de servicios</t>
  </si>
  <si>
    <t>Monitoreo y revisión de servicios de terceros</t>
  </si>
  <si>
    <t>Manejo de cambios a servicios de terceros</t>
  </si>
  <si>
    <t>Planificación y aceptación del sistema</t>
  </si>
  <si>
    <t>Planificación de la capacidad</t>
  </si>
  <si>
    <t>Aceptación del sistema</t>
  </si>
  <si>
    <t>Protección contra software malicioso y móvil</t>
  </si>
  <si>
    <t>Controles contra software malicioso</t>
  </si>
  <si>
    <t>Controles contra código móvil</t>
  </si>
  <si>
    <t>Copias de seguridad</t>
  </si>
  <si>
    <t>Información de copias de seguridad</t>
  </si>
  <si>
    <t>Administración de la seguridad en redes</t>
  </si>
  <si>
    <t>Controles de redes</t>
  </si>
  <si>
    <t>Seguridad de los servicios de red</t>
  </si>
  <si>
    <t>Manejo de medios de soporte</t>
  </si>
  <si>
    <t>Administración de los medios de computación removibles</t>
  </si>
  <si>
    <t>Eliminación de medios</t>
  </si>
  <si>
    <t>Procedimientos para el manejo de la información</t>
  </si>
  <si>
    <t>Seguridad de la documentación del sistema</t>
  </si>
  <si>
    <t>Intercambio de información</t>
  </si>
  <si>
    <t>Políticas y procedimientos para el intercambio de información</t>
  </si>
  <si>
    <t>Acuerdos de intercambio</t>
  </si>
  <si>
    <t>Medios físicos en transito</t>
  </si>
  <si>
    <t>Mensajes electrónicos</t>
  </si>
  <si>
    <t>Sistemas de información del negocio</t>
  </si>
  <si>
    <t>Servicios de comercio electronico</t>
  </si>
  <si>
    <t>Comercio electronico</t>
  </si>
  <si>
    <t>Transacciones en línea</t>
  </si>
  <si>
    <t>Información públicamente disponible</t>
  </si>
  <si>
    <t>Monitoreo y supervisión</t>
  </si>
  <si>
    <t>Logs de auditoria</t>
  </si>
  <si>
    <t>Monitoreo de uso de sistema</t>
  </si>
  <si>
    <t>Protección de los logs</t>
  </si>
  <si>
    <t>Registro de actividades de administrador y operador del sistema</t>
  </si>
  <si>
    <t>Fallas de login</t>
  </si>
  <si>
    <t>Sincronización del reloj</t>
  </si>
  <si>
    <t>Control de accesos</t>
  </si>
  <si>
    <t>Requisitos de negocio para el control de acceso</t>
  </si>
  <si>
    <t>Política de control de accesos</t>
  </si>
  <si>
    <t>Administración de acceso de usuarios</t>
  </si>
  <si>
    <t>Registro de usuarios</t>
  </si>
  <si>
    <t>Administración de privilegios</t>
  </si>
  <si>
    <t>Administración de contraseñas</t>
  </si>
  <si>
    <t>Revisión de los derechos de acceso de usuario</t>
  </si>
  <si>
    <t>Controles criptográficos</t>
  </si>
  <si>
    <t>Política de utilización de controles criptográficos</t>
  </si>
  <si>
    <t>Administración de llaves</t>
  </si>
  <si>
    <t>Seguridad de los archivos del sistema</t>
  </si>
  <si>
    <t>Control del software operacional</t>
  </si>
  <si>
    <t>Protección de los datos de prueba del sistema</t>
  </si>
  <si>
    <t>Control de acceso al código fuente de las aplicaciones</t>
  </si>
  <si>
    <t>Seguridad en los procesos de desarrollo y soporte</t>
  </si>
  <si>
    <t>Procedimientos de control de cambios</t>
  </si>
  <si>
    <t>Revisión técnica de los cambios en el sistema operativo</t>
  </si>
  <si>
    <t>Restricciones en los cambio a los paquetes de software</t>
  </si>
  <si>
    <t>Fugas de información</t>
  </si>
  <si>
    <t>Desarrollo externo de software</t>
  </si>
  <si>
    <t>Gestión de vulnerabilidades técnicas</t>
  </si>
  <si>
    <t>Control de vulnerabilidades técnicas</t>
  </si>
  <si>
    <t>Gestión de incidentes de la seguridad de la información</t>
  </si>
  <si>
    <t>Notificando eventos de seguridad de la información y debilidades</t>
  </si>
  <si>
    <t>Reportando eventos de seguridad de la información</t>
  </si>
  <si>
    <t>Reportando debilidades de seguridad</t>
  </si>
  <si>
    <t>Gestión de incidentes y mejoramiento de la seguridad de la información</t>
  </si>
  <si>
    <t>Procedimientos y responsabilidades</t>
  </si>
  <si>
    <t>Lecciones aprendidas</t>
  </si>
  <si>
    <t>Recolección de evidencia</t>
  </si>
  <si>
    <t>Gestión de la continuidad del negocio</t>
  </si>
  <si>
    <t>Aspectos de seguridad de la información en la gestión de continuidad del negocio</t>
  </si>
  <si>
    <t>Inclusión de seguridad de la información en el proceso de gestión de la continuidad del negocio</t>
  </si>
  <si>
    <t>Continuidad del negocio y análisis del riesgo</t>
  </si>
  <si>
    <t>Desarrollo e implementación de planes de continuidad incluyendo seguridad de la información</t>
  </si>
  <si>
    <t>Marco para la planeación de la continuidad del negocio</t>
  </si>
  <si>
    <t>Prueba, mantenimiento y reevaluación de los planes de continuidad del negocio</t>
  </si>
  <si>
    <t>Cumplimiento</t>
  </si>
  <si>
    <t>Cumplimiento con los requisitos legales</t>
  </si>
  <si>
    <t>Identificación de la legislación aplicable</t>
  </si>
  <si>
    <t>Derechos de propiedad intelectual (dpi)</t>
  </si>
  <si>
    <t>Protección de los registros de la organización</t>
  </si>
  <si>
    <t>Protección de datos y privacidad de la información personal</t>
  </si>
  <si>
    <t>Prevención del uso inadecuado de los recursos de procesamiento de información</t>
  </si>
  <si>
    <t>Regulación de controles para el uso de criptografía</t>
  </si>
  <si>
    <t>Cumplimiento con las políticas y estándares de seguridad y cumplimiento técnico</t>
  </si>
  <si>
    <t>Cumplimiento con las políticas y procedimientos</t>
  </si>
  <si>
    <t>Verificación de la cumplimiento técnico</t>
  </si>
  <si>
    <t>Consideraciones de la auditoria de sistemas de información</t>
  </si>
  <si>
    <t>Controles de auditoria a los sistemas de información</t>
  </si>
  <si>
    <t>Protección de las herramientas de auditoria de sistemas</t>
  </si>
  <si>
    <t>FASE</t>
  </si>
  <si>
    <t>ACTIVIDADES</t>
  </si>
  <si>
    <t>PELIGRO</t>
  </si>
  <si>
    <t>RIESGO</t>
  </si>
  <si>
    <t xml:space="preserve">EVALUACIÓN DE RIESGO </t>
  </si>
  <si>
    <t>PROBABILIDAD</t>
  </si>
  <si>
    <t>IMPACTO</t>
  </si>
  <si>
    <t>PXI</t>
  </si>
  <si>
    <t>NIVEL  DE RIESGO</t>
  </si>
  <si>
    <t>ACEPTABILIDAD</t>
  </si>
  <si>
    <t>Levantamiento de información</t>
  </si>
  <si>
    <t>No tener claro la información que desea adquirir</t>
  </si>
  <si>
    <t xml:space="preserve">La información adquirida es errónea </t>
  </si>
  <si>
    <t>MEDIO</t>
  </si>
  <si>
    <t>ACEPTABLE</t>
  </si>
  <si>
    <t xml:space="preserve">No presentar una idea centrada a lo que va enfocado el proyecto </t>
  </si>
  <si>
    <t>Al no tener la idea centrada no poder avanzar en el proyecto</t>
  </si>
  <si>
    <t>ALTO</t>
  </si>
  <si>
    <t>NO ACEPTABLE</t>
  </si>
  <si>
    <t>No tener la descripción concisa del problema que vamos abordar</t>
  </si>
  <si>
    <t>Al no tener claro cuál es el problema que vamos abordar podemos coger distintos rumbos</t>
  </si>
  <si>
    <t>Debemos tener una determinación clara sencilla y concreta de los objetivos que queremos alcanzar en el proyecto</t>
  </si>
  <si>
    <t xml:space="preserve">Mala planificación y falta de recurso ya que se puede modificar en el trascurso se puede añadir nuevos requerimientos </t>
  </si>
  <si>
    <t>Planeación</t>
  </si>
  <si>
    <t>Un caso de uso extendido puede manejar excepciones, alternativas, etc. Se tienen casos de uso específicos en lugar de casos de uso generales en los que no es fácil describir dichas situaciones</t>
  </si>
  <si>
    <t xml:space="preserve">Se tiene que realizar el paso a paso en la plantilla de casos de uso extendió ya que en ella se indica cada una de las acciones que pueden realizar los actores del sistema </t>
  </si>
  <si>
    <t xml:space="preserve">Se tiene que incorporar correctamente todos los proceso y subproceso del proyecto </t>
  </si>
  <si>
    <t xml:space="preserve">Se realizar el diagrama de flujo y representar cada etapa del proceso </t>
  </si>
  <si>
    <t>No se representa visualmente y no se comprende el proceso para el personal externo</t>
  </si>
  <si>
    <t>se debe realizar para poder introducir, organizar e informar sobre todo tipo de datos</t>
  </si>
  <si>
    <t>No se tiene un manejo detallado del sistema como puede ser la documentación las características del sistema</t>
  </si>
  <si>
    <t xml:space="preserve">No tener un   manejo detallado del sistema por que puede llegar a tener enormes volúmenes de datos que fluyen por ellos en forma de documentos o reportes </t>
  </si>
  <si>
    <t xml:space="preserve">Si no se realiza no habrá una reducción de la redundancia de los datos ni la disminución de los problemas y actualización de los datos en las tablas </t>
  </si>
  <si>
    <t xml:space="preserve">Si no se normaliza la base de datos no se aria una redundancia de datos tendríamos información innecesaria menos capacidad de almacenamiento </t>
  </si>
  <si>
    <t xml:space="preserve">Corremos el riesgo de no reconocer operaciones de una clase o paquete que son visibles desde otras clases o paquetes. </t>
  </si>
  <si>
    <t>No se podar reconocer la ejecución del proceso o su procedimiento</t>
  </si>
  <si>
    <t>BAJO</t>
  </si>
  <si>
    <t>Normalmente tenemos una idea general de lo que queremos, pero no tenemos tanta seguridad respecto a los detalles de desarrollo</t>
  </si>
  <si>
    <t xml:space="preserve">Que el diseño no sea el adecuado para el proyecto y se puede realizar modificación como su interfaz grafica </t>
  </si>
  <si>
    <t xml:space="preserve">La construcción de la base de datos tiene como objetivo general ayudar a una organización a través del almacenamiento y el procesamiento de un conjunto de información </t>
  </si>
  <si>
    <t>Si la base de datos no está bien estructurada   para recoger, almacenar y administrar la información interna no nos sirve para el proyecto</t>
  </si>
  <si>
    <t>Que la estructuración del leguaje de JavaScript no quede similar a lo mostrado en la representación de Mockups de la aplicación</t>
  </si>
  <si>
    <t>Codificación casos de uso</t>
  </si>
  <si>
    <t xml:space="preserve">Se realizan las pruebas a los procesos que permiten verificar y revelar la calidad nuestro producto software para identificar posibles fallos </t>
  </si>
  <si>
    <t>Consiste en la eliminación de errores y actualización de software es preciso la realización de test para que el producto continúe su funcionalidad correctamente y que ninguna de las modificaciones haya producido uno o más errores</t>
  </si>
  <si>
    <t>La documentación del manual es importante para identificar más fácilmente los aspectos y características que forman parte de un proyecto</t>
  </si>
  <si>
    <t>Entre el 30 y 70 % de cumplimiento</t>
  </si>
  <si>
    <t>Debe estar documentado correctamente el manual   es importante para identificar más fácilmente el funcionamiento del sistema y describir cada uno de los pasos necesarios para la configuración copulación e instalación del sistema</t>
  </si>
  <si>
    <t xml:space="preserve">Debe estar documentado correctamente el manual   es importante para identificar más fácilmente los roles del aplicativo sus funciones y su usabilidad de usuarios externos </t>
  </si>
  <si>
    <t xml:space="preserve">Se tiene que realizar las recomendaciones para la especificación de los requerimiento o requisitos de software el cual tiene como producto final la documentación </t>
  </si>
  <si>
    <t xml:space="preserve">Al no definir los límites y requerimientos del mismo, y toda la información necesaria de acuerdos entre el cliente y el grupo de desarrollo para así cumplir con la totalidad de exigencias estipuladas
</t>
  </si>
  <si>
    <t xml:space="preserve">Debemos especificar bien el requisito para las funcionalidades que presenten las operaciones del sistema </t>
  </si>
  <si>
    <t>Los requerimientos funcionales no cumplen con el objetivo con el que fue realizado</t>
  </si>
  <si>
    <t>Tenemos que describir correctamente las actividades que vamos a realizar en el proceso como todo lo roles que tiene los usuarios como su proceso o subproceso</t>
  </si>
  <si>
    <t xml:space="preserve">El usuario externo de tal manera no comprenderá los comportamientos de cada rol del sistema por lo tal es de vital importancia </t>
  </si>
  <si>
    <t xml:space="preserve">Al no incorporar correctamente todos los procesos, podemos tener inconvenientes en la codificación del aplicativo </t>
  </si>
  <si>
    <t xml:space="preserve">Al no tener el modelo relación no podemos comprender como está conformado la base de datos </t>
  </si>
  <si>
    <t xml:space="preserve">Se tiene que modelar de manera estática las vistas de diseño de cualquier proyecto O.O (orientado a objetos) </t>
  </si>
  <si>
    <t>Si no representa gráficamente los pasos que se siguen en toda una secuencia de actividades, dentro de un proceso o un procedimiento</t>
  </si>
  <si>
    <t>Es necesario tener conocimiento de HTML para estructural aplicativo y también para insertar otros códigos más potentes, como los de JavaScript</t>
  </si>
  <si>
    <t>Al momento de darle el estilo HTLML podríamos alterar el diseño de la representación de Mockups de la aplicación</t>
  </si>
  <si>
    <t>debemos conocer lenguaje CSS que nos permita crear páginas de una manera más exacta y aplicarles estilos (colores, márgenes, formas, tipos de letras, etc.)</t>
  </si>
  <si>
    <t>Al momento de darle el estilo CSS podríamos alterar el diseño de la representación de Mockups de la aplicación</t>
  </si>
  <si>
    <t>que el caso de uso no tenga claro el proceso y al momento de codificar sea erróneo</t>
  </si>
  <si>
    <t xml:space="preserve">Al momento de codificar el caso de uso no cumpla con el proceso o función a la que fue creado </t>
  </si>
  <si>
    <t xml:space="preserve">Se utiliza JavaScript para añadir características del aplicativo web podemos altera el código HTML y usarse para crear interactividad dinámica </t>
  </si>
  <si>
    <t xml:space="preserve">Se tiene que explicar de manera detallada los procedimientos para que a través de ellos logramos evitar grandes errores que se suelen cometer en la funcionalidad del aplicativo </t>
  </si>
  <si>
    <t>Se tiene que realizar documentación y comunicación técnica que busca brindar asistencia a personas externas para la  Usabilidad del sistema</t>
  </si>
  <si>
    <t>Se debe realizar porque sus objetivo servir de guía en la instalación del sistema. Para ello, en primer lugar, deberá especificar los requerimientos hardware y software</t>
  </si>
  <si>
    <t>Manual de instalación</t>
  </si>
  <si>
    <t>Manual Técnico</t>
  </si>
  <si>
    <t>Gestión de pruebas de calidad</t>
  </si>
  <si>
    <t>Implementación de estilos (CSS)</t>
  </si>
  <si>
    <t>Maquetación de la aplicación (HTML)</t>
  </si>
  <si>
    <t>Construcción de la base de datos</t>
  </si>
  <si>
    <t>Diagrama de distribución</t>
  </si>
  <si>
    <t>Normalización de la base de datos</t>
  </si>
  <si>
    <t>Especificación de casos de uso(casos de uso extendidos)</t>
  </si>
  <si>
    <t>Informe de Requerimientos(estándar IEEE830)</t>
  </si>
  <si>
    <t xml:space="preserve">Alcance del proyecto </t>
  </si>
  <si>
    <t>Planteamiento del problema</t>
  </si>
  <si>
    <t>Objetivos generales</t>
  </si>
  <si>
    <t>Análisis</t>
  </si>
  <si>
    <t>Nivel de cumplimineto del dominio total</t>
  </si>
  <si>
    <t>Total de dominios</t>
  </si>
  <si>
    <t>Matriz de calidad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</si>
</sst>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3" formatCode="_-* #,##0.00_-;\-* #,##0.00_-;_-* &quot;-&quot;??_-;_-@_-"/>
    <numFmt numFmtId="164" formatCode="_-* #,##0_-;\-* #,##0_-;_-* &quot;-&quot;??_-;_-@_-"/>
  </numFmts>
  <fonts count="28" x14ac:knownFonts="1">
    <font>
      <sz val="11"/>
      <color theme="1"/>
      <name val="Calibri"/>
      <family val="2"/>
      <scheme val="minor"/>
    </font>
    <font>
      <sz val="12"/>
      <color theme="1"/>
      <name val="Times New Roman"/>
      <family val="1"/>
    </font>
    <font>
      <b/>
      <sz val="12"/>
      <color theme="1"/>
      <name val="Times New Roman"/>
      <family val="1"/>
    </font>
    <font>
      <sz val="10"/>
      <color rgb="FF000000"/>
      <name val="Times New Roman"/>
      <family val="1"/>
    </font>
    <font>
      <sz val="8"/>
      <color rgb="FF000000"/>
      <name val="Tahoma"/>
      <family val="2"/>
    </font>
    <font>
      <sz val="12"/>
      <color rgb="FF000000"/>
      <name val="Times New Roman"/>
      <family val="1"/>
    </font>
    <font>
      <b/>
      <sz val="12"/>
      <color rgb="FF000000"/>
      <name val="Times New Roman"/>
      <family val="1"/>
    </font>
    <font>
      <b/>
      <sz val="12"/>
      <name val="Times New Roman"/>
      <family val="1"/>
    </font>
    <font>
      <sz val="12"/>
      <name val="Times New Roman"/>
      <family val="1"/>
    </font>
    <font>
      <sz val="10"/>
      <color rgb="FF000000"/>
      <name val="Times New Roman"/>
      <charset val="204"/>
    </font>
    <font>
      <sz val="11"/>
      <color rgb="FF000000"/>
      <name val="Calibri"/>
      <family val="2"/>
    </font>
    <font>
      <sz val="11"/>
      <name val="Calibri"/>
      <family val="2"/>
    </font>
    <font>
      <sz val="12"/>
      <color rgb="FF000080"/>
      <name val="Times New Roman"/>
      <family val="1"/>
    </font>
    <font>
      <sz val="11"/>
      <color theme="1"/>
      <name val="Calibri"/>
      <family val="2"/>
      <scheme val="minor"/>
    </font>
    <font>
      <sz val="12"/>
      <color theme="1"/>
      <name val="Calibri Light"/>
      <family val="2"/>
      <scheme val="major"/>
    </font>
    <font>
      <sz val="14"/>
      <color theme="1" tint="0.34998626667073579"/>
      <name val="Calibri Light"/>
      <family val="2"/>
      <scheme val="major"/>
    </font>
    <font>
      <sz val="22"/>
      <color theme="2" tint="-0.749992370372631"/>
      <name val="Arial"/>
      <family val="2"/>
    </font>
    <font>
      <b/>
      <sz val="14"/>
      <color theme="2" tint="-0.749992370372631"/>
      <name val="Calibri"/>
      <family val="2"/>
      <scheme val="minor"/>
    </font>
    <font>
      <b/>
      <sz val="10"/>
      <color theme="2" tint="-0.749992370372631"/>
      <name val="Arial"/>
      <family val="2"/>
    </font>
    <font>
      <b/>
      <sz val="12"/>
      <color theme="2" tint="-0.749992370372631"/>
      <name val="Arial"/>
      <family val="2"/>
    </font>
    <font>
      <b/>
      <sz val="12"/>
      <color theme="2" tint="-0.749992370372631"/>
      <name val="Algerian"/>
      <family val="5"/>
    </font>
    <font>
      <sz val="26"/>
      <color theme="1"/>
      <name val="Bahnschrift Light"/>
      <family val="2"/>
    </font>
    <font>
      <sz val="14"/>
      <color theme="1" tint="0.14999847407452621"/>
      <name val="Calibri Light"/>
      <family val="2"/>
      <scheme val="major"/>
    </font>
    <font>
      <sz val="14"/>
      <color theme="1" tint="0.14999847407452621"/>
      <name val="Calibri"/>
      <family val="2"/>
    </font>
    <font>
      <sz val="20"/>
      <color theme="1"/>
      <name val="PMingLiU-ExtB"/>
      <family val="1"/>
    </font>
    <font>
      <b/>
      <sz val="12"/>
      <color theme="1"/>
      <name val="Bell MT"/>
      <family val="1"/>
    </font>
    <font>
      <sz val="14"/>
      <color rgb="FF262626"/>
      <name val="Calibri Light"/>
      <family val="2"/>
    </font>
    <font>
      <sz val="14"/>
      <color rgb="FF595959"/>
      <name val="Calibri Light"/>
      <family val="2"/>
    </font>
  </fonts>
  <fills count="19">
    <fill>
      <patternFill patternType="none"/>
    </fill>
    <fill>
      <patternFill patternType="gray125"/>
    </fill>
    <fill>
      <patternFill patternType="solid">
        <fgColor theme="9"/>
        <bgColor indexed="64"/>
      </patternFill>
    </fill>
    <fill>
      <patternFill patternType="solid">
        <fgColor theme="7"/>
        <bgColor indexed="64"/>
      </patternFill>
    </fill>
    <fill>
      <patternFill patternType="solid">
        <fgColor rgb="FFFF0000"/>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4" tint="0.59999389629810485"/>
        <bgColor indexed="64"/>
      </patternFill>
    </fill>
    <fill>
      <patternFill patternType="solid">
        <fgColor rgb="FFCCFFCC"/>
      </patternFill>
    </fill>
    <fill>
      <patternFill patternType="solid">
        <fgColor theme="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rgb="FFFFFF99"/>
      </patternFill>
    </fill>
    <fill>
      <patternFill patternType="solid">
        <fgColor theme="4" tint="0.39997558519241921"/>
        <bgColor indexed="64"/>
      </patternFill>
    </fill>
    <fill>
      <patternFill patternType="solid">
        <fgColor rgb="FFC00000"/>
        <bgColor indexed="64"/>
      </patternFill>
    </fill>
    <fill>
      <patternFill patternType="solid">
        <fgColor theme="6" tint="0.79998168889431442"/>
        <bgColor indexed="64"/>
      </patternFill>
    </fill>
    <fill>
      <patternFill patternType="solid">
        <fgColor theme="8" tint="0.39997558519241921"/>
        <bgColor indexed="64"/>
      </patternFill>
    </fill>
  </fills>
  <borders count="4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bottom style="thin">
        <color rgb="FF000000"/>
      </bottom>
      <diagonal/>
    </border>
    <border>
      <left style="thin">
        <color rgb="FF000000"/>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indexed="64"/>
      </top>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style="thin">
        <color rgb="FF000000"/>
      </top>
      <bottom style="thin">
        <color rgb="FF000000"/>
      </bottom>
      <diagonal/>
    </border>
    <border>
      <left style="double">
        <color indexed="64"/>
      </left>
      <right style="double">
        <color indexed="64"/>
      </right>
      <top style="double">
        <color indexed="64"/>
      </top>
      <bottom/>
      <diagonal/>
    </border>
    <border>
      <left style="double">
        <color indexed="64"/>
      </left>
      <right style="double">
        <color indexed="64"/>
      </right>
      <top/>
      <bottom/>
      <diagonal/>
    </border>
    <border>
      <left style="double">
        <color indexed="64"/>
      </left>
      <right style="thin">
        <color indexed="64"/>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thin">
        <color indexed="64"/>
      </right>
      <top style="double">
        <color indexed="64"/>
      </top>
      <bottom style="double">
        <color indexed="64"/>
      </bottom>
      <diagonal/>
    </border>
    <border>
      <left style="thin">
        <color rgb="FF000000"/>
      </left>
      <right/>
      <top/>
      <bottom style="thin">
        <color indexed="64"/>
      </bottom>
      <diagonal/>
    </border>
    <border>
      <left style="thin">
        <color rgb="FF000000"/>
      </left>
      <right/>
      <top style="thin">
        <color indexed="64"/>
      </top>
      <bottom/>
      <diagonal/>
    </border>
    <border>
      <left/>
      <right style="thin">
        <color indexed="64"/>
      </right>
      <top style="thin">
        <color rgb="FF000000"/>
      </top>
      <bottom/>
      <diagonal/>
    </border>
    <border>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style="thin">
        <color indexed="64"/>
      </left>
      <right style="thin">
        <color indexed="64"/>
      </right>
      <top style="thin">
        <color indexed="64"/>
      </top>
      <bottom style="thin">
        <color rgb="FF000000"/>
      </bottom>
      <diagonal/>
    </border>
  </borders>
  <cellStyleXfs count="6">
    <xf numFmtId="0" fontId="0" fillId="0" borderId="0"/>
    <xf numFmtId="0" fontId="3" fillId="0" borderId="0"/>
    <xf numFmtId="0" fontId="9" fillId="0" borderId="0"/>
    <xf numFmtId="43" fontId="13" fillId="0" borderId="0" applyFont="0" applyFill="0" applyBorder="0" applyAlignment="0" applyProtection="0"/>
    <xf numFmtId="0" fontId="3" fillId="0" borderId="0"/>
    <xf numFmtId="43" fontId="13" fillId="0" borderId="0" applyFont="0" applyFill="0" applyBorder="0" applyAlignment="0" applyProtection="0"/>
  </cellStyleXfs>
  <cellXfs count="276">
    <xf numFmtId="0" fontId="0" fillId="0" borderId="0" xfId="0"/>
    <xf numFmtId="0" fontId="0" fillId="2" borderId="1" xfId="0" applyFill="1" applyBorder="1"/>
    <xf numFmtId="0" fontId="1" fillId="0" borderId="1" xfId="0" applyFont="1" applyBorder="1"/>
    <xf numFmtId="0" fontId="0" fillId="3" borderId="1" xfId="0" applyFill="1" applyBorder="1"/>
    <xf numFmtId="0" fontId="0" fillId="4" borderId="1" xfId="0" applyFill="1" applyBorder="1"/>
    <xf numFmtId="0" fontId="2" fillId="8" borderId="1" xfId="0" applyFont="1" applyFill="1" applyBorder="1" applyAlignment="1">
      <alignment horizontal="center" wrapText="1"/>
    </xf>
    <xf numFmtId="0" fontId="2" fillId="8" borderId="1" xfId="0" applyFont="1" applyFill="1" applyBorder="1" applyAlignment="1">
      <alignment horizontal="center"/>
    </xf>
    <xf numFmtId="0" fontId="1" fillId="0" borderId="1" xfId="0" applyFont="1" applyFill="1" applyBorder="1" applyAlignment="1">
      <alignment horizontal="center"/>
    </xf>
    <xf numFmtId="0" fontId="2" fillId="6" borderId="1" xfId="0" applyFont="1" applyFill="1" applyBorder="1" applyAlignment="1">
      <alignment horizontal="center"/>
    </xf>
    <xf numFmtId="0" fontId="1" fillId="0" borderId="1" xfId="0" applyFont="1" applyBorder="1" applyAlignment="1">
      <alignment horizontal="center"/>
    </xf>
    <xf numFmtId="0" fontId="1" fillId="6" borderId="5" xfId="0" applyFont="1" applyFill="1" applyBorder="1"/>
    <xf numFmtId="0" fontId="1" fillId="6" borderId="0" xfId="0" applyFont="1" applyFill="1" applyBorder="1"/>
    <xf numFmtId="0" fontId="1" fillId="6" borderId="6" xfId="0" applyFont="1" applyFill="1" applyBorder="1"/>
    <xf numFmtId="0" fontId="1" fillId="6" borderId="1" xfId="0" applyFont="1" applyFill="1" applyBorder="1" applyAlignment="1">
      <alignment horizontal="center"/>
    </xf>
    <xf numFmtId="0" fontId="1" fillId="6" borderId="3" xfId="0" applyFont="1" applyFill="1" applyBorder="1"/>
    <xf numFmtId="0" fontId="1" fillId="6" borderId="4" xfId="0" applyFont="1" applyFill="1" applyBorder="1"/>
    <xf numFmtId="0" fontId="1" fillId="6" borderId="7" xfId="0" applyFont="1" applyFill="1" applyBorder="1"/>
    <xf numFmtId="0" fontId="1" fillId="6" borderId="8" xfId="0" applyFont="1" applyFill="1" applyBorder="1"/>
    <xf numFmtId="0" fontId="1" fillId="6" borderId="9" xfId="0" applyFont="1" applyFill="1" applyBorder="1"/>
    <xf numFmtId="0" fontId="1" fillId="6" borderId="2" xfId="0" applyFont="1" applyFill="1" applyBorder="1"/>
    <xf numFmtId="0" fontId="1" fillId="6" borderId="10" xfId="0" applyFont="1" applyFill="1" applyBorder="1"/>
    <xf numFmtId="0" fontId="1" fillId="6" borderId="12" xfId="0" applyFont="1" applyFill="1" applyBorder="1"/>
    <xf numFmtId="0" fontId="1" fillId="6" borderId="11" xfId="0" applyFont="1" applyFill="1" applyBorder="1"/>
    <xf numFmtId="1" fontId="6" fillId="6" borderId="17" xfId="1" applyNumberFormat="1" applyFont="1" applyFill="1" applyBorder="1" applyAlignment="1">
      <alignment horizontal="center" vertical="top" shrinkToFit="1"/>
    </xf>
    <xf numFmtId="1" fontId="5" fillId="0" borderId="17" xfId="1" applyNumberFormat="1" applyFont="1" applyFill="1" applyBorder="1" applyAlignment="1">
      <alignment horizontal="center" vertical="top" shrinkToFit="1"/>
    </xf>
    <xf numFmtId="0" fontId="8" fillId="10" borderId="17" xfId="1" applyFont="1" applyFill="1" applyBorder="1" applyAlignment="1">
      <alignment horizontal="left" vertical="top" wrapText="1"/>
    </xf>
    <xf numFmtId="0" fontId="8" fillId="0" borderId="17" xfId="1" applyFont="1" applyFill="1" applyBorder="1" applyAlignment="1">
      <alignment horizontal="left" vertical="top" wrapText="1"/>
    </xf>
    <xf numFmtId="0" fontId="1" fillId="6" borderId="0" xfId="0" applyFont="1" applyFill="1"/>
    <xf numFmtId="0" fontId="11" fillId="0" borderId="1" xfId="0" applyFont="1" applyBorder="1" applyAlignment="1">
      <alignment horizontal="center" wrapText="1"/>
    </xf>
    <xf numFmtId="1" fontId="4" fillId="0" borderId="1" xfId="0" applyNumberFormat="1" applyFont="1" applyBorder="1" applyAlignment="1">
      <alignment horizontal="center" shrinkToFit="1"/>
    </xf>
    <xf numFmtId="0" fontId="11" fillId="0" borderId="1" xfId="0" applyFont="1" applyBorder="1" applyAlignment="1">
      <alignment vertical="top" wrapText="1"/>
    </xf>
    <xf numFmtId="1" fontId="10" fillId="0" borderId="1" xfId="0" applyNumberFormat="1" applyFont="1" applyBorder="1" applyAlignment="1">
      <alignment horizontal="center" vertical="top" shrinkToFit="1"/>
    </xf>
    <xf numFmtId="0" fontId="11" fillId="0" borderId="1" xfId="0" applyFont="1" applyBorder="1" applyAlignment="1">
      <alignment horizontal="center" vertical="top" wrapText="1"/>
    </xf>
    <xf numFmtId="0" fontId="5" fillId="10" borderId="0" xfId="2" applyFont="1" applyFill="1" applyBorder="1" applyAlignment="1">
      <alignment horizontal="left" vertical="center" wrapText="1"/>
    </xf>
    <xf numFmtId="0" fontId="5" fillId="10" borderId="0" xfId="1" applyFont="1" applyFill="1" applyBorder="1" applyAlignment="1">
      <alignment horizontal="left" vertical="top" wrapText="1"/>
    </xf>
    <xf numFmtId="0" fontId="5" fillId="10" borderId="0" xfId="1" applyFont="1" applyFill="1" applyBorder="1" applyAlignment="1">
      <alignment horizontal="left" vertical="center" wrapText="1"/>
    </xf>
    <xf numFmtId="0" fontId="5" fillId="10" borderId="0" xfId="2" applyFont="1" applyFill="1" applyBorder="1" applyAlignment="1">
      <alignment horizontal="left" wrapText="1"/>
    </xf>
    <xf numFmtId="0" fontId="5" fillId="10" borderId="0" xfId="1" applyFont="1" applyFill="1" applyBorder="1" applyAlignment="1">
      <alignment horizontal="left" wrapText="1"/>
    </xf>
    <xf numFmtId="0" fontId="1" fillId="10" borderId="0" xfId="0" applyFont="1" applyFill="1" applyBorder="1" applyAlignment="1">
      <alignment horizontal="center" wrapText="1"/>
    </xf>
    <xf numFmtId="0" fontId="0" fillId="10" borderId="0" xfId="0" applyFont="1" applyFill="1" applyBorder="1"/>
    <xf numFmtId="0" fontId="0" fillId="0" borderId="3" xfId="0" applyBorder="1"/>
    <xf numFmtId="0" fontId="1" fillId="10" borderId="3" xfId="0" applyFont="1" applyFill="1" applyBorder="1" applyAlignment="1">
      <alignment horizontal="center" wrapText="1"/>
    </xf>
    <xf numFmtId="0" fontId="1" fillId="7" borderId="22" xfId="0" applyFont="1" applyFill="1" applyBorder="1" applyAlignment="1">
      <alignment horizontal="center" vertical="center"/>
    </xf>
    <xf numFmtId="1" fontId="6" fillId="6" borderId="14" xfId="1" applyNumberFormat="1" applyFont="1" applyFill="1" applyBorder="1" applyAlignment="1">
      <alignment horizontal="center" vertical="top" shrinkToFit="1"/>
    </xf>
    <xf numFmtId="0" fontId="1" fillId="0" borderId="1" xfId="0" applyFont="1" applyBorder="1" applyAlignment="1">
      <alignment vertical="top"/>
    </xf>
    <xf numFmtId="0" fontId="2" fillId="8" borderId="23" xfId="0" applyFont="1" applyFill="1" applyBorder="1" applyAlignment="1">
      <alignment horizontal="center" wrapText="1"/>
    </xf>
    <xf numFmtId="2" fontId="0" fillId="0" borderId="0" xfId="0" applyNumberFormat="1"/>
    <xf numFmtId="0" fontId="8" fillId="0" borderId="0" xfId="1" applyFont="1" applyAlignment="1">
      <alignment horizontal="left" vertical="top" wrapText="1"/>
    </xf>
    <xf numFmtId="0" fontId="15" fillId="0" borderId="1" xfId="1" applyFont="1" applyBorder="1" applyAlignment="1">
      <alignment vertical="center" wrapText="1"/>
    </xf>
    <xf numFmtId="0" fontId="0" fillId="0" borderId="0" xfId="0"/>
    <xf numFmtId="0" fontId="0" fillId="0" borderId="0" xfId="0" applyAlignment="1">
      <alignment horizontal="left"/>
    </xf>
    <xf numFmtId="0" fontId="14" fillId="0" borderId="0" xfId="0" applyFont="1" applyAlignment="1">
      <alignment horizontal="left"/>
    </xf>
    <xf numFmtId="0" fontId="15" fillId="0" borderId="1" xfId="0" applyFont="1" applyBorder="1" applyAlignment="1">
      <alignment vertical="center"/>
    </xf>
    <xf numFmtId="0" fontId="18" fillId="15" borderId="33" xfId="0" applyFont="1" applyFill="1" applyBorder="1" applyAlignment="1">
      <alignment horizontal="center" vertical="center" textRotation="90"/>
    </xf>
    <xf numFmtId="0" fontId="19" fillId="15" borderId="33" xfId="0" applyFont="1" applyFill="1" applyBorder="1" applyAlignment="1">
      <alignment horizontal="center" vertical="center" textRotation="90"/>
    </xf>
    <xf numFmtId="0" fontId="20" fillId="15" borderId="33" xfId="0" applyFont="1" applyFill="1" applyBorder="1" applyAlignment="1">
      <alignment horizontal="center" vertical="center"/>
    </xf>
    <xf numFmtId="0" fontId="18" fillId="15" borderId="34" xfId="0" applyFont="1" applyFill="1" applyBorder="1" applyAlignment="1">
      <alignment horizontal="center" vertical="center" textRotation="90"/>
    </xf>
    <xf numFmtId="0" fontId="22" fillId="0" borderId="1" xfId="0" applyFont="1" applyBorder="1" applyAlignment="1">
      <alignment horizontal="left" vertical="center" wrapText="1"/>
    </xf>
    <xf numFmtId="0" fontId="22" fillId="0" borderId="0" xfId="0" applyFont="1" applyAlignment="1">
      <alignment horizontal="left" vertical="center" wrapText="1"/>
    </xf>
    <xf numFmtId="0" fontId="22" fillId="0" borderId="1" xfId="0" applyFont="1" applyBorder="1" applyAlignment="1">
      <alignment horizontal="left" wrapText="1"/>
    </xf>
    <xf numFmtId="0" fontId="22" fillId="0" borderId="1" xfId="0" applyFont="1" applyBorder="1" applyAlignment="1">
      <alignment vertical="center" wrapText="1"/>
    </xf>
    <xf numFmtId="0" fontId="24" fillId="0" borderId="1" xfId="0" applyFont="1" applyBorder="1" applyAlignment="1">
      <alignment horizontal="center" vertical="center"/>
    </xf>
    <xf numFmtId="0" fontId="25" fillId="16" borderId="1" xfId="0" applyFont="1" applyFill="1" applyBorder="1" applyAlignment="1">
      <alignment horizontal="center" vertical="center" wrapText="1"/>
    </xf>
    <xf numFmtId="0" fontId="25" fillId="12" borderId="1" xfId="0" applyFont="1" applyFill="1" applyBorder="1" applyAlignment="1">
      <alignment horizontal="center" vertical="center" wrapText="1"/>
    </xf>
    <xf numFmtId="0" fontId="25" fillId="18" borderId="1" xfId="0" applyFont="1" applyFill="1" applyBorder="1" applyAlignment="1">
      <alignment horizontal="center" vertical="center" wrapText="1"/>
    </xf>
    <xf numFmtId="0" fontId="15" fillId="0" borderId="1" xfId="1" applyFont="1" applyBorder="1" applyAlignment="1">
      <alignment horizontal="left" vertical="center" wrapText="1"/>
    </xf>
    <xf numFmtId="43" fontId="5" fillId="0" borderId="17" xfId="3" applyFont="1" applyBorder="1" applyAlignment="1">
      <alignment horizontal="right" vertical="top" shrinkToFit="1"/>
    </xf>
    <xf numFmtId="43" fontId="2" fillId="8" borderId="1" xfId="3" applyFont="1" applyFill="1" applyBorder="1" applyAlignment="1">
      <alignment horizontal="center" wrapText="1"/>
    </xf>
    <xf numFmtId="43" fontId="2" fillId="8" borderId="1" xfId="3" applyFont="1" applyFill="1" applyBorder="1" applyAlignment="1">
      <alignment horizontal="center"/>
    </xf>
    <xf numFmtId="43" fontId="1" fillId="0" borderId="1" xfId="3" applyFont="1" applyBorder="1"/>
    <xf numFmtId="43" fontId="1" fillId="6" borderId="5" xfId="3" applyFont="1" applyFill="1" applyBorder="1"/>
    <xf numFmtId="43" fontId="1" fillId="6" borderId="0" xfId="3" applyFont="1" applyFill="1"/>
    <xf numFmtId="43" fontId="1" fillId="6" borderId="6" xfId="3" applyFont="1" applyFill="1" applyBorder="1"/>
    <xf numFmtId="43" fontId="1" fillId="6" borderId="3" xfId="3" applyFont="1" applyFill="1" applyBorder="1"/>
    <xf numFmtId="43" fontId="1" fillId="6" borderId="4" xfId="3" applyFont="1" applyFill="1" applyBorder="1"/>
    <xf numFmtId="43" fontId="1" fillId="6" borderId="7" xfId="3" applyFont="1" applyFill="1" applyBorder="1"/>
    <xf numFmtId="43" fontId="1" fillId="6" borderId="8" xfId="3" applyFont="1" applyFill="1" applyBorder="1"/>
    <xf numFmtId="43" fontId="1" fillId="6" borderId="9" xfId="3" applyFont="1" applyFill="1" applyBorder="1"/>
    <xf numFmtId="43" fontId="1" fillId="6" borderId="2" xfId="3" applyFont="1" applyFill="1" applyBorder="1"/>
    <xf numFmtId="43" fontId="1" fillId="10" borderId="1" xfId="3" applyFont="1" applyFill="1" applyBorder="1"/>
    <xf numFmtId="43" fontId="1" fillId="6" borderId="10" xfId="3" applyFont="1" applyFill="1" applyBorder="1"/>
    <xf numFmtId="43" fontId="1" fillId="6" borderId="12" xfId="3" applyFont="1" applyFill="1" applyBorder="1"/>
    <xf numFmtId="43" fontId="1" fillId="6" borderId="11" xfId="3" applyFont="1" applyFill="1" applyBorder="1"/>
    <xf numFmtId="43" fontId="8" fillId="10" borderId="1" xfId="3" applyFont="1" applyFill="1" applyBorder="1" applyAlignment="1">
      <alignment horizontal="left" vertical="top" wrapText="1"/>
    </xf>
    <xf numFmtId="43" fontId="8" fillId="0" borderId="1" xfId="3" applyFont="1" applyBorder="1" applyAlignment="1">
      <alignment horizontal="left" vertical="top" wrapText="1"/>
    </xf>
    <xf numFmtId="43" fontId="1" fillId="0" borderId="0" xfId="3" applyFont="1"/>
    <xf numFmtId="43" fontId="1" fillId="0" borderId="39" xfId="3" applyFont="1" applyBorder="1"/>
    <xf numFmtId="43" fontId="1" fillId="0" borderId="43" xfId="3" applyFont="1" applyBorder="1"/>
    <xf numFmtId="43" fontId="5" fillId="0" borderId="17" xfId="3" applyFont="1" applyBorder="1" applyAlignment="1">
      <alignment horizontal="center" vertical="top" shrinkToFit="1"/>
    </xf>
    <xf numFmtId="43" fontId="8" fillId="10" borderId="17" xfId="3" applyFont="1" applyFill="1" applyBorder="1" applyAlignment="1">
      <alignment horizontal="left" vertical="top" wrapText="1"/>
    </xf>
    <xf numFmtId="43" fontId="8" fillId="0" borderId="17" xfId="3" applyFont="1" applyBorder="1" applyAlignment="1">
      <alignment horizontal="left" vertical="top" wrapText="1"/>
    </xf>
    <xf numFmtId="43" fontId="1" fillId="0" borderId="11" xfId="3" applyFont="1" applyBorder="1"/>
    <xf numFmtId="43" fontId="1" fillId="0" borderId="26" xfId="3" applyFont="1" applyBorder="1"/>
    <xf numFmtId="43" fontId="1" fillId="0" borderId="42" xfId="3" applyFont="1" applyBorder="1"/>
    <xf numFmtId="43" fontId="8" fillId="0" borderId="19" xfId="3" applyFont="1" applyBorder="1" applyAlignment="1">
      <alignment horizontal="left" vertical="top" wrapText="1"/>
    </xf>
    <xf numFmtId="43" fontId="5" fillId="0" borderId="14" xfId="3" applyFont="1" applyBorder="1" applyAlignment="1">
      <alignment horizontal="left" vertical="top" indent="2" shrinkToFit="1"/>
    </xf>
    <xf numFmtId="43" fontId="5" fillId="0" borderId="14" xfId="3" applyFont="1" applyBorder="1" applyAlignment="1">
      <alignment horizontal="center" vertical="top" shrinkToFit="1"/>
    </xf>
    <xf numFmtId="43" fontId="8" fillId="10" borderId="17" xfId="3" applyFont="1" applyFill="1" applyBorder="1" applyAlignment="1">
      <alignment horizontal="left" vertical="center" wrapText="1"/>
    </xf>
    <xf numFmtId="164" fontId="1" fillId="0" borderId="1" xfId="3" applyNumberFormat="1" applyFont="1" applyBorder="1" applyAlignment="1">
      <alignment horizontal="center"/>
    </xf>
    <xf numFmtId="164" fontId="1" fillId="6" borderId="1" xfId="3" applyNumberFormat="1" applyFont="1" applyFill="1" applyBorder="1" applyAlignment="1">
      <alignment horizontal="center"/>
    </xf>
    <xf numFmtId="164" fontId="2" fillId="6" borderId="1" xfId="3" applyNumberFormat="1" applyFont="1" applyFill="1" applyBorder="1" applyAlignment="1">
      <alignment horizontal="center"/>
    </xf>
    <xf numFmtId="164" fontId="1" fillId="0" borderId="1" xfId="3" applyNumberFormat="1" applyFont="1" applyBorder="1"/>
    <xf numFmtId="164" fontId="6" fillId="6" borderId="1" xfId="3" applyNumberFormat="1" applyFont="1" applyFill="1" applyBorder="1" applyAlignment="1">
      <alignment horizontal="center" vertical="top" shrinkToFit="1"/>
    </xf>
    <xf numFmtId="164" fontId="5" fillId="0" borderId="1" xfId="3" applyNumberFormat="1" applyFont="1" applyBorder="1" applyAlignment="1">
      <alignment horizontal="center" vertical="top" shrinkToFit="1"/>
    </xf>
    <xf numFmtId="164" fontId="1" fillId="0" borderId="0" xfId="3" applyNumberFormat="1" applyFont="1"/>
    <xf numFmtId="164" fontId="1" fillId="0" borderId="0" xfId="3" applyNumberFormat="1" applyFont="1" applyAlignment="1">
      <alignment vertical="top"/>
    </xf>
    <xf numFmtId="164" fontId="6" fillId="6" borderId="17" xfId="3" applyNumberFormat="1" applyFont="1" applyFill="1" applyBorder="1" applyAlignment="1">
      <alignment horizontal="center" vertical="top" shrinkToFit="1"/>
    </xf>
    <xf numFmtId="164" fontId="5" fillId="0" borderId="17" xfId="3" applyNumberFormat="1" applyFont="1" applyBorder="1" applyAlignment="1">
      <alignment horizontal="center" vertical="top" shrinkToFit="1"/>
    </xf>
    <xf numFmtId="164" fontId="2" fillId="8" borderId="1" xfId="3" applyNumberFormat="1" applyFont="1" applyFill="1" applyBorder="1" applyAlignment="1">
      <alignment horizontal="center" wrapText="1"/>
    </xf>
    <xf numFmtId="164" fontId="2" fillId="8" borderId="1" xfId="3" applyNumberFormat="1" applyFont="1" applyFill="1" applyBorder="1" applyAlignment="1">
      <alignment horizontal="center"/>
    </xf>
    <xf numFmtId="164" fontId="7" fillId="10" borderId="14" xfId="3" applyNumberFormat="1" applyFont="1" applyFill="1" applyBorder="1" applyAlignment="1">
      <alignment horizontal="left" vertical="top" indent="2" shrinkToFit="1"/>
    </xf>
    <xf numFmtId="164" fontId="7" fillId="10" borderId="14" xfId="3" applyNumberFormat="1" applyFont="1" applyFill="1" applyBorder="1" applyAlignment="1">
      <alignment horizontal="center" vertical="top" shrinkToFit="1"/>
    </xf>
    <xf numFmtId="164" fontId="5" fillId="0" borderId="18" xfId="3" applyNumberFormat="1" applyFont="1" applyBorder="1" applyAlignment="1">
      <alignment horizontal="center" vertical="top" shrinkToFit="1"/>
    </xf>
    <xf numFmtId="164" fontId="7" fillId="10" borderId="17" xfId="3" applyNumberFormat="1" applyFont="1" applyFill="1" applyBorder="1" applyAlignment="1">
      <alignment horizontal="center" vertical="top" shrinkToFit="1"/>
    </xf>
    <xf numFmtId="164" fontId="5" fillId="0" borderId="17" xfId="3" applyNumberFormat="1" applyFont="1" applyBorder="1" applyAlignment="1">
      <alignment horizontal="center" vertical="center" shrinkToFit="1"/>
    </xf>
    <xf numFmtId="43" fontId="5" fillId="0" borderId="17" xfId="3" applyFont="1" applyBorder="1" applyAlignment="1">
      <alignment horizontal="left" vertical="top" indent="2" shrinkToFit="1"/>
    </xf>
    <xf numFmtId="43" fontId="5" fillId="0" borderId="17" xfId="3" applyFont="1" applyBorder="1" applyAlignment="1">
      <alignment horizontal="right" vertical="center" shrinkToFit="1"/>
    </xf>
    <xf numFmtId="43" fontId="5" fillId="0" borderId="19" xfId="3" applyFont="1" applyBorder="1" applyAlignment="1">
      <alignment horizontal="left" vertical="top" indent="2" shrinkToFit="1"/>
    </xf>
    <xf numFmtId="43" fontId="5" fillId="0" borderId="17" xfId="3" applyFont="1" applyBorder="1" applyAlignment="1">
      <alignment horizontal="right" vertical="top" indent="2" shrinkToFit="1"/>
    </xf>
    <xf numFmtId="43" fontId="1" fillId="0" borderId="1" xfId="3" applyNumberFormat="1" applyFont="1" applyBorder="1"/>
    <xf numFmtId="43" fontId="0" fillId="0" borderId="0" xfId="0" applyNumberFormat="1"/>
    <xf numFmtId="0" fontId="26" fillId="0" borderId="0" xfId="0" applyFont="1" applyAlignment="1">
      <alignment vertical="center" wrapText="1"/>
    </xf>
    <xf numFmtId="0" fontId="22" fillId="0" borderId="11" xfId="0" applyFont="1" applyBorder="1" applyAlignment="1">
      <alignment horizontal="left" vertical="center" wrapText="1"/>
    </xf>
    <xf numFmtId="0" fontId="23" fillId="0" borderId="11" xfId="0" applyFont="1" applyBorder="1" applyAlignment="1">
      <alignment vertical="center" wrapText="1"/>
    </xf>
    <xf numFmtId="0" fontId="26" fillId="0" borderId="1" xfId="0" applyFont="1" applyBorder="1" applyAlignment="1">
      <alignment vertical="center" wrapText="1"/>
    </xf>
    <xf numFmtId="0" fontId="23" fillId="0" borderId="1" xfId="0" applyFont="1" applyBorder="1" applyAlignment="1">
      <alignment wrapText="1"/>
    </xf>
    <xf numFmtId="0" fontId="22" fillId="0" borderId="23" xfId="0" applyFont="1" applyBorder="1" applyAlignment="1">
      <alignment horizontal="left" vertical="center" wrapText="1"/>
    </xf>
    <xf numFmtId="0" fontId="27" fillId="0" borderId="1" xfId="0" applyFont="1" applyBorder="1" applyAlignment="1">
      <alignment vertical="center"/>
    </xf>
    <xf numFmtId="0" fontId="27" fillId="0" borderId="1" xfId="0" applyFont="1" applyBorder="1" applyAlignment="1">
      <alignment vertical="center" wrapText="1"/>
    </xf>
    <xf numFmtId="0" fontId="5" fillId="0" borderId="17" xfId="1" applyNumberFormat="1" applyFont="1" applyFill="1" applyBorder="1" applyAlignment="1">
      <alignment horizontal="right" vertical="top" shrinkToFit="1"/>
    </xf>
    <xf numFmtId="0" fontId="1" fillId="0" borderId="0" xfId="0" applyFont="1"/>
    <xf numFmtId="0" fontId="8" fillId="0" borderId="1" xfId="1" applyFont="1" applyFill="1" applyBorder="1" applyAlignment="1">
      <alignment horizontal="left" vertical="top" wrapText="1"/>
    </xf>
    <xf numFmtId="0" fontId="0" fillId="0" borderId="1" xfId="0" applyBorder="1"/>
    <xf numFmtId="0" fontId="8" fillId="0" borderId="18" xfId="1" applyFont="1" applyFill="1" applyBorder="1" applyAlignment="1">
      <alignment horizontal="left" vertical="top" wrapText="1"/>
    </xf>
    <xf numFmtId="0" fontId="5" fillId="0" borderId="19" xfId="1" applyNumberFormat="1" applyFont="1" applyFill="1" applyBorder="1" applyAlignment="1">
      <alignment horizontal="right" vertical="top" shrinkToFit="1"/>
    </xf>
    <xf numFmtId="0" fontId="0" fillId="0" borderId="0" xfId="0" applyBorder="1"/>
    <xf numFmtId="0" fontId="0" fillId="8" borderId="1" xfId="0" applyFill="1" applyBorder="1"/>
    <xf numFmtId="0" fontId="1" fillId="2" borderId="1" xfId="0" applyFont="1" applyFill="1" applyBorder="1"/>
    <xf numFmtId="0" fontId="1" fillId="3" borderId="1" xfId="0" applyFont="1" applyFill="1" applyBorder="1"/>
    <xf numFmtId="0" fontId="0" fillId="8" borderId="1" xfId="0" applyFill="1" applyBorder="1" applyAlignment="1">
      <alignment horizontal="center"/>
    </xf>
    <xf numFmtId="0" fontId="1" fillId="6" borderId="2" xfId="0" applyFont="1" applyFill="1" applyBorder="1"/>
    <xf numFmtId="0" fontId="1" fillId="6" borderId="4" xfId="0" applyFont="1" applyFill="1" applyBorder="1"/>
    <xf numFmtId="0" fontId="1" fillId="6" borderId="5" xfId="0" applyFont="1" applyFill="1" applyBorder="1"/>
    <xf numFmtId="0" fontId="1" fillId="6" borderId="6" xfId="0" applyFont="1" applyFill="1" applyBorder="1"/>
    <xf numFmtId="0" fontId="1" fillId="6" borderId="7" xfId="0" applyFont="1" applyFill="1" applyBorder="1"/>
    <xf numFmtId="0" fontId="1" fillId="6" borderId="9" xfId="0" applyFont="1" applyFill="1" applyBorder="1"/>
    <xf numFmtId="0" fontId="1" fillId="6" borderId="4" xfId="0" applyFont="1" applyFill="1" applyBorder="1" applyAlignment="1">
      <alignment horizontal="center" vertical="center"/>
    </xf>
    <xf numFmtId="0" fontId="1" fillId="6" borderId="6" xfId="0" applyFont="1" applyFill="1" applyBorder="1" applyAlignment="1">
      <alignment horizontal="center" vertical="center"/>
    </xf>
    <xf numFmtId="0" fontId="1" fillId="6" borderId="9" xfId="0" applyFont="1" applyFill="1" applyBorder="1" applyAlignment="1">
      <alignment horizontal="center" vertical="center"/>
    </xf>
    <xf numFmtId="0" fontId="1" fillId="7" borderId="1" xfId="0" applyFont="1" applyFill="1" applyBorder="1" applyAlignment="1">
      <alignment horizontal="center" vertical="center"/>
    </xf>
    <xf numFmtId="0" fontId="1" fillId="6" borderId="22" xfId="0" applyFont="1" applyFill="1" applyBorder="1" applyAlignment="1">
      <alignment horizontal="center" vertical="center"/>
    </xf>
    <xf numFmtId="0" fontId="1" fillId="6" borderId="13" xfId="0" applyFont="1" applyFill="1" applyBorder="1" applyAlignment="1">
      <alignment horizontal="center" vertical="center"/>
    </xf>
    <xf numFmtId="0" fontId="1" fillId="6" borderId="23" xfId="0" applyFont="1" applyFill="1" applyBorder="1" applyAlignment="1">
      <alignment horizontal="center" vertical="center"/>
    </xf>
    <xf numFmtId="0" fontId="1" fillId="5" borderId="1" xfId="0" applyFont="1" applyFill="1" applyBorder="1" applyAlignment="1">
      <alignment horizontal="center"/>
    </xf>
    <xf numFmtId="0" fontId="8" fillId="6" borderId="10" xfId="0" applyFont="1" applyFill="1" applyBorder="1" applyAlignment="1">
      <alignment horizontal="right"/>
    </xf>
    <xf numFmtId="0" fontId="8" fillId="6" borderId="12" xfId="0" applyFont="1" applyFill="1" applyBorder="1" applyAlignment="1">
      <alignment horizontal="right"/>
    </xf>
    <xf numFmtId="0" fontId="2" fillId="6" borderId="1" xfId="0" applyFont="1" applyFill="1" applyBorder="1" applyAlignment="1">
      <alignment horizontal="left"/>
    </xf>
    <xf numFmtId="0" fontId="1" fillId="6" borderId="1" xfId="0" applyFont="1" applyFill="1" applyBorder="1" applyAlignment="1">
      <alignment horizontal="center" vertical="center"/>
    </xf>
    <xf numFmtId="0" fontId="1" fillId="7" borderId="13" xfId="0" applyFont="1" applyFill="1" applyBorder="1" applyAlignment="1">
      <alignment horizontal="center" vertical="center"/>
    </xf>
    <xf numFmtId="0" fontId="1" fillId="7" borderId="23" xfId="0" applyFont="1" applyFill="1" applyBorder="1" applyAlignment="1">
      <alignment horizontal="center" vertical="center"/>
    </xf>
    <xf numFmtId="0" fontId="8" fillId="6" borderId="7" xfId="0" applyFont="1" applyFill="1" applyBorder="1" applyAlignment="1">
      <alignment horizontal="right"/>
    </xf>
    <xf numFmtId="0" fontId="8" fillId="6" borderId="8" xfId="0" applyFont="1" applyFill="1" applyBorder="1" applyAlignment="1">
      <alignment horizontal="right"/>
    </xf>
    <xf numFmtId="0" fontId="1" fillId="5" borderId="3" xfId="0" applyFont="1" applyFill="1" applyBorder="1" applyAlignment="1">
      <alignment horizontal="center"/>
    </xf>
    <xf numFmtId="1" fontId="12" fillId="9" borderId="22" xfId="1" applyNumberFormat="1" applyFont="1" applyFill="1" applyBorder="1" applyAlignment="1">
      <alignment horizontal="center" vertical="center" shrinkToFit="1"/>
    </xf>
    <xf numFmtId="1" fontId="12" fillId="9" borderId="13" xfId="1" applyNumberFormat="1" applyFont="1" applyFill="1" applyBorder="1" applyAlignment="1">
      <alignment horizontal="center" vertical="center" shrinkToFit="1"/>
    </xf>
    <xf numFmtId="0" fontId="7" fillId="6" borderId="18" xfId="1" applyFont="1" applyFill="1" applyBorder="1" applyAlignment="1">
      <alignment horizontal="left" vertical="top" wrapText="1"/>
    </xf>
    <xf numFmtId="0" fontId="7" fillId="6" borderId="31" xfId="1" applyFont="1" applyFill="1" applyBorder="1" applyAlignment="1">
      <alignment horizontal="left" vertical="top" wrapText="1"/>
    </xf>
    <xf numFmtId="0" fontId="5" fillId="6" borderId="1" xfId="1" applyFont="1" applyFill="1" applyBorder="1" applyAlignment="1">
      <alignment horizontal="left" vertical="top" wrapText="1"/>
    </xf>
    <xf numFmtId="0" fontId="5" fillId="6" borderId="24" xfId="1" applyFont="1" applyFill="1" applyBorder="1" applyAlignment="1">
      <alignment horizontal="left" vertical="top" wrapText="1"/>
    </xf>
    <xf numFmtId="0" fontId="5" fillId="6" borderId="0" xfId="1" applyFont="1" applyFill="1" applyBorder="1" applyAlignment="1">
      <alignment horizontal="left" vertical="top" wrapText="1"/>
    </xf>
    <xf numFmtId="1" fontId="5" fillId="6" borderId="16" xfId="1" applyNumberFormat="1" applyFont="1" applyFill="1" applyBorder="1" applyAlignment="1">
      <alignment horizontal="center" vertical="center" shrinkToFit="1"/>
    </xf>
    <xf numFmtId="1" fontId="5" fillId="6" borderId="21" xfId="1" applyNumberFormat="1" applyFont="1" applyFill="1" applyBorder="1" applyAlignment="1">
      <alignment horizontal="center" vertical="center" shrinkToFit="1"/>
    </xf>
    <xf numFmtId="0" fontId="2" fillId="0" borderId="2" xfId="0" applyFont="1" applyBorder="1" applyAlignment="1">
      <alignment horizontal="center"/>
    </xf>
    <xf numFmtId="0" fontId="2" fillId="0" borderId="3" xfId="0" applyFont="1" applyBorder="1" applyAlignment="1">
      <alignment horizontal="center"/>
    </xf>
    <xf numFmtId="0" fontId="2" fillId="0" borderId="4" xfId="0" applyFont="1" applyBorder="1" applyAlignment="1">
      <alignment horizontal="center"/>
    </xf>
    <xf numFmtId="0" fontId="8" fillId="11" borderId="1" xfId="0" applyFont="1" applyFill="1" applyBorder="1" applyAlignment="1">
      <alignment horizontal="center"/>
    </xf>
    <xf numFmtId="0" fontId="0" fillId="0" borderId="1" xfId="0" applyBorder="1" applyAlignment="1">
      <alignment horizontal="center" wrapText="1"/>
    </xf>
    <xf numFmtId="0" fontId="0" fillId="0" borderId="1" xfId="0"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0" borderId="9" xfId="0" applyFont="1" applyBorder="1" applyAlignment="1">
      <alignment horizontal="center"/>
    </xf>
    <xf numFmtId="0" fontId="1" fillId="7" borderId="22" xfId="0" applyFont="1" applyFill="1" applyBorder="1" applyAlignment="1">
      <alignment horizontal="center" vertical="center"/>
    </xf>
    <xf numFmtId="164" fontId="1" fillId="7" borderId="1" xfId="3" applyNumberFormat="1" applyFont="1" applyFill="1" applyBorder="1" applyAlignment="1">
      <alignment horizontal="center" vertical="center"/>
    </xf>
    <xf numFmtId="43" fontId="1" fillId="5" borderId="1" xfId="3" applyFont="1" applyFill="1" applyBorder="1" applyAlignment="1">
      <alignment horizontal="center"/>
    </xf>
    <xf numFmtId="43" fontId="8" fillId="6" borderId="7" xfId="3" applyFont="1" applyFill="1" applyBorder="1" applyAlignment="1">
      <alignment horizontal="right"/>
    </xf>
    <xf numFmtId="43" fontId="8" fillId="6" borderId="8" xfId="3" applyFont="1" applyFill="1" applyBorder="1" applyAlignment="1">
      <alignment horizontal="right"/>
    </xf>
    <xf numFmtId="164" fontId="1" fillId="6" borderId="1" xfId="3" applyNumberFormat="1" applyFont="1" applyFill="1" applyBorder="1" applyAlignment="1">
      <alignment horizontal="center" vertical="center"/>
    </xf>
    <xf numFmtId="43" fontId="2" fillId="6" borderId="1" xfId="3" applyFont="1" applyFill="1" applyBorder="1" applyAlignment="1">
      <alignment horizontal="left"/>
    </xf>
    <xf numFmtId="43" fontId="8" fillId="6" borderId="10" xfId="3" applyFont="1" applyFill="1" applyBorder="1" applyAlignment="1">
      <alignment horizontal="right"/>
    </xf>
    <xf numFmtId="43" fontId="8" fillId="6" borderId="12" xfId="3" applyFont="1" applyFill="1" applyBorder="1" applyAlignment="1">
      <alignment horizontal="right"/>
    </xf>
    <xf numFmtId="164" fontId="5" fillId="6" borderId="22" xfId="3" applyNumberFormat="1" applyFont="1" applyFill="1" applyBorder="1" applyAlignment="1">
      <alignment horizontal="center" vertical="center" shrinkToFit="1"/>
    </xf>
    <xf numFmtId="164" fontId="5" fillId="6" borderId="13" xfId="3" applyNumberFormat="1" applyFont="1" applyFill="1" applyBorder="1" applyAlignment="1">
      <alignment horizontal="center" vertical="center" shrinkToFit="1"/>
    </xf>
    <xf numFmtId="164" fontId="5" fillId="6" borderId="23" xfId="3" applyNumberFormat="1" applyFont="1" applyFill="1" applyBorder="1" applyAlignment="1">
      <alignment horizontal="center" vertical="center" shrinkToFit="1"/>
    </xf>
    <xf numFmtId="43" fontId="7" fillId="6" borderId="1" xfId="3" applyFont="1" applyFill="1" applyBorder="1" applyAlignment="1">
      <alignment horizontal="left" vertical="top" wrapText="1"/>
    </xf>
    <xf numFmtId="164" fontId="12" fillId="9" borderId="22" xfId="3" applyNumberFormat="1" applyFont="1" applyFill="1" applyBorder="1" applyAlignment="1">
      <alignment horizontal="center" vertical="center" shrinkToFit="1"/>
    </xf>
    <xf numFmtId="164" fontId="12" fillId="9" borderId="13" xfId="3" applyNumberFormat="1" applyFont="1" applyFill="1" applyBorder="1" applyAlignment="1">
      <alignment horizontal="center" vertical="center" shrinkToFit="1"/>
    </xf>
    <xf numFmtId="164" fontId="12" fillId="9" borderId="23" xfId="3" applyNumberFormat="1" applyFont="1" applyFill="1" applyBorder="1" applyAlignment="1">
      <alignment horizontal="center" vertical="center" shrinkToFit="1"/>
    </xf>
    <xf numFmtId="43" fontId="1" fillId="5" borderId="3" xfId="3" applyFont="1" applyFill="1" applyBorder="1" applyAlignment="1">
      <alignment horizontal="center"/>
    </xf>
    <xf numFmtId="164" fontId="5" fillId="6" borderId="21" xfId="3" applyNumberFormat="1" applyFont="1" applyFill="1" applyBorder="1" applyAlignment="1">
      <alignment horizontal="center" vertical="center" shrinkToFit="1"/>
    </xf>
    <xf numFmtId="164" fontId="5" fillId="6" borderId="16" xfId="3" applyNumberFormat="1" applyFont="1" applyFill="1" applyBorder="1" applyAlignment="1">
      <alignment horizontal="center" vertical="center" shrinkToFit="1"/>
    </xf>
    <xf numFmtId="164" fontId="5" fillId="6" borderId="25" xfId="3" applyNumberFormat="1" applyFont="1" applyFill="1" applyBorder="1" applyAlignment="1">
      <alignment horizontal="center" vertical="center" shrinkToFit="1"/>
    </xf>
    <xf numFmtId="43" fontId="7" fillId="6" borderId="18" xfId="3" applyFont="1" applyFill="1" applyBorder="1" applyAlignment="1">
      <alignment horizontal="left" vertical="top" wrapText="1"/>
    </xf>
    <xf numFmtId="43" fontId="7" fillId="6" borderId="19" xfId="3" applyFont="1" applyFill="1" applyBorder="1" applyAlignment="1">
      <alignment horizontal="left" vertical="top" wrapText="1"/>
    </xf>
    <xf numFmtId="43" fontId="5" fillId="6" borderId="20" xfId="3" applyFont="1" applyFill="1" applyBorder="1" applyAlignment="1">
      <alignment horizontal="left" vertical="top" wrapText="1"/>
    </xf>
    <xf numFmtId="43" fontId="5" fillId="6" borderId="21" xfId="3" applyFont="1" applyFill="1" applyBorder="1" applyAlignment="1">
      <alignment horizontal="left" vertical="top" wrapText="1"/>
    </xf>
    <xf numFmtId="43" fontId="5" fillId="6" borderId="15" xfId="3" applyFont="1" applyFill="1" applyBorder="1" applyAlignment="1">
      <alignment horizontal="left" vertical="top" wrapText="1"/>
    </xf>
    <xf numFmtId="43" fontId="5" fillId="6" borderId="16" xfId="3" applyFont="1" applyFill="1" applyBorder="1" applyAlignment="1">
      <alignment horizontal="left" vertical="top" wrapText="1"/>
    </xf>
    <xf numFmtId="43" fontId="5" fillId="6" borderId="26" xfId="3" applyFont="1" applyFill="1" applyBorder="1" applyAlignment="1">
      <alignment horizontal="left" vertical="top" wrapText="1"/>
    </xf>
    <xf numFmtId="43" fontId="5" fillId="6" borderId="25" xfId="3" applyFont="1" applyFill="1" applyBorder="1" applyAlignment="1">
      <alignment horizontal="left" vertical="top" wrapText="1"/>
    </xf>
    <xf numFmtId="43" fontId="5" fillId="6" borderId="40" xfId="3" applyFont="1" applyFill="1" applyBorder="1" applyAlignment="1">
      <alignment horizontal="left" vertical="top" wrapText="1"/>
    </xf>
    <xf numFmtId="43" fontId="5" fillId="6" borderId="6" xfId="3" applyFont="1" applyFill="1" applyBorder="1" applyAlignment="1">
      <alignment horizontal="left" vertical="top" wrapText="1"/>
    </xf>
    <xf numFmtId="43" fontId="5" fillId="6" borderId="41" xfId="3" applyFont="1" applyFill="1" applyBorder="1" applyAlignment="1">
      <alignment horizontal="left" vertical="top" wrapText="1"/>
    </xf>
    <xf numFmtId="43" fontId="5" fillId="6" borderId="24" xfId="3" applyFont="1" applyFill="1" applyBorder="1" applyAlignment="1">
      <alignment horizontal="left" vertical="top" wrapText="1"/>
    </xf>
    <xf numFmtId="43" fontId="5" fillId="6" borderId="0" xfId="3" applyFont="1" applyFill="1" applyAlignment="1">
      <alignment horizontal="left" vertical="top" wrapText="1"/>
    </xf>
    <xf numFmtId="43" fontId="5" fillId="6" borderId="27" xfId="3" applyFont="1" applyFill="1" applyBorder="1" applyAlignment="1">
      <alignment horizontal="left" vertical="top" wrapText="1"/>
    </xf>
    <xf numFmtId="164" fontId="5" fillId="6" borderId="30" xfId="3" applyNumberFormat="1" applyFont="1" applyFill="1" applyBorder="1" applyAlignment="1">
      <alignment horizontal="center" vertical="center" shrinkToFit="1"/>
    </xf>
    <xf numFmtId="164" fontId="5" fillId="6" borderId="29" xfId="3" applyNumberFormat="1" applyFont="1" applyFill="1" applyBorder="1" applyAlignment="1">
      <alignment horizontal="center" vertical="center" shrinkToFit="1"/>
    </xf>
    <xf numFmtId="164" fontId="5" fillId="6" borderId="14" xfId="3" applyNumberFormat="1" applyFont="1" applyFill="1" applyBorder="1" applyAlignment="1">
      <alignment horizontal="center" vertical="center" shrinkToFit="1"/>
    </xf>
    <xf numFmtId="43" fontId="5" fillId="6" borderId="18" xfId="3" applyFont="1" applyFill="1" applyBorder="1" applyAlignment="1">
      <alignment horizontal="left" wrapText="1"/>
    </xf>
    <xf numFmtId="43" fontId="5" fillId="6" borderId="31" xfId="3" applyFont="1" applyFill="1" applyBorder="1" applyAlignment="1">
      <alignment horizontal="left" wrapText="1"/>
    </xf>
    <xf numFmtId="43" fontId="5" fillId="6" borderId="19" xfId="3" applyFont="1" applyFill="1" applyBorder="1" applyAlignment="1">
      <alignment horizontal="left" wrapText="1"/>
    </xf>
    <xf numFmtId="43" fontId="5" fillId="6" borderId="20" xfId="3" applyFont="1" applyFill="1" applyBorder="1" applyAlignment="1">
      <alignment horizontal="left" vertical="center" wrapText="1"/>
    </xf>
    <xf numFmtId="43" fontId="5" fillId="6" borderId="21" xfId="3" applyFont="1" applyFill="1" applyBorder="1" applyAlignment="1">
      <alignment horizontal="left" vertical="center" wrapText="1"/>
    </xf>
    <xf numFmtId="43" fontId="5" fillId="6" borderId="26" xfId="3" applyFont="1" applyFill="1" applyBorder="1" applyAlignment="1">
      <alignment horizontal="left" vertical="center" wrapText="1"/>
    </xf>
    <xf numFmtId="43" fontId="5" fillId="6" borderId="25" xfId="3" applyFont="1" applyFill="1" applyBorder="1" applyAlignment="1">
      <alignment horizontal="left" vertical="center" wrapText="1"/>
    </xf>
    <xf numFmtId="43" fontId="5" fillId="6" borderId="18" xfId="3" applyFont="1" applyFill="1" applyBorder="1" applyAlignment="1">
      <alignment horizontal="left" vertical="center" wrapText="1"/>
    </xf>
    <xf numFmtId="43" fontId="5" fillId="6" borderId="31" xfId="3" applyFont="1" applyFill="1" applyBorder="1" applyAlignment="1">
      <alignment horizontal="left" vertical="center" wrapText="1"/>
    </xf>
    <xf numFmtId="43" fontId="5" fillId="6" borderId="19" xfId="3" applyFont="1" applyFill="1" applyBorder="1" applyAlignment="1">
      <alignment horizontal="left" vertical="center" wrapText="1"/>
    </xf>
    <xf numFmtId="43" fontId="7" fillId="6" borderId="20" xfId="3" applyFont="1" applyFill="1" applyBorder="1" applyAlignment="1">
      <alignment horizontal="left" vertical="top" wrapText="1"/>
    </xf>
    <xf numFmtId="43" fontId="5" fillId="6" borderId="0" xfId="3" applyFont="1" applyFill="1" applyBorder="1" applyAlignment="1">
      <alignment horizontal="left" vertical="top" wrapText="1"/>
    </xf>
    <xf numFmtId="43" fontId="5" fillId="6" borderId="38" xfId="3" applyFont="1" applyFill="1" applyBorder="1" applyAlignment="1">
      <alignment horizontal="left" vertical="top" wrapText="1"/>
    </xf>
    <xf numFmtId="43" fontId="5" fillId="6" borderId="8" xfId="3" applyFont="1" applyFill="1" applyBorder="1" applyAlignment="1">
      <alignment horizontal="left" vertical="top" wrapText="1"/>
    </xf>
    <xf numFmtId="43" fontId="7" fillId="6" borderId="26" xfId="3" applyFont="1" applyFill="1" applyBorder="1" applyAlignment="1">
      <alignment horizontal="left" vertical="top" wrapText="1"/>
    </xf>
    <xf numFmtId="164" fontId="12" fillId="13" borderId="28" xfId="3" applyNumberFormat="1" applyFont="1" applyFill="1" applyBorder="1" applyAlignment="1">
      <alignment horizontal="center" vertical="center" shrinkToFit="1"/>
    </xf>
    <xf numFmtId="164" fontId="12" fillId="13" borderId="29" xfId="3" applyNumberFormat="1" applyFont="1" applyFill="1" applyBorder="1" applyAlignment="1">
      <alignment horizontal="center" vertical="center" shrinkToFit="1"/>
    </xf>
    <xf numFmtId="164" fontId="12" fillId="13" borderId="14" xfId="3" applyNumberFormat="1" applyFont="1" applyFill="1" applyBorder="1" applyAlignment="1">
      <alignment horizontal="center" vertical="center" shrinkToFit="1"/>
    </xf>
    <xf numFmtId="43" fontId="7" fillId="5" borderId="26" xfId="3" applyFont="1" applyFill="1" applyBorder="1" applyAlignment="1">
      <alignment horizontal="center" vertical="top" wrapText="1"/>
    </xf>
    <xf numFmtId="43" fontId="7" fillId="5" borderId="25" xfId="3" applyFont="1" applyFill="1" applyBorder="1" applyAlignment="1">
      <alignment horizontal="center" vertical="top" wrapText="1"/>
    </xf>
    <xf numFmtId="43" fontId="5" fillId="6" borderId="26" xfId="3" applyFont="1" applyFill="1" applyBorder="1" applyAlignment="1">
      <alignment horizontal="right" vertical="top" shrinkToFit="1"/>
    </xf>
    <xf numFmtId="43" fontId="5" fillId="6" borderId="25" xfId="3" applyFont="1" applyFill="1" applyBorder="1" applyAlignment="1">
      <alignment horizontal="right" vertical="top" shrinkToFit="1"/>
    </xf>
    <xf numFmtId="164" fontId="8" fillId="13" borderId="28" xfId="3" applyNumberFormat="1" applyFont="1" applyFill="1" applyBorder="1" applyAlignment="1">
      <alignment horizontal="center" vertical="center" shrinkToFit="1"/>
    </xf>
    <xf numFmtId="164" fontId="8" fillId="13" borderId="29" xfId="3" applyNumberFormat="1" applyFont="1" applyFill="1" applyBorder="1" applyAlignment="1">
      <alignment horizontal="center" vertical="center" shrinkToFit="1"/>
    </xf>
    <xf numFmtId="164" fontId="8" fillId="13" borderId="14" xfId="3" applyNumberFormat="1" applyFont="1" applyFill="1" applyBorder="1" applyAlignment="1">
      <alignment horizontal="center" vertical="center" shrinkToFit="1"/>
    </xf>
    <xf numFmtId="43" fontId="5" fillId="6" borderId="15" xfId="3" applyFont="1" applyFill="1" applyBorder="1" applyAlignment="1">
      <alignment horizontal="left" vertical="center" wrapText="1"/>
    </xf>
    <xf numFmtId="43" fontId="5" fillId="6" borderId="0" xfId="3" applyFont="1" applyFill="1" applyAlignment="1">
      <alignment horizontal="left" vertical="center" wrapText="1"/>
    </xf>
    <xf numFmtId="43" fontId="5" fillId="6" borderId="16" xfId="3" applyFont="1" applyFill="1" applyBorder="1" applyAlignment="1">
      <alignment horizontal="left" vertical="center" wrapText="1"/>
    </xf>
    <xf numFmtId="43" fontId="5" fillId="6" borderId="27" xfId="3" applyFont="1" applyFill="1" applyBorder="1" applyAlignment="1">
      <alignment horizontal="left" vertical="center" wrapText="1"/>
    </xf>
    <xf numFmtId="43" fontId="5" fillId="6" borderId="20" xfId="3" applyFont="1" applyFill="1" applyBorder="1" applyAlignment="1">
      <alignment horizontal="center" vertical="top" wrapText="1"/>
    </xf>
    <xf numFmtId="43" fontId="5" fillId="6" borderId="21" xfId="3" applyFont="1" applyFill="1" applyBorder="1" applyAlignment="1">
      <alignment horizontal="center" vertical="top" wrapText="1"/>
    </xf>
    <xf numFmtId="43" fontId="5" fillId="6" borderId="15" xfId="3" applyFont="1" applyFill="1" applyBorder="1" applyAlignment="1">
      <alignment horizontal="center" vertical="top" wrapText="1"/>
    </xf>
    <xf numFmtId="43" fontId="5" fillId="6" borderId="16" xfId="3" applyFont="1" applyFill="1" applyBorder="1" applyAlignment="1">
      <alignment horizontal="center" vertical="top" wrapText="1"/>
    </xf>
    <xf numFmtId="43" fontId="5" fillId="6" borderId="26" xfId="3" applyFont="1" applyFill="1" applyBorder="1" applyAlignment="1">
      <alignment horizontal="center" vertical="top" wrapText="1"/>
    </xf>
    <xf numFmtId="43" fontId="5" fillId="6" borderId="25" xfId="3" applyFont="1" applyFill="1" applyBorder="1" applyAlignment="1">
      <alignment horizontal="center" vertical="top" wrapText="1"/>
    </xf>
    <xf numFmtId="43" fontId="5" fillId="6" borderId="18" xfId="3" applyFont="1" applyFill="1" applyBorder="1" applyAlignment="1">
      <alignment horizontal="center" wrapText="1"/>
    </xf>
    <xf numFmtId="43" fontId="5" fillId="6" borderId="19" xfId="3" applyFont="1" applyFill="1" applyBorder="1" applyAlignment="1">
      <alignment horizontal="center" wrapText="1"/>
    </xf>
    <xf numFmtId="164" fontId="8" fillId="7" borderId="30" xfId="3" applyNumberFormat="1" applyFont="1" applyFill="1" applyBorder="1" applyAlignment="1">
      <alignment horizontal="center" vertical="center" shrinkToFit="1"/>
    </xf>
    <xf numFmtId="164" fontId="8" fillId="7" borderId="29" xfId="3" applyNumberFormat="1" applyFont="1" applyFill="1" applyBorder="1" applyAlignment="1">
      <alignment horizontal="center" vertical="center" shrinkToFit="1"/>
    </xf>
    <xf numFmtId="164" fontId="8" fillId="7" borderId="14" xfId="3" applyNumberFormat="1" applyFont="1" applyFill="1" applyBorder="1" applyAlignment="1">
      <alignment horizontal="center" vertical="center" shrinkToFit="1"/>
    </xf>
    <xf numFmtId="43" fontId="7" fillId="5" borderId="18" xfId="3" applyFont="1" applyFill="1" applyBorder="1" applyAlignment="1">
      <alignment horizontal="center" vertical="top" wrapText="1"/>
    </xf>
    <xf numFmtId="43" fontId="7" fillId="5" borderId="19" xfId="3" applyFont="1" applyFill="1" applyBorder="1" applyAlignment="1">
      <alignment horizontal="center" vertical="top" wrapText="1"/>
    </xf>
    <xf numFmtId="43" fontId="5" fillId="6" borderId="18" xfId="3" applyFont="1" applyFill="1" applyBorder="1" applyAlignment="1">
      <alignment horizontal="right" vertical="top" shrinkToFit="1"/>
    </xf>
    <xf numFmtId="43" fontId="5" fillId="6" borderId="19" xfId="3" applyFont="1" applyFill="1" applyBorder="1" applyAlignment="1">
      <alignment horizontal="right" vertical="top" shrinkToFit="1"/>
    </xf>
    <xf numFmtId="43" fontId="5" fillId="6" borderId="24" xfId="3" applyFont="1" applyFill="1" applyBorder="1" applyAlignment="1">
      <alignment horizontal="left" vertical="center" wrapText="1"/>
    </xf>
    <xf numFmtId="164" fontId="12" fillId="14" borderId="30" xfId="3" applyNumberFormat="1" applyFont="1" applyFill="1" applyBorder="1" applyAlignment="1">
      <alignment horizontal="center" vertical="center" shrinkToFit="1"/>
    </xf>
    <xf numFmtId="164" fontId="12" fillId="14" borderId="29" xfId="3" applyNumberFormat="1" applyFont="1" applyFill="1" applyBorder="1" applyAlignment="1">
      <alignment horizontal="center" vertical="center" shrinkToFit="1"/>
    </xf>
    <xf numFmtId="164" fontId="12" fillId="14" borderId="14" xfId="3" applyNumberFormat="1" applyFont="1" applyFill="1" applyBorder="1" applyAlignment="1">
      <alignment horizontal="center" vertical="center" shrinkToFit="1"/>
    </xf>
    <xf numFmtId="43" fontId="7" fillId="5" borderId="31" xfId="3" applyFont="1" applyFill="1" applyBorder="1" applyAlignment="1">
      <alignment horizontal="center" vertical="top" wrapText="1"/>
    </xf>
    <xf numFmtId="0" fontId="17" fillId="15" borderId="35" xfId="0" applyFont="1" applyFill="1" applyBorder="1" applyAlignment="1">
      <alignment horizontal="center" vertical="center"/>
    </xf>
    <xf numFmtId="0" fontId="17" fillId="15" borderId="36" xfId="0" applyFont="1" applyFill="1" applyBorder="1" applyAlignment="1">
      <alignment horizontal="center" vertical="center"/>
    </xf>
    <xf numFmtId="0" fontId="17" fillId="15" borderId="37" xfId="0" applyFont="1" applyFill="1" applyBorder="1" applyAlignment="1">
      <alignment horizontal="center" vertical="center"/>
    </xf>
    <xf numFmtId="0" fontId="16" fillId="15" borderId="32" xfId="0" applyFont="1" applyFill="1" applyBorder="1" applyAlignment="1">
      <alignment horizontal="center" vertical="center"/>
    </xf>
    <xf numFmtId="0" fontId="16" fillId="15" borderId="33" xfId="0" applyFont="1" applyFill="1" applyBorder="1" applyAlignment="1">
      <alignment horizontal="center" vertical="center"/>
    </xf>
    <xf numFmtId="0" fontId="21" fillId="17" borderId="10" xfId="0" applyFont="1" applyFill="1" applyBorder="1" applyAlignment="1">
      <alignment horizontal="center" vertical="center" textRotation="45"/>
    </xf>
    <xf numFmtId="0" fontId="21" fillId="17" borderId="2" xfId="0" applyFont="1" applyFill="1" applyBorder="1" applyAlignment="1">
      <alignment horizontal="center" vertical="center" textRotation="45"/>
    </xf>
    <xf numFmtId="0" fontId="21" fillId="17" borderId="5" xfId="0" applyFont="1" applyFill="1" applyBorder="1" applyAlignment="1">
      <alignment horizontal="center" vertical="center" textRotation="45"/>
    </xf>
    <xf numFmtId="0" fontId="21" fillId="17" borderId="7" xfId="0" applyFont="1" applyFill="1" applyBorder="1" applyAlignment="1">
      <alignment horizontal="center" vertical="center" textRotation="45"/>
    </xf>
  </cellXfs>
  <cellStyles count="6">
    <cellStyle name="Millares" xfId="3" builtinId="3"/>
    <cellStyle name="Millares 2" xfId="5"/>
    <cellStyle name="Normal" xfId="0" builtinId="0"/>
    <cellStyle name="Normal 2" xfId="1"/>
    <cellStyle name="Normal 3" xfId="2"/>
    <cellStyle name="Normal 3 2" xfId="4"/>
  </cellStyles>
  <dxfs count="245">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s>
  <tableStyles count="0" defaultTableStyle="TableStyleMedium2" defaultPivotStyle="PivotStyleLight16"/>
  <colors>
    <mruColors>
      <color rgb="FFFFCC66"/>
      <color rgb="FFFF5050"/>
      <color rgb="FFFF0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732847</xdr:colOff>
      <xdr:row>0</xdr:row>
      <xdr:rowOff>224848</xdr:rowOff>
    </xdr:from>
    <xdr:to>
      <xdr:col>4</xdr:col>
      <xdr:colOff>1509732</xdr:colOff>
      <xdr:row>5</xdr:row>
      <xdr:rowOff>325582</xdr:rowOff>
    </xdr:to>
    <xdr:pic>
      <xdr:nvPicPr>
        <xdr:cNvPr id="2" name="Imagen 1">
          <a:extLst>
            <a:ext uri="{FF2B5EF4-FFF2-40B4-BE49-F238E27FC236}">
              <a16:creationId xmlns:a16="http://schemas.microsoft.com/office/drawing/2014/main" id="{7EE571BA-C54B-401F-A8FC-0E03C7CDF85F}"/>
            </a:ext>
          </a:extLst>
        </xdr:cNvPr>
        <xdr:cNvPicPr>
          <a:picLocks noChangeAspect="1"/>
        </xdr:cNvPicPr>
      </xdr:nvPicPr>
      <xdr:blipFill>
        <a:blip xmlns:r="http://schemas.openxmlformats.org/officeDocument/2006/relationships" r:embed="rId1"/>
        <a:stretch>
          <a:fillRect/>
        </a:stretch>
      </xdr:blipFill>
      <xdr:spPr>
        <a:xfrm>
          <a:off x="1571047" y="224848"/>
          <a:ext cx="11397260" cy="1853334"/>
        </a:xfrm>
        <a:prstGeom prst="rect">
          <a:avLst/>
        </a:prstGeom>
      </xdr:spPr>
    </xdr:pic>
    <xdr:clientData/>
  </xdr:twoCellAnchor>
  <xdr:twoCellAnchor editAs="oneCell">
    <xdr:from>
      <xdr:col>4</xdr:col>
      <xdr:colOff>1946645</xdr:colOff>
      <xdr:row>0</xdr:row>
      <xdr:rowOff>326984</xdr:rowOff>
    </xdr:from>
    <xdr:to>
      <xdr:col>8</xdr:col>
      <xdr:colOff>222399</xdr:colOff>
      <xdr:row>5</xdr:row>
      <xdr:rowOff>285750</xdr:rowOff>
    </xdr:to>
    <xdr:pic>
      <xdr:nvPicPr>
        <xdr:cNvPr id="4" name="Imagen 3">
          <a:extLst>
            <a:ext uri="{FF2B5EF4-FFF2-40B4-BE49-F238E27FC236}">
              <a16:creationId xmlns:a16="http://schemas.microsoft.com/office/drawing/2014/main" id="{E2C62269-743D-4D3F-BE02-1C0588A3B5B9}"/>
            </a:ext>
          </a:extLst>
        </xdr:cNvPr>
        <xdr:cNvPicPr>
          <a:picLocks noChangeAspect="1"/>
        </xdr:cNvPicPr>
      </xdr:nvPicPr>
      <xdr:blipFill>
        <a:blip xmlns:r="http://schemas.openxmlformats.org/officeDocument/2006/relationships" r:embed="rId2"/>
        <a:stretch>
          <a:fillRect/>
        </a:stretch>
      </xdr:blipFill>
      <xdr:spPr>
        <a:xfrm>
          <a:off x="13322216" y="326984"/>
          <a:ext cx="6031826" cy="1863766"/>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58"/>
  <sheetViews>
    <sheetView tabSelected="1" zoomScale="70" zoomScaleNormal="70" workbookViewId="0">
      <selection activeCell="J5" sqref="J5"/>
    </sheetView>
  </sheetViews>
  <sheetFormatPr baseColWidth="10" defaultRowHeight="15" x14ac:dyDescent="0.25"/>
  <cols>
    <col min="4" max="4" width="13.5703125" customWidth="1"/>
    <col min="6" max="6" width="70.85546875" customWidth="1"/>
    <col min="7" max="7" width="12.5703125" customWidth="1"/>
    <col min="8" max="8" width="14.28515625" customWidth="1"/>
    <col min="10" max="10" width="15" customWidth="1"/>
    <col min="12" max="12" width="14.28515625" customWidth="1"/>
    <col min="13" max="13" width="13.140625" customWidth="1"/>
  </cols>
  <sheetData>
    <row r="1" spans="2:13" ht="15.75" x14ac:dyDescent="0.25">
      <c r="H1" s="172" t="s">
        <v>299</v>
      </c>
      <c r="I1" s="173"/>
      <c r="J1" s="174"/>
    </row>
    <row r="2" spans="2:13" ht="15.75" x14ac:dyDescent="0.25">
      <c r="H2" s="178" t="s">
        <v>59</v>
      </c>
      <c r="I2" s="179"/>
      <c r="J2" s="180"/>
    </row>
    <row r="3" spans="2:13" ht="15.75" x14ac:dyDescent="0.25">
      <c r="B3" s="175" t="s">
        <v>0</v>
      </c>
      <c r="C3" s="175"/>
      <c r="D3" s="175"/>
      <c r="E3" s="175"/>
    </row>
    <row r="4" spans="2:13" ht="25.5" customHeight="1" x14ac:dyDescent="0.25">
      <c r="B4" s="1"/>
      <c r="C4" s="2" t="s">
        <v>1</v>
      </c>
      <c r="D4" s="176" t="s">
        <v>4</v>
      </c>
      <c r="E4" s="176"/>
    </row>
    <row r="5" spans="2:13" ht="26.25" customHeight="1" x14ac:dyDescent="0.25">
      <c r="B5" s="3"/>
      <c r="C5" s="2" t="s">
        <v>2</v>
      </c>
      <c r="D5" s="176" t="s">
        <v>5</v>
      </c>
      <c r="E5" s="176"/>
    </row>
    <row r="6" spans="2:13" ht="15.75" x14ac:dyDescent="0.25">
      <c r="B6" s="4"/>
      <c r="C6" s="2" t="s">
        <v>3</v>
      </c>
      <c r="D6" s="177" t="s">
        <v>6</v>
      </c>
      <c r="E6" s="177"/>
    </row>
    <row r="10" spans="2:13" ht="14.25" customHeight="1" x14ac:dyDescent="0.25"/>
    <row r="11" spans="2:13" ht="47.25" x14ac:dyDescent="0.25">
      <c r="B11" s="5" t="s">
        <v>7</v>
      </c>
      <c r="C11" s="5" t="s">
        <v>8</v>
      </c>
      <c r="D11" s="6" t="s">
        <v>9</v>
      </c>
      <c r="E11" s="6" t="s">
        <v>10</v>
      </c>
      <c r="F11" s="5" t="s">
        <v>11</v>
      </c>
      <c r="G11" s="5" t="s">
        <v>12</v>
      </c>
      <c r="H11" s="5" t="s">
        <v>13</v>
      </c>
      <c r="I11" s="5" t="s">
        <v>14</v>
      </c>
      <c r="J11" s="5" t="s">
        <v>15</v>
      </c>
      <c r="K11" s="5" t="s">
        <v>16</v>
      </c>
      <c r="L11" s="5" t="s">
        <v>17</v>
      </c>
      <c r="M11" s="5" t="s">
        <v>18</v>
      </c>
    </row>
    <row r="12" spans="2:13" ht="15.75" x14ac:dyDescent="0.25">
      <c r="B12" s="181">
        <v>1</v>
      </c>
      <c r="C12" s="9">
        <v>1</v>
      </c>
      <c r="D12" s="9">
        <v>2</v>
      </c>
      <c r="E12" s="153" t="s">
        <v>24</v>
      </c>
      <c r="F12" s="153"/>
      <c r="G12" s="2">
        <v>25</v>
      </c>
      <c r="H12" s="2">
        <f>(J13*G12/100)</f>
        <v>25</v>
      </c>
      <c r="I12" s="160">
        <v>100</v>
      </c>
      <c r="J12" s="161"/>
      <c r="K12" s="10"/>
      <c r="L12" s="11"/>
      <c r="M12" s="12"/>
    </row>
    <row r="13" spans="2:13" ht="15.75" x14ac:dyDescent="0.25">
      <c r="B13" s="158"/>
      <c r="C13" s="150">
        <v>1</v>
      </c>
      <c r="D13" s="13">
        <v>2</v>
      </c>
      <c r="E13" s="156" t="s">
        <v>24</v>
      </c>
      <c r="F13" s="156"/>
      <c r="G13" s="140"/>
      <c r="H13" s="141"/>
      <c r="I13" s="2">
        <v>100</v>
      </c>
      <c r="J13" s="2">
        <f>SUM(M14:M17)</f>
        <v>100</v>
      </c>
      <c r="K13" s="16"/>
      <c r="L13" s="17"/>
      <c r="M13" s="18"/>
    </row>
    <row r="14" spans="2:13" ht="15.75" x14ac:dyDescent="0.25">
      <c r="B14" s="158"/>
      <c r="C14" s="151"/>
      <c r="D14" s="9">
        <v>2</v>
      </c>
      <c r="E14" s="2" t="s">
        <v>20</v>
      </c>
      <c r="F14" s="2" t="s">
        <v>25</v>
      </c>
      <c r="G14" s="142"/>
      <c r="H14" s="143"/>
      <c r="I14" s="140"/>
      <c r="J14" s="141"/>
      <c r="K14" s="2">
        <v>20</v>
      </c>
      <c r="L14" s="137">
        <v>100</v>
      </c>
      <c r="M14" s="1">
        <f>(L14*K14/100)</f>
        <v>20</v>
      </c>
    </row>
    <row r="15" spans="2:13" ht="15.75" x14ac:dyDescent="0.25">
      <c r="B15" s="158"/>
      <c r="C15" s="151"/>
      <c r="D15" s="9">
        <v>2</v>
      </c>
      <c r="E15" s="2" t="s">
        <v>20</v>
      </c>
      <c r="F15" s="2" t="s">
        <v>26</v>
      </c>
      <c r="G15" s="142"/>
      <c r="H15" s="143"/>
      <c r="I15" s="142"/>
      <c r="J15" s="143"/>
      <c r="K15" s="2">
        <v>25</v>
      </c>
      <c r="L15" s="137">
        <v>100</v>
      </c>
      <c r="M15" s="1">
        <f>(L15*K15/100)</f>
        <v>25</v>
      </c>
    </row>
    <row r="16" spans="2:13" ht="15.75" x14ac:dyDescent="0.25">
      <c r="B16" s="158"/>
      <c r="C16" s="151"/>
      <c r="D16" s="9">
        <v>2</v>
      </c>
      <c r="E16" s="2" t="s">
        <v>20</v>
      </c>
      <c r="F16" s="2" t="s">
        <v>27</v>
      </c>
      <c r="G16" s="142"/>
      <c r="H16" s="143"/>
      <c r="I16" s="142"/>
      <c r="J16" s="143"/>
      <c r="K16" s="2">
        <v>25</v>
      </c>
      <c r="L16" s="137">
        <v>100</v>
      </c>
      <c r="M16" s="1">
        <f>(L16*K16/100)</f>
        <v>25</v>
      </c>
    </row>
    <row r="17" spans="2:13" ht="15.75" x14ac:dyDescent="0.25">
      <c r="B17" s="159"/>
      <c r="C17" s="152"/>
      <c r="D17" s="9">
        <v>2</v>
      </c>
      <c r="E17" s="2" t="s">
        <v>20</v>
      </c>
      <c r="F17" s="2" t="s">
        <v>28</v>
      </c>
      <c r="G17" s="144"/>
      <c r="H17" s="145"/>
      <c r="I17" s="144"/>
      <c r="J17" s="145"/>
      <c r="K17" s="2">
        <v>30</v>
      </c>
      <c r="L17" s="137">
        <v>100</v>
      </c>
      <c r="M17" s="1">
        <f>(K17*L17/100)</f>
        <v>30</v>
      </c>
    </row>
    <row r="18" spans="2:13" ht="15.75" x14ac:dyDescent="0.25">
      <c r="B18" s="42"/>
      <c r="C18" s="9">
        <v>2</v>
      </c>
      <c r="D18" s="9">
        <v>8</v>
      </c>
      <c r="E18" s="153" t="s">
        <v>29</v>
      </c>
      <c r="F18" s="153"/>
      <c r="G18" s="2">
        <v>20</v>
      </c>
      <c r="H18" s="2">
        <f>(G18*(J19+J24+J27+J31)/100)</f>
        <v>15.73</v>
      </c>
      <c r="I18" s="154">
        <v>100</v>
      </c>
      <c r="J18" s="155"/>
      <c r="K18" s="19"/>
      <c r="L18" s="14"/>
      <c r="M18" s="15"/>
    </row>
    <row r="19" spans="2:13" ht="15.75" x14ac:dyDescent="0.25">
      <c r="B19" s="158">
        <v>2</v>
      </c>
      <c r="C19" s="157">
        <v>1</v>
      </c>
      <c r="D19" s="13">
        <v>11</v>
      </c>
      <c r="E19" s="156" t="s">
        <v>30</v>
      </c>
      <c r="F19" s="156"/>
      <c r="G19" s="14"/>
      <c r="H19" s="15"/>
      <c r="I19" s="2">
        <v>50</v>
      </c>
      <c r="J19" s="2">
        <f>(M20+M21+M22+M23)</f>
        <v>42</v>
      </c>
      <c r="K19" s="16"/>
      <c r="L19" s="17"/>
      <c r="M19" s="18"/>
    </row>
    <row r="20" spans="2:13" ht="15.75" x14ac:dyDescent="0.25">
      <c r="B20" s="158"/>
      <c r="C20" s="157"/>
      <c r="D20" s="9">
        <v>1</v>
      </c>
      <c r="E20" s="2" t="s">
        <v>20</v>
      </c>
      <c r="F20" s="2" t="s">
        <v>30</v>
      </c>
      <c r="G20" s="11"/>
      <c r="H20" s="12"/>
      <c r="I20" s="19"/>
      <c r="J20" s="15"/>
      <c r="K20" s="2">
        <v>10</v>
      </c>
      <c r="L20" s="137">
        <v>80</v>
      </c>
      <c r="M20" s="1">
        <f>(L20*K20/100)</f>
        <v>8</v>
      </c>
    </row>
    <row r="21" spans="2:13" ht="15.75" x14ac:dyDescent="0.25">
      <c r="B21" s="158"/>
      <c r="C21" s="157"/>
      <c r="D21" s="9">
        <v>2</v>
      </c>
      <c r="E21" s="2" t="s">
        <v>20</v>
      </c>
      <c r="F21" s="2" t="s">
        <v>31</v>
      </c>
      <c r="G21" s="11"/>
      <c r="H21" s="12"/>
      <c r="I21" s="10"/>
      <c r="J21" s="12"/>
      <c r="K21" s="2">
        <v>10</v>
      </c>
      <c r="L21" s="137">
        <v>80</v>
      </c>
      <c r="M21" s="1">
        <f t="shared" ref="M21:M23" si="0">(L21*K21/100)</f>
        <v>8</v>
      </c>
    </row>
    <row r="22" spans="2:13" ht="15.75" x14ac:dyDescent="0.25">
      <c r="B22" s="158"/>
      <c r="C22" s="157"/>
      <c r="D22" s="9">
        <v>3</v>
      </c>
      <c r="E22" s="2" t="s">
        <v>20</v>
      </c>
      <c r="F22" s="2" t="s">
        <v>32</v>
      </c>
      <c r="G22" s="11"/>
      <c r="H22" s="12"/>
      <c r="I22" s="10"/>
      <c r="J22" s="12"/>
      <c r="K22" s="2">
        <v>20</v>
      </c>
      <c r="L22" s="137">
        <v>90</v>
      </c>
      <c r="M22" s="1">
        <f t="shared" si="0"/>
        <v>18</v>
      </c>
    </row>
    <row r="23" spans="2:13" ht="15.75" x14ac:dyDescent="0.25">
      <c r="B23" s="158"/>
      <c r="C23" s="157"/>
      <c r="D23" s="9">
        <v>4</v>
      </c>
      <c r="E23" s="2" t="s">
        <v>20</v>
      </c>
      <c r="F23" s="2" t="s">
        <v>33</v>
      </c>
      <c r="G23" s="11"/>
      <c r="H23" s="12"/>
      <c r="I23" s="10"/>
      <c r="J23" s="12"/>
      <c r="K23" s="2">
        <v>10</v>
      </c>
      <c r="L23" s="137">
        <v>80</v>
      </c>
      <c r="M23" s="1">
        <f t="shared" si="0"/>
        <v>8</v>
      </c>
    </row>
    <row r="24" spans="2:13" ht="15.75" x14ac:dyDescent="0.25">
      <c r="B24" s="158">
        <v>3</v>
      </c>
      <c r="C24" s="157">
        <v>2</v>
      </c>
      <c r="D24" s="8">
        <v>3</v>
      </c>
      <c r="E24" s="156" t="s">
        <v>34</v>
      </c>
      <c r="F24" s="156"/>
      <c r="G24" s="11"/>
      <c r="H24" s="12"/>
      <c r="I24" s="2">
        <v>10</v>
      </c>
      <c r="J24" s="2">
        <f>(M25+M26)</f>
        <v>7.25</v>
      </c>
      <c r="K24" s="20"/>
      <c r="L24" s="21"/>
      <c r="M24" s="22"/>
    </row>
    <row r="25" spans="2:13" ht="15.75" x14ac:dyDescent="0.25">
      <c r="B25" s="158"/>
      <c r="C25" s="157"/>
      <c r="D25" s="9">
        <v>1</v>
      </c>
      <c r="E25" s="2" t="s">
        <v>20</v>
      </c>
      <c r="F25" s="2" t="s">
        <v>34</v>
      </c>
      <c r="G25" s="11"/>
      <c r="H25" s="12"/>
      <c r="I25" s="19"/>
      <c r="J25" s="15"/>
      <c r="K25" s="2">
        <v>5</v>
      </c>
      <c r="L25" s="137">
        <v>75</v>
      </c>
      <c r="M25" s="1">
        <f>(L25*K25/100)</f>
        <v>3.75</v>
      </c>
    </row>
    <row r="26" spans="2:13" ht="15.75" x14ac:dyDescent="0.25">
      <c r="B26" s="158"/>
      <c r="C26" s="157"/>
      <c r="D26" s="9">
        <v>2</v>
      </c>
      <c r="E26" s="2" t="s">
        <v>20</v>
      </c>
      <c r="F26" s="26" t="s">
        <v>35</v>
      </c>
      <c r="G26" s="11"/>
      <c r="H26" s="12"/>
      <c r="I26" s="10"/>
      <c r="J26" s="12"/>
      <c r="K26" s="2">
        <v>5</v>
      </c>
      <c r="L26" s="137">
        <v>70</v>
      </c>
      <c r="M26" s="1">
        <f>(L26*K26/100)</f>
        <v>3.5</v>
      </c>
    </row>
    <row r="27" spans="2:13" ht="15.75" x14ac:dyDescent="0.25">
      <c r="B27" s="158">
        <v>4</v>
      </c>
      <c r="C27" s="150">
        <v>8</v>
      </c>
      <c r="D27" s="8">
        <v>13</v>
      </c>
      <c r="E27" s="156" t="s">
        <v>36</v>
      </c>
      <c r="F27" s="156"/>
      <c r="G27" s="11"/>
      <c r="H27" s="12"/>
      <c r="I27" s="2">
        <v>25</v>
      </c>
      <c r="J27" s="2">
        <f>(M28+M29+M30)</f>
        <v>16.5</v>
      </c>
      <c r="K27" s="20"/>
      <c r="L27" s="21"/>
      <c r="M27" s="22"/>
    </row>
    <row r="28" spans="2:13" ht="15.75" x14ac:dyDescent="0.25">
      <c r="B28" s="158"/>
      <c r="C28" s="151"/>
      <c r="D28" s="9">
        <v>8</v>
      </c>
      <c r="E28" s="2" t="s">
        <v>20</v>
      </c>
      <c r="F28" s="26" t="s">
        <v>37</v>
      </c>
      <c r="G28" s="11"/>
      <c r="H28" s="12"/>
      <c r="I28" s="10"/>
      <c r="J28" s="12"/>
      <c r="K28" s="2">
        <v>10</v>
      </c>
      <c r="L28" s="137">
        <v>80</v>
      </c>
      <c r="M28" s="1">
        <f>(L28*K28/100)</f>
        <v>8</v>
      </c>
    </row>
    <row r="29" spans="2:13" ht="15.75" x14ac:dyDescent="0.25">
      <c r="B29" s="158"/>
      <c r="C29" s="151"/>
      <c r="D29" s="9">
        <v>3</v>
      </c>
      <c r="E29" s="2" t="s">
        <v>20</v>
      </c>
      <c r="F29" s="26" t="s">
        <v>38</v>
      </c>
      <c r="G29" s="11"/>
      <c r="H29" s="12"/>
      <c r="I29" s="10"/>
      <c r="J29" s="12"/>
      <c r="K29" s="2">
        <v>5</v>
      </c>
      <c r="L29" s="138">
        <v>50</v>
      </c>
      <c r="M29" s="1">
        <f t="shared" ref="M29:M30" si="1">(L29*K29/100)</f>
        <v>2.5</v>
      </c>
    </row>
    <row r="30" spans="2:13" ht="15.75" x14ac:dyDescent="0.25">
      <c r="B30" s="158"/>
      <c r="C30" s="152"/>
      <c r="D30" s="9">
        <v>2</v>
      </c>
      <c r="E30" s="2" t="s">
        <v>20</v>
      </c>
      <c r="F30" s="26" t="s">
        <v>39</v>
      </c>
      <c r="G30" s="11"/>
      <c r="H30" s="12"/>
      <c r="I30" s="10"/>
      <c r="J30" s="12"/>
      <c r="K30" s="2">
        <v>10</v>
      </c>
      <c r="L30" s="138">
        <v>60</v>
      </c>
      <c r="M30" s="1">
        <f t="shared" si="1"/>
        <v>6</v>
      </c>
    </row>
    <row r="31" spans="2:13" ht="15.75" x14ac:dyDescent="0.25">
      <c r="B31" s="149">
        <v>5</v>
      </c>
      <c r="C31" s="146">
        <v>5</v>
      </c>
      <c r="D31" s="8">
        <v>9</v>
      </c>
      <c r="E31" s="156" t="s">
        <v>40</v>
      </c>
      <c r="F31" s="156"/>
      <c r="G31" s="11"/>
      <c r="H31" s="12"/>
      <c r="I31" s="2">
        <v>15</v>
      </c>
      <c r="J31" s="2">
        <f>(M32+M33+M34)</f>
        <v>12.899999999999999</v>
      </c>
      <c r="K31" s="20"/>
      <c r="L31" s="21"/>
      <c r="M31" s="22"/>
    </row>
    <row r="32" spans="2:13" ht="15.75" x14ac:dyDescent="0.25">
      <c r="B32" s="149"/>
      <c r="C32" s="147"/>
      <c r="D32" s="9">
        <v>3</v>
      </c>
      <c r="E32" s="2" t="s">
        <v>20</v>
      </c>
      <c r="F32" s="26" t="s">
        <v>41</v>
      </c>
      <c r="G32" s="11"/>
      <c r="H32" s="12"/>
      <c r="I32" s="10"/>
      <c r="J32" s="12"/>
      <c r="K32" s="2">
        <v>6</v>
      </c>
      <c r="L32" s="137">
        <v>80</v>
      </c>
      <c r="M32" s="3">
        <f>(L32*K32/100)</f>
        <v>4.8</v>
      </c>
    </row>
    <row r="33" spans="2:13" ht="15.75" x14ac:dyDescent="0.25">
      <c r="B33" s="149"/>
      <c r="C33" s="147"/>
      <c r="D33" s="9">
        <v>2</v>
      </c>
      <c r="E33" s="2" t="s">
        <v>20</v>
      </c>
      <c r="F33" s="26" t="s">
        <v>42</v>
      </c>
      <c r="G33" s="11"/>
      <c r="H33" s="12"/>
      <c r="I33" s="10"/>
      <c r="J33" s="12"/>
      <c r="K33" s="2">
        <v>6</v>
      </c>
      <c r="L33" s="137">
        <v>90</v>
      </c>
      <c r="M33" s="3">
        <f t="shared" ref="M33:M34" si="2">(L33*K33/100)</f>
        <v>5.4</v>
      </c>
    </row>
    <row r="34" spans="2:13" ht="15.75" x14ac:dyDescent="0.25">
      <c r="B34" s="149"/>
      <c r="C34" s="148"/>
      <c r="D34" s="9">
        <v>4</v>
      </c>
      <c r="E34" s="2" t="s">
        <v>20</v>
      </c>
      <c r="F34" s="26" t="s">
        <v>43</v>
      </c>
      <c r="G34" s="11"/>
      <c r="H34" s="12"/>
      <c r="I34" s="10"/>
      <c r="J34" s="12"/>
      <c r="K34" s="2">
        <v>3</v>
      </c>
      <c r="L34" s="137">
        <v>90</v>
      </c>
      <c r="M34" s="3">
        <f t="shared" si="2"/>
        <v>2.7</v>
      </c>
    </row>
    <row r="35" spans="2:13" ht="47.25" x14ac:dyDescent="0.25">
      <c r="B35" s="45" t="s">
        <v>7</v>
      </c>
      <c r="C35" s="5" t="s">
        <v>8</v>
      </c>
      <c r="D35" s="6" t="s">
        <v>9</v>
      </c>
      <c r="E35" s="6" t="s">
        <v>10</v>
      </c>
      <c r="F35" s="5" t="s">
        <v>11</v>
      </c>
      <c r="G35" s="5" t="s">
        <v>12</v>
      </c>
      <c r="H35" s="5" t="s">
        <v>13</v>
      </c>
      <c r="I35" s="5" t="s">
        <v>14</v>
      </c>
      <c r="J35" s="5" t="s">
        <v>15</v>
      </c>
      <c r="K35" s="5" t="s">
        <v>16</v>
      </c>
      <c r="L35" s="5" t="s">
        <v>17</v>
      </c>
      <c r="M35" s="5" t="s">
        <v>18</v>
      </c>
    </row>
    <row r="36" spans="2:13" ht="15.75" x14ac:dyDescent="0.25">
      <c r="B36" s="42"/>
      <c r="C36" s="9">
        <v>2</v>
      </c>
      <c r="D36" s="7">
        <v>5</v>
      </c>
      <c r="E36" s="153" t="s">
        <v>60</v>
      </c>
      <c r="F36" s="153"/>
      <c r="G36" s="2">
        <v>20</v>
      </c>
      <c r="H36" s="2">
        <f>(G36*(J37+J39)/100)</f>
        <v>16</v>
      </c>
      <c r="I36" s="154">
        <v>80</v>
      </c>
      <c r="J36" s="155"/>
      <c r="K36" s="19"/>
      <c r="L36" s="14"/>
      <c r="M36" s="15"/>
    </row>
    <row r="37" spans="2:13" ht="15.75" x14ac:dyDescent="0.25">
      <c r="B37" s="158">
        <v>6</v>
      </c>
      <c r="C37" s="157">
        <v>1</v>
      </c>
      <c r="D37" s="8">
        <v>1</v>
      </c>
      <c r="E37" s="156" t="s">
        <v>44</v>
      </c>
      <c r="F37" s="156"/>
      <c r="G37" s="14"/>
      <c r="H37" s="14"/>
      <c r="I37" s="2">
        <v>50</v>
      </c>
      <c r="J37" s="2">
        <f>(M38)</f>
        <v>40</v>
      </c>
      <c r="K37" s="16"/>
      <c r="L37" s="17"/>
      <c r="M37" s="18"/>
    </row>
    <row r="38" spans="2:13" ht="15.75" x14ac:dyDescent="0.25">
      <c r="B38" s="158"/>
      <c r="C38" s="157"/>
      <c r="D38" s="7">
        <v>1</v>
      </c>
      <c r="E38" s="2" t="s">
        <v>20</v>
      </c>
      <c r="F38" s="2" t="s">
        <v>45</v>
      </c>
      <c r="G38" s="11"/>
      <c r="H38" s="12"/>
      <c r="I38" s="14"/>
      <c r="J38" s="15"/>
      <c r="K38" s="2">
        <v>50</v>
      </c>
      <c r="L38" s="137">
        <v>80</v>
      </c>
      <c r="M38" s="3">
        <f>(L38*K38/100)</f>
        <v>40</v>
      </c>
    </row>
    <row r="39" spans="2:13" ht="15.75" x14ac:dyDescent="0.25">
      <c r="B39" s="158">
        <v>7</v>
      </c>
      <c r="C39" s="150">
        <v>2</v>
      </c>
      <c r="D39" s="8">
        <v>2</v>
      </c>
      <c r="E39" s="156" t="s">
        <v>46</v>
      </c>
      <c r="F39" s="156"/>
      <c r="G39" s="11"/>
      <c r="H39" s="11"/>
      <c r="I39" s="2">
        <v>50</v>
      </c>
      <c r="J39" s="2">
        <f>(M40+M41+M42)</f>
        <v>40</v>
      </c>
      <c r="K39" s="20"/>
      <c r="L39" s="21"/>
      <c r="M39" s="22"/>
    </row>
    <row r="40" spans="2:13" ht="15.75" x14ac:dyDescent="0.25">
      <c r="B40" s="158"/>
      <c r="C40" s="151"/>
      <c r="D40" s="7">
        <v>1</v>
      </c>
      <c r="E40" s="2" t="s">
        <v>20</v>
      </c>
      <c r="F40" s="26" t="s">
        <v>47</v>
      </c>
      <c r="G40" s="10"/>
      <c r="H40" s="11"/>
      <c r="I40" s="140"/>
      <c r="J40" s="141"/>
      <c r="K40" s="2">
        <v>20</v>
      </c>
      <c r="L40" s="137">
        <v>80</v>
      </c>
      <c r="M40" s="1">
        <f>(L40*K40/100)</f>
        <v>16</v>
      </c>
    </row>
    <row r="41" spans="2:13" ht="15.75" x14ac:dyDescent="0.25">
      <c r="B41" s="158"/>
      <c r="C41" s="151"/>
      <c r="D41" s="7">
        <v>2</v>
      </c>
      <c r="E41" s="2" t="s">
        <v>20</v>
      </c>
      <c r="F41" s="2" t="s">
        <v>48</v>
      </c>
      <c r="G41" s="11"/>
      <c r="H41" s="11"/>
      <c r="I41" s="142"/>
      <c r="J41" s="143"/>
      <c r="K41" s="2">
        <v>15</v>
      </c>
      <c r="L41" s="137">
        <v>80</v>
      </c>
      <c r="M41" s="1">
        <f t="shared" ref="M41:M42" si="3">(L41*K41/100)</f>
        <v>12</v>
      </c>
    </row>
    <row r="42" spans="2:13" ht="15.75" x14ac:dyDescent="0.25">
      <c r="B42" s="159"/>
      <c r="C42" s="152"/>
      <c r="D42" s="7">
        <v>5</v>
      </c>
      <c r="E42" s="2" t="s">
        <v>20</v>
      </c>
      <c r="F42" s="2" t="s">
        <v>49</v>
      </c>
      <c r="G42" s="11"/>
      <c r="H42" s="11"/>
      <c r="I42" s="144"/>
      <c r="J42" s="145"/>
      <c r="K42" s="2">
        <v>15</v>
      </c>
      <c r="L42" s="137">
        <v>80</v>
      </c>
      <c r="M42" s="1">
        <f t="shared" si="3"/>
        <v>12</v>
      </c>
    </row>
    <row r="43" spans="2:13" ht="15.75" x14ac:dyDescent="0.25">
      <c r="B43" s="149">
        <v>8</v>
      </c>
      <c r="C43" s="150">
        <v>1</v>
      </c>
      <c r="D43" s="7">
        <v>9</v>
      </c>
      <c r="E43" s="153" t="s">
        <v>50</v>
      </c>
      <c r="F43" s="153"/>
      <c r="G43" s="2">
        <v>20</v>
      </c>
      <c r="H43" s="2">
        <f>(G43*J44/100)</f>
        <v>17</v>
      </c>
      <c r="I43" s="154">
        <v>100</v>
      </c>
      <c r="J43" s="155"/>
      <c r="K43" s="19"/>
      <c r="L43" s="14"/>
      <c r="M43" s="15"/>
    </row>
    <row r="44" spans="2:13" ht="15.75" x14ac:dyDescent="0.25">
      <c r="B44" s="149"/>
      <c r="C44" s="151"/>
      <c r="D44" s="8">
        <v>3</v>
      </c>
      <c r="E44" s="156" t="s">
        <v>51</v>
      </c>
      <c r="F44" s="156"/>
      <c r="G44" s="14"/>
      <c r="H44" s="15"/>
      <c r="I44" s="2">
        <v>100</v>
      </c>
      <c r="J44" s="2">
        <f>(M45)</f>
        <v>85</v>
      </c>
      <c r="K44" s="16"/>
      <c r="L44" s="17"/>
      <c r="M44" s="18"/>
    </row>
    <row r="45" spans="2:13" ht="15.75" x14ac:dyDescent="0.25">
      <c r="B45" s="149"/>
      <c r="C45" s="152"/>
      <c r="D45" s="7">
        <v>15</v>
      </c>
      <c r="E45" s="2" t="s">
        <v>20</v>
      </c>
      <c r="F45" s="2" t="s">
        <v>256</v>
      </c>
      <c r="G45" s="11"/>
      <c r="H45" s="12"/>
      <c r="I45" s="19"/>
      <c r="J45" s="15"/>
      <c r="K45" s="2">
        <v>100</v>
      </c>
      <c r="L45" s="137">
        <v>85</v>
      </c>
      <c r="M45" s="1">
        <f>(L45*K45/100)</f>
        <v>85</v>
      </c>
    </row>
    <row r="46" spans="2:13" ht="47.25" x14ac:dyDescent="0.25">
      <c r="B46" s="5" t="s">
        <v>7</v>
      </c>
      <c r="C46" s="5" t="s">
        <v>8</v>
      </c>
      <c r="D46" s="6" t="s">
        <v>9</v>
      </c>
      <c r="E46" s="6" t="s">
        <v>10</v>
      </c>
      <c r="F46" s="5" t="s">
        <v>11</v>
      </c>
      <c r="G46" s="5" t="s">
        <v>12</v>
      </c>
      <c r="H46" s="5" t="s">
        <v>13</v>
      </c>
      <c r="I46" s="5" t="s">
        <v>14</v>
      </c>
      <c r="J46" s="5" t="s">
        <v>15</v>
      </c>
      <c r="K46" s="5" t="s">
        <v>16</v>
      </c>
      <c r="L46" s="5" t="s">
        <v>17</v>
      </c>
      <c r="M46" s="5" t="s">
        <v>18</v>
      </c>
    </row>
    <row r="47" spans="2:13" ht="15.75" x14ac:dyDescent="0.25">
      <c r="B47" s="163">
        <v>5</v>
      </c>
      <c r="C47" s="2">
        <v>2</v>
      </c>
      <c r="D47" s="44">
        <v>13</v>
      </c>
      <c r="E47" s="162" t="s">
        <v>52</v>
      </c>
      <c r="F47" s="162"/>
      <c r="G47" s="2">
        <v>15</v>
      </c>
      <c r="H47" s="2">
        <f>(G47*(J48+J50)/100)</f>
        <v>1.53</v>
      </c>
      <c r="I47" s="154">
        <v>100</v>
      </c>
      <c r="J47" s="155"/>
      <c r="K47" s="19"/>
      <c r="L47" s="14"/>
      <c r="M47" s="15"/>
    </row>
    <row r="48" spans="2:13" ht="15.75" x14ac:dyDescent="0.25">
      <c r="B48" s="164"/>
      <c r="C48" s="170">
        <v>1</v>
      </c>
      <c r="D48" s="43">
        <v>6</v>
      </c>
      <c r="E48" s="165" t="s">
        <v>53</v>
      </c>
      <c r="F48" s="166"/>
      <c r="G48" s="167"/>
      <c r="H48" s="167"/>
      <c r="I48" s="134">
        <v>7</v>
      </c>
      <c r="J48" s="129">
        <f>(M49)</f>
        <v>4.2</v>
      </c>
      <c r="K48" s="16"/>
      <c r="L48" s="17"/>
      <c r="M48" s="18"/>
    </row>
    <row r="49" spans="2:13" ht="15.75" x14ac:dyDescent="0.25">
      <c r="B49" s="164"/>
      <c r="C49" s="170"/>
      <c r="D49" s="24">
        <v>1</v>
      </c>
      <c r="E49" s="25" t="s">
        <v>20</v>
      </c>
      <c r="F49" s="133" t="s">
        <v>54</v>
      </c>
      <c r="G49" s="167"/>
      <c r="H49" s="167"/>
      <c r="I49" s="168"/>
      <c r="J49" s="168"/>
      <c r="K49" s="2">
        <v>7</v>
      </c>
      <c r="L49" s="138">
        <v>60</v>
      </c>
      <c r="M49" s="1">
        <f>(L49*K49/100)</f>
        <v>4.2</v>
      </c>
    </row>
    <row r="50" spans="2:13" ht="15.75" x14ac:dyDescent="0.25">
      <c r="B50" s="164"/>
      <c r="C50" s="171">
        <v>2</v>
      </c>
      <c r="D50" s="23">
        <v>7</v>
      </c>
      <c r="E50" s="165" t="s">
        <v>55</v>
      </c>
      <c r="F50" s="166"/>
      <c r="G50" s="167"/>
      <c r="H50" s="167"/>
      <c r="I50" s="134">
        <v>8</v>
      </c>
      <c r="J50" s="129">
        <f>(M51+M52+M53)</f>
        <v>6</v>
      </c>
      <c r="K50" s="27"/>
      <c r="L50" s="27"/>
      <c r="M50" s="27"/>
    </row>
    <row r="51" spans="2:13" ht="15.75" x14ac:dyDescent="0.25">
      <c r="B51" s="164"/>
      <c r="C51" s="170"/>
      <c r="D51" s="24">
        <v>1</v>
      </c>
      <c r="E51" s="25" t="s">
        <v>20</v>
      </c>
      <c r="F51" s="133" t="s">
        <v>56</v>
      </c>
      <c r="G51" s="167"/>
      <c r="H51" s="167"/>
      <c r="I51" s="168"/>
      <c r="J51" s="168"/>
      <c r="K51" s="2">
        <v>3</v>
      </c>
      <c r="L51" s="137">
        <v>80</v>
      </c>
      <c r="M51" s="1">
        <f>(L51*K51/100)</f>
        <v>2.4</v>
      </c>
    </row>
    <row r="52" spans="2:13" ht="15.75" x14ac:dyDescent="0.25">
      <c r="B52" s="164"/>
      <c r="C52" s="170"/>
      <c r="D52" s="24">
        <v>2</v>
      </c>
      <c r="E52" s="25" t="s">
        <v>20</v>
      </c>
      <c r="F52" s="133" t="s">
        <v>57</v>
      </c>
      <c r="G52" s="167"/>
      <c r="H52" s="167"/>
      <c r="I52" s="169"/>
      <c r="J52" s="169"/>
      <c r="K52" s="2">
        <v>3</v>
      </c>
      <c r="L52" s="137">
        <v>80</v>
      </c>
      <c r="M52" s="1">
        <f t="shared" ref="M52:M53" si="4">(L52*K52/100)</f>
        <v>2.4</v>
      </c>
    </row>
    <row r="53" spans="2:13" ht="15.75" x14ac:dyDescent="0.25">
      <c r="B53" s="164"/>
      <c r="C53" s="170"/>
      <c r="D53" s="24">
        <v>3</v>
      </c>
      <c r="E53" s="25" t="s">
        <v>20</v>
      </c>
      <c r="F53" s="133" t="s">
        <v>58</v>
      </c>
      <c r="G53" s="167"/>
      <c r="H53" s="167"/>
      <c r="I53" s="169"/>
      <c r="J53" s="169"/>
      <c r="K53" s="2">
        <v>2</v>
      </c>
      <c r="L53" s="138">
        <v>60</v>
      </c>
      <c r="M53" s="1">
        <f t="shared" si="4"/>
        <v>1.2</v>
      </c>
    </row>
    <row r="54" spans="2:13" ht="15.75" x14ac:dyDescent="0.25">
      <c r="B54" s="40"/>
      <c r="C54" s="40"/>
      <c r="D54" s="40"/>
      <c r="E54" s="40"/>
      <c r="H54" s="135"/>
      <c r="I54" s="40"/>
      <c r="J54" s="40"/>
      <c r="K54" s="40"/>
      <c r="L54" s="40"/>
      <c r="M54" s="41"/>
    </row>
    <row r="55" spans="2:13" ht="15.75" x14ac:dyDescent="0.25">
      <c r="G55" s="139" t="s">
        <v>298</v>
      </c>
      <c r="H55" s="139"/>
      <c r="M55" s="33"/>
    </row>
    <row r="56" spans="2:13" ht="15.75" x14ac:dyDescent="0.25">
      <c r="M56" s="33"/>
    </row>
    <row r="57" spans="2:13" ht="15.75" x14ac:dyDescent="0.25">
      <c r="F57" s="131" t="s">
        <v>61</v>
      </c>
      <c r="G57" s="136">
        <f>(G12+G18+G36+G43+G47)</f>
        <v>100</v>
      </c>
      <c r="H57" s="132"/>
      <c r="L57" s="130"/>
      <c r="M57" s="39"/>
    </row>
    <row r="58" spans="2:13" ht="15.75" x14ac:dyDescent="0.25">
      <c r="F58" s="131" t="s">
        <v>297</v>
      </c>
      <c r="G58" s="132"/>
      <c r="H58" s="136">
        <f>SUM(H12,H18,H36,H43,H47)</f>
        <v>75.260000000000005</v>
      </c>
      <c r="M58" s="36"/>
    </row>
    <row r="59" spans="2:13" x14ac:dyDescent="0.25">
      <c r="M59" s="39"/>
    </row>
    <row r="60" spans="2:13" ht="15.75" x14ac:dyDescent="0.25">
      <c r="M60" s="36"/>
    </row>
    <row r="61" spans="2:13" ht="15.75" x14ac:dyDescent="0.25">
      <c r="M61" s="36"/>
    </row>
    <row r="62" spans="2:13" x14ac:dyDescent="0.25">
      <c r="M62" s="39"/>
    </row>
    <row r="63" spans="2:13" ht="15.75" x14ac:dyDescent="0.25">
      <c r="M63" s="36"/>
    </row>
    <row r="64" spans="2:13" ht="15.75" x14ac:dyDescent="0.25">
      <c r="M64" s="36"/>
    </row>
    <row r="65" spans="13:13" ht="15.75" x14ac:dyDescent="0.25">
      <c r="M65" s="36"/>
    </row>
    <row r="66" spans="13:13" x14ac:dyDescent="0.25">
      <c r="M66" s="39"/>
    </row>
    <row r="67" spans="13:13" x14ac:dyDescent="0.25">
      <c r="M67" s="39"/>
    </row>
    <row r="68" spans="13:13" ht="15.75" x14ac:dyDescent="0.25">
      <c r="M68" s="36"/>
    </row>
    <row r="69" spans="13:13" x14ac:dyDescent="0.25">
      <c r="M69" s="39"/>
    </row>
    <row r="70" spans="13:13" ht="15.75" x14ac:dyDescent="0.25">
      <c r="M70" s="36"/>
    </row>
    <row r="71" spans="13:13" ht="15.75" x14ac:dyDescent="0.25">
      <c r="M71" s="33"/>
    </row>
    <row r="72" spans="13:13" x14ac:dyDescent="0.25">
      <c r="M72" s="39"/>
    </row>
    <row r="73" spans="13:13" ht="15.75" x14ac:dyDescent="0.25">
      <c r="M73" s="37"/>
    </row>
    <row r="74" spans="13:13" x14ac:dyDescent="0.25">
      <c r="M74" s="39"/>
    </row>
    <row r="75" spans="13:13" x14ac:dyDescent="0.25">
      <c r="M75" s="39"/>
    </row>
    <row r="76" spans="13:13" ht="15.75" x14ac:dyDescent="0.25">
      <c r="M76" s="37"/>
    </row>
    <row r="77" spans="13:13" x14ac:dyDescent="0.25">
      <c r="M77" s="39"/>
    </row>
    <row r="78" spans="13:13" x14ac:dyDescent="0.25">
      <c r="M78" s="39"/>
    </row>
    <row r="79" spans="13:13" ht="15.75" x14ac:dyDescent="0.25">
      <c r="M79" s="37"/>
    </row>
    <row r="80" spans="13:13" ht="15.75" x14ac:dyDescent="0.25">
      <c r="M80" s="37"/>
    </row>
    <row r="81" spans="13:13" ht="15.75" x14ac:dyDescent="0.25">
      <c r="M81" s="37"/>
    </row>
    <row r="82" spans="13:13" ht="15.75" x14ac:dyDescent="0.25">
      <c r="M82" s="37"/>
    </row>
    <row r="83" spans="13:13" ht="15.75" x14ac:dyDescent="0.25">
      <c r="M83" s="37"/>
    </row>
    <row r="84" spans="13:13" ht="15.75" x14ac:dyDescent="0.25">
      <c r="M84" s="37"/>
    </row>
    <row r="85" spans="13:13" x14ac:dyDescent="0.25">
      <c r="M85" s="39"/>
    </row>
    <row r="86" spans="13:13" ht="15.75" x14ac:dyDescent="0.25">
      <c r="M86" s="37"/>
    </row>
    <row r="87" spans="13:13" ht="15.75" x14ac:dyDescent="0.25">
      <c r="M87" s="37"/>
    </row>
    <row r="88" spans="13:13" ht="15.75" x14ac:dyDescent="0.25">
      <c r="M88" s="37"/>
    </row>
    <row r="89" spans="13:13" ht="15.75" x14ac:dyDescent="0.25">
      <c r="M89" s="37"/>
    </row>
    <row r="90" spans="13:13" ht="15.75" x14ac:dyDescent="0.25">
      <c r="M90" s="37"/>
    </row>
    <row r="91" spans="13:13" ht="15.75" x14ac:dyDescent="0.25">
      <c r="M91" s="37"/>
    </row>
    <row r="92" spans="13:13" ht="15.75" x14ac:dyDescent="0.25">
      <c r="M92" s="37"/>
    </row>
    <row r="93" spans="13:13" ht="15.75" x14ac:dyDescent="0.25">
      <c r="M93" s="37"/>
    </row>
    <row r="94" spans="13:13" ht="15.75" x14ac:dyDescent="0.25">
      <c r="M94" s="37"/>
    </row>
    <row r="95" spans="13:13" x14ac:dyDescent="0.25">
      <c r="M95" s="39"/>
    </row>
    <row r="96" spans="13:13" x14ac:dyDescent="0.25">
      <c r="M96" s="39"/>
    </row>
    <row r="97" spans="13:13" ht="15.75" x14ac:dyDescent="0.25">
      <c r="M97" s="37"/>
    </row>
    <row r="98" spans="13:13" ht="15.75" x14ac:dyDescent="0.25">
      <c r="M98" s="38"/>
    </row>
    <row r="99" spans="13:13" ht="15.75" x14ac:dyDescent="0.25">
      <c r="M99" s="34"/>
    </row>
    <row r="100" spans="13:13" ht="15.75" x14ac:dyDescent="0.25">
      <c r="M100" s="34"/>
    </row>
    <row r="101" spans="13:13" ht="15.75" x14ac:dyDescent="0.25">
      <c r="M101" s="37"/>
    </row>
    <row r="102" spans="13:13" ht="15.75" x14ac:dyDescent="0.25">
      <c r="M102" s="37"/>
    </row>
    <row r="103" spans="13:13" x14ac:dyDescent="0.25">
      <c r="M103" s="39"/>
    </row>
    <row r="104" spans="13:13" x14ac:dyDescent="0.25">
      <c r="M104" s="39"/>
    </row>
    <row r="105" spans="13:13" x14ac:dyDescent="0.25">
      <c r="M105" s="39"/>
    </row>
    <row r="106" spans="13:13" x14ac:dyDescent="0.25">
      <c r="M106" s="39"/>
    </row>
    <row r="107" spans="13:13" ht="15.75" x14ac:dyDescent="0.25">
      <c r="M107" s="37"/>
    </row>
    <row r="108" spans="13:13" ht="15.75" x14ac:dyDescent="0.25">
      <c r="M108" s="37"/>
    </row>
    <row r="109" spans="13:13" ht="15.75" x14ac:dyDescent="0.25">
      <c r="M109" s="37"/>
    </row>
    <row r="110" spans="13:13" ht="15.75" x14ac:dyDescent="0.25">
      <c r="M110" s="37"/>
    </row>
    <row r="111" spans="13:13" x14ac:dyDescent="0.25">
      <c r="M111" s="39"/>
    </row>
    <row r="112" spans="13:13" x14ac:dyDescent="0.25">
      <c r="M112" s="39"/>
    </row>
    <row r="113" spans="13:13" ht="15.75" x14ac:dyDescent="0.25">
      <c r="M113" s="37"/>
    </row>
    <row r="114" spans="13:13" ht="15.75" x14ac:dyDescent="0.25">
      <c r="M114" s="37"/>
    </row>
    <row r="115" spans="13:13" x14ac:dyDescent="0.25">
      <c r="M115" s="39"/>
    </row>
    <row r="116" spans="13:13" ht="15.75" x14ac:dyDescent="0.25">
      <c r="M116" s="37"/>
    </row>
    <row r="117" spans="13:13" ht="15.75" x14ac:dyDescent="0.25">
      <c r="M117" s="37"/>
    </row>
    <row r="118" spans="13:13" ht="15.75" x14ac:dyDescent="0.25">
      <c r="M118" s="37"/>
    </row>
    <row r="119" spans="13:13" ht="15.75" x14ac:dyDescent="0.25">
      <c r="M119" s="37"/>
    </row>
    <row r="120" spans="13:13" ht="15.75" x14ac:dyDescent="0.25">
      <c r="M120" s="35"/>
    </row>
    <row r="121" spans="13:13" ht="15.75" x14ac:dyDescent="0.25">
      <c r="M121" s="37"/>
    </row>
    <row r="122" spans="13:13" ht="15.75" x14ac:dyDescent="0.25">
      <c r="M122" s="38"/>
    </row>
    <row r="123" spans="13:13" ht="15.75" x14ac:dyDescent="0.25">
      <c r="M123" s="35"/>
    </row>
    <row r="124" spans="13:13" ht="15.75" x14ac:dyDescent="0.25">
      <c r="M124" s="35"/>
    </row>
    <row r="125" spans="13:13" ht="15.75" x14ac:dyDescent="0.25">
      <c r="M125" s="37"/>
    </row>
    <row r="126" spans="13:13" ht="15.75" x14ac:dyDescent="0.25">
      <c r="M126" s="37"/>
    </row>
    <row r="127" spans="13:13" ht="15.75" x14ac:dyDescent="0.25">
      <c r="M127" s="37"/>
    </row>
    <row r="128" spans="13:13" x14ac:dyDescent="0.25">
      <c r="M128" s="39"/>
    </row>
    <row r="129" spans="13:13" x14ac:dyDescent="0.25">
      <c r="M129" s="39"/>
    </row>
    <row r="130" spans="13:13" x14ac:dyDescent="0.25">
      <c r="M130" s="39"/>
    </row>
    <row r="131" spans="13:13" ht="15.75" x14ac:dyDescent="0.25">
      <c r="M131" s="35"/>
    </row>
    <row r="132" spans="13:13" ht="15.75" x14ac:dyDescent="0.25">
      <c r="M132" s="35"/>
    </row>
    <row r="133" spans="13:13" ht="15.75" x14ac:dyDescent="0.25">
      <c r="M133" s="35"/>
    </row>
    <row r="134" spans="13:13" x14ac:dyDescent="0.25">
      <c r="M134" s="39"/>
    </row>
    <row r="135" spans="13:13" x14ac:dyDescent="0.25">
      <c r="M135" s="39"/>
    </row>
    <row r="136" spans="13:13" ht="15.75" x14ac:dyDescent="0.25">
      <c r="M136" s="35"/>
    </row>
    <row r="137" spans="13:13" x14ac:dyDescent="0.25">
      <c r="M137" s="39"/>
    </row>
    <row r="138" spans="13:13" ht="15.75" x14ac:dyDescent="0.25">
      <c r="M138" s="38"/>
    </row>
    <row r="139" spans="13:13" ht="15.75" x14ac:dyDescent="0.25">
      <c r="M139" s="35"/>
    </row>
    <row r="140" spans="13:13" ht="15.75" x14ac:dyDescent="0.25">
      <c r="M140" s="35"/>
    </row>
    <row r="141" spans="13:13" ht="15.75" x14ac:dyDescent="0.25">
      <c r="M141" s="37"/>
    </row>
    <row r="142" spans="13:13" ht="15.75" x14ac:dyDescent="0.25">
      <c r="M142" s="37"/>
    </row>
    <row r="143" spans="13:13" ht="15.75" x14ac:dyDescent="0.25">
      <c r="M143" s="37"/>
    </row>
    <row r="144" spans="13:13" ht="15.75" x14ac:dyDescent="0.25">
      <c r="M144" s="37"/>
    </row>
    <row r="145" spans="2:13" x14ac:dyDescent="0.25">
      <c r="M145" s="39"/>
    </row>
    <row r="146" spans="2:13" ht="15.75" x14ac:dyDescent="0.25">
      <c r="M146" s="37"/>
    </row>
    <row r="147" spans="2:13" ht="15.75" x14ac:dyDescent="0.25">
      <c r="M147" s="37"/>
    </row>
    <row r="148" spans="2:13" ht="15.75" x14ac:dyDescent="0.25">
      <c r="M148" s="37"/>
    </row>
    <row r="149" spans="2:13" ht="15.75" x14ac:dyDescent="0.25">
      <c r="M149" s="37"/>
    </row>
    <row r="150" spans="2:13" ht="15.75" x14ac:dyDescent="0.25">
      <c r="M150" s="37"/>
    </row>
    <row r="151" spans="2:13" ht="15.75" x14ac:dyDescent="0.25">
      <c r="M151" s="37"/>
    </row>
    <row r="152" spans="2:13" ht="15.75" x14ac:dyDescent="0.25">
      <c r="M152" s="37"/>
    </row>
    <row r="156" spans="2:13" ht="20.25" customHeight="1" x14ac:dyDescent="0.25">
      <c r="B156" s="28" t="s">
        <v>21</v>
      </c>
      <c r="C156" s="29">
        <v>10</v>
      </c>
    </row>
    <row r="157" spans="2:13" ht="33.75" customHeight="1" x14ac:dyDescent="0.25">
      <c r="B157" s="30" t="s">
        <v>22</v>
      </c>
      <c r="C157" s="31">
        <v>39</v>
      </c>
    </row>
    <row r="158" spans="2:13" x14ac:dyDescent="0.25">
      <c r="B158" s="32" t="s">
        <v>23</v>
      </c>
      <c r="C158" s="31"/>
    </row>
  </sheetData>
  <mergeCells count="52">
    <mergeCell ref="B12:B17"/>
    <mergeCell ref="I14:J17"/>
    <mergeCell ref="G13:H17"/>
    <mergeCell ref="E27:F27"/>
    <mergeCell ref="C27:C30"/>
    <mergeCell ref="I18:J18"/>
    <mergeCell ref="H1:J1"/>
    <mergeCell ref="B3:E3"/>
    <mergeCell ref="D4:E4"/>
    <mergeCell ref="D5:E5"/>
    <mergeCell ref="D6:E6"/>
    <mergeCell ref="H2:J2"/>
    <mergeCell ref="I51:J53"/>
    <mergeCell ref="C48:C49"/>
    <mergeCell ref="C50:C53"/>
    <mergeCell ref="I43:J43"/>
    <mergeCell ref="E43:F43"/>
    <mergeCell ref="E44:F44"/>
    <mergeCell ref="E12:F12"/>
    <mergeCell ref="I12:J12"/>
    <mergeCell ref="E13:F13"/>
    <mergeCell ref="E19:F19"/>
    <mergeCell ref="C19:C23"/>
    <mergeCell ref="C13:C17"/>
    <mergeCell ref="E24:F24"/>
    <mergeCell ref="C24:C26"/>
    <mergeCell ref="E18:F18"/>
    <mergeCell ref="C43:C45"/>
    <mergeCell ref="B19:B23"/>
    <mergeCell ref="B24:B26"/>
    <mergeCell ref="B27:B30"/>
    <mergeCell ref="B37:B38"/>
    <mergeCell ref="B39:B42"/>
    <mergeCell ref="B43:B45"/>
    <mergeCell ref="C37:C38"/>
    <mergeCell ref="E31:F31"/>
    <mergeCell ref="G55:H55"/>
    <mergeCell ref="I40:J42"/>
    <mergeCell ref="C31:C34"/>
    <mergeCell ref="B31:B34"/>
    <mergeCell ref="C39:C42"/>
    <mergeCell ref="E36:F36"/>
    <mergeCell ref="I36:J36"/>
    <mergeCell ref="E37:F37"/>
    <mergeCell ref="E39:F39"/>
    <mergeCell ref="E47:F47"/>
    <mergeCell ref="B47:B53"/>
    <mergeCell ref="I47:J47"/>
    <mergeCell ref="E48:F48"/>
    <mergeCell ref="G48:H53"/>
    <mergeCell ref="I49:J49"/>
    <mergeCell ref="E50:F50"/>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3"/>
  <sheetViews>
    <sheetView topLeftCell="C142" zoomScale="85" zoomScaleNormal="85" workbookViewId="0">
      <selection activeCell="M21" sqref="M21"/>
    </sheetView>
  </sheetViews>
  <sheetFormatPr baseColWidth="10" defaultRowHeight="15" x14ac:dyDescent="0.25"/>
  <cols>
    <col min="3" max="3" width="14.28515625" customWidth="1"/>
    <col min="4" max="4" width="13.5703125" customWidth="1"/>
    <col min="5" max="5" width="22.5703125" customWidth="1"/>
    <col min="6" max="6" width="75.85546875" customWidth="1"/>
    <col min="7" max="7" width="12.5703125" customWidth="1"/>
    <col min="8" max="8" width="16.28515625" customWidth="1"/>
    <col min="9" max="9" width="12.42578125" customWidth="1"/>
    <col min="10" max="10" width="15" customWidth="1"/>
    <col min="12" max="12" width="14.28515625" customWidth="1"/>
    <col min="13" max="13" width="13.140625" customWidth="1"/>
  </cols>
  <sheetData>
    <row r="1" spans="2:13" ht="15.75" x14ac:dyDescent="0.25">
      <c r="H1" s="172" t="s">
        <v>19</v>
      </c>
      <c r="I1" s="173"/>
      <c r="J1" s="174"/>
    </row>
    <row r="2" spans="2:13" ht="15.75" x14ac:dyDescent="0.25">
      <c r="H2" s="178" t="s">
        <v>62</v>
      </c>
      <c r="I2" s="179"/>
      <c r="J2" s="180"/>
    </row>
    <row r="3" spans="2:13" ht="15.75" x14ac:dyDescent="0.25">
      <c r="B3" s="175" t="s">
        <v>0</v>
      </c>
      <c r="C3" s="175"/>
      <c r="D3" s="175"/>
      <c r="E3" s="175"/>
    </row>
    <row r="4" spans="2:13" ht="25.5" customHeight="1" x14ac:dyDescent="0.25">
      <c r="B4" s="1"/>
      <c r="C4" s="2" t="s">
        <v>1</v>
      </c>
      <c r="D4" s="176" t="s">
        <v>4</v>
      </c>
      <c r="E4" s="176"/>
    </row>
    <row r="5" spans="2:13" ht="26.25" customHeight="1" x14ac:dyDescent="0.25">
      <c r="B5" s="3"/>
      <c r="C5" s="2" t="s">
        <v>2</v>
      </c>
      <c r="D5" s="176" t="s">
        <v>260</v>
      </c>
      <c r="E5" s="176"/>
    </row>
    <row r="6" spans="2:13" ht="15.75" x14ac:dyDescent="0.25">
      <c r="B6" s="4"/>
      <c r="C6" s="2" t="s">
        <v>3</v>
      </c>
      <c r="D6" s="177" t="s">
        <v>6</v>
      </c>
      <c r="E6" s="177"/>
    </row>
    <row r="10" spans="2:13" ht="14.25" customHeight="1" x14ac:dyDescent="0.25"/>
    <row r="11" spans="2:13" ht="47.25" x14ac:dyDescent="0.25">
      <c r="B11" s="67" t="s">
        <v>7</v>
      </c>
      <c r="C11" s="67" t="s">
        <v>8</v>
      </c>
      <c r="D11" s="68" t="s">
        <v>9</v>
      </c>
      <c r="E11" s="68" t="s">
        <v>10</v>
      </c>
      <c r="F11" s="67" t="s">
        <v>11</v>
      </c>
      <c r="G11" s="67" t="s">
        <v>12</v>
      </c>
      <c r="H11" s="67" t="s">
        <v>13</v>
      </c>
      <c r="I11" s="67" t="s">
        <v>14</v>
      </c>
      <c r="J11" s="67" t="s">
        <v>15</v>
      </c>
      <c r="K11" s="67" t="s">
        <v>16</v>
      </c>
      <c r="L11" s="67" t="s">
        <v>17</v>
      </c>
      <c r="M11" s="67" t="s">
        <v>18</v>
      </c>
    </row>
    <row r="12" spans="2:13" ht="15.75" x14ac:dyDescent="0.25">
      <c r="B12" s="182">
        <v>1</v>
      </c>
      <c r="C12" s="98">
        <v>1</v>
      </c>
      <c r="D12" s="98">
        <v>2</v>
      </c>
      <c r="E12" s="183" t="s">
        <v>63</v>
      </c>
      <c r="F12" s="183"/>
      <c r="G12" s="69">
        <v>5.5</v>
      </c>
      <c r="H12" s="69">
        <f>J13*G12/100</f>
        <v>2.4750000000000001</v>
      </c>
      <c r="I12" s="184">
        <v>100</v>
      </c>
      <c r="J12" s="185"/>
      <c r="K12" s="70"/>
      <c r="L12" s="71"/>
      <c r="M12" s="72"/>
    </row>
    <row r="13" spans="2:13" ht="15.75" x14ac:dyDescent="0.25">
      <c r="B13" s="182"/>
      <c r="C13" s="186">
        <v>1</v>
      </c>
      <c r="D13" s="99">
        <v>2</v>
      </c>
      <c r="E13" s="187" t="s">
        <v>64</v>
      </c>
      <c r="F13" s="187"/>
      <c r="G13" s="73"/>
      <c r="H13" s="74"/>
      <c r="I13" s="69">
        <v>100</v>
      </c>
      <c r="J13" s="69">
        <f>M14+M15</f>
        <v>45</v>
      </c>
      <c r="K13" s="75"/>
      <c r="L13" s="76"/>
      <c r="M13" s="77"/>
    </row>
    <row r="14" spans="2:13" ht="15.75" x14ac:dyDescent="0.25">
      <c r="B14" s="182"/>
      <c r="C14" s="186"/>
      <c r="D14" s="98">
        <v>1</v>
      </c>
      <c r="E14" s="69" t="s">
        <v>20</v>
      </c>
      <c r="F14" s="69" t="s">
        <v>65</v>
      </c>
      <c r="G14" s="71"/>
      <c r="H14" s="72"/>
      <c r="I14" s="78"/>
      <c r="J14" s="74"/>
      <c r="K14" s="69">
        <v>50</v>
      </c>
      <c r="L14" s="69">
        <v>40</v>
      </c>
      <c r="M14" s="79">
        <f>K14*L14/100</f>
        <v>20</v>
      </c>
    </row>
    <row r="15" spans="2:13" ht="15.75" x14ac:dyDescent="0.25">
      <c r="B15" s="182"/>
      <c r="C15" s="186"/>
      <c r="D15" s="98">
        <v>2</v>
      </c>
      <c r="E15" s="69" t="s">
        <v>20</v>
      </c>
      <c r="F15" s="69" t="s">
        <v>66</v>
      </c>
      <c r="G15" s="76"/>
      <c r="H15" s="77"/>
      <c r="I15" s="75"/>
      <c r="J15" s="77"/>
      <c r="K15" s="69">
        <v>50</v>
      </c>
      <c r="L15" s="69">
        <v>50</v>
      </c>
      <c r="M15" s="79">
        <f>K15*L15/100</f>
        <v>25</v>
      </c>
    </row>
    <row r="16" spans="2:13" ht="15.75" x14ac:dyDescent="0.25">
      <c r="B16" s="182">
        <v>2</v>
      </c>
      <c r="C16" s="98">
        <v>2</v>
      </c>
      <c r="D16" s="98">
        <v>8</v>
      </c>
      <c r="E16" s="183" t="s">
        <v>67</v>
      </c>
      <c r="F16" s="183"/>
      <c r="G16" s="69">
        <v>9.27</v>
      </c>
      <c r="H16" s="69">
        <f>G16*(J17+J26)/100</f>
        <v>3.9610709999999996</v>
      </c>
      <c r="I16" s="188">
        <v>100</v>
      </c>
      <c r="J16" s="189"/>
      <c r="K16" s="78"/>
      <c r="L16" s="73"/>
      <c r="M16" s="74"/>
    </row>
    <row r="17" spans="2:13" ht="15.75" x14ac:dyDescent="0.25">
      <c r="B17" s="182"/>
      <c r="C17" s="186">
        <v>1</v>
      </c>
      <c r="D17" s="99">
        <v>11</v>
      </c>
      <c r="E17" s="187" t="s">
        <v>68</v>
      </c>
      <c r="F17" s="187"/>
      <c r="G17" s="73"/>
      <c r="H17" s="74"/>
      <c r="I17" s="69">
        <v>72.73</v>
      </c>
      <c r="J17" s="69">
        <f>M18+M19+M20+M21+M22+M23+M24+M25</f>
        <v>37.275999999999996</v>
      </c>
      <c r="K17" s="75"/>
      <c r="L17" s="76"/>
      <c r="M17" s="77"/>
    </row>
    <row r="18" spans="2:13" ht="15.75" x14ac:dyDescent="0.25">
      <c r="B18" s="182"/>
      <c r="C18" s="186"/>
      <c r="D18" s="98">
        <v>1</v>
      </c>
      <c r="E18" s="69" t="s">
        <v>20</v>
      </c>
      <c r="F18" s="69" t="s">
        <v>69</v>
      </c>
      <c r="G18" s="71"/>
      <c r="H18" s="72"/>
      <c r="I18" s="78"/>
      <c r="J18" s="74"/>
      <c r="K18" s="69">
        <v>9.09</v>
      </c>
      <c r="L18" s="69">
        <v>40</v>
      </c>
      <c r="M18" s="79">
        <f>K18*L18/100</f>
        <v>3.6360000000000001</v>
      </c>
    </row>
    <row r="19" spans="2:13" ht="15.75" x14ac:dyDescent="0.25">
      <c r="B19" s="182"/>
      <c r="C19" s="186"/>
      <c r="D19" s="98">
        <v>2</v>
      </c>
      <c r="E19" s="69" t="s">
        <v>20</v>
      </c>
      <c r="F19" s="69" t="s">
        <v>70</v>
      </c>
      <c r="G19" s="71"/>
      <c r="H19" s="72"/>
      <c r="I19" s="70"/>
      <c r="J19" s="72"/>
      <c r="K19" s="69">
        <v>9.09</v>
      </c>
      <c r="L19" s="69">
        <v>50</v>
      </c>
      <c r="M19" s="79">
        <f t="shared" ref="M19:M21" si="0">K19*L19/100</f>
        <v>4.5449999999999999</v>
      </c>
    </row>
    <row r="20" spans="2:13" ht="15.75" x14ac:dyDescent="0.25">
      <c r="B20" s="182"/>
      <c r="C20" s="186"/>
      <c r="D20" s="98">
        <v>3</v>
      </c>
      <c r="E20" s="69" t="s">
        <v>20</v>
      </c>
      <c r="F20" s="69" t="s">
        <v>71</v>
      </c>
      <c r="G20" s="71"/>
      <c r="H20" s="72"/>
      <c r="I20" s="70"/>
      <c r="J20" s="72"/>
      <c r="K20" s="69">
        <v>9.09</v>
      </c>
      <c r="L20" s="69">
        <v>70</v>
      </c>
      <c r="M20" s="79">
        <f t="shared" si="0"/>
        <v>6.3629999999999995</v>
      </c>
    </row>
    <row r="21" spans="2:13" ht="15.75" x14ac:dyDescent="0.25">
      <c r="B21" s="182"/>
      <c r="C21" s="186"/>
      <c r="D21" s="98">
        <v>4</v>
      </c>
      <c r="E21" s="69" t="s">
        <v>20</v>
      </c>
      <c r="F21" s="69" t="s">
        <v>72</v>
      </c>
      <c r="G21" s="71"/>
      <c r="H21" s="72"/>
      <c r="I21" s="70"/>
      <c r="J21" s="72"/>
      <c r="K21" s="69">
        <v>9.09</v>
      </c>
      <c r="L21" s="69">
        <v>40</v>
      </c>
      <c r="M21" s="79">
        <f t="shared" si="0"/>
        <v>3.6360000000000001</v>
      </c>
    </row>
    <row r="22" spans="2:13" ht="15.75" x14ac:dyDescent="0.25">
      <c r="B22" s="182"/>
      <c r="C22" s="186"/>
      <c r="D22" s="98">
        <v>5</v>
      </c>
      <c r="E22" s="69" t="s">
        <v>20</v>
      </c>
      <c r="F22" s="69" t="s">
        <v>73</v>
      </c>
      <c r="G22" s="71"/>
      <c r="H22" s="72"/>
      <c r="I22" s="70"/>
      <c r="J22" s="72"/>
      <c r="K22" s="69">
        <v>9.1</v>
      </c>
      <c r="L22" s="69">
        <v>70</v>
      </c>
      <c r="M22" s="79">
        <f t="shared" ref="M22:M28" si="1">K22*L22/100</f>
        <v>6.37</v>
      </c>
    </row>
    <row r="23" spans="2:13" ht="15.75" x14ac:dyDescent="0.25">
      <c r="B23" s="182"/>
      <c r="C23" s="186"/>
      <c r="D23" s="98">
        <v>6</v>
      </c>
      <c r="E23" s="69" t="s">
        <v>74</v>
      </c>
      <c r="F23" s="69" t="s">
        <v>75</v>
      </c>
      <c r="G23" s="71"/>
      <c r="H23" s="72"/>
      <c r="I23" s="70"/>
      <c r="J23" s="72"/>
      <c r="K23" s="69">
        <v>9.09</v>
      </c>
      <c r="L23" s="69">
        <v>40</v>
      </c>
      <c r="M23" s="79">
        <f t="shared" si="1"/>
        <v>3.6360000000000001</v>
      </c>
    </row>
    <row r="24" spans="2:13" ht="15.75" x14ac:dyDescent="0.25">
      <c r="B24" s="182"/>
      <c r="C24" s="186"/>
      <c r="D24" s="98">
        <v>7</v>
      </c>
      <c r="E24" s="69" t="s">
        <v>74</v>
      </c>
      <c r="F24" s="69" t="s">
        <v>76</v>
      </c>
      <c r="G24" s="71"/>
      <c r="H24" s="72"/>
      <c r="I24" s="70"/>
      <c r="J24" s="72"/>
      <c r="K24" s="69">
        <v>9.09</v>
      </c>
      <c r="L24" s="69">
        <v>30</v>
      </c>
      <c r="M24" s="79">
        <f t="shared" si="1"/>
        <v>2.7269999999999999</v>
      </c>
    </row>
    <row r="25" spans="2:13" ht="15.75" x14ac:dyDescent="0.25">
      <c r="B25" s="182"/>
      <c r="C25" s="186"/>
      <c r="D25" s="98">
        <v>8</v>
      </c>
      <c r="E25" s="69" t="s">
        <v>74</v>
      </c>
      <c r="F25" s="69" t="s">
        <v>77</v>
      </c>
      <c r="G25" s="71"/>
      <c r="H25" s="72"/>
      <c r="I25" s="75"/>
      <c r="J25" s="77"/>
      <c r="K25" s="69">
        <v>9.09</v>
      </c>
      <c r="L25" s="69">
        <v>70</v>
      </c>
      <c r="M25" s="79">
        <f t="shared" si="1"/>
        <v>6.3629999999999995</v>
      </c>
    </row>
    <row r="26" spans="2:13" ht="15.75" x14ac:dyDescent="0.25">
      <c r="B26" s="182"/>
      <c r="C26" s="186">
        <v>2</v>
      </c>
      <c r="D26" s="100">
        <v>3</v>
      </c>
      <c r="E26" s="187" t="s">
        <v>78</v>
      </c>
      <c r="F26" s="187"/>
      <c r="G26" s="71"/>
      <c r="H26" s="72"/>
      <c r="I26" s="69">
        <v>27.27</v>
      </c>
      <c r="J26" s="69">
        <f>M27+M28+M70</f>
        <v>5.4540000000000006</v>
      </c>
      <c r="K26" s="80"/>
      <c r="L26" s="81"/>
      <c r="M26" s="82"/>
    </row>
    <row r="27" spans="2:13" ht="15.75" x14ac:dyDescent="0.25">
      <c r="B27" s="182"/>
      <c r="C27" s="186"/>
      <c r="D27" s="98">
        <v>1</v>
      </c>
      <c r="E27" s="69" t="s">
        <v>20</v>
      </c>
      <c r="F27" s="69" t="s">
        <v>79</v>
      </c>
      <c r="G27" s="71"/>
      <c r="H27" s="72"/>
      <c r="I27" s="78"/>
      <c r="J27" s="74"/>
      <c r="K27" s="69">
        <v>9.09</v>
      </c>
      <c r="L27" s="69">
        <v>20</v>
      </c>
      <c r="M27" s="79">
        <f t="shared" si="1"/>
        <v>1.8180000000000001</v>
      </c>
    </row>
    <row r="28" spans="2:13" ht="15.75" x14ac:dyDescent="0.25">
      <c r="B28" s="182"/>
      <c r="C28" s="186"/>
      <c r="D28" s="98">
        <v>2</v>
      </c>
      <c r="E28" s="69" t="s">
        <v>20</v>
      </c>
      <c r="F28" s="69" t="s">
        <v>80</v>
      </c>
      <c r="G28" s="71"/>
      <c r="H28" s="72"/>
      <c r="I28" s="70"/>
      <c r="J28" s="72"/>
      <c r="K28" s="69">
        <v>9.09</v>
      </c>
      <c r="L28" s="69">
        <v>40</v>
      </c>
      <c r="M28" s="79">
        <f t="shared" si="1"/>
        <v>3.6360000000000001</v>
      </c>
    </row>
    <row r="29" spans="2:13" ht="15.75" x14ac:dyDescent="0.25">
      <c r="B29" s="182"/>
      <c r="C29" s="186"/>
      <c r="D29" s="98">
        <v>3</v>
      </c>
      <c r="E29" s="69" t="s">
        <v>20</v>
      </c>
      <c r="F29" s="69" t="s">
        <v>81</v>
      </c>
      <c r="G29" s="76"/>
      <c r="H29" s="77"/>
      <c r="I29" s="75"/>
      <c r="J29" s="77"/>
      <c r="K29" s="69">
        <v>9.09</v>
      </c>
      <c r="L29" s="69">
        <v>30</v>
      </c>
      <c r="M29" s="79">
        <f>K29*L29/100</f>
        <v>2.7269999999999999</v>
      </c>
    </row>
    <row r="30" spans="2:13" ht="47.25" x14ac:dyDescent="0.25">
      <c r="B30" s="67" t="s">
        <v>7</v>
      </c>
      <c r="C30" s="67" t="s">
        <v>8</v>
      </c>
      <c r="D30" s="68" t="s">
        <v>9</v>
      </c>
      <c r="E30" s="68" t="s">
        <v>10</v>
      </c>
      <c r="F30" s="67" t="s">
        <v>11</v>
      </c>
      <c r="G30" s="67" t="s">
        <v>12</v>
      </c>
      <c r="H30" s="67" t="s">
        <v>13</v>
      </c>
      <c r="I30" s="67" t="s">
        <v>14</v>
      </c>
      <c r="J30" s="67" t="s">
        <v>15</v>
      </c>
      <c r="K30" s="67" t="s">
        <v>16</v>
      </c>
      <c r="L30" s="67" t="s">
        <v>17</v>
      </c>
      <c r="M30" s="67" t="s">
        <v>18</v>
      </c>
    </row>
    <row r="31" spans="2:13" ht="15.75" x14ac:dyDescent="0.25">
      <c r="B31" s="182">
        <v>3</v>
      </c>
      <c r="C31" s="101">
        <v>2</v>
      </c>
      <c r="D31" s="98">
        <v>5</v>
      </c>
      <c r="E31" s="183" t="s">
        <v>82</v>
      </c>
      <c r="F31" s="183"/>
      <c r="G31" s="69">
        <v>6.76</v>
      </c>
      <c r="H31" s="69">
        <f>G31*(J32+J36)/100</f>
        <v>4.0154400000000008</v>
      </c>
      <c r="I31" s="188">
        <v>100</v>
      </c>
      <c r="J31" s="189"/>
      <c r="K31" s="78"/>
      <c r="L31" s="73"/>
      <c r="M31" s="74"/>
    </row>
    <row r="32" spans="2:13" ht="15.75" x14ac:dyDescent="0.25">
      <c r="B32" s="182"/>
      <c r="C32" s="186">
        <v>1</v>
      </c>
      <c r="D32" s="100">
        <v>3</v>
      </c>
      <c r="E32" s="187" t="s">
        <v>83</v>
      </c>
      <c r="F32" s="187"/>
      <c r="G32" s="73"/>
      <c r="H32" s="74"/>
      <c r="I32" s="69">
        <v>60</v>
      </c>
      <c r="J32" s="69">
        <f>M33+M34+M35</f>
        <v>31.8</v>
      </c>
      <c r="K32" s="75"/>
      <c r="L32" s="76"/>
      <c r="M32" s="77"/>
    </row>
    <row r="33" spans="2:13" ht="15.75" x14ac:dyDescent="0.25">
      <c r="B33" s="182"/>
      <c r="C33" s="186"/>
      <c r="D33" s="98">
        <v>1</v>
      </c>
      <c r="E33" s="69" t="s">
        <v>20</v>
      </c>
      <c r="F33" s="69" t="s">
        <v>84</v>
      </c>
      <c r="G33" s="71"/>
      <c r="H33" s="72"/>
      <c r="I33" s="73"/>
      <c r="J33" s="74"/>
      <c r="K33" s="69">
        <v>20</v>
      </c>
      <c r="L33" s="69">
        <v>69</v>
      </c>
      <c r="M33" s="79">
        <f t="shared" ref="M33" si="2">K33*L33/100</f>
        <v>13.8</v>
      </c>
    </row>
    <row r="34" spans="2:13" ht="15.75" x14ac:dyDescent="0.25">
      <c r="B34" s="182"/>
      <c r="C34" s="186"/>
      <c r="D34" s="98">
        <v>2</v>
      </c>
      <c r="E34" s="69" t="s">
        <v>20</v>
      </c>
      <c r="F34" s="69" t="s">
        <v>85</v>
      </c>
      <c r="G34" s="71"/>
      <c r="H34" s="72"/>
      <c r="I34" s="71"/>
      <c r="J34" s="72"/>
      <c r="K34" s="69">
        <v>20</v>
      </c>
      <c r="L34" s="69">
        <v>50</v>
      </c>
      <c r="M34" s="79">
        <f t="shared" ref="M34:M38" si="3">K34*L34/100</f>
        <v>10</v>
      </c>
    </row>
    <row r="35" spans="2:13" ht="15.75" x14ac:dyDescent="0.25">
      <c r="B35" s="182"/>
      <c r="C35" s="186"/>
      <c r="D35" s="98">
        <v>3</v>
      </c>
      <c r="E35" s="69" t="s">
        <v>20</v>
      </c>
      <c r="F35" s="69" t="s">
        <v>86</v>
      </c>
      <c r="G35" s="71"/>
      <c r="H35" s="72"/>
      <c r="I35" s="76"/>
      <c r="J35" s="77"/>
      <c r="K35" s="69">
        <v>20</v>
      </c>
      <c r="L35" s="69">
        <v>40</v>
      </c>
      <c r="M35" s="79">
        <f t="shared" si="3"/>
        <v>8</v>
      </c>
    </row>
    <row r="36" spans="2:13" ht="15.75" x14ac:dyDescent="0.25">
      <c r="B36" s="182"/>
      <c r="C36" s="186">
        <v>2</v>
      </c>
      <c r="D36" s="100">
        <v>2</v>
      </c>
      <c r="E36" s="187" t="s">
        <v>87</v>
      </c>
      <c r="F36" s="187"/>
      <c r="G36" s="71"/>
      <c r="H36" s="72"/>
      <c r="I36" s="69">
        <v>40</v>
      </c>
      <c r="J36" s="69">
        <f>M37+M38</f>
        <v>27.6</v>
      </c>
      <c r="K36" s="80"/>
      <c r="L36" s="81"/>
      <c r="M36" s="82"/>
    </row>
    <row r="37" spans="2:13" ht="15.75" x14ac:dyDescent="0.25">
      <c r="B37" s="182"/>
      <c r="C37" s="186"/>
      <c r="D37" s="98">
        <v>1</v>
      </c>
      <c r="E37" s="69" t="s">
        <v>20</v>
      </c>
      <c r="F37" s="69" t="s">
        <v>88</v>
      </c>
      <c r="G37" s="71"/>
      <c r="H37" s="72"/>
      <c r="I37" s="78"/>
      <c r="J37" s="74"/>
      <c r="K37" s="69">
        <v>20</v>
      </c>
      <c r="L37" s="69">
        <v>70</v>
      </c>
      <c r="M37" s="79">
        <f t="shared" si="3"/>
        <v>14</v>
      </c>
    </row>
    <row r="38" spans="2:13" ht="15.75" x14ac:dyDescent="0.25">
      <c r="B38" s="182"/>
      <c r="C38" s="186"/>
      <c r="D38" s="98">
        <v>2</v>
      </c>
      <c r="E38" s="69" t="s">
        <v>20</v>
      </c>
      <c r="F38" s="69" t="s">
        <v>89</v>
      </c>
      <c r="G38" s="76"/>
      <c r="H38" s="77"/>
      <c r="I38" s="75"/>
      <c r="J38" s="77"/>
      <c r="K38" s="69">
        <v>20</v>
      </c>
      <c r="L38" s="69">
        <v>68</v>
      </c>
      <c r="M38" s="79">
        <f t="shared" si="3"/>
        <v>13.6</v>
      </c>
    </row>
    <row r="39" spans="2:13" ht="15.75" x14ac:dyDescent="0.25">
      <c r="B39" s="182">
        <v>4</v>
      </c>
      <c r="C39" s="101">
        <v>3</v>
      </c>
      <c r="D39" s="98">
        <v>9</v>
      </c>
      <c r="E39" s="183" t="s">
        <v>90</v>
      </c>
      <c r="F39" s="183"/>
      <c r="G39" s="69">
        <v>7.77</v>
      </c>
      <c r="H39" s="69">
        <f>G39*(J40+J44+J48)/100</f>
        <v>4.2305318999999999</v>
      </c>
      <c r="I39" s="188">
        <v>100</v>
      </c>
      <c r="J39" s="189"/>
      <c r="K39" s="78"/>
      <c r="L39" s="73"/>
      <c r="M39" s="74"/>
    </row>
    <row r="40" spans="2:13" ht="15.75" x14ac:dyDescent="0.25">
      <c r="B40" s="182"/>
      <c r="C40" s="186">
        <v>1</v>
      </c>
      <c r="D40" s="100">
        <v>3</v>
      </c>
      <c r="E40" s="187" t="s">
        <v>91</v>
      </c>
      <c r="F40" s="187"/>
      <c r="G40" s="73"/>
      <c r="H40" s="74"/>
      <c r="I40" s="69">
        <v>33.33</v>
      </c>
      <c r="J40" s="69">
        <f>M41+M42+M43</f>
        <v>23.331</v>
      </c>
      <c r="K40" s="75"/>
      <c r="L40" s="76"/>
      <c r="M40" s="77"/>
    </row>
    <row r="41" spans="2:13" ht="15.75" x14ac:dyDescent="0.25">
      <c r="B41" s="182"/>
      <c r="C41" s="186"/>
      <c r="D41" s="98">
        <v>1</v>
      </c>
      <c r="E41" s="69" t="s">
        <v>20</v>
      </c>
      <c r="F41" s="69" t="s">
        <v>92</v>
      </c>
      <c r="G41" s="71"/>
      <c r="H41" s="72"/>
      <c r="I41" s="78"/>
      <c r="J41" s="74"/>
      <c r="K41" s="69">
        <v>11.11</v>
      </c>
      <c r="L41" s="69">
        <v>80</v>
      </c>
      <c r="M41" s="79">
        <f t="shared" ref="M41:M51" si="4">K41*L41/100</f>
        <v>8.8879999999999999</v>
      </c>
    </row>
    <row r="42" spans="2:13" ht="15.75" x14ac:dyDescent="0.25">
      <c r="B42" s="182"/>
      <c r="C42" s="186"/>
      <c r="D42" s="98">
        <v>2</v>
      </c>
      <c r="E42" s="69" t="s">
        <v>20</v>
      </c>
      <c r="F42" s="69" t="s">
        <v>93</v>
      </c>
      <c r="G42" s="71"/>
      <c r="H42" s="72"/>
      <c r="I42" s="70"/>
      <c r="J42" s="72"/>
      <c r="K42" s="69">
        <v>11.11</v>
      </c>
      <c r="L42" s="69">
        <v>70</v>
      </c>
      <c r="M42" s="79">
        <f t="shared" si="4"/>
        <v>7.7769999999999992</v>
      </c>
    </row>
    <row r="43" spans="2:13" ht="15.75" x14ac:dyDescent="0.25">
      <c r="B43" s="182"/>
      <c r="C43" s="186"/>
      <c r="D43" s="98">
        <v>3</v>
      </c>
      <c r="E43" s="69" t="s">
        <v>20</v>
      </c>
      <c r="F43" s="69" t="s">
        <v>94</v>
      </c>
      <c r="G43" s="71"/>
      <c r="H43" s="72"/>
      <c r="I43" s="75"/>
      <c r="J43" s="77"/>
      <c r="K43" s="69">
        <v>11.11</v>
      </c>
      <c r="L43" s="69">
        <v>60</v>
      </c>
      <c r="M43" s="79">
        <f t="shared" si="4"/>
        <v>6.6659999999999995</v>
      </c>
    </row>
    <row r="44" spans="2:13" ht="15.75" x14ac:dyDescent="0.25">
      <c r="B44" s="182"/>
      <c r="C44" s="186">
        <v>2</v>
      </c>
      <c r="D44" s="100">
        <v>3</v>
      </c>
      <c r="E44" s="187" t="s">
        <v>95</v>
      </c>
      <c r="F44" s="187"/>
      <c r="G44" s="71"/>
      <c r="H44" s="72"/>
      <c r="I44" s="69">
        <v>33.340000000000003</v>
      </c>
      <c r="J44" s="69">
        <f>M45+M46+M47</f>
        <v>15.561999999999998</v>
      </c>
      <c r="K44" s="80"/>
      <c r="L44" s="81"/>
      <c r="M44" s="82"/>
    </row>
    <row r="45" spans="2:13" ht="15.75" x14ac:dyDescent="0.25">
      <c r="B45" s="182"/>
      <c r="C45" s="186"/>
      <c r="D45" s="98">
        <v>1</v>
      </c>
      <c r="E45" s="69" t="s">
        <v>20</v>
      </c>
      <c r="F45" s="69" t="s">
        <v>96</v>
      </c>
      <c r="G45" s="71"/>
      <c r="H45" s="72"/>
      <c r="I45" s="78"/>
      <c r="J45" s="74"/>
      <c r="K45" s="69">
        <v>11.11</v>
      </c>
      <c r="L45" s="69">
        <v>20</v>
      </c>
      <c r="M45" s="79">
        <f t="shared" si="4"/>
        <v>2.222</v>
      </c>
    </row>
    <row r="46" spans="2:13" ht="15.75" x14ac:dyDescent="0.25">
      <c r="B46" s="182"/>
      <c r="C46" s="186"/>
      <c r="D46" s="98">
        <v>2</v>
      </c>
      <c r="E46" s="69" t="s">
        <v>20</v>
      </c>
      <c r="F46" s="69" t="s">
        <v>97</v>
      </c>
      <c r="G46" s="71"/>
      <c r="H46" s="72"/>
      <c r="I46" s="70"/>
      <c r="J46" s="72"/>
      <c r="K46" s="69">
        <v>11.12</v>
      </c>
      <c r="L46" s="69">
        <v>80</v>
      </c>
      <c r="M46" s="79">
        <f t="shared" si="4"/>
        <v>8.895999999999999</v>
      </c>
    </row>
    <row r="47" spans="2:13" ht="15.75" x14ac:dyDescent="0.25">
      <c r="B47" s="182"/>
      <c r="C47" s="186"/>
      <c r="D47" s="98">
        <v>3</v>
      </c>
      <c r="E47" s="69" t="s">
        <v>20</v>
      </c>
      <c r="F47" s="69" t="s">
        <v>98</v>
      </c>
      <c r="G47" s="71"/>
      <c r="H47" s="72"/>
      <c r="I47" s="75"/>
      <c r="J47" s="77"/>
      <c r="K47" s="69">
        <v>11.11</v>
      </c>
      <c r="L47" s="69">
        <v>40</v>
      </c>
      <c r="M47" s="79">
        <f t="shared" si="4"/>
        <v>4.444</v>
      </c>
    </row>
    <row r="48" spans="2:13" ht="15.75" x14ac:dyDescent="0.25">
      <c r="B48" s="182"/>
      <c r="C48" s="190">
        <v>3</v>
      </c>
      <c r="D48" s="102">
        <v>3</v>
      </c>
      <c r="E48" s="193" t="s">
        <v>99</v>
      </c>
      <c r="F48" s="193"/>
      <c r="G48" s="71"/>
      <c r="H48" s="72"/>
      <c r="I48" s="69">
        <v>33.33</v>
      </c>
      <c r="J48" s="69">
        <f>M49+M50+M51</f>
        <v>15.553999999999998</v>
      </c>
      <c r="K48" s="80"/>
      <c r="L48" s="81"/>
      <c r="M48" s="82"/>
    </row>
    <row r="49" spans="2:13" ht="15.75" x14ac:dyDescent="0.25">
      <c r="B49" s="182"/>
      <c r="C49" s="191"/>
      <c r="D49" s="103">
        <v>1</v>
      </c>
      <c r="E49" s="83" t="s">
        <v>20</v>
      </c>
      <c r="F49" s="84" t="s">
        <v>100</v>
      </c>
      <c r="G49" s="71"/>
      <c r="H49" s="72"/>
      <c r="I49" s="78"/>
      <c r="J49" s="74"/>
      <c r="K49" s="69">
        <v>11.11</v>
      </c>
      <c r="L49" s="69">
        <v>60</v>
      </c>
      <c r="M49" s="79">
        <f t="shared" si="4"/>
        <v>6.6659999999999995</v>
      </c>
    </row>
    <row r="50" spans="2:13" ht="15.75" x14ac:dyDescent="0.25">
      <c r="B50" s="182"/>
      <c r="C50" s="191"/>
      <c r="D50" s="103">
        <v>2</v>
      </c>
      <c r="E50" s="83" t="s">
        <v>20</v>
      </c>
      <c r="F50" s="84" t="s">
        <v>101</v>
      </c>
      <c r="G50" s="71"/>
      <c r="H50" s="72"/>
      <c r="I50" s="70"/>
      <c r="J50" s="72"/>
      <c r="K50" s="69">
        <v>11.11</v>
      </c>
      <c r="L50" s="69">
        <v>10</v>
      </c>
      <c r="M50" s="79">
        <f t="shared" si="4"/>
        <v>1.111</v>
      </c>
    </row>
    <row r="51" spans="2:13" ht="15.75" x14ac:dyDescent="0.25">
      <c r="B51" s="182"/>
      <c r="C51" s="192"/>
      <c r="D51" s="103">
        <v>3</v>
      </c>
      <c r="E51" s="83" t="s">
        <v>20</v>
      </c>
      <c r="F51" s="84" t="s">
        <v>102</v>
      </c>
      <c r="G51" s="76"/>
      <c r="H51" s="77"/>
      <c r="I51" s="75"/>
      <c r="J51" s="77"/>
      <c r="K51" s="69">
        <v>11.11</v>
      </c>
      <c r="L51" s="69">
        <v>70</v>
      </c>
      <c r="M51" s="79">
        <f t="shared" si="4"/>
        <v>7.7769999999999992</v>
      </c>
    </row>
    <row r="52" spans="2:13" ht="47.25" x14ac:dyDescent="0.25">
      <c r="B52" s="67" t="s">
        <v>7</v>
      </c>
      <c r="C52" s="67" t="s">
        <v>8</v>
      </c>
      <c r="D52" s="68" t="s">
        <v>9</v>
      </c>
      <c r="E52" s="68" t="s">
        <v>10</v>
      </c>
      <c r="F52" s="67" t="s">
        <v>11</v>
      </c>
      <c r="G52" s="67" t="s">
        <v>12</v>
      </c>
      <c r="H52" s="67" t="s">
        <v>13</v>
      </c>
      <c r="I52" s="67" t="s">
        <v>14</v>
      </c>
      <c r="J52" s="67" t="s">
        <v>15</v>
      </c>
      <c r="K52" s="67" t="s">
        <v>16</v>
      </c>
      <c r="L52" s="67" t="s">
        <v>17</v>
      </c>
      <c r="M52" s="67" t="s">
        <v>18</v>
      </c>
    </row>
    <row r="53" spans="2:13" ht="15.75" x14ac:dyDescent="0.25">
      <c r="B53" s="194">
        <v>5</v>
      </c>
      <c r="C53" s="104">
        <v>2</v>
      </c>
      <c r="D53" s="105">
        <v>13</v>
      </c>
      <c r="E53" s="197" t="s">
        <v>103</v>
      </c>
      <c r="F53" s="197"/>
      <c r="G53" s="85">
        <v>9.1999999999999993</v>
      </c>
      <c r="H53" s="85">
        <f>G53*(J54+J61)/100</f>
        <v>7.2965199999999983</v>
      </c>
      <c r="I53" s="188">
        <v>100</v>
      </c>
      <c r="J53" s="189"/>
      <c r="K53" s="78"/>
      <c r="L53" s="73"/>
      <c r="M53" s="74"/>
    </row>
    <row r="54" spans="2:13" ht="15.75" x14ac:dyDescent="0.25">
      <c r="B54" s="195"/>
      <c r="C54" s="198">
        <v>1</v>
      </c>
      <c r="D54" s="106">
        <v>6</v>
      </c>
      <c r="E54" s="201" t="s">
        <v>104</v>
      </c>
      <c r="F54" s="202"/>
      <c r="G54" s="203"/>
      <c r="H54" s="204"/>
      <c r="I54" s="86">
        <v>46.15</v>
      </c>
      <c r="J54" s="87">
        <f>M55+M56+M57+M58+M59+M60</f>
        <v>39.269999999999996</v>
      </c>
      <c r="K54" s="76"/>
      <c r="L54" s="76"/>
      <c r="M54" s="77"/>
    </row>
    <row r="55" spans="2:13" ht="15.75" x14ac:dyDescent="0.25">
      <c r="B55" s="195"/>
      <c r="C55" s="199"/>
      <c r="D55" s="107">
        <v>1</v>
      </c>
      <c r="E55" s="89" t="s">
        <v>20</v>
      </c>
      <c r="F55" s="90" t="s">
        <v>105</v>
      </c>
      <c r="G55" s="205"/>
      <c r="H55" s="206"/>
      <c r="I55" s="203"/>
      <c r="J55" s="209"/>
      <c r="K55" s="91">
        <v>7.7</v>
      </c>
      <c r="L55" s="69">
        <v>70</v>
      </c>
      <c r="M55" s="79">
        <f t="shared" ref="M55:M68" si="5">K55*L55/100</f>
        <v>5.39</v>
      </c>
    </row>
    <row r="56" spans="2:13" ht="15.75" x14ac:dyDescent="0.25">
      <c r="B56" s="195"/>
      <c r="C56" s="199"/>
      <c r="D56" s="107">
        <v>2</v>
      </c>
      <c r="E56" s="89" t="s">
        <v>20</v>
      </c>
      <c r="F56" s="90" t="s">
        <v>106</v>
      </c>
      <c r="G56" s="205"/>
      <c r="H56" s="206"/>
      <c r="I56" s="205"/>
      <c r="J56" s="210"/>
      <c r="K56" s="91">
        <v>7.7</v>
      </c>
      <c r="L56" s="69">
        <v>90</v>
      </c>
      <c r="M56" s="79">
        <f t="shared" si="5"/>
        <v>6.93</v>
      </c>
    </row>
    <row r="57" spans="2:13" ht="15.75" x14ac:dyDescent="0.25">
      <c r="B57" s="195"/>
      <c r="C57" s="199"/>
      <c r="D57" s="107">
        <v>3</v>
      </c>
      <c r="E57" s="89" t="s">
        <v>20</v>
      </c>
      <c r="F57" s="90" t="s">
        <v>107</v>
      </c>
      <c r="G57" s="205"/>
      <c r="H57" s="206"/>
      <c r="I57" s="205"/>
      <c r="J57" s="210"/>
      <c r="K57" s="91">
        <v>7.7</v>
      </c>
      <c r="L57" s="119">
        <v>90</v>
      </c>
      <c r="M57" s="79">
        <f t="shared" si="5"/>
        <v>6.93</v>
      </c>
    </row>
    <row r="58" spans="2:13" ht="15.75" x14ac:dyDescent="0.25">
      <c r="B58" s="195"/>
      <c r="C58" s="199"/>
      <c r="D58" s="107">
        <v>4</v>
      </c>
      <c r="E58" s="89" t="s">
        <v>20</v>
      </c>
      <c r="F58" s="90" t="s">
        <v>108</v>
      </c>
      <c r="G58" s="205"/>
      <c r="H58" s="206"/>
      <c r="I58" s="205"/>
      <c r="J58" s="210"/>
      <c r="K58" s="91">
        <v>7.7</v>
      </c>
      <c r="L58" s="69">
        <v>90</v>
      </c>
      <c r="M58" s="79">
        <f t="shared" si="5"/>
        <v>6.93</v>
      </c>
    </row>
    <row r="59" spans="2:13" ht="15.75" x14ac:dyDescent="0.25">
      <c r="B59" s="195"/>
      <c r="C59" s="199"/>
      <c r="D59" s="107">
        <v>5</v>
      </c>
      <c r="E59" s="89" t="s">
        <v>20</v>
      </c>
      <c r="F59" s="90" t="s">
        <v>109</v>
      </c>
      <c r="G59" s="205"/>
      <c r="H59" s="206"/>
      <c r="I59" s="205"/>
      <c r="J59" s="210"/>
      <c r="K59" s="91">
        <v>7.7</v>
      </c>
      <c r="L59" s="69">
        <v>90</v>
      </c>
      <c r="M59" s="79">
        <f t="shared" si="5"/>
        <v>6.93</v>
      </c>
    </row>
    <row r="60" spans="2:13" ht="15.75" x14ac:dyDescent="0.25">
      <c r="B60" s="195"/>
      <c r="C60" s="200"/>
      <c r="D60" s="107">
        <v>6</v>
      </c>
      <c r="E60" s="89" t="s">
        <v>74</v>
      </c>
      <c r="F60" s="90" t="s">
        <v>110</v>
      </c>
      <c r="G60" s="205"/>
      <c r="H60" s="206"/>
      <c r="I60" s="207"/>
      <c r="J60" s="211"/>
      <c r="K60" s="91">
        <v>7.7</v>
      </c>
      <c r="L60" s="69">
        <v>80</v>
      </c>
      <c r="M60" s="79">
        <f t="shared" si="5"/>
        <v>6.16</v>
      </c>
    </row>
    <row r="61" spans="2:13" ht="15.75" x14ac:dyDescent="0.25">
      <c r="B61" s="195"/>
      <c r="C61" s="198">
        <v>2</v>
      </c>
      <c r="D61" s="106">
        <v>7</v>
      </c>
      <c r="E61" s="201" t="s">
        <v>111</v>
      </c>
      <c r="F61" s="202"/>
      <c r="G61" s="205"/>
      <c r="H61" s="206"/>
      <c r="I61" s="92">
        <v>53.85</v>
      </c>
      <c r="J61" s="93">
        <f>M62+M63+M64+M65+M66+M67+M68</f>
        <v>40.039999999999992</v>
      </c>
      <c r="K61" s="71"/>
      <c r="L61" s="71"/>
      <c r="M61" s="71"/>
    </row>
    <row r="62" spans="2:13" ht="15.75" x14ac:dyDescent="0.25">
      <c r="B62" s="195"/>
      <c r="C62" s="199"/>
      <c r="D62" s="107">
        <v>1</v>
      </c>
      <c r="E62" s="89" t="s">
        <v>20</v>
      </c>
      <c r="F62" s="90" t="s">
        <v>112</v>
      </c>
      <c r="G62" s="205"/>
      <c r="H62" s="206"/>
      <c r="I62" s="203"/>
      <c r="J62" s="212"/>
      <c r="K62" s="69">
        <v>7.7</v>
      </c>
      <c r="L62" s="69">
        <v>90</v>
      </c>
      <c r="M62" s="79">
        <f t="shared" si="5"/>
        <v>6.93</v>
      </c>
    </row>
    <row r="63" spans="2:13" ht="15.75" x14ac:dyDescent="0.25">
      <c r="B63" s="195"/>
      <c r="C63" s="199"/>
      <c r="D63" s="107">
        <v>2</v>
      </c>
      <c r="E63" s="89" t="s">
        <v>20</v>
      </c>
      <c r="F63" s="90" t="s">
        <v>113</v>
      </c>
      <c r="G63" s="205"/>
      <c r="H63" s="206"/>
      <c r="I63" s="205"/>
      <c r="J63" s="213"/>
      <c r="K63" s="69">
        <v>7.7</v>
      </c>
      <c r="L63" s="69">
        <v>90</v>
      </c>
      <c r="M63" s="79">
        <f t="shared" si="5"/>
        <v>6.93</v>
      </c>
    </row>
    <row r="64" spans="2:13" ht="15.75" x14ac:dyDescent="0.25">
      <c r="B64" s="195"/>
      <c r="C64" s="199"/>
      <c r="D64" s="107">
        <v>3</v>
      </c>
      <c r="E64" s="89" t="s">
        <v>20</v>
      </c>
      <c r="F64" s="90" t="s">
        <v>114</v>
      </c>
      <c r="G64" s="205"/>
      <c r="H64" s="206"/>
      <c r="I64" s="205"/>
      <c r="J64" s="213"/>
      <c r="K64" s="69">
        <v>7.7</v>
      </c>
      <c r="L64" s="69">
        <v>70</v>
      </c>
      <c r="M64" s="79">
        <f t="shared" si="5"/>
        <v>5.39</v>
      </c>
    </row>
    <row r="65" spans="2:13" ht="15.75" x14ac:dyDescent="0.25">
      <c r="B65" s="195"/>
      <c r="C65" s="199"/>
      <c r="D65" s="107">
        <v>4</v>
      </c>
      <c r="E65" s="89" t="s">
        <v>20</v>
      </c>
      <c r="F65" s="90" t="s">
        <v>115</v>
      </c>
      <c r="G65" s="205"/>
      <c r="H65" s="206"/>
      <c r="I65" s="205"/>
      <c r="J65" s="213"/>
      <c r="K65" s="69">
        <v>7.7</v>
      </c>
      <c r="L65" s="69">
        <v>90</v>
      </c>
      <c r="M65" s="79">
        <f t="shared" si="5"/>
        <v>6.93</v>
      </c>
    </row>
    <row r="66" spans="2:13" ht="15.75" x14ac:dyDescent="0.25">
      <c r="B66" s="195"/>
      <c r="C66" s="199"/>
      <c r="D66" s="107">
        <v>5</v>
      </c>
      <c r="E66" s="89" t="s">
        <v>20</v>
      </c>
      <c r="F66" s="90" t="s">
        <v>116</v>
      </c>
      <c r="G66" s="205"/>
      <c r="H66" s="206"/>
      <c r="I66" s="205"/>
      <c r="J66" s="213"/>
      <c r="K66" s="69">
        <v>7.7</v>
      </c>
      <c r="L66" s="69">
        <v>20</v>
      </c>
      <c r="M66" s="79">
        <f t="shared" si="5"/>
        <v>1.54</v>
      </c>
    </row>
    <row r="67" spans="2:13" ht="15.75" x14ac:dyDescent="0.25">
      <c r="B67" s="195"/>
      <c r="C67" s="199"/>
      <c r="D67" s="107">
        <v>6</v>
      </c>
      <c r="E67" s="89" t="s">
        <v>20</v>
      </c>
      <c r="F67" s="90" t="s">
        <v>117</v>
      </c>
      <c r="G67" s="205"/>
      <c r="H67" s="206"/>
      <c r="I67" s="205"/>
      <c r="J67" s="213"/>
      <c r="K67" s="69">
        <v>7.7</v>
      </c>
      <c r="L67" s="69">
        <v>80</v>
      </c>
      <c r="M67" s="79">
        <f t="shared" si="5"/>
        <v>6.16</v>
      </c>
    </row>
    <row r="68" spans="2:13" ht="15.75" x14ac:dyDescent="0.25">
      <c r="B68" s="196"/>
      <c r="C68" s="200"/>
      <c r="D68" s="107">
        <v>7</v>
      </c>
      <c r="E68" s="89" t="s">
        <v>20</v>
      </c>
      <c r="F68" s="90" t="s">
        <v>118</v>
      </c>
      <c r="G68" s="207"/>
      <c r="H68" s="208"/>
      <c r="I68" s="207"/>
      <c r="J68" s="214"/>
      <c r="K68" s="69">
        <v>7.7</v>
      </c>
      <c r="L68" s="69">
        <v>80</v>
      </c>
      <c r="M68" s="79">
        <f t="shared" si="5"/>
        <v>6.16</v>
      </c>
    </row>
    <row r="69" spans="2:13" ht="47.25" x14ac:dyDescent="0.25">
      <c r="B69" s="67" t="s">
        <v>7</v>
      </c>
      <c r="C69" s="108" t="s">
        <v>8</v>
      </c>
      <c r="D69" s="109" t="s">
        <v>9</v>
      </c>
      <c r="E69" s="68" t="s">
        <v>10</v>
      </c>
      <c r="F69" s="67" t="s">
        <v>11</v>
      </c>
      <c r="G69" s="67" t="s">
        <v>12</v>
      </c>
      <c r="H69" s="67" t="s">
        <v>13</v>
      </c>
      <c r="I69" s="67" t="s">
        <v>14</v>
      </c>
      <c r="J69" s="67" t="s">
        <v>15</v>
      </c>
      <c r="K69" s="67" t="s">
        <v>16</v>
      </c>
      <c r="L69" s="67" t="s">
        <v>17</v>
      </c>
      <c r="M69" s="67" t="s">
        <v>18</v>
      </c>
    </row>
    <row r="70" spans="2:13" ht="15.75" x14ac:dyDescent="0.25">
      <c r="B70" s="240">
        <v>6</v>
      </c>
      <c r="C70" s="110">
        <v>10</v>
      </c>
      <c r="D70" s="111">
        <v>32</v>
      </c>
      <c r="E70" s="236" t="s">
        <v>119</v>
      </c>
      <c r="F70" s="237"/>
      <c r="G70" s="69">
        <v>24.06</v>
      </c>
      <c r="H70" s="69">
        <f>G70*(J71+J76+J80+J83+J86+J88+J91+J96+J102+J106)/100</f>
        <v>13.648227479999997</v>
      </c>
      <c r="I70" s="238">
        <v>100</v>
      </c>
      <c r="J70" s="239"/>
      <c r="K70" s="243"/>
      <c r="L70" s="244"/>
      <c r="M70" s="245"/>
    </row>
    <row r="71" spans="2:13" ht="15.75" x14ac:dyDescent="0.25">
      <c r="B71" s="241"/>
      <c r="C71" s="215">
        <v>1</v>
      </c>
      <c r="D71" s="106">
        <v>4</v>
      </c>
      <c r="E71" s="201" t="s">
        <v>120</v>
      </c>
      <c r="F71" s="202"/>
      <c r="G71" s="203"/>
      <c r="H71" s="204"/>
      <c r="I71" s="69">
        <v>12.5</v>
      </c>
      <c r="J71" s="69">
        <f>M72+M73+M74+M75</f>
        <v>9.375</v>
      </c>
      <c r="K71" s="223"/>
      <c r="L71" s="246"/>
      <c r="M71" s="224"/>
    </row>
    <row r="72" spans="2:13" ht="15.75" x14ac:dyDescent="0.25">
      <c r="B72" s="241"/>
      <c r="C72" s="216"/>
      <c r="D72" s="107">
        <v>1</v>
      </c>
      <c r="E72" s="89" t="s">
        <v>20</v>
      </c>
      <c r="F72" s="90" t="s">
        <v>121</v>
      </c>
      <c r="G72" s="205"/>
      <c r="H72" s="206"/>
      <c r="I72" s="203"/>
      <c r="J72" s="204"/>
      <c r="K72" s="69">
        <v>3.125</v>
      </c>
      <c r="L72" s="69">
        <v>90</v>
      </c>
      <c r="M72" s="79">
        <f>K72*L72/100</f>
        <v>2.8125</v>
      </c>
    </row>
    <row r="73" spans="2:13" ht="15.75" x14ac:dyDescent="0.25">
      <c r="B73" s="241"/>
      <c r="C73" s="216"/>
      <c r="D73" s="107">
        <v>2</v>
      </c>
      <c r="E73" s="89" t="s">
        <v>20</v>
      </c>
      <c r="F73" s="90" t="s">
        <v>122</v>
      </c>
      <c r="G73" s="205"/>
      <c r="H73" s="206"/>
      <c r="I73" s="205"/>
      <c r="J73" s="206"/>
      <c r="K73" s="69">
        <v>3.125</v>
      </c>
      <c r="L73" s="69">
        <v>60</v>
      </c>
      <c r="M73" s="79">
        <f t="shared" ref="M73:M78" si="6">K73*L73/100</f>
        <v>1.875</v>
      </c>
    </row>
    <row r="74" spans="2:13" ht="15.75" x14ac:dyDescent="0.25">
      <c r="B74" s="241"/>
      <c r="C74" s="216"/>
      <c r="D74" s="107">
        <v>3</v>
      </c>
      <c r="E74" s="89" t="s">
        <v>20</v>
      </c>
      <c r="F74" s="90" t="s">
        <v>123</v>
      </c>
      <c r="G74" s="205"/>
      <c r="H74" s="206"/>
      <c r="I74" s="205"/>
      <c r="J74" s="206"/>
      <c r="K74" s="69">
        <v>3.125</v>
      </c>
      <c r="L74" s="69">
        <v>80</v>
      </c>
      <c r="M74" s="79">
        <f t="shared" si="6"/>
        <v>2.5</v>
      </c>
    </row>
    <row r="75" spans="2:13" ht="15.75" x14ac:dyDescent="0.25">
      <c r="B75" s="241"/>
      <c r="C75" s="217"/>
      <c r="D75" s="107">
        <v>4</v>
      </c>
      <c r="E75" s="89" t="s">
        <v>20</v>
      </c>
      <c r="F75" s="90" t="s">
        <v>124</v>
      </c>
      <c r="G75" s="205"/>
      <c r="H75" s="206"/>
      <c r="I75" s="207"/>
      <c r="J75" s="208"/>
      <c r="K75" s="69">
        <v>3.125</v>
      </c>
      <c r="L75" s="69">
        <v>70</v>
      </c>
      <c r="M75" s="79">
        <f t="shared" si="6"/>
        <v>2.1875</v>
      </c>
    </row>
    <row r="76" spans="2:13" ht="15.75" x14ac:dyDescent="0.25">
      <c r="B76" s="241"/>
      <c r="C76" s="215">
        <v>2</v>
      </c>
      <c r="D76" s="106">
        <v>3</v>
      </c>
      <c r="E76" s="201" t="s">
        <v>125</v>
      </c>
      <c r="F76" s="202"/>
      <c r="G76" s="205"/>
      <c r="H76" s="206"/>
      <c r="I76" s="69">
        <v>9.3800000000000008</v>
      </c>
      <c r="J76" s="69">
        <f>M77+M78+M79</f>
        <v>5.9390000000000001</v>
      </c>
      <c r="K76" s="218"/>
      <c r="L76" s="219"/>
      <c r="M76" s="220"/>
    </row>
    <row r="77" spans="2:13" ht="15.75" x14ac:dyDescent="0.25">
      <c r="B77" s="241"/>
      <c r="C77" s="216"/>
      <c r="D77" s="107">
        <v>1</v>
      </c>
      <c r="E77" s="89" t="s">
        <v>74</v>
      </c>
      <c r="F77" s="90" t="s">
        <v>126</v>
      </c>
      <c r="G77" s="205"/>
      <c r="H77" s="206"/>
      <c r="I77" s="203"/>
      <c r="J77" s="204"/>
      <c r="K77" s="69">
        <v>3.13</v>
      </c>
      <c r="L77" s="69">
        <v>60</v>
      </c>
      <c r="M77" s="79">
        <f t="shared" si="6"/>
        <v>1.8779999999999999</v>
      </c>
    </row>
    <row r="78" spans="2:13" ht="15.75" x14ac:dyDescent="0.25">
      <c r="B78" s="241"/>
      <c r="C78" s="216"/>
      <c r="D78" s="107">
        <v>2</v>
      </c>
      <c r="E78" s="89" t="s">
        <v>74</v>
      </c>
      <c r="F78" s="90" t="s">
        <v>127</v>
      </c>
      <c r="G78" s="205"/>
      <c r="H78" s="206"/>
      <c r="I78" s="205"/>
      <c r="J78" s="206"/>
      <c r="K78" s="69">
        <v>3.13</v>
      </c>
      <c r="L78" s="69">
        <v>50</v>
      </c>
      <c r="M78" s="79">
        <f t="shared" si="6"/>
        <v>1.5649999999999999</v>
      </c>
    </row>
    <row r="79" spans="2:13" ht="15.75" x14ac:dyDescent="0.25">
      <c r="B79" s="241"/>
      <c r="C79" s="217"/>
      <c r="D79" s="107">
        <v>3</v>
      </c>
      <c r="E79" s="89" t="s">
        <v>74</v>
      </c>
      <c r="F79" s="90" t="s">
        <v>128</v>
      </c>
      <c r="G79" s="205"/>
      <c r="H79" s="206"/>
      <c r="I79" s="207"/>
      <c r="J79" s="208"/>
      <c r="K79" s="69">
        <v>3.12</v>
      </c>
      <c r="L79" s="69">
        <v>80</v>
      </c>
      <c r="M79" s="79">
        <f t="shared" ref="M79:M112" si="7">K79*L79/100</f>
        <v>2.4960000000000004</v>
      </c>
    </row>
    <row r="80" spans="2:13" ht="15.75" x14ac:dyDescent="0.25">
      <c r="B80" s="241"/>
      <c r="C80" s="215">
        <v>3</v>
      </c>
      <c r="D80" s="106">
        <v>2</v>
      </c>
      <c r="E80" s="201" t="s">
        <v>129</v>
      </c>
      <c r="F80" s="202"/>
      <c r="G80" s="205"/>
      <c r="H80" s="206"/>
      <c r="I80" s="69">
        <v>6.25</v>
      </c>
      <c r="J80" s="69">
        <f>M81+M82</f>
        <v>3.4375</v>
      </c>
      <c r="K80" s="218"/>
      <c r="L80" s="219"/>
      <c r="M80" s="220"/>
    </row>
    <row r="81" spans="2:13" ht="15.75" x14ac:dyDescent="0.25">
      <c r="B81" s="241"/>
      <c r="C81" s="216"/>
      <c r="D81" s="107">
        <v>1</v>
      </c>
      <c r="E81" s="89" t="s">
        <v>20</v>
      </c>
      <c r="F81" s="90" t="s">
        <v>130</v>
      </c>
      <c r="G81" s="205"/>
      <c r="H81" s="206"/>
      <c r="I81" s="221"/>
      <c r="J81" s="222"/>
      <c r="K81" s="69">
        <v>3.125</v>
      </c>
      <c r="L81" s="69">
        <v>40</v>
      </c>
      <c r="M81" s="79">
        <f t="shared" ref="M81:M111" si="8">K81*L81/100</f>
        <v>1.25</v>
      </c>
    </row>
    <row r="82" spans="2:13" ht="15.75" x14ac:dyDescent="0.25">
      <c r="B82" s="241"/>
      <c r="C82" s="217"/>
      <c r="D82" s="107">
        <v>2</v>
      </c>
      <c r="E82" s="89" t="s">
        <v>20</v>
      </c>
      <c r="F82" s="90" t="s">
        <v>131</v>
      </c>
      <c r="G82" s="205"/>
      <c r="H82" s="206"/>
      <c r="I82" s="223"/>
      <c r="J82" s="224"/>
      <c r="K82" s="69">
        <v>3.125</v>
      </c>
      <c r="L82" s="69">
        <v>70</v>
      </c>
      <c r="M82" s="79">
        <f t="shared" si="8"/>
        <v>2.1875</v>
      </c>
    </row>
    <row r="83" spans="2:13" ht="15.75" x14ac:dyDescent="0.25">
      <c r="B83" s="241"/>
      <c r="C83" s="215">
        <v>4</v>
      </c>
      <c r="D83" s="106">
        <v>2</v>
      </c>
      <c r="E83" s="201" t="s">
        <v>132</v>
      </c>
      <c r="F83" s="202"/>
      <c r="G83" s="205"/>
      <c r="H83" s="206"/>
      <c r="I83" s="69">
        <v>6.25</v>
      </c>
      <c r="J83" s="69">
        <f>M84+M85</f>
        <v>4.0625</v>
      </c>
      <c r="K83" s="218"/>
      <c r="L83" s="219"/>
      <c r="M83" s="220"/>
    </row>
    <row r="84" spans="2:13" ht="15.75" x14ac:dyDescent="0.25">
      <c r="B84" s="241"/>
      <c r="C84" s="216"/>
      <c r="D84" s="107">
        <v>1</v>
      </c>
      <c r="E84" s="89" t="s">
        <v>20</v>
      </c>
      <c r="F84" s="90" t="s">
        <v>133</v>
      </c>
      <c r="G84" s="205"/>
      <c r="H84" s="206"/>
      <c r="I84" s="221"/>
      <c r="J84" s="222"/>
      <c r="K84" s="69">
        <v>3.125</v>
      </c>
      <c r="L84" s="69">
        <v>90</v>
      </c>
      <c r="M84" s="79">
        <f t="shared" si="8"/>
        <v>2.8125</v>
      </c>
    </row>
    <row r="85" spans="2:13" ht="15.75" x14ac:dyDescent="0.25">
      <c r="B85" s="241"/>
      <c r="C85" s="217"/>
      <c r="D85" s="107">
        <v>2</v>
      </c>
      <c r="E85" s="89" t="s">
        <v>20</v>
      </c>
      <c r="F85" s="90" t="s">
        <v>134</v>
      </c>
      <c r="G85" s="205"/>
      <c r="H85" s="206"/>
      <c r="I85" s="223"/>
      <c r="J85" s="224"/>
      <c r="K85" s="69">
        <v>3.125</v>
      </c>
      <c r="L85" s="69">
        <v>40</v>
      </c>
      <c r="M85" s="79">
        <f t="shared" si="8"/>
        <v>1.25</v>
      </c>
    </row>
    <row r="86" spans="2:13" ht="15.75" x14ac:dyDescent="0.25">
      <c r="B86" s="241"/>
      <c r="C86" s="215">
        <v>5</v>
      </c>
      <c r="D86" s="106">
        <v>1</v>
      </c>
      <c r="E86" s="201" t="s">
        <v>135</v>
      </c>
      <c r="F86" s="202"/>
      <c r="G86" s="205"/>
      <c r="H86" s="206"/>
      <c r="I86" s="69">
        <v>3.13</v>
      </c>
      <c r="J86" s="69">
        <f>M87</f>
        <v>2.5039999999999996</v>
      </c>
      <c r="K86" s="225"/>
      <c r="L86" s="226"/>
      <c r="M86" s="227"/>
    </row>
    <row r="87" spans="2:13" ht="15.75" x14ac:dyDescent="0.25">
      <c r="B87" s="241"/>
      <c r="C87" s="217"/>
      <c r="D87" s="107">
        <v>1</v>
      </c>
      <c r="E87" s="89" t="s">
        <v>20</v>
      </c>
      <c r="F87" s="90" t="s">
        <v>136</v>
      </c>
      <c r="G87" s="205"/>
      <c r="H87" s="206"/>
      <c r="I87" s="218"/>
      <c r="J87" s="220"/>
      <c r="K87" s="69">
        <v>3.13</v>
      </c>
      <c r="L87" s="69">
        <v>80</v>
      </c>
      <c r="M87" s="79">
        <f t="shared" si="8"/>
        <v>2.5039999999999996</v>
      </c>
    </row>
    <row r="88" spans="2:13" ht="15.75" x14ac:dyDescent="0.25">
      <c r="B88" s="241"/>
      <c r="C88" s="215">
        <v>6</v>
      </c>
      <c r="D88" s="106">
        <v>2</v>
      </c>
      <c r="E88" s="201" t="s">
        <v>137</v>
      </c>
      <c r="F88" s="202"/>
      <c r="G88" s="205"/>
      <c r="H88" s="229"/>
      <c r="I88" s="69">
        <v>6.25</v>
      </c>
      <c r="J88" s="69">
        <f>M89+M90</f>
        <v>4.0625</v>
      </c>
      <c r="K88" s="218"/>
      <c r="L88" s="219"/>
      <c r="M88" s="220"/>
    </row>
    <row r="89" spans="2:13" ht="15.75" x14ac:dyDescent="0.25">
      <c r="B89" s="241"/>
      <c r="C89" s="216"/>
      <c r="D89" s="107">
        <v>1</v>
      </c>
      <c r="E89" s="89" t="s">
        <v>20</v>
      </c>
      <c r="F89" s="90" t="s">
        <v>138</v>
      </c>
      <c r="G89" s="205"/>
      <c r="H89" s="229"/>
      <c r="I89" s="221"/>
      <c r="J89" s="222"/>
      <c r="K89" s="69">
        <v>3.125</v>
      </c>
      <c r="L89" s="69">
        <v>60</v>
      </c>
      <c r="M89" s="79">
        <f t="shared" si="8"/>
        <v>1.875</v>
      </c>
    </row>
    <row r="90" spans="2:13" ht="15.75" x14ac:dyDescent="0.25">
      <c r="B90" s="241"/>
      <c r="C90" s="217"/>
      <c r="D90" s="107">
        <v>2</v>
      </c>
      <c r="E90" s="89" t="s">
        <v>20</v>
      </c>
      <c r="F90" s="90" t="s">
        <v>139</v>
      </c>
      <c r="G90" s="205"/>
      <c r="H90" s="229"/>
      <c r="I90" s="223"/>
      <c r="J90" s="224"/>
      <c r="K90" s="69">
        <v>3.125</v>
      </c>
      <c r="L90" s="69">
        <v>70</v>
      </c>
      <c r="M90" s="79">
        <f t="shared" si="8"/>
        <v>2.1875</v>
      </c>
    </row>
    <row r="91" spans="2:13" ht="15.75" x14ac:dyDescent="0.25">
      <c r="B91" s="241"/>
      <c r="C91" s="215">
        <v>7</v>
      </c>
      <c r="D91" s="106">
        <v>4</v>
      </c>
      <c r="E91" s="201" t="s">
        <v>140</v>
      </c>
      <c r="F91" s="202"/>
      <c r="G91" s="205"/>
      <c r="H91" s="229"/>
      <c r="I91" s="69">
        <v>12.5</v>
      </c>
      <c r="J91" s="69">
        <f>M92+M93+M94+M95</f>
        <v>7.5</v>
      </c>
      <c r="K91" s="218"/>
      <c r="L91" s="219"/>
      <c r="M91" s="220"/>
    </row>
    <row r="92" spans="2:13" ht="15.75" x14ac:dyDescent="0.25">
      <c r="B92" s="241"/>
      <c r="C92" s="216"/>
      <c r="D92" s="107">
        <v>1</v>
      </c>
      <c r="E92" s="89" t="s">
        <v>20</v>
      </c>
      <c r="F92" s="90" t="s">
        <v>141</v>
      </c>
      <c r="G92" s="205"/>
      <c r="H92" s="229"/>
      <c r="I92" s="203"/>
      <c r="J92" s="204"/>
      <c r="K92" s="69">
        <v>3.125</v>
      </c>
      <c r="L92" s="69">
        <v>50</v>
      </c>
      <c r="M92" s="79">
        <f t="shared" si="8"/>
        <v>1.5625</v>
      </c>
    </row>
    <row r="93" spans="2:13" ht="15.75" x14ac:dyDescent="0.25">
      <c r="B93" s="241"/>
      <c r="C93" s="216"/>
      <c r="D93" s="107">
        <v>2</v>
      </c>
      <c r="E93" s="89" t="s">
        <v>20</v>
      </c>
      <c r="F93" s="90" t="s">
        <v>142</v>
      </c>
      <c r="G93" s="205"/>
      <c r="H93" s="229"/>
      <c r="I93" s="205"/>
      <c r="J93" s="206"/>
      <c r="K93" s="69">
        <v>3.125</v>
      </c>
      <c r="L93" s="69">
        <v>30</v>
      </c>
      <c r="M93" s="79">
        <f t="shared" si="8"/>
        <v>0.9375</v>
      </c>
    </row>
    <row r="94" spans="2:13" ht="15.75" x14ac:dyDescent="0.25">
      <c r="B94" s="241"/>
      <c r="C94" s="216"/>
      <c r="D94" s="107">
        <v>3</v>
      </c>
      <c r="E94" s="89" t="s">
        <v>20</v>
      </c>
      <c r="F94" s="90" t="s">
        <v>143</v>
      </c>
      <c r="G94" s="205"/>
      <c r="H94" s="229"/>
      <c r="I94" s="205"/>
      <c r="J94" s="206"/>
      <c r="K94" s="69">
        <v>3.125</v>
      </c>
      <c r="L94" s="69">
        <v>70</v>
      </c>
      <c r="M94" s="79">
        <f t="shared" si="8"/>
        <v>2.1875</v>
      </c>
    </row>
    <row r="95" spans="2:13" ht="15.75" x14ac:dyDescent="0.25">
      <c r="B95" s="241"/>
      <c r="C95" s="217"/>
      <c r="D95" s="107">
        <v>4</v>
      </c>
      <c r="E95" s="89" t="s">
        <v>20</v>
      </c>
      <c r="F95" s="90" t="s">
        <v>144</v>
      </c>
      <c r="G95" s="205"/>
      <c r="H95" s="229"/>
      <c r="I95" s="207"/>
      <c r="J95" s="208"/>
      <c r="K95" s="69">
        <v>3.125</v>
      </c>
      <c r="L95" s="69">
        <v>90</v>
      </c>
      <c r="M95" s="79">
        <f t="shared" si="8"/>
        <v>2.8125</v>
      </c>
    </row>
    <row r="96" spans="2:13" ht="15.75" x14ac:dyDescent="0.25">
      <c r="B96" s="241"/>
      <c r="C96" s="215">
        <v>8</v>
      </c>
      <c r="D96" s="106">
        <v>5</v>
      </c>
      <c r="E96" s="201" t="s">
        <v>145</v>
      </c>
      <c r="F96" s="202"/>
      <c r="G96" s="205"/>
      <c r="H96" s="229"/>
      <c r="I96" s="69">
        <v>15.63</v>
      </c>
      <c r="J96" s="69">
        <f>M97+M98+M99+M100+M101</f>
        <v>6.2519999999999998</v>
      </c>
      <c r="K96" s="218"/>
      <c r="L96" s="219"/>
      <c r="M96" s="220"/>
    </row>
    <row r="97" spans="2:13" ht="15.75" x14ac:dyDescent="0.25">
      <c r="B97" s="241"/>
      <c r="C97" s="216"/>
      <c r="D97" s="107">
        <v>1</v>
      </c>
      <c r="E97" s="89" t="s">
        <v>20</v>
      </c>
      <c r="F97" s="90" t="s">
        <v>146</v>
      </c>
      <c r="G97" s="205"/>
      <c r="H97" s="229"/>
      <c r="I97" s="203"/>
      <c r="J97" s="204"/>
      <c r="K97" s="69">
        <v>3.1259999999999999</v>
      </c>
      <c r="L97" s="69">
        <v>20</v>
      </c>
      <c r="M97" s="79">
        <f t="shared" si="8"/>
        <v>0.62519999999999998</v>
      </c>
    </row>
    <row r="98" spans="2:13" ht="15.75" x14ac:dyDescent="0.25">
      <c r="B98" s="241"/>
      <c r="C98" s="216"/>
      <c r="D98" s="107">
        <v>2</v>
      </c>
      <c r="E98" s="89" t="s">
        <v>74</v>
      </c>
      <c r="F98" s="90" t="s">
        <v>147</v>
      </c>
      <c r="G98" s="205"/>
      <c r="H98" s="229"/>
      <c r="I98" s="205"/>
      <c r="J98" s="206"/>
      <c r="K98" s="69">
        <v>3.1259999999999999</v>
      </c>
      <c r="L98" s="69">
        <v>30</v>
      </c>
      <c r="M98" s="79">
        <f t="shared" si="8"/>
        <v>0.93779999999999997</v>
      </c>
    </row>
    <row r="99" spans="2:13" ht="15.75" x14ac:dyDescent="0.25">
      <c r="B99" s="241"/>
      <c r="C99" s="216"/>
      <c r="D99" s="107">
        <v>3</v>
      </c>
      <c r="E99" s="89" t="s">
        <v>74</v>
      </c>
      <c r="F99" s="90" t="s">
        <v>148</v>
      </c>
      <c r="G99" s="205"/>
      <c r="H99" s="229"/>
      <c r="I99" s="205"/>
      <c r="J99" s="206"/>
      <c r="K99" s="69">
        <v>3.1259999999999999</v>
      </c>
      <c r="L99" s="69">
        <v>20</v>
      </c>
      <c r="M99" s="79">
        <f t="shared" si="8"/>
        <v>0.62519999999999998</v>
      </c>
    </row>
    <row r="100" spans="2:13" ht="15.75" x14ac:dyDescent="0.25">
      <c r="B100" s="241"/>
      <c r="C100" s="216"/>
      <c r="D100" s="107">
        <v>4</v>
      </c>
      <c r="E100" s="89" t="s">
        <v>74</v>
      </c>
      <c r="F100" s="90" t="s">
        <v>149</v>
      </c>
      <c r="G100" s="205"/>
      <c r="H100" s="229"/>
      <c r="I100" s="205"/>
      <c r="J100" s="206"/>
      <c r="K100" s="69">
        <v>3.1259999999999999</v>
      </c>
      <c r="L100" s="69">
        <v>50</v>
      </c>
      <c r="M100" s="79">
        <f t="shared" si="8"/>
        <v>1.5629999999999997</v>
      </c>
    </row>
    <row r="101" spans="2:13" ht="15.75" x14ac:dyDescent="0.25">
      <c r="B101" s="241"/>
      <c r="C101" s="217"/>
      <c r="D101" s="107">
        <v>5</v>
      </c>
      <c r="E101" s="89" t="s">
        <v>74</v>
      </c>
      <c r="F101" s="90" t="s">
        <v>150</v>
      </c>
      <c r="G101" s="205"/>
      <c r="H101" s="229"/>
      <c r="I101" s="207"/>
      <c r="J101" s="208"/>
      <c r="K101" s="69">
        <v>3.1259999999999999</v>
      </c>
      <c r="L101" s="69">
        <v>80</v>
      </c>
      <c r="M101" s="79">
        <f t="shared" si="8"/>
        <v>2.5007999999999999</v>
      </c>
    </row>
    <row r="102" spans="2:13" ht="15.75" x14ac:dyDescent="0.25">
      <c r="B102" s="241"/>
      <c r="C102" s="215">
        <v>9</v>
      </c>
      <c r="D102" s="106">
        <v>3</v>
      </c>
      <c r="E102" s="228" t="s">
        <v>151</v>
      </c>
      <c r="F102" s="202"/>
      <c r="G102" s="205"/>
      <c r="H102" s="229"/>
      <c r="I102" s="69">
        <v>9.3800000000000008</v>
      </c>
      <c r="J102" s="69">
        <f>M103+M104+M105</f>
        <v>4.4076599999999999</v>
      </c>
      <c r="K102" s="218"/>
      <c r="L102" s="219"/>
      <c r="M102" s="220"/>
    </row>
    <row r="103" spans="2:13" ht="15.75" x14ac:dyDescent="0.25">
      <c r="B103" s="241"/>
      <c r="C103" s="216"/>
      <c r="D103" s="112">
        <v>1</v>
      </c>
      <c r="E103" s="83" t="s">
        <v>74</v>
      </c>
      <c r="F103" s="94" t="s">
        <v>152</v>
      </c>
      <c r="G103" s="205"/>
      <c r="H103" s="229"/>
      <c r="I103" s="203"/>
      <c r="J103" s="204"/>
      <c r="K103" s="69">
        <v>3.1259999999999999</v>
      </c>
      <c r="L103" s="69">
        <v>60</v>
      </c>
      <c r="M103" s="79">
        <f t="shared" si="8"/>
        <v>1.8755999999999999</v>
      </c>
    </row>
    <row r="104" spans="2:13" ht="15.75" x14ac:dyDescent="0.25">
      <c r="B104" s="241"/>
      <c r="C104" s="216"/>
      <c r="D104" s="112">
        <v>2</v>
      </c>
      <c r="E104" s="83" t="s">
        <v>74</v>
      </c>
      <c r="F104" s="94" t="s">
        <v>153</v>
      </c>
      <c r="G104" s="205"/>
      <c r="H104" s="229"/>
      <c r="I104" s="205"/>
      <c r="J104" s="206"/>
      <c r="K104" s="69">
        <v>3.1259999999999999</v>
      </c>
      <c r="L104" s="69">
        <v>1</v>
      </c>
      <c r="M104" s="79">
        <f t="shared" si="8"/>
        <v>3.1259999999999996E-2</v>
      </c>
    </row>
    <row r="105" spans="2:13" ht="15.75" x14ac:dyDescent="0.25">
      <c r="B105" s="241"/>
      <c r="C105" s="217"/>
      <c r="D105" s="112">
        <v>3</v>
      </c>
      <c r="E105" s="83" t="s">
        <v>74</v>
      </c>
      <c r="F105" s="94" t="s">
        <v>154</v>
      </c>
      <c r="G105" s="205"/>
      <c r="H105" s="229"/>
      <c r="I105" s="207"/>
      <c r="J105" s="208"/>
      <c r="K105" s="69">
        <v>3.1259999999999999</v>
      </c>
      <c r="L105" s="69">
        <v>80</v>
      </c>
      <c r="M105" s="79">
        <f t="shared" si="8"/>
        <v>2.5007999999999999</v>
      </c>
    </row>
    <row r="106" spans="2:13" ht="15.75" x14ac:dyDescent="0.25">
      <c r="B106" s="241"/>
      <c r="C106" s="215">
        <v>10</v>
      </c>
      <c r="D106" s="106">
        <v>6</v>
      </c>
      <c r="E106" s="232" t="s">
        <v>155</v>
      </c>
      <c r="F106" s="202"/>
      <c r="G106" s="205"/>
      <c r="H106" s="229"/>
      <c r="I106" s="69">
        <v>18.75</v>
      </c>
      <c r="J106" s="69">
        <f>M107+M108+M109+M110+M111+M112</f>
        <v>9.1856400000000011</v>
      </c>
      <c r="K106" s="218"/>
      <c r="L106" s="219"/>
      <c r="M106" s="220"/>
    </row>
    <row r="107" spans="2:13" ht="15.75" x14ac:dyDescent="0.25">
      <c r="B107" s="241"/>
      <c r="C107" s="216"/>
      <c r="D107" s="107">
        <v>1</v>
      </c>
      <c r="E107" s="89" t="s">
        <v>20</v>
      </c>
      <c r="F107" s="90" t="s">
        <v>156</v>
      </c>
      <c r="G107" s="205"/>
      <c r="H107" s="229"/>
      <c r="I107" s="203"/>
      <c r="J107" s="204"/>
      <c r="K107" s="69">
        <v>3.1259999999999999</v>
      </c>
      <c r="L107" s="69">
        <v>4</v>
      </c>
      <c r="M107" s="79">
        <f t="shared" si="8"/>
        <v>0.12503999999999998</v>
      </c>
    </row>
    <row r="108" spans="2:13" ht="15.75" x14ac:dyDescent="0.25">
      <c r="B108" s="241"/>
      <c r="C108" s="216"/>
      <c r="D108" s="107">
        <v>2</v>
      </c>
      <c r="E108" s="89" t="s">
        <v>20</v>
      </c>
      <c r="F108" s="90" t="s">
        <v>157</v>
      </c>
      <c r="G108" s="205"/>
      <c r="H108" s="229"/>
      <c r="I108" s="205"/>
      <c r="J108" s="206"/>
      <c r="K108" s="69">
        <v>3.1259999999999999</v>
      </c>
      <c r="L108" s="69">
        <v>70</v>
      </c>
      <c r="M108" s="79">
        <f t="shared" si="8"/>
        <v>2.1882000000000001</v>
      </c>
    </row>
    <row r="109" spans="2:13" ht="15.75" x14ac:dyDescent="0.25">
      <c r="B109" s="241"/>
      <c r="C109" s="216"/>
      <c r="D109" s="107">
        <v>3</v>
      </c>
      <c r="E109" s="89" t="s">
        <v>20</v>
      </c>
      <c r="F109" s="90" t="s">
        <v>158</v>
      </c>
      <c r="G109" s="205"/>
      <c r="H109" s="229"/>
      <c r="I109" s="205"/>
      <c r="J109" s="206"/>
      <c r="K109" s="69">
        <v>3.1259999999999999</v>
      </c>
      <c r="L109" s="69">
        <v>20</v>
      </c>
      <c r="M109" s="79">
        <f t="shared" si="8"/>
        <v>0.62519999999999998</v>
      </c>
    </row>
    <row r="110" spans="2:13" ht="15.75" x14ac:dyDescent="0.25">
      <c r="B110" s="241"/>
      <c r="C110" s="216"/>
      <c r="D110" s="107">
        <v>4</v>
      </c>
      <c r="E110" s="89" t="s">
        <v>20</v>
      </c>
      <c r="F110" s="90" t="s">
        <v>159</v>
      </c>
      <c r="G110" s="205"/>
      <c r="H110" s="229"/>
      <c r="I110" s="205"/>
      <c r="J110" s="206"/>
      <c r="K110" s="69">
        <v>3.1259999999999999</v>
      </c>
      <c r="L110" s="69">
        <v>60</v>
      </c>
      <c r="M110" s="79">
        <f t="shared" si="8"/>
        <v>1.8755999999999999</v>
      </c>
    </row>
    <row r="111" spans="2:13" ht="15.75" x14ac:dyDescent="0.25">
      <c r="B111" s="241"/>
      <c r="C111" s="216"/>
      <c r="D111" s="107">
        <v>5</v>
      </c>
      <c r="E111" s="89" t="s">
        <v>20</v>
      </c>
      <c r="F111" s="90" t="s">
        <v>160</v>
      </c>
      <c r="G111" s="205"/>
      <c r="H111" s="229"/>
      <c r="I111" s="205"/>
      <c r="J111" s="206"/>
      <c r="K111" s="69">
        <v>3.1259999999999999</v>
      </c>
      <c r="L111" s="69">
        <v>60</v>
      </c>
      <c r="M111" s="79">
        <f t="shared" si="8"/>
        <v>1.8755999999999999</v>
      </c>
    </row>
    <row r="112" spans="2:13" ht="15.75" x14ac:dyDescent="0.25">
      <c r="B112" s="242"/>
      <c r="C112" s="217"/>
      <c r="D112" s="107">
        <v>6</v>
      </c>
      <c r="E112" s="89" t="s">
        <v>74</v>
      </c>
      <c r="F112" s="90" t="s">
        <v>161</v>
      </c>
      <c r="G112" s="230"/>
      <c r="H112" s="231"/>
      <c r="I112" s="207"/>
      <c r="J112" s="208"/>
      <c r="K112" s="69">
        <v>3.12</v>
      </c>
      <c r="L112" s="69">
        <v>80</v>
      </c>
      <c r="M112" s="79">
        <f t="shared" si="7"/>
        <v>2.4960000000000004</v>
      </c>
    </row>
    <row r="113" spans="2:13" ht="47.25" x14ac:dyDescent="0.25">
      <c r="B113" s="67" t="s">
        <v>7</v>
      </c>
      <c r="C113" s="67" t="s">
        <v>8</v>
      </c>
      <c r="D113" s="68" t="s">
        <v>9</v>
      </c>
      <c r="E113" s="68" t="s">
        <v>10</v>
      </c>
      <c r="F113" s="67" t="s">
        <v>11</v>
      </c>
      <c r="G113" s="67" t="s">
        <v>12</v>
      </c>
      <c r="H113" s="67" t="s">
        <v>13</v>
      </c>
      <c r="I113" s="67" t="s">
        <v>14</v>
      </c>
      <c r="J113" s="67" t="s">
        <v>15</v>
      </c>
      <c r="K113" s="67" t="s">
        <v>16</v>
      </c>
      <c r="L113" s="67" t="s">
        <v>17</v>
      </c>
      <c r="M113" s="67" t="s">
        <v>18</v>
      </c>
    </row>
    <row r="114" spans="2:13" ht="15.75" x14ac:dyDescent="0.25">
      <c r="B114" s="233">
        <v>7</v>
      </c>
      <c r="C114" s="111">
        <v>7</v>
      </c>
      <c r="D114" s="111">
        <v>25</v>
      </c>
      <c r="E114" s="236" t="s">
        <v>162</v>
      </c>
      <c r="F114" s="237"/>
      <c r="G114" s="95">
        <v>18.8</v>
      </c>
      <c r="H114" s="96">
        <f>G114*(J115+J117+J122+J125+J170+J135)/100</f>
        <v>6.6082000000000019</v>
      </c>
      <c r="I114" s="238">
        <v>100</v>
      </c>
      <c r="J114" s="239"/>
      <c r="K114" s="205"/>
      <c r="L114" s="213"/>
      <c r="M114" s="206"/>
    </row>
    <row r="115" spans="2:13" ht="15.75" x14ac:dyDescent="0.25">
      <c r="B115" s="234"/>
      <c r="C115" s="215">
        <v>1</v>
      </c>
      <c r="D115" s="106">
        <v>1</v>
      </c>
      <c r="E115" s="201" t="s">
        <v>163</v>
      </c>
      <c r="F115" s="202"/>
      <c r="G115" s="247"/>
      <c r="H115" s="248"/>
      <c r="I115" s="88">
        <v>4</v>
      </c>
      <c r="J115" s="66">
        <f>M116</f>
        <v>2.8</v>
      </c>
      <c r="K115" s="207"/>
      <c r="L115" s="214"/>
      <c r="M115" s="208"/>
    </row>
    <row r="116" spans="2:13" ht="15.75" x14ac:dyDescent="0.25">
      <c r="B116" s="234"/>
      <c r="C116" s="217"/>
      <c r="D116" s="107">
        <v>1</v>
      </c>
      <c r="E116" s="89" t="s">
        <v>20</v>
      </c>
      <c r="F116" s="90" t="s">
        <v>164</v>
      </c>
      <c r="G116" s="249"/>
      <c r="H116" s="250"/>
      <c r="I116" s="253"/>
      <c r="J116" s="254"/>
      <c r="K116" s="66">
        <v>4</v>
      </c>
      <c r="L116" s="69">
        <v>70</v>
      </c>
      <c r="M116" s="79">
        <f t="shared" ref="M116:M121" si="9">K116*L116/100</f>
        <v>2.8</v>
      </c>
    </row>
    <row r="117" spans="2:13" ht="15.75" x14ac:dyDescent="0.25">
      <c r="B117" s="234"/>
      <c r="C117" s="215">
        <v>2</v>
      </c>
      <c r="D117" s="106">
        <v>4</v>
      </c>
      <c r="E117" s="201" t="s">
        <v>165</v>
      </c>
      <c r="F117" s="202"/>
      <c r="G117" s="249"/>
      <c r="H117" s="250"/>
      <c r="I117" s="88">
        <v>16</v>
      </c>
      <c r="J117" s="66">
        <f>M118+M119+M120+M121</f>
        <v>13.600000000000001</v>
      </c>
      <c r="K117" s="218"/>
      <c r="L117" s="219"/>
      <c r="M117" s="220"/>
    </row>
    <row r="118" spans="2:13" ht="15.75" x14ac:dyDescent="0.25">
      <c r="B118" s="234"/>
      <c r="C118" s="216"/>
      <c r="D118" s="107">
        <v>1</v>
      </c>
      <c r="E118" s="89" t="s">
        <v>20</v>
      </c>
      <c r="F118" s="90" t="s">
        <v>166</v>
      </c>
      <c r="G118" s="249"/>
      <c r="H118" s="250"/>
      <c r="I118" s="203"/>
      <c r="J118" s="204"/>
      <c r="K118" s="66">
        <v>4</v>
      </c>
      <c r="L118" s="69">
        <v>80</v>
      </c>
      <c r="M118" s="79">
        <f t="shared" si="9"/>
        <v>3.2</v>
      </c>
    </row>
    <row r="119" spans="2:13" ht="15.75" x14ac:dyDescent="0.25">
      <c r="B119" s="234"/>
      <c r="C119" s="216"/>
      <c r="D119" s="107">
        <v>2</v>
      </c>
      <c r="E119" s="89" t="s">
        <v>20</v>
      </c>
      <c r="F119" s="90" t="s">
        <v>167</v>
      </c>
      <c r="G119" s="249"/>
      <c r="H119" s="250"/>
      <c r="I119" s="205"/>
      <c r="J119" s="206"/>
      <c r="K119" s="66">
        <v>4</v>
      </c>
      <c r="L119" s="69">
        <v>90</v>
      </c>
      <c r="M119" s="79">
        <f t="shared" si="9"/>
        <v>3.6</v>
      </c>
    </row>
    <row r="120" spans="2:13" ht="15.75" x14ac:dyDescent="0.25">
      <c r="B120" s="234"/>
      <c r="C120" s="216"/>
      <c r="D120" s="107">
        <v>3</v>
      </c>
      <c r="E120" s="89" t="s">
        <v>20</v>
      </c>
      <c r="F120" s="90" t="s">
        <v>168</v>
      </c>
      <c r="G120" s="249"/>
      <c r="H120" s="250"/>
      <c r="I120" s="205"/>
      <c r="J120" s="206"/>
      <c r="K120" s="66">
        <v>4</v>
      </c>
      <c r="L120" s="69">
        <v>90</v>
      </c>
      <c r="M120" s="79">
        <f t="shared" si="9"/>
        <v>3.6</v>
      </c>
    </row>
    <row r="121" spans="2:13" ht="15.75" x14ac:dyDescent="0.25">
      <c r="B121" s="234"/>
      <c r="C121" s="217"/>
      <c r="D121" s="107">
        <v>4</v>
      </c>
      <c r="E121" s="89" t="s">
        <v>20</v>
      </c>
      <c r="F121" s="90" t="s">
        <v>169</v>
      </c>
      <c r="G121" s="249"/>
      <c r="H121" s="250"/>
      <c r="I121" s="207"/>
      <c r="J121" s="208"/>
      <c r="K121" s="66">
        <v>4</v>
      </c>
      <c r="L121" s="69">
        <v>80</v>
      </c>
      <c r="M121" s="79">
        <f t="shared" si="9"/>
        <v>3.2</v>
      </c>
    </row>
    <row r="122" spans="2:13" ht="15.75" x14ac:dyDescent="0.25">
      <c r="B122" s="234"/>
      <c r="C122" s="215">
        <v>3</v>
      </c>
      <c r="D122" s="106">
        <v>2</v>
      </c>
      <c r="E122" s="201" t="s">
        <v>170</v>
      </c>
      <c r="F122" s="202"/>
      <c r="G122" s="249"/>
      <c r="H122" s="250"/>
      <c r="I122" s="88">
        <v>12.5</v>
      </c>
      <c r="J122" s="66">
        <f>M123+M124</f>
        <v>1.875</v>
      </c>
      <c r="K122" s="218"/>
      <c r="L122" s="219"/>
      <c r="M122" s="220"/>
    </row>
    <row r="123" spans="2:13" ht="15.75" x14ac:dyDescent="0.25">
      <c r="B123" s="234"/>
      <c r="C123" s="216"/>
      <c r="D123" s="107">
        <v>1</v>
      </c>
      <c r="E123" s="89" t="s">
        <v>74</v>
      </c>
      <c r="F123" s="90" t="s">
        <v>171</v>
      </c>
      <c r="G123" s="249"/>
      <c r="H123" s="250"/>
      <c r="I123" s="221"/>
      <c r="J123" s="222"/>
      <c r="K123" s="66">
        <v>6.25</v>
      </c>
      <c r="L123" s="69">
        <v>20</v>
      </c>
      <c r="M123" s="79">
        <f t="shared" ref="M123:M136" si="10">K123*L123/100</f>
        <v>1.25</v>
      </c>
    </row>
    <row r="124" spans="2:13" ht="15.75" x14ac:dyDescent="0.25">
      <c r="B124" s="234"/>
      <c r="C124" s="217"/>
      <c r="D124" s="107">
        <v>2</v>
      </c>
      <c r="E124" s="89" t="s">
        <v>74</v>
      </c>
      <c r="F124" s="90" t="s">
        <v>172</v>
      </c>
      <c r="G124" s="249"/>
      <c r="H124" s="250"/>
      <c r="I124" s="223"/>
      <c r="J124" s="224"/>
      <c r="K124" s="66">
        <v>6.25</v>
      </c>
      <c r="L124" s="69">
        <v>10</v>
      </c>
      <c r="M124" s="79">
        <f t="shared" si="10"/>
        <v>0.625</v>
      </c>
    </row>
    <row r="125" spans="2:13" ht="15.75" x14ac:dyDescent="0.25">
      <c r="B125" s="234"/>
      <c r="C125" s="215">
        <v>4</v>
      </c>
      <c r="D125" s="106">
        <v>3</v>
      </c>
      <c r="E125" s="201" t="s">
        <v>173</v>
      </c>
      <c r="F125" s="202"/>
      <c r="G125" s="249"/>
      <c r="H125" s="250"/>
      <c r="I125" s="88">
        <v>18.75</v>
      </c>
      <c r="J125" s="66">
        <f>M126+M127+M128</f>
        <v>12.5</v>
      </c>
      <c r="K125" s="218"/>
      <c r="L125" s="219"/>
      <c r="M125" s="220"/>
    </row>
    <row r="126" spans="2:13" ht="15.75" x14ac:dyDescent="0.25">
      <c r="B126" s="234"/>
      <c r="C126" s="216"/>
      <c r="D126" s="107">
        <v>1</v>
      </c>
      <c r="E126" s="89" t="s">
        <v>20</v>
      </c>
      <c r="F126" s="90" t="s">
        <v>174</v>
      </c>
      <c r="G126" s="249"/>
      <c r="H126" s="250"/>
      <c r="I126" s="203"/>
      <c r="J126" s="204"/>
      <c r="K126" s="66">
        <v>6.25</v>
      </c>
      <c r="L126" s="66">
        <v>50</v>
      </c>
      <c r="M126" s="79">
        <f t="shared" si="10"/>
        <v>3.125</v>
      </c>
    </row>
    <row r="127" spans="2:13" ht="15.75" x14ac:dyDescent="0.25">
      <c r="B127" s="234"/>
      <c r="C127" s="216"/>
      <c r="D127" s="107">
        <v>2</v>
      </c>
      <c r="E127" s="89" t="s">
        <v>74</v>
      </c>
      <c r="F127" s="90" t="s">
        <v>175</v>
      </c>
      <c r="G127" s="249"/>
      <c r="H127" s="250"/>
      <c r="I127" s="205"/>
      <c r="J127" s="206"/>
      <c r="K127" s="66">
        <v>6.25</v>
      </c>
      <c r="L127" s="66">
        <v>70</v>
      </c>
      <c r="M127" s="79">
        <f t="shared" si="10"/>
        <v>4.375</v>
      </c>
    </row>
    <row r="128" spans="2:13" ht="15.75" x14ac:dyDescent="0.25">
      <c r="B128" s="234"/>
      <c r="C128" s="217"/>
      <c r="D128" s="107">
        <v>3</v>
      </c>
      <c r="E128" s="89" t="s">
        <v>20</v>
      </c>
      <c r="F128" s="90" t="s">
        <v>176</v>
      </c>
      <c r="G128" s="249"/>
      <c r="H128" s="250"/>
      <c r="I128" s="207"/>
      <c r="J128" s="208"/>
      <c r="K128" s="66">
        <v>6.25</v>
      </c>
      <c r="L128" s="66">
        <v>80</v>
      </c>
      <c r="M128" s="79">
        <f t="shared" si="10"/>
        <v>5</v>
      </c>
    </row>
    <row r="129" spans="2:13" ht="15.75" x14ac:dyDescent="0.25">
      <c r="B129" s="234"/>
      <c r="C129" s="215">
        <v>5</v>
      </c>
      <c r="D129" s="106">
        <v>5</v>
      </c>
      <c r="E129" s="201" t="s">
        <v>177</v>
      </c>
      <c r="F129" s="202"/>
      <c r="G129" s="249"/>
      <c r="H129" s="250"/>
      <c r="I129" s="88">
        <v>31.25</v>
      </c>
      <c r="J129" s="66">
        <f>M130+M131+M132+M133+M134</f>
        <v>16.25</v>
      </c>
      <c r="K129" s="218"/>
      <c r="L129" s="219"/>
      <c r="M129" s="220"/>
    </row>
    <row r="130" spans="2:13" ht="15.75" x14ac:dyDescent="0.25">
      <c r="B130" s="234"/>
      <c r="C130" s="216"/>
      <c r="D130" s="107">
        <v>1</v>
      </c>
      <c r="E130" s="89" t="s">
        <v>20</v>
      </c>
      <c r="F130" s="90" t="s">
        <v>178</v>
      </c>
      <c r="G130" s="249"/>
      <c r="H130" s="250"/>
      <c r="I130" s="203"/>
      <c r="J130" s="204"/>
      <c r="K130" s="66">
        <v>6.25</v>
      </c>
      <c r="L130" s="66">
        <v>20</v>
      </c>
      <c r="M130" s="79">
        <f t="shared" si="10"/>
        <v>1.25</v>
      </c>
    </row>
    <row r="131" spans="2:13" ht="15.75" x14ac:dyDescent="0.25">
      <c r="B131" s="234"/>
      <c r="C131" s="216"/>
      <c r="D131" s="107">
        <v>2</v>
      </c>
      <c r="E131" s="89" t="s">
        <v>20</v>
      </c>
      <c r="F131" s="90" t="s">
        <v>179</v>
      </c>
      <c r="G131" s="249"/>
      <c r="H131" s="250"/>
      <c r="I131" s="205"/>
      <c r="J131" s="206"/>
      <c r="K131" s="66">
        <v>6.25</v>
      </c>
      <c r="L131" s="66">
        <v>70</v>
      </c>
      <c r="M131" s="79">
        <f t="shared" si="10"/>
        <v>4.375</v>
      </c>
    </row>
    <row r="132" spans="2:13" ht="15.75" x14ac:dyDescent="0.25">
      <c r="B132" s="234"/>
      <c r="C132" s="216"/>
      <c r="D132" s="107">
        <v>3</v>
      </c>
      <c r="E132" s="89" t="s">
        <v>74</v>
      </c>
      <c r="F132" s="90" t="s">
        <v>180</v>
      </c>
      <c r="G132" s="249"/>
      <c r="H132" s="250"/>
      <c r="I132" s="205"/>
      <c r="J132" s="206"/>
      <c r="K132" s="66">
        <v>6.25</v>
      </c>
      <c r="L132" s="66">
        <v>50</v>
      </c>
      <c r="M132" s="79">
        <f t="shared" si="10"/>
        <v>3.125</v>
      </c>
    </row>
    <row r="133" spans="2:13" ht="15.75" x14ac:dyDescent="0.25">
      <c r="B133" s="234"/>
      <c r="C133" s="216"/>
      <c r="D133" s="107">
        <v>4</v>
      </c>
      <c r="E133" s="89" t="s">
        <v>20</v>
      </c>
      <c r="F133" s="90" t="s">
        <v>181</v>
      </c>
      <c r="G133" s="249"/>
      <c r="H133" s="250"/>
      <c r="I133" s="205"/>
      <c r="J133" s="206"/>
      <c r="K133" s="66">
        <v>6.25</v>
      </c>
      <c r="L133" s="66">
        <v>70</v>
      </c>
      <c r="M133" s="79">
        <f t="shared" si="10"/>
        <v>4.375</v>
      </c>
    </row>
    <row r="134" spans="2:13" ht="15.75" x14ac:dyDescent="0.25">
      <c r="B134" s="234"/>
      <c r="C134" s="217"/>
      <c r="D134" s="107">
        <v>5</v>
      </c>
      <c r="E134" s="89" t="s">
        <v>20</v>
      </c>
      <c r="F134" s="90" t="s">
        <v>182</v>
      </c>
      <c r="G134" s="249"/>
      <c r="H134" s="250"/>
      <c r="I134" s="207"/>
      <c r="J134" s="208"/>
      <c r="K134" s="66">
        <v>6.25</v>
      </c>
      <c r="L134" s="66">
        <v>50</v>
      </c>
      <c r="M134" s="79">
        <f t="shared" si="10"/>
        <v>3.125</v>
      </c>
    </row>
    <row r="135" spans="2:13" ht="15.75" x14ac:dyDescent="0.25">
      <c r="B135" s="234"/>
      <c r="C135" s="215">
        <v>6</v>
      </c>
      <c r="D135" s="106">
        <v>1</v>
      </c>
      <c r="E135" s="201" t="s">
        <v>183</v>
      </c>
      <c r="F135" s="202"/>
      <c r="G135" s="249"/>
      <c r="H135" s="250"/>
      <c r="I135" s="88">
        <v>6.25</v>
      </c>
      <c r="J135" s="66">
        <f>M136</f>
        <v>4.375</v>
      </c>
      <c r="K135" s="225"/>
      <c r="L135" s="226"/>
      <c r="M135" s="227"/>
    </row>
    <row r="136" spans="2:13" ht="15.75" x14ac:dyDescent="0.25">
      <c r="B136" s="235"/>
      <c r="C136" s="217"/>
      <c r="D136" s="107">
        <v>1</v>
      </c>
      <c r="E136" s="89" t="s">
        <v>20</v>
      </c>
      <c r="F136" s="90" t="s">
        <v>184</v>
      </c>
      <c r="G136" s="251"/>
      <c r="H136" s="252"/>
      <c r="I136" s="218"/>
      <c r="J136" s="220"/>
      <c r="K136" s="66">
        <v>6.25</v>
      </c>
      <c r="L136" s="66">
        <v>70</v>
      </c>
      <c r="M136" s="79">
        <f t="shared" si="10"/>
        <v>4.375</v>
      </c>
    </row>
    <row r="137" spans="2:13" ht="47.25" x14ac:dyDescent="0.25">
      <c r="B137" s="67" t="s">
        <v>7</v>
      </c>
      <c r="C137" s="108" t="s">
        <v>8</v>
      </c>
      <c r="D137" s="109" t="s">
        <v>9</v>
      </c>
      <c r="E137" s="68" t="s">
        <v>10</v>
      </c>
      <c r="F137" s="67" t="s">
        <v>11</v>
      </c>
      <c r="G137" s="67" t="s">
        <v>12</v>
      </c>
      <c r="H137" s="67" t="s">
        <v>13</v>
      </c>
      <c r="I137" s="67" t="s">
        <v>14</v>
      </c>
      <c r="J137" s="67" t="s">
        <v>15</v>
      </c>
      <c r="K137" s="67" t="s">
        <v>16</v>
      </c>
      <c r="L137" s="67" t="s">
        <v>17</v>
      </c>
      <c r="M137" s="67" t="s">
        <v>18</v>
      </c>
    </row>
    <row r="138" spans="2:13" ht="15.75" x14ac:dyDescent="0.25">
      <c r="B138" s="241">
        <v>8</v>
      </c>
      <c r="C138" s="111">
        <v>2</v>
      </c>
      <c r="D138" s="111">
        <v>5</v>
      </c>
      <c r="E138" s="236" t="s">
        <v>185</v>
      </c>
      <c r="F138" s="237"/>
      <c r="G138" s="95">
        <v>4.7699999999999996</v>
      </c>
      <c r="H138" s="96">
        <f>G138*(J139+J142)/100</f>
        <v>3.2435999999999994</v>
      </c>
      <c r="I138" s="238">
        <v>100</v>
      </c>
      <c r="J138" s="239"/>
      <c r="K138" s="243"/>
      <c r="L138" s="244"/>
      <c r="M138" s="245"/>
    </row>
    <row r="139" spans="2:13" ht="15.75" x14ac:dyDescent="0.25">
      <c r="B139" s="241"/>
      <c r="C139" s="215">
        <v>1</v>
      </c>
      <c r="D139" s="106">
        <v>2</v>
      </c>
      <c r="E139" s="201" t="s">
        <v>186</v>
      </c>
      <c r="F139" s="202"/>
      <c r="G139" s="203"/>
      <c r="H139" s="204"/>
      <c r="I139" s="88">
        <v>40</v>
      </c>
      <c r="J139" s="66">
        <f>M140+M141</f>
        <v>20</v>
      </c>
      <c r="K139" s="223"/>
      <c r="L139" s="246"/>
      <c r="M139" s="224"/>
    </row>
    <row r="140" spans="2:13" ht="15.75" x14ac:dyDescent="0.25">
      <c r="B140" s="241"/>
      <c r="C140" s="216"/>
      <c r="D140" s="107">
        <v>1</v>
      </c>
      <c r="E140" s="89" t="s">
        <v>20</v>
      </c>
      <c r="F140" s="90" t="s">
        <v>187</v>
      </c>
      <c r="G140" s="205"/>
      <c r="H140" s="206"/>
      <c r="I140" s="221"/>
      <c r="J140" s="222"/>
      <c r="K140" s="66">
        <v>20</v>
      </c>
      <c r="L140" s="66">
        <v>40</v>
      </c>
      <c r="M140" s="79">
        <f t="shared" ref="M140:M145" si="11">K140*L140/100</f>
        <v>8</v>
      </c>
    </row>
    <row r="141" spans="2:13" ht="15.75" x14ac:dyDescent="0.25">
      <c r="B141" s="241"/>
      <c r="C141" s="217"/>
      <c r="D141" s="107">
        <v>2</v>
      </c>
      <c r="E141" s="89" t="s">
        <v>74</v>
      </c>
      <c r="F141" s="90" t="s">
        <v>188</v>
      </c>
      <c r="G141" s="205"/>
      <c r="H141" s="206"/>
      <c r="I141" s="223"/>
      <c r="J141" s="224"/>
      <c r="K141" s="66">
        <v>20</v>
      </c>
      <c r="L141" s="66">
        <v>60</v>
      </c>
      <c r="M141" s="79">
        <f t="shared" si="11"/>
        <v>12</v>
      </c>
    </row>
    <row r="142" spans="2:13" ht="15.75" x14ac:dyDescent="0.25">
      <c r="B142" s="241"/>
      <c r="C142" s="215">
        <v>2</v>
      </c>
      <c r="D142" s="106">
        <v>3</v>
      </c>
      <c r="E142" s="201" t="s">
        <v>189</v>
      </c>
      <c r="F142" s="202"/>
      <c r="G142" s="205"/>
      <c r="H142" s="206"/>
      <c r="I142" s="88">
        <v>60</v>
      </c>
      <c r="J142" s="66">
        <f>M143+M144+M145</f>
        <v>48</v>
      </c>
      <c r="K142" s="218"/>
      <c r="L142" s="219"/>
      <c r="M142" s="220"/>
    </row>
    <row r="143" spans="2:13" ht="15.75" x14ac:dyDescent="0.25">
      <c r="B143" s="241"/>
      <c r="C143" s="216"/>
      <c r="D143" s="107">
        <v>1</v>
      </c>
      <c r="E143" s="89" t="s">
        <v>20</v>
      </c>
      <c r="F143" s="90" t="s">
        <v>190</v>
      </c>
      <c r="G143" s="205"/>
      <c r="H143" s="206"/>
      <c r="I143" s="203"/>
      <c r="J143" s="204"/>
      <c r="K143" s="66">
        <v>20</v>
      </c>
      <c r="L143" s="66">
        <v>70</v>
      </c>
      <c r="M143" s="79">
        <f t="shared" si="11"/>
        <v>14</v>
      </c>
    </row>
    <row r="144" spans="2:13" ht="15.75" x14ac:dyDescent="0.25">
      <c r="B144" s="241"/>
      <c r="C144" s="216"/>
      <c r="D144" s="107">
        <v>2</v>
      </c>
      <c r="E144" s="89" t="s">
        <v>74</v>
      </c>
      <c r="F144" s="90" t="s">
        <v>191</v>
      </c>
      <c r="G144" s="205"/>
      <c r="H144" s="206"/>
      <c r="I144" s="205"/>
      <c r="J144" s="206"/>
      <c r="K144" s="66">
        <v>20</v>
      </c>
      <c r="L144" s="66">
        <v>90</v>
      </c>
      <c r="M144" s="79">
        <f t="shared" si="11"/>
        <v>18</v>
      </c>
    </row>
    <row r="145" spans="2:13" ht="15.75" x14ac:dyDescent="0.25">
      <c r="B145" s="242"/>
      <c r="C145" s="217"/>
      <c r="D145" s="107">
        <v>3</v>
      </c>
      <c r="E145" s="89" t="s">
        <v>20</v>
      </c>
      <c r="F145" s="90" t="s">
        <v>192</v>
      </c>
      <c r="G145" s="207"/>
      <c r="H145" s="208"/>
      <c r="I145" s="207"/>
      <c r="J145" s="208"/>
      <c r="K145" s="66">
        <v>20</v>
      </c>
      <c r="L145" s="66">
        <v>80</v>
      </c>
      <c r="M145" s="79">
        <f t="shared" si="11"/>
        <v>16</v>
      </c>
    </row>
    <row r="146" spans="2:13" ht="15.75" x14ac:dyDescent="0.25">
      <c r="B146" s="255">
        <v>9</v>
      </c>
      <c r="C146" s="113">
        <v>1</v>
      </c>
      <c r="D146" s="113">
        <v>5</v>
      </c>
      <c r="E146" s="258" t="s">
        <v>193</v>
      </c>
      <c r="F146" s="259"/>
      <c r="G146" s="115">
        <v>5.45</v>
      </c>
      <c r="H146" s="88">
        <f>G146*J147/100</f>
        <v>2.5070000000000001</v>
      </c>
      <c r="I146" s="260">
        <v>100</v>
      </c>
      <c r="J146" s="261"/>
      <c r="K146" s="221"/>
      <c r="L146" s="262"/>
      <c r="M146" s="222"/>
    </row>
    <row r="147" spans="2:13" ht="15.75" x14ac:dyDescent="0.25">
      <c r="B147" s="256"/>
      <c r="C147" s="215">
        <v>1</v>
      </c>
      <c r="D147" s="106">
        <v>5</v>
      </c>
      <c r="E147" s="201" t="s">
        <v>194</v>
      </c>
      <c r="F147" s="202"/>
      <c r="G147" s="203"/>
      <c r="H147" s="204"/>
      <c r="I147" s="88">
        <v>100</v>
      </c>
      <c r="J147" s="66">
        <f>M148+M149+M150+M151+M152</f>
        <v>46</v>
      </c>
      <c r="K147" s="223"/>
      <c r="L147" s="246"/>
      <c r="M147" s="224"/>
    </row>
    <row r="148" spans="2:13" ht="31.5" x14ac:dyDescent="0.25">
      <c r="B148" s="256"/>
      <c r="C148" s="216"/>
      <c r="D148" s="114">
        <v>1</v>
      </c>
      <c r="E148" s="97" t="s">
        <v>20</v>
      </c>
      <c r="F148" s="90" t="s">
        <v>195</v>
      </c>
      <c r="G148" s="205"/>
      <c r="H148" s="206"/>
      <c r="I148" s="203"/>
      <c r="J148" s="204"/>
      <c r="K148" s="116">
        <v>20</v>
      </c>
      <c r="L148" s="116">
        <v>30</v>
      </c>
      <c r="M148" s="79">
        <f t="shared" ref="M148:M152" si="12">K148*L148/100</f>
        <v>6</v>
      </c>
    </row>
    <row r="149" spans="2:13" ht="15.75" x14ac:dyDescent="0.25">
      <c r="B149" s="256"/>
      <c r="C149" s="216"/>
      <c r="D149" s="107">
        <v>2</v>
      </c>
      <c r="E149" s="89" t="s">
        <v>20</v>
      </c>
      <c r="F149" s="90" t="s">
        <v>196</v>
      </c>
      <c r="G149" s="205"/>
      <c r="H149" s="206"/>
      <c r="I149" s="205"/>
      <c r="J149" s="206"/>
      <c r="K149" s="66">
        <v>20</v>
      </c>
      <c r="L149" s="116">
        <v>70</v>
      </c>
      <c r="M149" s="79">
        <f t="shared" si="12"/>
        <v>14</v>
      </c>
    </row>
    <row r="150" spans="2:13" ht="31.5" x14ac:dyDescent="0.25">
      <c r="B150" s="256"/>
      <c r="C150" s="216"/>
      <c r="D150" s="114">
        <v>3</v>
      </c>
      <c r="E150" s="97" t="s">
        <v>20</v>
      </c>
      <c r="F150" s="90" t="s">
        <v>197</v>
      </c>
      <c r="G150" s="205"/>
      <c r="H150" s="206"/>
      <c r="I150" s="205"/>
      <c r="J150" s="206"/>
      <c r="K150" s="116">
        <v>20</v>
      </c>
      <c r="L150" s="116">
        <v>40</v>
      </c>
      <c r="M150" s="79">
        <f t="shared" si="12"/>
        <v>8</v>
      </c>
    </row>
    <row r="151" spans="2:13" ht="15.75" x14ac:dyDescent="0.25">
      <c r="B151" s="256"/>
      <c r="C151" s="216"/>
      <c r="D151" s="107">
        <v>4</v>
      </c>
      <c r="E151" s="89" t="s">
        <v>20</v>
      </c>
      <c r="F151" s="90" t="s">
        <v>198</v>
      </c>
      <c r="G151" s="205"/>
      <c r="H151" s="206"/>
      <c r="I151" s="205"/>
      <c r="J151" s="206"/>
      <c r="K151" s="66">
        <v>20</v>
      </c>
      <c r="L151" s="116">
        <v>70</v>
      </c>
      <c r="M151" s="79">
        <f t="shared" si="12"/>
        <v>14</v>
      </c>
    </row>
    <row r="152" spans="2:13" ht="15.75" x14ac:dyDescent="0.25">
      <c r="B152" s="257"/>
      <c r="C152" s="217"/>
      <c r="D152" s="107">
        <v>5</v>
      </c>
      <c r="E152" s="89" t="s">
        <v>20</v>
      </c>
      <c r="F152" s="90" t="s">
        <v>199</v>
      </c>
      <c r="G152" s="207"/>
      <c r="H152" s="208"/>
      <c r="I152" s="207"/>
      <c r="J152" s="208"/>
      <c r="K152" s="66">
        <v>20</v>
      </c>
      <c r="L152" s="116">
        <v>20</v>
      </c>
      <c r="M152" s="79">
        <f t="shared" si="12"/>
        <v>4</v>
      </c>
    </row>
    <row r="153" spans="2:13" ht="47.25" x14ac:dyDescent="0.25">
      <c r="B153" s="67" t="s">
        <v>7</v>
      </c>
      <c r="C153" s="108" t="s">
        <v>8</v>
      </c>
      <c r="D153" s="109" t="s">
        <v>9</v>
      </c>
      <c r="E153" s="68" t="s">
        <v>10</v>
      </c>
      <c r="F153" s="67" t="s">
        <v>11</v>
      </c>
      <c r="G153" s="67" t="s">
        <v>12</v>
      </c>
      <c r="H153" s="67" t="s">
        <v>13</v>
      </c>
      <c r="I153" s="67" t="s">
        <v>14</v>
      </c>
      <c r="J153" s="67" t="s">
        <v>15</v>
      </c>
      <c r="K153" s="67" t="s">
        <v>16</v>
      </c>
      <c r="L153" s="67" t="s">
        <v>17</v>
      </c>
      <c r="M153" s="67" t="s">
        <v>18</v>
      </c>
    </row>
    <row r="154" spans="2:13" ht="15.75" x14ac:dyDescent="0.25">
      <c r="B154" s="263">
        <v>10</v>
      </c>
      <c r="C154" s="113">
        <v>3</v>
      </c>
      <c r="D154" s="113">
        <v>10</v>
      </c>
      <c r="E154" s="258" t="s">
        <v>200</v>
      </c>
      <c r="F154" s="266"/>
      <c r="G154" s="117">
        <v>8.42</v>
      </c>
      <c r="H154" s="115">
        <f>G154*(J155+J162+J165)/100</f>
        <v>4.4626000000000001</v>
      </c>
      <c r="I154" s="260">
        <v>100</v>
      </c>
      <c r="J154" s="261"/>
      <c r="K154" s="221"/>
      <c r="L154" s="262"/>
      <c r="M154" s="222"/>
    </row>
    <row r="155" spans="2:13" ht="15.75" x14ac:dyDescent="0.25">
      <c r="B155" s="264"/>
      <c r="C155" s="215">
        <v>1</v>
      </c>
      <c r="D155" s="106">
        <v>6</v>
      </c>
      <c r="E155" s="201" t="s">
        <v>201</v>
      </c>
      <c r="F155" s="202"/>
      <c r="G155" s="203"/>
      <c r="H155" s="204"/>
      <c r="I155" s="118">
        <v>60</v>
      </c>
      <c r="J155" s="66">
        <f>M156+M157+M158+M159+M160+M161</f>
        <v>34</v>
      </c>
      <c r="K155" s="223"/>
      <c r="L155" s="246"/>
      <c r="M155" s="224"/>
    </row>
    <row r="156" spans="2:13" ht="15.75" x14ac:dyDescent="0.25">
      <c r="B156" s="264"/>
      <c r="C156" s="216"/>
      <c r="D156" s="107">
        <v>1</v>
      </c>
      <c r="E156" s="89" t="s">
        <v>20</v>
      </c>
      <c r="F156" s="90" t="s">
        <v>202</v>
      </c>
      <c r="G156" s="205"/>
      <c r="H156" s="206"/>
      <c r="I156" s="203"/>
      <c r="J156" s="204"/>
      <c r="K156" s="66">
        <v>10</v>
      </c>
      <c r="L156" s="66">
        <v>70</v>
      </c>
      <c r="M156" s="79">
        <f t="shared" ref="M156:M167" si="13">K156*L156/100</f>
        <v>7</v>
      </c>
    </row>
    <row r="157" spans="2:13" ht="15.75" x14ac:dyDescent="0.25">
      <c r="B157" s="264"/>
      <c r="C157" s="216"/>
      <c r="D157" s="107">
        <v>2</v>
      </c>
      <c r="E157" s="89" t="s">
        <v>20</v>
      </c>
      <c r="F157" s="90" t="s">
        <v>203</v>
      </c>
      <c r="G157" s="205"/>
      <c r="H157" s="206"/>
      <c r="I157" s="205"/>
      <c r="J157" s="206"/>
      <c r="K157" s="66">
        <v>10</v>
      </c>
      <c r="L157" s="66">
        <v>60</v>
      </c>
      <c r="M157" s="79">
        <f t="shared" si="13"/>
        <v>6</v>
      </c>
    </row>
    <row r="158" spans="2:13" ht="15.75" x14ac:dyDescent="0.25">
      <c r="B158" s="264"/>
      <c r="C158" s="216"/>
      <c r="D158" s="107">
        <v>3</v>
      </c>
      <c r="E158" s="89" t="s">
        <v>20</v>
      </c>
      <c r="F158" s="90" t="s">
        <v>204</v>
      </c>
      <c r="G158" s="205"/>
      <c r="H158" s="206"/>
      <c r="I158" s="205"/>
      <c r="J158" s="206"/>
      <c r="K158" s="66">
        <v>10</v>
      </c>
      <c r="L158" s="66">
        <v>60</v>
      </c>
      <c r="M158" s="79">
        <f t="shared" si="13"/>
        <v>6</v>
      </c>
    </row>
    <row r="159" spans="2:13" ht="15.75" x14ac:dyDescent="0.25">
      <c r="B159" s="264"/>
      <c r="C159" s="216"/>
      <c r="D159" s="107">
        <v>4</v>
      </c>
      <c r="E159" s="89" t="s">
        <v>20</v>
      </c>
      <c r="F159" s="90" t="s">
        <v>205</v>
      </c>
      <c r="G159" s="205"/>
      <c r="H159" s="206"/>
      <c r="I159" s="205"/>
      <c r="J159" s="206"/>
      <c r="K159" s="66">
        <v>10</v>
      </c>
      <c r="L159" s="66">
        <v>50</v>
      </c>
      <c r="M159" s="79">
        <f t="shared" si="13"/>
        <v>5</v>
      </c>
    </row>
    <row r="160" spans="2:13" ht="15.75" x14ac:dyDescent="0.25">
      <c r="B160" s="264"/>
      <c r="C160" s="216"/>
      <c r="D160" s="107">
        <v>5</v>
      </c>
      <c r="E160" s="89" t="s">
        <v>20</v>
      </c>
      <c r="F160" s="90" t="s">
        <v>206</v>
      </c>
      <c r="G160" s="205"/>
      <c r="H160" s="206"/>
      <c r="I160" s="205"/>
      <c r="J160" s="206"/>
      <c r="K160" s="66">
        <v>10</v>
      </c>
      <c r="L160" s="66">
        <v>80</v>
      </c>
      <c r="M160" s="79">
        <f t="shared" si="13"/>
        <v>8</v>
      </c>
    </row>
    <row r="161" spans="2:13" ht="15.75" x14ac:dyDescent="0.25">
      <c r="B161" s="264"/>
      <c r="C161" s="217"/>
      <c r="D161" s="107">
        <v>6</v>
      </c>
      <c r="E161" s="89" t="s">
        <v>20</v>
      </c>
      <c r="F161" s="90" t="s">
        <v>207</v>
      </c>
      <c r="G161" s="205"/>
      <c r="H161" s="206"/>
      <c r="I161" s="207"/>
      <c r="J161" s="208"/>
      <c r="K161" s="66">
        <v>10</v>
      </c>
      <c r="L161" s="66">
        <v>20</v>
      </c>
      <c r="M161" s="79">
        <f t="shared" si="13"/>
        <v>2</v>
      </c>
    </row>
    <row r="162" spans="2:13" ht="15.75" x14ac:dyDescent="0.25">
      <c r="B162" s="264"/>
      <c r="C162" s="215">
        <v>2</v>
      </c>
      <c r="D162" s="106">
        <v>2</v>
      </c>
      <c r="E162" s="201" t="s">
        <v>208</v>
      </c>
      <c r="F162" s="202"/>
      <c r="G162" s="205"/>
      <c r="H162" s="206"/>
      <c r="I162" s="118">
        <v>20</v>
      </c>
      <c r="J162" s="66">
        <f>M163+M164</f>
        <v>16</v>
      </c>
      <c r="K162" s="218"/>
      <c r="L162" s="219"/>
      <c r="M162" s="220"/>
    </row>
    <row r="163" spans="2:13" ht="15.75" x14ac:dyDescent="0.25">
      <c r="B163" s="264"/>
      <c r="C163" s="216"/>
      <c r="D163" s="107">
        <v>1</v>
      </c>
      <c r="E163" s="89" t="s">
        <v>20</v>
      </c>
      <c r="F163" s="90" t="s">
        <v>209</v>
      </c>
      <c r="G163" s="205"/>
      <c r="H163" s="206"/>
      <c r="I163" s="221"/>
      <c r="J163" s="222"/>
      <c r="K163" s="66">
        <v>10</v>
      </c>
      <c r="L163" s="66">
        <v>80</v>
      </c>
      <c r="M163" s="79">
        <f t="shared" si="13"/>
        <v>8</v>
      </c>
    </row>
    <row r="164" spans="2:13" ht="15.75" x14ac:dyDescent="0.25">
      <c r="B164" s="264"/>
      <c r="C164" s="217"/>
      <c r="D164" s="107">
        <v>2</v>
      </c>
      <c r="E164" s="89" t="s">
        <v>20</v>
      </c>
      <c r="F164" s="90" t="s">
        <v>210</v>
      </c>
      <c r="G164" s="205"/>
      <c r="H164" s="206"/>
      <c r="I164" s="223"/>
      <c r="J164" s="224"/>
      <c r="K164" s="66">
        <v>10</v>
      </c>
      <c r="L164" s="66">
        <v>80</v>
      </c>
      <c r="M164" s="79">
        <f t="shared" si="13"/>
        <v>8</v>
      </c>
    </row>
    <row r="165" spans="2:13" ht="15.75" x14ac:dyDescent="0.25">
      <c r="B165" s="264"/>
      <c r="C165" s="215">
        <v>3</v>
      </c>
      <c r="D165" s="106">
        <v>2</v>
      </c>
      <c r="E165" s="201" t="s">
        <v>211</v>
      </c>
      <c r="F165" s="202"/>
      <c r="G165" s="205"/>
      <c r="H165" s="206"/>
      <c r="I165" s="118">
        <v>20</v>
      </c>
      <c r="J165" s="66">
        <f>M166+M167</f>
        <v>3</v>
      </c>
      <c r="K165" s="218"/>
      <c r="L165" s="219"/>
      <c r="M165" s="220"/>
    </row>
    <row r="166" spans="2:13" ht="15.75" x14ac:dyDescent="0.25">
      <c r="B166" s="264"/>
      <c r="C166" s="216"/>
      <c r="D166" s="107">
        <v>1</v>
      </c>
      <c r="E166" s="89" t="s">
        <v>20</v>
      </c>
      <c r="F166" s="90" t="s">
        <v>212</v>
      </c>
      <c r="G166" s="205"/>
      <c r="H166" s="206"/>
      <c r="I166" s="221"/>
      <c r="J166" s="222"/>
      <c r="K166" s="66">
        <v>10</v>
      </c>
      <c r="L166" s="66">
        <v>20</v>
      </c>
      <c r="M166" s="79">
        <f t="shared" si="13"/>
        <v>2</v>
      </c>
    </row>
    <row r="167" spans="2:13" ht="15.75" x14ac:dyDescent="0.25">
      <c r="B167" s="265"/>
      <c r="C167" s="217"/>
      <c r="D167" s="107">
        <v>2</v>
      </c>
      <c r="E167" s="89" t="s">
        <v>20</v>
      </c>
      <c r="F167" s="90" t="s">
        <v>213</v>
      </c>
      <c r="G167" s="207"/>
      <c r="H167" s="208"/>
      <c r="I167" s="223"/>
      <c r="J167" s="224"/>
      <c r="K167" s="66">
        <v>10</v>
      </c>
      <c r="L167" s="66">
        <v>10</v>
      </c>
      <c r="M167" s="79">
        <f t="shared" si="13"/>
        <v>1</v>
      </c>
    </row>
    <row r="170" spans="2:13" ht="15.75" x14ac:dyDescent="0.25">
      <c r="F170" s="47" t="s">
        <v>61</v>
      </c>
      <c r="G170" s="46"/>
      <c r="H170" s="120">
        <f>H12+H16+H31+H39+H53+H70+H114+H138+H146+H154</f>
        <v>52.44819038</v>
      </c>
    </row>
    <row r="171" spans="2:13" ht="20.25" customHeight="1" x14ac:dyDescent="0.25">
      <c r="B171" s="28" t="s">
        <v>21</v>
      </c>
      <c r="C171" s="29">
        <v>10</v>
      </c>
    </row>
    <row r="172" spans="2:13" ht="33.75" customHeight="1" x14ac:dyDescent="0.25">
      <c r="B172" s="30" t="s">
        <v>22</v>
      </c>
      <c r="C172" s="31">
        <v>39</v>
      </c>
    </row>
    <row r="173" spans="2:13" x14ac:dyDescent="0.25">
      <c r="B173" s="32" t="s">
        <v>23</v>
      </c>
      <c r="C173" s="31"/>
    </row>
  </sheetData>
  <mergeCells count="153">
    <mergeCell ref="K162:M162"/>
    <mergeCell ref="I163:J164"/>
    <mergeCell ref="C165:C167"/>
    <mergeCell ref="E165:F165"/>
    <mergeCell ref="K165:M165"/>
    <mergeCell ref="I166:J167"/>
    <mergeCell ref="B154:B167"/>
    <mergeCell ref="E154:F154"/>
    <mergeCell ref="I154:J154"/>
    <mergeCell ref="K154:M155"/>
    <mergeCell ref="C155:C161"/>
    <mergeCell ref="E155:F155"/>
    <mergeCell ref="G155:H167"/>
    <mergeCell ref="I156:J161"/>
    <mergeCell ref="C162:C164"/>
    <mergeCell ref="E162:F162"/>
    <mergeCell ref="B138:B145"/>
    <mergeCell ref="E138:F138"/>
    <mergeCell ref="I138:J138"/>
    <mergeCell ref="K138:M139"/>
    <mergeCell ref="C139:C141"/>
    <mergeCell ref="E139:F139"/>
    <mergeCell ref="B146:B152"/>
    <mergeCell ref="E146:F146"/>
    <mergeCell ref="I146:J146"/>
    <mergeCell ref="K146:M147"/>
    <mergeCell ref="C147:C152"/>
    <mergeCell ref="E147:F147"/>
    <mergeCell ref="G147:H152"/>
    <mergeCell ref="I148:J152"/>
    <mergeCell ref="G139:H145"/>
    <mergeCell ref="I140:J141"/>
    <mergeCell ref="C142:C145"/>
    <mergeCell ref="E142:F142"/>
    <mergeCell ref="K142:M142"/>
    <mergeCell ref="I143:J145"/>
    <mergeCell ref="K117:M117"/>
    <mergeCell ref="I118:J121"/>
    <mergeCell ref="C122:C124"/>
    <mergeCell ref="E122:F122"/>
    <mergeCell ref="K122:M122"/>
    <mergeCell ref="I123:J124"/>
    <mergeCell ref="C135:C136"/>
    <mergeCell ref="E135:F135"/>
    <mergeCell ref="K135:M135"/>
    <mergeCell ref="I136:J136"/>
    <mergeCell ref="B114:B136"/>
    <mergeCell ref="E114:F114"/>
    <mergeCell ref="I114:J114"/>
    <mergeCell ref="K114:M115"/>
    <mergeCell ref="C115:C116"/>
    <mergeCell ref="E115:F115"/>
    <mergeCell ref="B70:B112"/>
    <mergeCell ref="E70:F70"/>
    <mergeCell ref="I70:J70"/>
    <mergeCell ref="K70:M71"/>
    <mergeCell ref="C71:C75"/>
    <mergeCell ref="E71:F71"/>
    <mergeCell ref="C125:C128"/>
    <mergeCell ref="E125:F125"/>
    <mergeCell ref="K125:M125"/>
    <mergeCell ref="I126:J128"/>
    <mergeCell ref="C129:C134"/>
    <mergeCell ref="E129:F129"/>
    <mergeCell ref="K129:M129"/>
    <mergeCell ref="I130:J134"/>
    <mergeCell ref="G115:H136"/>
    <mergeCell ref="I116:J116"/>
    <mergeCell ref="C117:C121"/>
    <mergeCell ref="E117:F117"/>
    <mergeCell ref="E96:F96"/>
    <mergeCell ref="K96:M96"/>
    <mergeCell ref="I97:J101"/>
    <mergeCell ref="C102:C105"/>
    <mergeCell ref="E102:F102"/>
    <mergeCell ref="K102:M102"/>
    <mergeCell ref="I103:J105"/>
    <mergeCell ref="C88:C90"/>
    <mergeCell ref="E88:F88"/>
    <mergeCell ref="G88:H112"/>
    <mergeCell ref="K88:M88"/>
    <mergeCell ref="I89:J90"/>
    <mergeCell ref="C91:C95"/>
    <mergeCell ref="E91:F91"/>
    <mergeCell ref="K91:M91"/>
    <mergeCell ref="I92:J95"/>
    <mergeCell ref="C96:C101"/>
    <mergeCell ref="C106:C112"/>
    <mergeCell ref="E106:F106"/>
    <mergeCell ref="K106:M106"/>
    <mergeCell ref="I107:J112"/>
    <mergeCell ref="C83:C85"/>
    <mergeCell ref="E83:F83"/>
    <mergeCell ref="K83:M83"/>
    <mergeCell ref="I84:J85"/>
    <mergeCell ref="C86:C87"/>
    <mergeCell ref="E86:F86"/>
    <mergeCell ref="K86:M86"/>
    <mergeCell ref="I87:J87"/>
    <mergeCell ref="K76:M76"/>
    <mergeCell ref="I77:J79"/>
    <mergeCell ref="C80:C82"/>
    <mergeCell ref="E80:F80"/>
    <mergeCell ref="K80:M80"/>
    <mergeCell ref="I81:J82"/>
    <mergeCell ref="G71:H87"/>
    <mergeCell ref="I72:J75"/>
    <mergeCell ref="C76:C79"/>
    <mergeCell ref="E76:F76"/>
    <mergeCell ref="B53:B68"/>
    <mergeCell ref="E53:F53"/>
    <mergeCell ref="I53:J53"/>
    <mergeCell ref="C54:C60"/>
    <mergeCell ref="E54:F54"/>
    <mergeCell ref="G54:H68"/>
    <mergeCell ref="I55:J60"/>
    <mergeCell ref="C61:C68"/>
    <mergeCell ref="E61:F61"/>
    <mergeCell ref="I62:J68"/>
    <mergeCell ref="B39:B51"/>
    <mergeCell ref="E39:F39"/>
    <mergeCell ref="I39:J39"/>
    <mergeCell ref="C40:C43"/>
    <mergeCell ref="E40:F40"/>
    <mergeCell ref="C44:C47"/>
    <mergeCell ref="E44:F44"/>
    <mergeCell ref="C48:C51"/>
    <mergeCell ref="E48:F48"/>
    <mergeCell ref="B16:B29"/>
    <mergeCell ref="E16:F16"/>
    <mergeCell ref="I16:J16"/>
    <mergeCell ref="C17:C25"/>
    <mergeCell ref="E17:F17"/>
    <mergeCell ref="C26:C29"/>
    <mergeCell ref="E26:F26"/>
    <mergeCell ref="B31:B38"/>
    <mergeCell ref="E31:F31"/>
    <mergeCell ref="I31:J31"/>
    <mergeCell ref="C32:C35"/>
    <mergeCell ref="E32:F32"/>
    <mergeCell ref="C36:C38"/>
    <mergeCell ref="E36:F36"/>
    <mergeCell ref="H1:J1"/>
    <mergeCell ref="H2:J2"/>
    <mergeCell ref="B3:E3"/>
    <mergeCell ref="D4:E4"/>
    <mergeCell ref="D5:E5"/>
    <mergeCell ref="D6:E6"/>
    <mergeCell ref="B12:B15"/>
    <mergeCell ref="E12:F12"/>
    <mergeCell ref="I12:J12"/>
    <mergeCell ref="C13:C15"/>
    <mergeCell ref="E13:F13"/>
  </mergeCells>
  <conditionalFormatting sqref="M18:M21 M23:M25">
    <cfRule type="cellIs" dxfId="244" priority="361" operator="lessThan">
      <formula>2.727</formula>
    </cfRule>
    <cfRule type="cellIs" dxfId="243" priority="363" operator="lessThan">
      <formula>6.363</formula>
    </cfRule>
    <cfRule type="cellIs" dxfId="242" priority="364" operator="greaterThan">
      <formula>6.2721</formula>
    </cfRule>
  </conditionalFormatting>
  <conditionalFormatting sqref="M27">
    <cfRule type="cellIs" dxfId="241" priority="355" operator="lessThan">
      <formula>2.727</formula>
    </cfRule>
    <cfRule type="cellIs" dxfId="240" priority="356" operator="lessThan">
      <formula>6.363</formula>
    </cfRule>
    <cfRule type="cellIs" dxfId="239" priority="357" operator="greaterThan">
      <formula>6.2721</formula>
    </cfRule>
  </conditionalFormatting>
  <conditionalFormatting sqref="M28">
    <cfRule type="cellIs" dxfId="238" priority="352" operator="lessThan">
      <formula>2.727</formula>
    </cfRule>
    <cfRule type="cellIs" dxfId="237" priority="353" operator="lessThan">
      <formula>6.363</formula>
    </cfRule>
    <cfRule type="cellIs" dxfId="236" priority="354" operator="greaterThan">
      <formula>6.2721</formula>
    </cfRule>
  </conditionalFormatting>
  <conditionalFormatting sqref="M29">
    <cfRule type="cellIs" dxfId="235" priority="349" operator="lessThan">
      <formula>2.727</formula>
    </cfRule>
    <cfRule type="cellIs" dxfId="234" priority="350" operator="lessThan">
      <formula>6.363</formula>
    </cfRule>
    <cfRule type="cellIs" dxfId="233" priority="351" operator="greaterThan">
      <formula>6.2721</formula>
    </cfRule>
  </conditionalFormatting>
  <conditionalFormatting sqref="M14:M15">
    <cfRule type="cellIs" dxfId="232" priority="346" operator="lessThan">
      <formula>35</formula>
    </cfRule>
    <cfRule type="cellIs" dxfId="231" priority="347" operator="greaterThan">
      <formula>34.5</formula>
    </cfRule>
  </conditionalFormatting>
  <conditionalFormatting sqref="M15">
    <cfRule type="cellIs" dxfId="230" priority="345" operator="lessThan">
      <formula>15</formula>
    </cfRule>
  </conditionalFormatting>
  <conditionalFormatting sqref="M14">
    <cfRule type="cellIs" dxfId="229" priority="344" operator="lessThan">
      <formula>15</formula>
    </cfRule>
  </conditionalFormatting>
  <conditionalFormatting sqref="M22">
    <cfRule type="cellIs" dxfId="228" priority="341" operator="lessThan">
      <formula>2.73</formula>
    </cfRule>
    <cfRule type="cellIs" dxfId="227" priority="342" operator="lessThan">
      <formula>6.37</formula>
    </cfRule>
    <cfRule type="cellIs" dxfId="226" priority="343" operator="greaterThan">
      <formula>6.279</formula>
    </cfRule>
  </conditionalFormatting>
  <conditionalFormatting sqref="M33">
    <cfRule type="cellIs" dxfId="225" priority="241" operator="lessThan">
      <formula>14</formula>
    </cfRule>
    <cfRule type="cellIs" dxfId="224" priority="340" operator="greaterThan">
      <formula>13.8</formula>
    </cfRule>
  </conditionalFormatting>
  <conditionalFormatting sqref="M34">
    <cfRule type="cellIs" dxfId="223" priority="240" operator="lessThan">
      <formula>14</formula>
    </cfRule>
    <cfRule type="cellIs" dxfId="222" priority="339" operator="greaterThan">
      <formula>13.8</formula>
    </cfRule>
  </conditionalFormatting>
  <conditionalFormatting sqref="M35">
    <cfRule type="cellIs" dxfId="221" priority="239" operator="lessThan">
      <formula>14</formula>
    </cfRule>
    <cfRule type="cellIs" dxfId="220" priority="338" operator="greaterThan">
      <formula>13.8</formula>
    </cfRule>
  </conditionalFormatting>
  <conditionalFormatting sqref="M37">
    <cfRule type="cellIs" dxfId="219" priority="238" operator="lessThan">
      <formula>14</formula>
    </cfRule>
    <cfRule type="cellIs" dxfId="218" priority="337" operator="greaterThan">
      <formula>13.8</formula>
    </cfRule>
  </conditionalFormatting>
  <conditionalFormatting sqref="M38">
    <cfRule type="cellIs" dxfId="217" priority="237" operator="lessThan">
      <formula>14</formula>
    </cfRule>
    <cfRule type="cellIs" dxfId="216" priority="336" operator="greaterThan">
      <formula>13.8</formula>
    </cfRule>
  </conditionalFormatting>
  <conditionalFormatting sqref="M41">
    <cfRule type="cellIs" dxfId="215" priority="28" operator="lessThan">
      <formula>3.33</formula>
    </cfRule>
    <cfRule type="cellIs" dxfId="214" priority="235" operator="lessThan">
      <formula>7.77</formula>
    </cfRule>
    <cfRule type="cellIs" dxfId="213" priority="335" operator="greaterThan">
      <formula>7.77</formula>
    </cfRule>
  </conditionalFormatting>
  <conditionalFormatting sqref="M46">
    <cfRule type="cellIs" dxfId="212" priority="35" operator="lessThan">
      <formula>3.34</formula>
    </cfRule>
    <cfRule type="cellIs" dxfId="211" priority="36" operator="lessThan">
      <formula>7.78</formula>
    </cfRule>
    <cfRule type="cellIs" dxfId="210" priority="329" operator="greaterThan">
      <formula>7.68</formula>
    </cfRule>
  </conditionalFormatting>
  <conditionalFormatting sqref="M55:M60">
    <cfRule type="cellIs" dxfId="209" priority="229" operator="lessThan">
      <formula>5.39</formula>
    </cfRule>
    <cfRule type="cellIs" dxfId="208" priority="324" operator="greaterThan">
      <formula>5.31</formula>
    </cfRule>
  </conditionalFormatting>
  <conditionalFormatting sqref="M72:M75">
    <cfRule type="cellIs" dxfId="207" priority="309" operator="greaterThan">
      <formula>2.16</formula>
    </cfRule>
  </conditionalFormatting>
  <conditionalFormatting sqref="M79">
    <cfRule type="cellIs" dxfId="206" priority="212" operator="lessThan">
      <formula>0.93</formula>
    </cfRule>
    <cfRule type="cellIs" dxfId="205" priority="214" operator="lessThan">
      <formula>2.18</formula>
    </cfRule>
    <cfRule type="cellIs" dxfId="204" priority="304" operator="greaterThan">
      <formula>2.16</formula>
    </cfRule>
  </conditionalFormatting>
  <conditionalFormatting sqref="M116">
    <cfRule type="cellIs" dxfId="203" priority="138" operator="lessThan">
      <formula>1.2</formula>
    </cfRule>
    <cfRule type="cellIs" dxfId="202" priority="139" operator="lessThan">
      <formula>2.8</formula>
    </cfRule>
    <cfRule type="cellIs" dxfId="201" priority="278" operator="greaterThan">
      <formula>2.76</formula>
    </cfRule>
  </conditionalFormatting>
  <conditionalFormatting sqref="M123:M124">
    <cfRule type="cellIs" dxfId="200" priority="124" operator="lessThan">
      <formula>1.87</formula>
    </cfRule>
    <cfRule type="cellIs" dxfId="199" priority="125" operator="lessThan">
      <formula>4.37</formula>
    </cfRule>
    <cfRule type="cellIs" dxfId="198" priority="273" operator="greaterThan">
      <formula>4.32</formula>
    </cfRule>
  </conditionalFormatting>
  <conditionalFormatting sqref="M140">
    <cfRule type="cellIs" dxfId="197" priority="95" operator="lessThan">
      <formula>6</formula>
    </cfRule>
    <cfRule type="cellIs" dxfId="196" priority="96" operator="lessThan">
      <formula>14</formula>
    </cfRule>
    <cfRule type="cellIs" dxfId="195" priority="262" operator="greaterThan">
      <formula>13.8</formula>
    </cfRule>
  </conditionalFormatting>
  <conditionalFormatting sqref="M156">
    <cfRule type="cellIs" dxfId="194" priority="66" operator="lessThan">
      <formula>3</formula>
    </cfRule>
    <cfRule type="cellIs" dxfId="193" priority="67" operator="lessThan">
      <formula>7</formula>
    </cfRule>
    <cfRule type="cellIs" dxfId="192" priority="252" operator="greaterThan">
      <formula>6.9</formula>
    </cfRule>
  </conditionalFormatting>
  <conditionalFormatting sqref="M55:M60">
    <cfRule type="cellIs" dxfId="191" priority="228" operator="lessThan">
      <formula>2.3</formula>
    </cfRule>
  </conditionalFormatting>
  <conditionalFormatting sqref="M62:M68">
    <cfRule type="cellIs" dxfId="190" priority="223" operator="lessThan">
      <formula>5.39</formula>
    </cfRule>
    <cfRule type="cellIs" dxfId="189" priority="224" operator="greaterThan">
      <formula>5.31</formula>
    </cfRule>
  </conditionalFormatting>
  <conditionalFormatting sqref="M62:M68">
    <cfRule type="cellIs" dxfId="188" priority="222" operator="lessThan">
      <formula>2.3</formula>
    </cfRule>
  </conditionalFormatting>
  <conditionalFormatting sqref="M72:M75">
    <cfRule type="cellIs" dxfId="187" priority="218" operator="lessThan">
      <formula>0.93</formula>
    </cfRule>
    <cfRule type="cellIs" dxfId="186" priority="219" operator="lessThan">
      <formula>2.18</formula>
    </cfRule>
  </conditionalFormatting>
  <conditionalFormatting sqref="M77:M78">
    <cfRule type="cellIs" dxfId="185" priority="217" operator="greaterThan">
      <formula>2.16</formula>
    </cfRule>
  </conditionalFormatting>
  <conditionalFormatting sqref="M77:M78">
    <cfRule type="cellIs" dxfId="184" priority="215" operator="lessThan">
      <formula>0.93</formula>
    </cfRule>
    <cfRule type="cellIs" dxfId="183" priority="216" operator="lessThan">
      <formula>2.18</formula>
    </cfRule>
  </conditionalFormatting>
  <conditionalFormatting sqref="M81:M82">
    <cfRule type="cellIs" dxfId="182" priority="211" operator="greaterThan">
      <formula>2.16</formula>
    </cfRule>
  </conditionalFormatting>
  <conditionalFormatting sqref="M81:M82">
    <cfRule type="cellIs" dxfId="181" priority="209" operator="lessThan">
      <formula>0.93</formula>
    </cfRule>
    <cfRule type="cellIs" dxfId="180" priority="210" operator="lessThan">
      <formula>2.18</formula>
    </cfRule>
  </conditionalFormatting>
  <conditionalFormatting sqref="M84:M85">
    <cfRule type="cellIs" dxfId="179" priority="205" operator="greaterThan">
      <formula>2.16</formula>
    </cfRule>
  </conditionalFormatting>
  <conditionalFormatting sqref="M84:M85">
    <cfRule type="cellIs" dxfId="178" priority="203" operator="lessThan">
      <formula>0.93</formula>
    </cfRule>
    <cfRule type="cellIs" dxfId="177" priority="204" operator="lessThan">
      <formula>2.18</formula>
    </cfRule>
  </conditionalFormatting>
  <conditionalFormatting sqref="M87">
    <cfRule type="cellIs" dxfId="176" priority="202" operator="greaterThan">
      <formula>2.16</formula>
    </cfRule>
  </conditionalFormatting>
  <conditionalFormatting sqref="M87">
    <cfRule type="cellIs" dxfId="175" priority="200" operator="lessThan">
      <formula>0.93</formula>
    </cfRule>
    <cfRule type="cellIs" dxfId="174" priority="201" operator="lessThan">
      <formula>2.18</formula>
    </cfRule>
  </conditionalFormatting>
  <conditionalFormatting sqref="M89">
    <cfRule type="cellIs" dxfId="173" priority="199" operator="greaterThan">
      <formula>2.16</formula>
    </cfRule>
  </conditionalFormatting>
  <conditionalFormatting sqref="M89">
    <cfRule type="cellIs" dxfId="172" priority="197" operator="lessThan">
      <formula>0.93</formula>
    </cfRule>
    <cfRule type="cellIs" dxfId="171" priority="198" operator="lessThan">
      <formula>2.18</formula>
    </cfRule>
  </conditionalFormatting>
  <conditionalFormatting sqref="M90">
    <cfRule type="cellIs" dxfId="170" priority="196" operator="greaterThan">
      <formula>2.16</formula>
    </cfRule>
  </conditionalFormatting>
  <conditionalFormatting sqref="M90">
    <cfRule type="cellIs" dxfId="169" priority="194" operator="lessThan">
      <formula>0.93</formula>
    </cfRule>
    <cfRule type="cellIs" dxfId="168" priority="195" operator="lessThan">
      <formula>2.18</formula>
    </cfRule>
  </conditionalFormatting>
  <conditionalFormatting sqref="M92">
    <cfRule type="cellIs" dxfId="167" priority="193" operator="greaterThan">
      <formula>2.16</formula>
    </cfRule>
  </conditionalFormatting>
  <conditionalFormatting sqref="M92">
    <cfRule type="cellIs" dxfId="166" priority="191" operator="lessThan">
      <formula>0.93</formula>
    </cfRule>
    <cfRule type="cellIs" dxfId="165" priority="192" operator="lessThan">
      <formula>2.18</formula>
    </cfRule>
  </conditionalFormatting>
  <conditionalFormatting sqref="M93">
    <cfRule type="cellIs" dxfId="164" priority="190" operator="greaterThan">
      <formula>2.16</formula>
    </cfRule>
  </conditionalFormatting>
  <conditionalFormatting sqref="M93">
    <cfRule type="cellIs" dxfId="163" priority="188" operator="lessThan">
      <formula>0.93</formula>
    </cfRule>
    <cfRule type="cellIs" dxfId="162" priority="189" operator="lessThan">
      <formula>2.18</formula>
    </cfRule>
  </conditionalFormatting>
  <conditionalFormatting sqref="M94">
    <cfRule type="cellIs" dxfId="161" priority="187" operator="greaterThan">
      <formula>2.16</formula>
    </cfRule>
  </conditionalFormatting>
  <conditionalFormatting sqref="M94">
    <cfRule type="cellIs" dxfId="160" priority="185" operator="lessThan">
      <formula>0.93</formula>
    </cfRule>
    <cfRule type="cellIs" dxfId="159" priority="186" operator="lessThan">
      <formula>2.18</formula>
    </cfRule>
  </conditionalFormatting>
  <conditionalFormatting sqref="M95">
    <cfRule type="cellIs" dxfId="158" priority="184" operator="greaterThan">
      <formula>2.16</formula>
    </cfRule>
  </conditionalFormatting>
  <conditionalFormatting sqref="M95">
    <cfRule type="cellIs" dxfId="157" priority="182" operator="lessThan">
      <formula>0.93</formula>
    </cfRule>
    <cfRule type="cellIs" dxfId="156" priority="183" operator="lessThan">
      <formula>2.18</formula>
    </cfRule>
  </conditionalFormatting>
  <conditionalFormatting sqref="M97">
    <cfRule type="cellIs" dxfId="155" priority="181" operator="greaterThan">
      <formula>2.16</formula>
    </cfRule>
  </conditionalFormatting>
  <conditionalFormatting sqref="M97">
    <cfRule type="cellIs" dxfId="154" priority="179" operator="lessThan">
      <formula>0.93</formula>
    </cfRule>
    <cfRule type="cellIs" dxfId="153" priority="180" operator="lessThan">
      <formula>2.18</formula>
    </cfRule>
  </conditionalFormatting>
  <conditionalFormatting sqref="M98">
    <cfRule type="cellIs" dxfId="152" priority="178" operator="greaterThan">
      <formula>2.16</formula>
    </cfRule>
  </conditionalFormatting>
  <conditionalFormatting sqref="M98">
    <cfRule type="cellIs" dxfId="151" priority="176" operator="lessThan">
      <formula>0.93</formula>
    </cfRule>
    <cfRule type="cellIs" dxfId="150" priority="177" operator="lessThan">
      <formula>2.18</formula>
    </cfRule>
  </conditionalFormatting>
  <conditionalFormatting sqref="M99">
    <cfRule type="cellIs" dxfId="149" priority="175" operator="greaterThan">
      <formula>2.16</formula>
    </cfRule>
  </conditionalFormatting>
  <conditionalFormatting sqref="M99">
    <cfRule type="cellIs" dxfId="148" priority="173" operator="lessThan">
      <formula>0.93</formula>
    </cfRule>
    <cfRule type="cellIs" dxfId="147" priority="174" operator="lessThan">
      <formula>2.18</formula>
    </cfRule>
  </conditionalFormatting>
  <conditionalFormatting sqref="M100">
    <cfRule type="cellIs" dxfId="146" priority="172" operator="greaterThan">
      <formula>2.16</formula>
    </cfRule>
  </conditionalFormatting>
  <conditionalFormatting sqref="M100">
    <cfRule type="cellIs" dxfId="145" priority="170" operator="lessThan">
      <formula>0.93</formula>
    </cfRule>
    <cfRule type="cellIs" dxfId="144" priority="171" operator="lessThan">
      <formula>2.18</formula>
    </cfRule>
  </conditionalFormatting>
  <conditionalFormatting sqref="M101">
    <cfRule type="cellIs" dxfId="143" priority="169" operator="greaterThan">
      <formula>2.16</formula>
    </cfRule>
  </conditionalFormatting>
  <conditionalFormatting sqref="M101">
    <cfRule type="cellIs" dxfId="142" priority="167" operator="lessThan">
      <formula>0.93</formula>
    </cfRule>
    <cfRule type="cellIs" dxfId="141" priority="168" operator="lessThan">
      <formula>2.18</formula>
    </cfRule>
  </conditionalFormatting>
  <conditionalFormatting sqref="M103">
    <cfRule type="cellIs" dxfId="140" priority="166" operator="greaterThan">
      <formula>2.16</formula>
    </cfRule>
  </conditionalFormatting>
  <conditionalFormatting sqref="M103">
    <cfRule type="cellIs" dxfId="139" priority="164" operator="lessThan">
      <formula>0.93</formula>
    </cfRule>
    <cfRule type="cellIs" dxfId="138" priority="165" operator="lessThan">
      <formula>2.18</formula>
    </cfRule>
  </conditionalFormatting>
  <conditionalFormatting sqref="M104">
    <cfRule type="cellIs" dxfId="137" priority="163" operator="greaterThan">
      <formula>2.16</formula>
    </cfRule>
  </conditionalFormatting>
  <conditionalFormatting sqref="M104">
    <cfRule type="cellIs" dxfId="136" priority="161" operator="lessThan">
      <formula>0.93</formula>
    </cfRule>
    <cfRule type="cellIs" dxfId="135" priority="162" operator="lessThan">
      <formula>2.18</formula>
    </cfRule>
  </conditionalFormatting>
  <conditionalFormatting sqref="M105">
    <cfRule type="cellIs" dxfId="134" priority="160" operator="greaterThan">
      <formula>2.16</formula>
    </cfRule>
  </conditionalFormatting>
  <conditionalFormatting sqref="M105">
    <cfRule type="cellIs" dxfId="133" priority="158" operator="lessThan">
      <formula>0.93</formula>
    </cfRule>
    <cfRule type="cellIs" dxfId="132" priority="159" operator="lessThan">
      <formula>2.18</formula>
    </cfRule>
  </conditionalFormatting>
  <conditionalFormatting sqref="M107">
    <cfRule type="cellIs" dxfId="131" priority="157" operator="greaterThan">
      <formula>2.16</formula>
    </cfRule>
  </conditionalFormatting>
  <conditionalFormatting sqref="M107">
    <cfRule type="cellIs" dxfId="130" priority="155" operator="lessThan">
      <formula>0.93</formula>
    </cfRule>
    <cfRule type="cellIs" dxfId="129" priority="156" operator="lessThan">
      <formula>2.18</formula>
    </cfRule>
  </conditionalFormatting>
  <conditionalFormatting sqref="M108">
    <cfRule type="cellIs" dxfId="128" priority="154" operator="greaterThan">
      <formula>2.16</formula>
    </cfRule>
  </conditionalFormatting>
  <conditionalFormatting sqref="M108">
    <cfRule type="cellIs" dxfId="127" priority="152" operator="lessThan">
      <formula>0.93</formula>
    </cfRule>
    <cfRule type="cellIs" dxfId="126" priority="153" operator="lessThan">
      <formula>2.18</formula>
    </cfRule>
  </conditionalFormatting>
  <conditionalFormatting sqref="M109">
    <cfRule type="cellIs" dxfId="125" priority="151" operator="greaterThan">
      <formula>2.16</formula>
    </cfRule>
  </conditionalFormatting>
  <conditionalFormatting sqref="M109">
    <cfRule type="cellIs" dxfId="124" priority="149" operator="lessThan">
      <formula>0.93</formula>
    </cfRule>
    <cfRule type="cellIs" dxfId="123" priority="150" operator="lessThan">
      <formula>2.18</formula>
    </cfRule>
  </conditionalFormatting>
  <conditionalFormatting sqref="M110">
    <cfRule type="cellIs" dxfId="122" priority="148" operator="greaterThan">
      <formula>2.16</formula>
    </cfRule>
  </conditionalFormatting>
  <conditionalFormatting sqref="M110">
    <cfRule type="cellIs" dxfId="121" priority="146" operator="lessThan">
      <formula>0.93</formula>
    </cfRule>
    <cfRule type="cellIs" dxfId="120" priority="147" operator="lessThan">
      <formula>2.18</formula>
    </cfRule>
  </conditionalFormatting>
  <conditionalFormatting sqref="M111">
    <cfRule type="cellIs" dxfId="119" priority="145" operator="greaterThan">
      <formula>2.16</formula>
    </cfRule>
  </conditionalFormatting>
  <conditionalFormatting sqref="M111">
    <cfRule type="cellIs" dxfId="118" priority="143" operator="lessThan">
      <formula>0.93</formula>
    </cfRule>
    <cfRule type="cellIs" dxfId="117" priority="144" operator="lessThan">
      <formula>2.18</formula>
    </cfRule>
  </conditionalFormatting>
  <conditionalFormatting sqref="M112">
    <cfRule type="cellIs" dxfId="116" priority="140" operator="lessThan">
      <formula>0.93</formula>
    </cfRule>
    <cfRule type="cellIs" dxfId="115" priority="141" operator="lessThan">
      <formula>2.18</formula>
    </cfRule>
    <cfRule type="cellIs" dxfId="114" priority="142" operator="greaterThan">
      <formula>2.16</formula>
    </cfRule>
  </conditionalFormatting>
  <conditionalFormatting sqref="M118">
    <cfRule type="cellIs" dxfId="113" priority="135" operator="lessThan">
      <formula>1.2</formula>
    </cfRule>
    <cfRule type="cellIs" dxfId="112" priority="136" operator="lessThan">
      <formula>2.8</formula>
    </cfRule>
    <cfRule type="cellIs" dxfId="111" priority="137" operator="greaterThan">
      <formula>2.76</formula>
    </cfRule>
  </conditionalFormatting>
  <conditionalFormatting sqref="M119">
    <cfRule type="cellIs" dxfId="110" priority="132" operator="lessThan">
      <formula>1.2</formula>
    </cfRule>
    <cfRule type="cellIs" dxfId="109" priority="133" operator="lessThan">
      <formula>2.8</formula>
    </cfRule>
    <cfRule type="cellIs" dxfId="108" priority="134" operator="greaterThan">
      <formula>2.76</formula>
    </cfRule>
  </conditionalFormatting>
  <conditionalFormatting sqref="M120">
    <cfRule type="cellIs" dxfId="107" priority="129" operator="lessThan">
      <formula>1.2</formula>
    </cfRule>
    <cfRule type="cellIs" dxfId="106" priority="130" operator="lessThan">
      <formula>2.8</formula>
    </cfRule>
    <cfRule type="cellIs" dxfId="105" priority="131" operator="greaterThan">
      <formula>2.76</formula>
    </cfRule>
  </conditionalFormatting>
  <conditionalFormatting sqref="M121">
    <cfRule type="cellIs" dxfId="104" priority="126" operator="lessThan">
      <formula>1.2</formula>
    </cfRule>
    <cfRule type="cellIs" dxfId="103" priority="127" operator="lessThan">
      <formula>2.8</formula>
    </cfRule>
    <cfRule type="cellIs" dxfId="102" priority="128" operator="greaterThan">
      <formula>2.76</formula>
    </cfRule>
  </conditionalFormatting>
  <conditionalFormatting sqref="M126">
    <cfRule type="cellIs" dxfId="101" priority="121" operator="lessThan">
      <formula>1.87</formula>
    </cfRule>
    <cfRule type="cellIs" dxfId="100" priority="122" operator="lessThan">
      <formula>4.37</formula>
    </cfRule>
    <cfRule type="cellIs" dxfId="99" priority="123" operator="greaterThan">
      <formula>4.32</formula>
    </cfRule>
  </conditionalFormatting>
  <conditionalFormatting sqref="M127">
    <cfRule type="cellIs" dxfId="98" priority="118" operator="lessThan">
      <formula>1.87</formula>
    </cfRule>
    <cfRule type="cellIs" dxfId="97" priority="119" operator="lessThan">
      <formula>4.37</formula>
    </cfRule>
    <cfRule type="cellIs" dxfId="96" priority="120" operator="greaterThan">
      <formula>4.32</formula>
    </cfRule>
  </conditionalFormatting>
  <conditionalFormatting sqref="M128">
    <cfRule type="cellIs" dxfId="95" priority="115" operator="lessThan">
      <formula>1.87</formula>
    </cfRule>
    <cfRule type="cellIs" dxfId="94" priority="116" operator="lessThan">
      <formula>4.37</formula>
    </cfRule>
    <cfRule type="cellIs" dxfId="93" priority="117" operator="greaterThan">
      <formula>4.32</formula>
    </cfRule>
  </conditionalFormatting>
  <conditionalFormatting sqref="M130">
    <cfRule type="cellIs" dxfId="92" priority="112" operator="lessThan">
      <formula>1.87</formula>
    </cfRule>
    <cfRule type="cellIs" dxfId="91" priority="113" operator="lessThan">
      <formula>4.37</formula>
    </cfRule>
    <cfRule type="cellIs" dxfId="90" priority="114" operator="greaterThan">
      <formula>4.32</formula>
    </cfRule>
  </conditionalFormatting>
  <conditionalFormatting sqref="M131">
    <cfRule type="cellIs" dxfId="89" priority="109" operator="lessThan">
      <formula>1.87</formula>
    </cfRule>
    <cfRule type="cellIs" dxfId="88" priority="110" operator="lessThan">
      <formula>4.37</formula>
    </cfRule>
    <cfRule type="cellIs" dxfId="87" priority="111" operator="greaterThan">
      <formula>4.32</formula>
    </cfRule>
  </conditionalFormatting>
  <conditionalFormatting sqref="M132">
    <cfRule type="cellIs" dxfId="86" priority="106" operator="lessThan">
      <formula>1.87</formula>
    </cfRule>
    <cfRule type="cellIs" dxfId="85" priority="107" operator="lessThan">
      <formula>4.37</formula>
    </cfRule>
    <cfRule type="cellIs" dxfId="84" priority="108" operator="greaterThan">
      <formula>4.32</formula>
    </cfRule>
  </conditionalFormatting>
  <conditionalFormatting sqref="M133">
    <cfRule type="cellIs" dxfId="83" priority="103" operator="lessThan">
      <formula>1.87</formula>
    </cfRule>
    <cfRule type="cellIs" dxfId="82" priority="104" operator="lessThan">
      <formula>4.37</formula>
    </cfRule>
    <cfRule type="cellIs" dxfId="81" priority="105" operator="greaterThan">
      <formula>4.32</formula>
    </cfRule>
  </conditionalFormatting>
  <conditionalFormatting sqref="M134">
    <cfRule type="cellIs" dxfId="80" priority="100" operator="lessThan">
      <formula>1.87</formula>
    </cfRule>
    <cfRule type="cellIs" dxfId="79" priority="101" operator="lessThan">
      <formula>4.37</formula>
    </cfRule>
    <cfRule type="cellIs" dxfId="78" priority="102" operator="greaterThan">
      <formula>4.32</formula>
    </cfRule>
  </conditionalFormatting>
  <conditionalFormatting sqref="M136">
    <cfRule type="cellIs" dxfId="77" priority="97" operator="lessThan">
      <formula>1.87</formula>
    </cfRule>
    <cfRule type="cellIs" dxfId="76" priority="98" operator="lessThan">
      <formula>4.37</formula>
    </cfRule>
    <cfRule type="cellIs" dxfId="75" priority="99" operator="greaterThan">
      <formula>4.32</formula>
    </cfRule>
  </conditionalFormatting>
  <conditionalFormatting sqref="M141">
    <cfRule type="cellIs" dxfId="74" priority="92" operator="lessThan">
      <formula>6</formula>
    </cfRule>
    <cfRule type="cellIs" dxfId="73" priority="93" operator="lessThan">
      <formula>14</formula>
    </cfRule>
    <cfRule type="cellIs" dxfId="72" priority="94" operator="greaterThan">
      <formula>13.8</formula>
    </cfRule>
  </conditionalFormatting>
  <conditionalFormatting sqref="M143">
    <cfRule type="cellIs" dxfId="71" priority="89" operator="lessThan">
      <formula>6</formula>
    </cfRule>
    <cfRule type="cellIs" dxfId="70" priority="90" operator="lessThan">
      <formula>14</formula>
    </cfRule>
    <cfRule type="cellIs" dxfId="69" priority="91" operator="greaterThan">
      <formula>13.8</formula>
    </cfRule>
  </conditionalFormatting>
  <conditionalFormatting sqref="M144">
    <cfRule type="cellIs" dxfId="68" priority="86" operator="lessThan">
      <formula>6</formula>
    </cfRule>
    <cfRule type="cellIs" dxfId="67" priority="87" operator="lessThan">
      <formula>14</formula>
    </cfRule>
    <cfRule type="cellIs" dxfId="66" priority="88" operator="greaterThan">
      <formula>13.8</formula>
    </cfRule>
  </conditionalFormatting>
  <conditionalFormatting sqref="M145">
    <cfRule type="cellIs" dxfId="65" priority="83" operator="lessThan">
      <formula>6</formula>
    </cfRule>
    <cfRule type="cellIs" dxfId="64" priority="84" operator="lessThan">
      <formula>14</formula>
    </cfRule>
    <cfRule type="cellIs" dxfId="63" priority="85" operator="greaterThan">
      <formula>13.8</formula>
    </cfRule>
  </conditionalFormatting>
  <conditionalFormatting sqref="M148">
    <cfRule type="cellIs" dxfId="62" priority="80" operator="lessThan">
      <formula>6</formula>
    </cfRule>
    <cfRule type="cellIs" dxfId="61" priority="81" operator="lessThan">
      <formula>14</formula>
    </cfRule>
    <cfRule type="cellIs" dxfId="60" priority="82" operator="greaterThan">
      <formula>13.8</formula>
    </cfRule>
  </conditionalFormatting>
  <conditionalFormatting sqref="M149">
    <cfRule type="cellIs" dxfId="59" priority="77" operator="lessThan">
      <formula>6</formula>
    </cfRule>
    <cfRule type="cellIs" dxfId="58" priority="78" operator="lessThan">
      <formula>14</formula>
    </cfRule>
    <cfRule type="cellIs" dxfId="57" priority="79" operator="greaterThan">
      <formula>13.8</formula>
    </cfRule>
  </conditionalFormatting>
  <conditionalFormatting sqref="M150">
    <cfRule type="cellIs" dxfId="56" priority="74" operator="lessThan">
      <formula>6</formula>
    </cfRule>
    <cfRule type="cellIs" dxfId="55" priority="75" operator="lessThan">
      <formula>14</formula>
    </cfRule>
    <cfRule type="cellIs" dxfId="54" priority="76" operator="greaterThan">
      <formula>13.8</formula>
    </cfRule>
  </conditionalFormatting>
  <conditionalFormatting sqref="M151">
    <cfRule type="cellIs" dxfId="53" priority="71" operator="lessThan">
      <formula>6</formula>
    </cfRule>
    <cfRule type="cellIs" dxfId="52" priority="72" operator="lessThan">
      <formula>14</formula>
    </cfRule>
    <cfRule type="cellIs" dxfId="51" priority="73" operator="greaterThan">
      <formula>13.8</formula>
    </cfRule>
  </conditionalFormatting>
  <conditionalFormatting sqref="M152">
    <cfRule type="cellIs" dxfId="50" priority="68" operator="lessThan">
      <formula>6</formula>
    </cfRule>
    <cfRule type="cellIs" dxfId="49" priority="69" operator="lessThan">
      <formula>14</formula>
    </cfRule>
    <cfRule type="cellIs" dxfId="48" priority="70" operator="greaterThan">
      <formula>13.8</formula>
    </cfRule>
  </conditionalFormatting>
  <conditionalFormatting sqref="M157">
    <cfRule type="cellIs" dxfId="47" priority="63" operator="lessThan">
      <formula>3</formula>
    </cfRule>
    <cfRule type="cellIs" dxfId="46" priority="64" operator="lessThan">
      <formula>7</formula>
    </cfRule>
    <cfRule type="cellIs" dxfId="45" priority="65" operator="greaterThan">
      <formula>6.9</formula>
    </cfRule>
  </conditionalFormatting>
  <conditionalFormatting sqref="M158">
    <cfRule type="cellIs" dxfId="44" priority="60" operator="lessThan">
      <formula>3</formula>
    </cfRule>
    <cfRule type="cellIs" dxfId="43" priority="61" operator="lessThan">
      <formula>7</formula>
    </cfRule>
    <cfRule type="cellIs" dxfId="42" priority="62" operator="greaterThan">
      <formula>6.9</formula>
    </cfRule>
  </conditionalFormatting>
  <conditionalFormatting sqref="M159">
    <cfRule type="cellIs" dxfId="41" priority="57" operator="lessThan">
      <formula>3</formula>
    </cfRule>
    <cfRule type="cellIs" dxfId="40" priority="58" operator="lessThan">
      <formula>7</formula>
    </cfRule>
    <cfRule type="cellIs" dxfId="39" priority="59" operator="greaterThan">
      <formula>6.9</formula>
    </cfRule>
  </conditionalFormatting>
  <conditionalFormatting sqref="M160">
    <cfRule type="cellIs" dxfId="38" priority="54" operator="lessThan">
      <formula>3</formula>
    </cfRule>
    <cfRule type="cellIs" dxfId="37" priority="55" operator="lessThan">
      <formula>7</formula>
    </cfRule>
    <cfRule type="cellIs" dxfId="36" priority="56" operator="greaterThan">
      <formula>6.9</formula>
    </cfRule>
  </conditionalFormatting>
  <conditionalFormatting sqref="M161">
    <cfRule type="cellIs" dxfId="35" priority="51" operator="lessThan">
      <formula>3</formula>
    </cfRule>
    <cfRule type="cellIs" dxfId="34" priority="52" operator="lessThan">
      <formula>7</formula>
    </cfRule>
    <cfRule type="cellIs" dxfId="33" priority="53" operator="greaterThan">
      <formula>6.9</formula>
    </cfRule>
  </conditionalFormatting>
  <conditionalFormatting sqref="M163">
    <cfRule type="cellIs" dxfId="32" priority="48" operator="lessThan">
      <formula>3</formula>
    </cfRule>
    <cfRule type="cellIs" dxfId="31" priority="49" operator="lessThan">
      <formula>7</formula>
    </cfRule>
    <cfRule type="cellIs" dxfId="30" priority="50" operator="greaterThan">
      <formula>6.9</formula>
    </cfRule>
  </conditionalFormatting>
  <conditionalFormatting sqref="M164">
    <cfRule type="cellIs" dxfId="29" priority="45" operator="lessThan">
      <formula>3</formula>
    </cfRule>
    <cfRule type="cellIs" dxfId="28" priority="46" operator="lessThan">
      <formula>7</formula>
    </cfRule>
    <cfRule type="cellIs" dxfId="27" priority="47" operator="greaterThan">
      <formula>6.9</formula>
    </cfRule>
  </conditionalFormatting>
  <conditionalFormatting sqref="M166">
    <cfRule type="cellIs" dxfId="26" priority="42" operator="lessThan">
      <formula>3</formula>
    </cfRule>
    <cfRule type="cellIs" dxfId="25" priority="43" operator="lessThan">
      <formula>7</formula>
    </cfRule>
    <cfRule type="cellIs" dxfId="24" priority="44" operator="greaterThan">
      <formula>6.9</formula>
    </cfRule>
  </conditionalFormatting>
  <conditionalFormatting sqref="M167">
    <cfRule type="cellIs" dxfId="23" priority="39" operator="lessThan">
      <formula>3</formula>
    </cfRule>
    <cfRule type="cellIs" dxfId="22" priority="40" operator="lessThan">
      <formula>7</formula>
    </cfRule>
    <cfRule type="cellIs" dxfId="21" priority="41" operator="greaterThan">
      <formula>6.9</formula>
    </cfRule>
  </conditionalFormatting>
  <conditionalFormatting sqref="M42">
    <cfRule type="cellIs" dxfId="20" priority="25" operator="lessThan">
      <formula>3.33</formula>
    </cfRule>
    <cfRule type="cellIs" dxfId="19" priority="26" operator="lessThan">
      <formula>7.77</formula>
    </cfRule>
    <cfRule type="cellIs" dxfId="18" priority="27" operator="greaterThan">
      <formula>7.77</formula>
    </cfRule>
  </conditionalFormatting>
  <conditionalFormatting sqref="M43">
    <cfRule type="cellIs" dxfId="17" priority="22" operator="lessThan">
      <formula>3.33</formula>
    </cfRule>
    <cfRule type="cellIs" dxfId="16" priority="23" operator="lessThan">
      <formula>7.77</formula>
    </cfRule>
    <cfRule type="cellIs" dxfId="15" priority="24" operator="greaterThan">
      <formula>7.77</formula>
    </cfRule>
  </conditionalFormatting>
  <conditionalFormatting sqref="M45">
    <cfRule type="cellIs" dxfId="14" priority="19" operator="lessThan">
      <formula>3.33</formula>
    </cfRule>
    <cfRule type="cellIs" dxfId="13" priority="20" operator="lessThan">
      <formula>7.77</formula>
    </cfRule>
    <cfRule type="cellIs" dxfId="12" priority="21" operator="greaterThan">
      <formula>7.77</formula>
    </cfRule>
  </conditionalFormatting>
  <conditionalFormatting sqref="M47">
    <cfRule type="cellIs" dxfId="11" priority="16" operator="lessThan">
      <formula>3.33</formula>
    </cfRule>
    <cfRule type="cellIs" dxfId="10" priority="17" operator="lessThan">
      <formula>7.77</formula>
    </cfRule>
    <cfRule type="cellIs" dxfId="9" priority="18" operator="greaterThan">
      <formula>7.77</formula>
    </cfRule>
  </conditionalFormatting>
  <conditionalFormatting sqref="M49">
    <cfRule type="cellIs" dxfId="8" priority="7" operator="lessThan">
      <formula>3.33</formula>
    </cfRule>
    <cfRule type="cellIs" dxfId="7" priority="8" operator="lessThan">
      <formula>7.77</formula>
    </cfRule>
    <cfRule type="cellIs" dxfId="6" priority="9" operator="greaterThan">
      <formula>7.77</formula>
    </cfRule>
  </conditionalFormatting>
  <conditionalFormatting sqref="M50">
    <cfRule type="cellIs" dxfId="5" priority="4" operator="lessThan">
      <formula>3.33</formula>
    </cfRule>
    <cfRule type="cellIs" dxfId="4" priority="5" operator="lessThan">
      <formula>7.77</formula>
    </cfRule>
    <cfRule type="cellIs" dxfId="3" priority="6" operator="greaterThan">
      <formula>7.77</formula>
    </cfRule>
  </conditionalFormatting>
  <conditionalFormatting sqref="M51">
    <cfRule type="cellIs" dxfId="2" priority="1" operator="lessThan">
      <formula>3.33</formula>
    </cfRule>
    <cfRule type="cellIs" dxfId="1" priority="2" operator="lessThan">
      <formula>7.77</formula>
    </cfRule>
    <cfRule type="cellIs" dxfId="0" priority="3" operator="greaterThan">
      <formula>7.77</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36"/>
  <sheetViews>
    <sheetView topLeftCell="A25" zoomScale="70" zoomScaleNormal="70" workbookViewId="0">
      <selection activeCell="C25" sqref="C25"/>
    </sheetView>
  </sheetViews>
  <sheetFormatPr baseColWidth="10" defaultRowHeight="15" x14ac:dyDescent="0.25"/>
  <cols>
    <col min="1" max="1" width="11.42578125" style="49"/>
    <col min="2" max="2" width="30.28515625" style="49" customWidth="1"/>
    <col min="3" max="3" width="57.140625" style="49" customWidth="1"/>
    <col min="4" max="4" width="71.85546875" style="49" customWidth="1"/>
    <col min="5" max="5" width="90" style="50" customWidth="1"/>
    <col min="6" max="8" width="8.7109375" style="49" customWidth="1"/>
    <col min="9" max="9" width="25.7109375" style="49" customWidth="1"/>
    <col min="10" max="10" width="26.5703125" style="49" customWidth="1"/>
    <col min="11" max="11" width="29.42578125" style="49" customWidth="1"/>
    <col min="12" max="15" width="11.42578125" style="49"/>
    <col min="16" max="16" width="16.140625" style="49" customWidth="1"/>
    <col min="17" max="17" width="15.42578125" style="49" customWidth="1"/>
    <col min="18" max="18" width="21.5703125" style="49" customWidth="1"/>
    <col min="19" max="16384" width="11.42578125" style="49"/>
  </cols>
  <sheetData>
    <row r="1" spans="2:10" ht="30" customHeight="1" x14ac:dyDescent="0.25"/>
    <row r="2" spans="2:10" ht="30" customHeight="1" x14ac:dyDescent="0.25"/>
    <row r="3" spans="2:10" ht="30" customHeight="1" x14ac:dyDescent="0.25"/>
    <row r="4" spans="2:10" ht="30" customHeight="1" x14ac:dyDescent="0.25"/>
    <row r="5" spans="2:10" ht="30" customHeight="1" x14ac:dyDescent="0.25"/>
    <row r="6" spans="2:10" ht="30" customHeight="1" x14ac:dyDescent="0.25"/>
    <row r="7" spans="2:10" ht="15.75" thickBot="1" x14ac:dyDescent="0.3"/>
    <row r="8" spans="2:10" ht="25.5" customHeight="1" thickTop="1" thickBot="1" x14ac:dyDescent="0.3">
      <c r="B8" s="270" t="s">
        <v>214</v>
      </c>
      <c r="C8" s="270" t="s">
        <v>215</v>
      </c>
      <c r="D8" s="270" t="s">
        <v>216</v>
      </c>
      <c r="E8" s="270" t="s">
        <v>217</v>
      </c>
      <c r="F8" s="267" t="s">
        <v>218</v>
      </c>
      <c r="G8" s="268"/>
      <c r="H8" s="268"/>
      <c r="I8" s="268"/>
      <c r="J8" s="269"/>
    </row>
    <row r="9" spans="2:10" ht="96.75" customHeight="1" thickTop="1" x14ac:dyDescent="0.25">
      <c r="B9" s="271"/>
      <c r="C9" s="271"/>
      <c r="D9" s="271"/>
      <c r="E9" s="271"/>
      <c r="F9" s="54" t="s">
        <v>219</v>
      </c>
      <c r="G9" s="54" t="s">
        <v>220</v>
      </c>
      <c r="H9" s="55" t="s">
        <v>221</v>
      </c>
      <c r="I9" s="53" t="s">
        <v>222</v>
      </c>
      <c r="J9" s="56" t="s">
        <v>223</v>
      </c>
    </row>
    <row r="10" spans="2:10" ht="30.75" customHeight="1" x14ac:dyDescent="0.25">
      <c r="B10" s="273" t="s">
        <v>296</v>
      </c>
      <c r="C10" s="52" t="s">
        <v>224</v>
      </c>
      <c r="D10" s="57" t="s">
        <v>225</v>
      </c>
      <c r="E10" s="57" t="s">
        <v>226</v>
      </c>
      <c r="F10" s="61">
        <v>2</v>
      </c>
      <c r="G10" s="61">
        <v>4</v>
      </c>
      <c r="H10" s="61">
        <v>6</v>
      </c>
      <c r="I10" s="63" t="s">
        <v>227</v>
      </c>
      <c r="J10" s="63" t="s">
        <v>228</v>
      </c>
    </row>
    <row r="11" spans="2:10" ht="37.5" x14ac:dyDescent="0.25">
      <c r="B11" s="274"/>
      <c r="C11" s="52" t="s">
        <v>295</v>
      </c>
      <c r="D11" s="57" t="s">
        <v>229</v>
      </c>
      <c r="E11" s="57" t="s">
        <v>230</v>
      </c>
      <c r="F11" s="61">
        <v>4</v>
      </c>
      <c r="G11" s="61">
        <v>5</v>
      </c>
      <c r="H11" s="61">
        <v>9</v>
      </c>
      <c r="I11" s="62" t="s">
        <v>231</v>
      </c>
      <c r="J11" s="62" t="s">
        <v>232</v>
      </c>
    </row>
    <row r="12" spans="2:10" ht="37.5" x14ac:dyDescent="0.25">
      <c r="B12" s="274"/>
      <c r="C12" s="52" t="s">
        <v>294</v>
      </c>
      <c r="D12" s="57" t="s">
        <v>233</v>
      </c>
      <c r="E12" s="57" t="s">
        <v>234</v>
      </c>
      <c r="F12" s="61">
        <v>2</v>
      </c>
      <c r="G12" s="61">
        <v>4</v>
      </c>
      <c r="H12" s="61">
        <v>6</v>
      </c>
      <c r="I12" s="63" t="s">
        <v>227</v>
      </c>
      <c r="J12" s="63" t="s">
        <v>228</v>
      </c>
    </row>
    <row r="13" spans="2:10" ht="37.5" x14ac:dyDescent="0.25">
      <c r="B13" s="275"/>
      <c r="C13" s="52" t="s">
        <v>293</v>
      </c>
      <c r="D13" s="57" t="s">
        <v>235</v>
      </c>
      <c r="E13" s="57" t="s">
        <v>236</v>
      </c>
      <c r="F13" s="61">
        <v>4</v>
      </c>
      <c r="G13" s="61">
        <v>5</v>
      </c>
      <c r="H13" s="61">
        <v>9</v>
      </c>
      <c r="I13" s="62" t="s">
        <v>231</v>
      </c>
      <c r="J13" s="62" t="s">
        <v>232</v>
      </c>
    </row>
    <row r="14" spans="2:10" ht="90" customHeight="1" x14ac:dyDescent="0.25">
      <c r="B14" s="273" t="s">
        <v>237</v>
      </c>
      <c r="C14" s="127" t="s">
        <v>292</v>
      </c>
      <c r="D14" s="124" t="s">
        <v>263</v>
      </c>
      <c r="E14" s="122" t="s">
        <v>264</v>
      </c>
      <c r="F14" s="61">
        <v>4</v>
      </c>
      <c r="G14" s="61">
        <v>7</v>
      </c>
      <c r="H14" s="61">
        <v>11</v>
      </c>
      <c r="I14" s="62" t="s">
        <v>231</v>
      </c>
      <c r="J14" s="62" t="s">
        <v>232</v>
      </c>
    </row>
    <row r="15" spans="2:10" ht="37.5" x14ac:dyDescent="0.25">
      <c r="B15" s="274"/>
      <c r="C15" s="52" t="s">
        <v>31</v>
      </c>
      <c r="D15" s="124" t="s">
        <v>265</v>
      </c>
      <c r="E15" s="124" t="s">
        <v>266</v>
      </c>
      <c r="F15" s="61">
        <v>2</v>
      </c>
      <c r="G15" s="61">
        <v>4</v>
      </c>
      <c r="H15" s="61">
        <v>6</v>
      </c>
      <c r="I15" s="63" t="s">
        <v>227</v>
      </c>
      <c r="J15" s="63" t="s">
        <v>228</v>
      </c>
    </row>
    <row r="16" spans="2:10" ht="56.25" x14ac:dyDescent="0.25">
      <c r="B16" s="274"/>
      <c r="C16" s="52" t="s">
        <v>32</v>
      </c>
      <c r="D16" s="124" t="s">
        <v>267</v>
      </c>
      <c r="E16" s="121" t="s">
        <v>268</v>
      </c>
      <c r="F16" s="61">
        <v>2</v>
      </c>
      <c r="G16" s="61">
        <v>5</v>
      </c>
      <c r="H16" s="61">
        <v>7</v>
      </c>
      <c r="I16" s="62" t="s">
        <v>231</v>
      </c>
      <c r="J16" s="62" t="s">
        <v>232</v>
      </c>
    </row>
    <row r="17" spans="2:10" ht="75" x14ac:dyDescent="0.3">
      <c r="B17" s="274"/>
      <c r="C17" s="128" t="s">
        <v>291</v>
      </c>
      <c r="D17" s="125" t="s">
        <v>238</v>
      </c>
      <c r="E17" s="123" t="s">
        <v>239</v>
      </c>
      <c r="F17" s="61">
        <v>2</v>
      </c>
      <c r="G17" s="61">
        <v>4</v>
      </c>
      <c r="H17" s="61">
        <v>6</v>
      </c>
      <c r="I17" s="63" t="s">
        <v>227</v>
      </c>
      <c r="J17" s="63" t="s">
        <v>228</v>
      </c>
    </row>
    <row r="18" spans="2:10" ht="37.5" x14ac:dyDescent="0.25">
      <c r="B18" s="274"/>
      <c r="C18" s="52" t="s">
        <v>34</v>
      </c>
      <c r="D18" s="57" t="s">
        <v>240</v>
      </c>
      <c r="E18" s="121" t="s">
        <v>269</v>
      </c>
      <c r="F18" s="61">
        <v>2</v>
      </c>
      <c r="G18" s="61">
        <v>5</v>
      </c>
      <c r="H18" s="61">
        <v>7</v>
      </c>
      <c r="I18" s="62" t="s">
        <v>231</v>
      </c>
      <c r="J18" s="62" t="s">
        <v>232</v>
      </c>
    </row>
    <row r="19" spans="2:10" ht="37.5" x14ac:dyDescent="0.25">
      <c r="B19" s="274"/>
      <c r="C19" s="48" t="s">
        <v>35</v>
      </c>
      <c r="D19" s="57" t="s">
        <v>241</v>
      </c>
      <c r="E19" s="57" t="s">
        <v>242</v>
      </c>
      <c r="F19" s="61">
        <v>2</v>
      </c>
      <c r="G19" s="61">
        <v>5</v>
      </c>
      <c r="H19" s="61">
        <v>7</v>
      </c>
      <c r="I19" s="62" t="s">
        <v>231</v>
      </c>
      <c r="J19" s="62" t="s">
        <v>232</v>
      </c>
    </row>
    <row r="20" spans="2:10" ht="37.5" x14ac:dyDescent="0.3">
      <c r="B20" s="274"/>
      <c r="C20" s="48" t="s">
        <v>37</v>
      </c>
      <c r="D20" s="59" t="s">
        <v>243</v>
      </c>
      <c r="E20" s="57" t="s">
        <v>270</v>
      </c>
      <c r="F20" s="61">
        <v>2</v>
      </c>
      <c r="G20" s="61">
        <v>5</v>
      </c>
      <c r="H20" s="61">
        <v>7</v>
      </c>
      <c r="I20" s="62" t="s">
        <v>231</v>
      </c>
      <c r="J20" s="62" t="s">
        <v>232</v>
      </c>
    </row>
    <row r="21" spans="2:10" ht="70.5" customHeight="1" x14ac:dyDescent="0.25">
      <c r="B21" s="274"/>
      <c r="C21" s="48" t="s">
        <v>38</v>
      </c>
      <c r="D21" s="57" t="s">
        <v>244</v>
      </c>
      <c r="E21" s="57" t="s">
        <v>245</v>
      </c>
      <c r="F21" s="61">
        <v>4</v>
      </c>
      <c r="G21" s="61">
        <v>4</v>
      </c>
      <c r="H21" s="61">
        <v>8</v>
      </c>
      <c r="I21" s="62" t="s">
        <v>231</v>
      </c>
      <c r="J21" s="62" t="s">
        <v>232</v>
      </c>
    </row>
    <row r="22" spans="2:10" ht="56.25" x14ac:dyDescent="0.25">
      <c r="B22" s="274"/>
      <c r="C22" s="127" t="s">
        <v>290</v>
      </c>
      <c r="D22" s="57" t="s">
        <v>246</v>
      </c>
      <c r="E22" s="57" t="s">
        <v>247</v>
      </c>
      <c r="F22" s="61">
        <v>2</v>
      </c>
      <c r="G22" s="61">
        <v>7</v>
      </c>
      <c r="H22" s="61">
        <v>9</v>
      </c>
      <c r="I22" s="62" t="s">
        <v>231</v>
      </c>
      <c r="J22" s="62" t="s">
        <v>232</v>
      </c>
    </row>
    <row r="23" spans="2:10" ht="37.5" x14ac:dyDescent="0.25">
      <c r="B23" s="274"/>
      <c r="C23" s="48" t="s">
        <v>41</v>
      </c>
      <c r="D23" s="121" t="s">
        <v>271</v>
      </c>
      <c r="E23" s="57" t="s">
        <v>248</v>
      </c>
      <c r="F23" s="61">
        <v>1</v>
      </c>
      <c r="G23" s="61">
        <v>4</v>
      </c>
      <c r="H23" s="61">
        <v>5</v>
      </c>
      <c r="I23" s="63" t="s">
        <v>227</v>
      </c>
      <c r="J23" s="63" t="s">
        <v>228</v>
      </c>
    </row>
    <row r="24" spans="2:10" ht="56.25" x14ac:dyDescent="0.25">
      <c r="B24" s="274"/>
      <c r="C24" s="127" t="s">
        <v>289</v>
      </c>
      <c r="D24" s="121" t="s">
        <v>272</v>
      </c>
      <c r="E24" s="57" t="s">
        <v>249</v>
      </c>
      <c r="F24" s="61">
        <v>1</v>
      </c>
      <c r="G24" s="61">
        <v>2</v>
      </c>
      <c r="H24" s="61">
        <v>3</v>
      </c>
      <c r="I24" s="64" t="s">
        <v>250</v>
      </c>
      <c r="J24" s="64" t="s">
        <v>228</v>
      </c>
    </row>
    <row r="25" spans="2:10" ht="56.25" x14ac:dyDescent="0.25">
      <c r="B25" s="275"/>
      <c r="C25" s="48" t="s">
        <v>43</v>
      </c>
      <c r="D25" s="122" t="s">
        <v>251</v>
      </c>
      <c r="E25" s="57" t="s">
        <v>252</v>
      </c>
      <c r="F25" s="61">
        <v>1</v>
      </c>
      <c r="G25" s="61">
        <v>2</v>
      </c>
      <c r="H25" s="61">
        <v>3</v>
      </c>
      <c r="I25" s="64" t="s">
        <v>250</v>
      </c>
      <c r="J25" s="64" t="s">
        <v>228</v>
      </c>
    </row>
    <row r="26" spans="2:10" ht="56.25" x14ac:dyDescent="0.25">
      <c r="B26" s="272" t="s">
        <v>60</v>
      </c>
      <c r="C26" s="127" t="s">
        <v>288</v>
      </c>
      <c r="D26" s="122" t="s">
        <v>253</v>
      </c>
      <c r="E26" s="57" t="s">
        <v>254</v>
      </c>
      <c r="F26" s="61">
        <v>4</v>
      </c>
      <c r="G26" s="61">
        <v>7</v>
      </c>
      <c r="H26" s="61">
        <v>11</v>
      </c>
      <c r="I26" s="62" t="s">
        <v>231</v>
      </c>
      <c r="J26" s="62" t="s">
        <v>232</v>
      </c>
    </row>
    <row r="27" spans="2:10" ht="56.25" x14ac:dyDescent="0.25">
      <c r="B27" s="272"/>
      <c r="C27" s="48" t="s">
        <v>287</v>
      </c>
      <c r="D27" s="121" t="s">
        <v>273</v>
      </c>
      <c r="E27" s="124" t="s">
        <v>274</v>
      </c>
      <c r="F27" s="61">
        <v>2</v>
      </c>
      <c r="G27" s="61">
        <v>4</v>
      </c>
      <c r="H27" s="61">
        <v>6</v>
      </c>
      <c r="I27" s="63" t="s">
        <v>227</v>
      </c>
      <c r="J27" s="63" t="s">
        <v>228</v>
      </c>
    </row>
    <row r="28" spans="2:10" ht="56.25" x14ac:dyDescent="0.25">
      <c r="B28" s="272"/>
      <c r="C28" s="127" t="s">
        <v>286</v>
      </c>
      <c r="D28" s="57" t="s">
        <v>275</v>
      </c>
      <c r="E28" s="57" t="s">
        <v>276</v>
      </c>
      <c r="F28" s="61">
        <v>1</v>
      </c>
      <c r="G28" s="61">
        <v>2</v>
      </c>
      <c r="H28" s="61">
        <v>3</v>
      </c>
      <c r="I28" s="64" t="s">
        <v>250</v>
      </c>
      <c r="J28" s="64" t="s">
        <v>228</v>
      </c>
    </row>
    <row r="29" spans="2:10" ht="56.25" x14ac:dyDescent="0.25">
      <c r="B29" s="272"/>
      <c r="C29" s="52" t="s">
        <v>49</v>
      </c>
      <c r="D29" s="124" t="s">
        <v>279</v>
      </c>
      <c r="E29" s="57" t="s">
        <v>255</v>
      </c>
      <c r="F29" s="61">
        <v>1</v>
      </c>
      <c r="G29" s="61">
        <v>2</v>
      </c>
      <c r="H29" s="61">
        <v>3</v>
      </c>
      <c r="I29" s="64" t="s">
        <v>250</v>
      </c>
      <c r="J29" s="64" t="s">
        <v>228</v>
      </c>
    </row>
    <row r="30" spans="2:10" ht="54" customHeight="1" x14ac:dyDescent="0.25">
      <c r="B30" s="272"/>
      <c r="C30" s="48" t="s">
        <v>256</v>
      </c>
      <c r="D30" s="124" t="s">
        <v>277</v>
      </c>
      <c r="E30" s="124" t="s">
        <v>278</v>
      </c>
      <c r="F30" s="61">
        <v>5</v>
      </c>
      <c r="G30" s="61">
        <v>7</v>
      </c>
      <c r="H30" s="61">
        <v>12</v>
      </c>
      <c r="I30" s="62" t="s">
        <v>231</v>
      </c>
      <c r="J30" s="62" t="s">
        <v>232</v>
      </c>
    </row>
    <row r="31" spans="2:10" ht="95.25" customHeight="1" x14ac:dyDescent="0.25">
      <c r="B31" s="273" t="s">
        <v>52</v>
      </c>
      <c r="C31" s="127" t="s">
        <v>285</v>
      </c>
      <c r="D31" s="126" t="s">
        <v>257</v>
      </c>
      <c r="E31" s="58" t="s">
        <v>258</v>
      </c>
      <c r="F31" s="61">
        <v>5</v>
      </c>
      <c r="G31" s="61">
        <v>7</v>
      </c>
      <c r="H31" s="61">
        <v>12</v>
      </c>
      <c r="I31" s="62" t="s">
        <v>231</v>
      </c>
      <c r="J31" s="62" t="s">
        <v>232</v>
      </c>
    </row>
    <row r="32" spans="2:10" ht="56.25" x14ac:dyDescent="0.25">
      <c r="B32" s="274"/>
      <c r="C32" s="127" t="s">
        <v>284</v>
      </c>
      <c r="D32" s="57" t="s">
        <v>280</v>
      </c>
      <c r="E32" s="57" t="s">
        <v>259</v>
      </c>
      <c r="F32" s="61">
        <v>2</v>
      </c>
      <c r="G32" s="61">
        <v>4</v>
      </c>
      <c r="H32" s="61">
        <v>6</v>
      </c>
      <c r="I32" s="63" t="s">
        <v>227</v>
      </c>
      <c r="J32" s="63" t="s">
        <v>228</v>
      </c>
    </row>
    <row r="33" spans="2:10" ht="63.75" customHeight="1" x14ac:dyDescent="0.3">
      <c r="B33" s="274"/>
      <c r="C33" s="48" t="s">
        <v>57</v>
      </c>
      <c r="D33" s="59" t="s">
        <v>281</v>
      </c>
      <c r="E33" s="57" t="s">
        <v>262</v>
      </c>
      <c r="F33" s="61">
        <v>2</v>
      </c>
      <c r="G33" s="61">
        <v>4</v>
      </c>
      <c r="H33" s="61">
        <v>6</v>
      </c>
      <c r="I33" s="63" t="s">
        <v>227</v>
      </c>
      <c r="J33" s="63" t="s">
        <v>228</v>
      </c>
    </row>
    <row r="34" spans="2:10" ht="93" customHeight="1" x14ac:dyDescent="0.25">
      <c r="B34" s="275"/>
      <c r="C34" s="65" t="s">
        <v>283</v>
      </c>
      <c r="D34" s="57" t="s">
        <v>282</v>
      </c>
      <c r="E34" s="60" t="s">
        <v>261</v>
      </c>
      <c r="F34" s="61">
        <v>2</v>
      </c>
      <c r="G34" s="61">
        <v>4</v>
      </c>
      <c r="H34" s="61">
        <v>6</v>
      </c>
      <c r="I34" s="63" t="s">
        <v>227</v>
      </c>
      <c r="J34" s="63" t="s">
        <v>228</v>
      </c>
    </row>
    <row r="35" spans="2:10" ht="15.75" x14ac:dyDescent="0.25">
      <c r="D35" s="50"/>
      <c r="E35" s="51"/>
    </row>
    <row r="36" spans="2:10" ht="15.75" x14ac:dyDescent="0.25">
      <c r="D36" s="50"/>
      <c r="E36" s="51"/>
    </row>
  </sheetData>
  <mergeCells count="9">
    <mergeCell ref="F8:J8"/>
    <mergeCell ref="E8:E9"/>
    <mergeCell ref="D8:D9"/>
    <mergeCell ref="B26:B30"/>
    <mergeCell ref="B31:B34"/>
    <mergeCell ref="C8:C9"/>
    <mergeCell ref="B8:B9"/>
    <mergeCell ref="B10:B13"/>
    <mergeCell ref="B14:B25"/>
  </mergeCells>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Matriz calidad</vt:lpstr>
      <vt:lpstr>ISO-27002</vt:lpstr>
      <vt:lpstr>Matriz Riesgo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PREMIUM</dc:creator>
  <cp:lastModifiedBy>juan guillermo villegas zuleta</cp:lastModifiedBy>
  <dcterms:created xsi:type="dcterms:W3CDTF">2020-05-31T22:14:12Z</dcterms:created>
  <dcterms:modified xsi:type="dcterms:W3CDTF">2020-10-03T01:25:26Z</dcterms:modified>
</cp:coreProperties>
</file>