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ilemon\Documents\StivenMelo\sena\VI Trimestre\Semana9\"/>
    </mc:Choice>
  </mc:AlternateContent>
  <xr:revisionPtr revIDLastSave="0" documentId="8_{6E992723-CCF3-416F-AA36-BF14AB2F0D07}" xr6:coauthVersionLast="45" xr6:coauthVersionMax="45" xr10:uidLastSave="{00000000-0000-0000-0000-000000000000}"/>
  <bookViews>
    <workbookView xWindow="-120" yWindow="-120" windowWidth="20730" windowHeight="11160" activeTab="2" xr2:uid="{00000000-000D-0000-FFFF-FFFF00000000}"/>
  </bookViews>
  <sheets>
    <sheet name="Matriz calidad" sheetId="1" r:id="rId1"/>
    <sheet name="ISO-27002" sheetId="3" r:id="rId2"/>
    <sheet name="Matriz riesgo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4" i="1" l="1"/>
  <c r="M20" i="1"/>
  <c r="M52" i="1"/>
  <c r="M53" i="1"/>
  <c r="M51" i="1"/>
  <c r="M49" i="1"/>
  <c r="J48" i="1" s="1"/>
  <c r="M45" i="1"/>
  <c r="J44" i="1" s="1"/>
  <c r="H43" i="1" s="1"/>
  <c r="M41" i="1"/>
  <c r="M42" i="1"/>
  <c r="M40" i="1"/>
  <c r="M38" i="1"/>
  <c r="J37" i="1" s="1"/>
  <c r="M33" i="1"/>
  <c r="M34" i="1"/>
  <c r="M32" i="1"/>
  <c r="M29" i="1"/>
  <c r="M30" i="1"/>
  <c r="M28" i="1"/>
  <c r="M26" i="1"/>
  <c r="J24" i="1" s="1"/>
  <c r="M25" i="1"/>
  <c r="M21" i="1"/>
  <c r="M22" i="1"/>
  <c r="M23" i="1"/>
  <c r="J50" i="1" l="1"/>
  <c r="H47" i="1" s="1"/>
  <c r="J39" i="1"/>
  <c r="H36" i="1" s="1"/>
  <c r="J31" i="1"/>
  <c r="J27" i="1"/>
  <c r="J19" i="1"/>
  <c r="H18" i="1" s="1"/>
  <c r="M51" i="3"/>
  <c r="M50" i="3"/>
  <c r="M49" i="3"/>
  <c r="M47" i="3"/>
  <c r="M45" i="3"/>
  <c r="M43" i="3"/>
  <c r="M42" i="3"/>
  <c r="M167" i="3"/>
  <c r="M166" i="3"/>
  <c r="M164" i="3"/>
  <c r="M163" i="3"/>
  <c r="M161" i="3"/>
  <c r="M160" i="3"/>
  <c r="M159" i="3"/>
  <c r="M158" i="3"/>
  <c r="M157" i="3"/>
  <c r="M152" i="3"/>
  <c r="M151" i="3"/>
  <c r="M150" i="3"/>
  <c r="M149" i="3"/>
  <c r="M148" i="3"/>
  <c r="M145" i="3"/>
  <c r="M144" i="3"/>
  <c r="M143" i="3"/>
  <c r="M141" i="3"/>
  <c r="M136" i="3"/>
  <c r="J135" i="3" s="1"/>
  <c r="M134" i="3"/>
  <c r="M133" i="3"/>
  <c r="M132" i="3"/>
  <c r="M131" i="3"/>
  <c r="M130" i="3"/>
  <c r="M128" i="3"/>
  <c r="M127" i="3"/>
  <c r="M126" i="3"/>
  <c r="M124" i="3"/>
  <c r="M121" i="3"/>
  <c r="M120" i="3"/>
  <c r="M119" i="3"/>
  <c r="M118" i="3"/>
  <c r="M112" i="3"/>
  <c r="M111" i="3"/>
  <c r="M110" i="3"/>
  <c r="M109" i="3"/>
  <c r="M108" i="3"/>
  <c r="M107" i="3"/>
  <c r="M105" i="3"/>
  <c r="M104" i="3"/>
  <c r="M103" i="3"/>
  <c r="M101" i="3"/>
  <c r="M100" i="3"/>
  <c r="M99" i="3"/>
  <c r="M98" i="3"/>
  <c r="M97" i="3"/>
  <c r="M95" i="3"/>
  <c r="M94" i="3"/>
  <c r="M93" i="3"/>
  <c r="M92" i="3"/>
  <c r="M90" i="3"/>
  <c r="M89" i="3"/>
  <c r="M87" i="3"/>
  <c r="J86" i="3" s="1"/>
  <c r="M85" i="3"/>
  <c r="M84" i="3"/>
  <c r="M82" i="3"/>
  <c r="M81" i="3"/>
  <c r="M78" i="3"/>
  <c r="M77" i="3"/>
  <c r="M73" i="3"/>
  <c r="M74" i="3"/>
  <c r="M75" i="3"/>
  <c r="M72" i="3"/>
  <c r="M63" i="3"/>
  <c r="M64" i="3"/>
  <c r="M65" i="3"/>
  <c r="M66" i="3"/>
  <c r="M67" i="3"/>
  <c r="M68" i="3"/>
  <c r="M62" i="3"/>
  <c r="M56" i="3"/>
  <c r="M57" i="3"/>
  <c r="M58" i="3"/>
  <c r="M59" i="3"/>
  <c r="M60" i="3"/>
  <c r="M29" i="3"/>
  <c r="M19" i="3"/>
  <c r="M20" i="3"/>
  <c r="M21" i="3"/>
  <c r="M15" i="3"/>
  <c r="M28" i="3"/>
  <c r="J26" i="3" s="1"/>
  <c r="M27" i="3"/>
  <c r="M24" i="3"/>
  <c r="M25" i="3"/>
  <c r="M22" i="3"/>
  <c r="M23" i="3"/>
  <c r="M156" i="3"/>
  <c r="M140" i="3"/>
  <c r="M123" i="3"/>
  <c r="M116" i="3"/>
  <c r="J115" i="3" s="1"/>
  <c r="M79" i="3"/>
  <c r="M55" i="3"/>
  <c r="M46" i="3"/>
  <c r="M41" i="3"/>
  <c r="M38" i="3"/>
  <c r="M37" i="3"/>
  <c r="M35" i="3"/>
  <c r="M33" i="3"/>
  <c r="M34" i="3"/>
  <c r="M18" i="3"/>
  <c r="M14" i="3"/>
  <c r="M17" i="1"/>
  <c r="J48" i="3" l="1"/>
  <c r="J139" i="3"/>
  <c r="J125" i="3"/>
  <c r="J122" i="3"/>
  <c r="J88" i="3"/>
  <c r="J142" i="3"/>
  <c r="H138" i="3" s="1"/>
  <c r="J129" i="3"/>
  <c r="J117" i="3"/>
  <c r="J106" i="3"/>
  <c r="J102" i="3"/>
  <c r="J96" i="3"/>
  <c r="J91" i="3"/>
  <c r="J83" i="3"/>
  <c r="J80" i="3"/>
  <c r="J40" i="3"/>
  <c r="J36" i="3"/>
  <c r="J155" i="3"/>
  <c r="J165" i="3"/>
  <c r="J162" i="3"/>
  <c r="J147" i="3"/>
  <c r="H146" i="3" s="1"/>
  <c r="J76" i="3"/>
  <c r="J71" i="3"/>
  <c r="J54" i="3"/>
  <c r="J61" i="3"/>
  <c r="J44" i="3"/>
  <c r="J32" i="3"/>
  <c r="H31" i="3" s="1"/>
  <c r="J17" i="3"/>
  <c r="J13" i="3"/>
  <c r="H12" i="3" s="1"/>
  <c r="H114" i="3" l="1"/>
  <c r="H70" i="3"/>
  <c r="H53" i="3"/>
  <c r="H39" i="3"/>
  <c r="H154" i="3"/>
  <c r="H16" i="3"/>
  <c r="M15" i="1"/>
  <c r="M16" i="1"/>
  <c r="G57" i="1"/>
  <c r="J13" i="1" l="1"/>
  <c r="H12" i="1" s="1"/>
  <c r="H58" i="1" s="1"/>
  <c r="H170" i="3"/>
</calcChain>
</file>

<file path=xl/sharedStrings.xml><?xml version="1.0" encoding="utf-8"?>
<sst xmlns="http://schemas.openxmlformats.org/spreadsheetml/2006/main" count="649" uniqueCount="350">
  <si>
    <t>Escala Visual de la valoracion del control</t>
  </si>
  <si>
    <t xml:space="preserve">Alto </t>
  </si>
  <si>
    <t xml:space="preserve">Medio </t>
  </si>
  <si>
    <t>Bajo</t>
  </si>
  <si>
    <t>Mas del 70% de cumplimiento</t>
  </si>
  <si>
    <t>Entre el 30 y 69 % de cumplimiento</t>
  </si>
  <si>
    <t>Por debajo del 30%</t>
  </si>
  <si>
    <t xml:space="preserve">Dominio </t>
  </si>
  <si>
    <t xml:space="preserve">Objetivos de Control </t>
  </si>
  <si>
    <t xml:space="preserve">Controles </t>
  </si>
  <si>
    <t xml:space="preserve">Orientacion </t>
  </si>
  <si>
    <t xml:space="preserve">Descripcion </t>
  </si>
  <si>
    <t>Peso del dominio</t>
  </si>
  <si>
    <t>Nivel de cumplimineto del dominio</t>
  </si>
  <si>
    <t>Peso del objetivo</t>
  </si>
  <si>
    <t>Nivel de cumplimineto del objetivo</t>
  </si>
  <si>
    <t>Peso del control</t>
  </si>
  <si>
    <t>Nivel de cumplimiento del control</t>
  </si>
  <si>
    <t>Escala del cumplimiento del control</t>
  </si>
  <si>
    <t xml:space="preserve">Plantilla ISO 27002 </t>
  </si>
  <si>
    <t>Debe</t>
  </si>
  <si>
    <r>
      <rPr>
        <sz val="11"/>
        <rFont val="Calibri"/>
        <family val="2"/>
      </rPr>
      <t>Dominios</t>
    </r>
  </si>
  <si>
    <r>
      <rPr>
        <sz val="11"/>
        <rFont val="Calibri"/>
        <family val="2"/>
      </rPr>
      <t>Objetivos de control</t>
    </r>
  </si>
  <si>
    <r>
      <rPr>
        <sz val="11"/>
        <rFont val="Calibri"/>
        <family val="2"/>
      </rPr>
      <t>Controles</t>
    </r>
  </si>
  <si>
    <t xml:space="preserve">Analisis  </t>
  </si>
  <si>
    <t>Levantamiento de informacion</t>
  </si>
  <si>
    <t>Entrevistas</t>
  </si>
  <si>
    <t>Observacion</t>
  </si>
  <si>
    <t xml:space="preserve">Concluciones  </t>
  </si>
  <si>
    <t>Planeacion</t>
  </si>
  <si>
    <t>Informe de Requerimientos(estandar IEEE830)</t>
  </si>
  <si>
    <t>Requerimientos no funcionales</t>
  </si>
  <si>
    <t>Casos de uso</t>
  </si>
  <si>
    <t>Especificacion de casos de uso(casos de uso extendidos)</t>
  </si>
  <si>
    <t>Mapa de procesos</t>
  </si>
  <si>
    <t>Diagrama de flujo de procesos</t>
  </si>
  <si>
    <t xml:space="preserve">Modelo Entidad Relacion </t>
  </si>
  <si>
    <t>Modelo Relacional</t>
  </si>
  <si>
    <t>Diccionario de datos</t>
  </si>
  <si>
    <t>Normalizacion de la base de datos</t>
  </si>
  <si>
    <t>Modelo logico</t>
  </si>
  <si>
    <t>Diagrama de clases</t>
  </si>
  <si>
    <t>Diagrama de distribucion</t>
  </si>
  <si>
    <t>Mockups de la aplicación</t>
  </si>
  <si>
    <t>Base de Datos</t>
  </si>
  <si>
    <t>Contruccion de la base de datos</t>
  </si>
  <si>
    <t>Interfaz grafica de usuario</t>
  </si>
  <si>
    <t>Maquetacion de la aplicación (HTML)</t>
  </si>
  <si>
    <t>Implementacion de estilos</t>
  </si>
  <si>
    <t>Implementación de JavaScript</t>
  </si>
  <si>
    <t>Codificacion y manejo de CRUD.</t>
  </si>
  <si>
    <t>Crud funcional modulos del sistema</t>
  </si>
  <si>
    <t>Evaluación</t>
  </si>
  <si>
    <t>Modelo de Calidad</t>
  </si>
  <si>
    <t>Gestion de pruebas de calidad</t>
  </si>
  <si>
    <t>Construccion de Manuales</t>
  </si>
  <si>
    <t>Manual Tecnico</t>
  </si>
  <si>
    <t>Manual de Usuario</t>
  </si>
  <si>
    <t>Manual de inatalacion</t>
  </si>
  <si>
    <t>SIGI - DANA'S</t>
  </si>
  <si>
    <t>Ejecución</t>
  </si>
  <si>
    <t xml:space="preserve">Peso de dominio total </t>
  </si>
  <si>
    <t>Store Inventory Control - SIC</t>
  </si>
  <si>
    <t>Politica de Seguridad</t>
  </si>
  <si>
    <t xml:space="preserve">Politica de Seguridad de la informacion. </t>
  </si>
  <si>
    <t>Documento de la política de seguridad de la información</t>
  </si>
  <si>
    <t>Revisión de la política de seguridad de la información</t>
  </si>
  <si>
    <t xml:space="preserve">Estructura organizativa para la seguridad </t>
  </si>
  <si>
    <t xml:space="preserve">Organización interna </t>
  </si>
  <si>
    <t>Comité de la dirección sobre seguridad de la información</t>
  </si>
  <si>
    <t>Coordinación de la seguridad de la información</t>
  </si>
  <si>
    <t>Asignación de responsabilidades para la de seguridad de la información</t>
  </si>
  <si>
    <t>Proceso de autorización para instalaciones de procesamiento de información</t>
  </si>
  <si>
    <t>Acuerdos de confidencialidad</t>
  </si>
  <si>
    <t>Puede</t>
  </si>
  <si>
    <t>Contacto con autoridades</t>
  </si>
  <si>
    <t>Contacto con grupos de interés</t>
  </si>
  <si>
    <t>Revisión independiente de la seguridad de la información</t>
  </si>
  <si>
    <t>Terceras partes</t>
  </si>
  <si>
    <t>Responsabilidad sobre los activos</t>
  </si>
  <si>
    <t>Clasificación de la información</t>
  </si>
  <si>
    <t>Temas de seguridad en acuerdos con terceras partes</t>
  </si>
  <si>
    <t xml:space="preserve">Clasificacion y Control de activos </t>
  </si>
  <si>
    <t xml:space="preserve">Resposabilidad sobre todos los activos </t>
  </si>
  <si>
    <t xml:space="preserve">Inventario de activos </t>
  </si>
  <si>
    <t xml:space="preserve">Propietario de activos </t>
  </si>
  <si>
    <t xml:space="preserve">Uso aceptable de los activos </t>
  </si>
  <si>
    <t xml:space="preserve">Clasificacion de la informacion </t>
  </si>
  <si>
    <t xml:space="preserve">Guias de Clasificacion </t>
  </si>
  <si>
    <t xml:space="preserve">Etiquetado y manejo de la informacion </t>
  </si>
  <si>
    <t>Seguridad en el personal</t>
  </si>
  <si>
    <t xml:space="preserve">Antes del empleo </t>
  </si>
  <si>
    <t xml:space="preserve">Roles y responsabilidades </t>
  </si>
  <si>
    <t xml:space="preserve">Verificacion </t>
  </si>
  <si>
    <t xml:space="preserve">Terminos y condiciones de empleo </t>
  </si>
  <si>
    <t xml:space="preserve">Durante el empleo </t>
  </si>
  <si>
    <t xml:space="preserve">Responsabilidades de la gerencia </t>
  </si>
  <si>
    <t xml:space="preserve">Educacion y formacion en seguridad de la formacion </t>
  </si>
  <si>
    <t xml:space="preserve">Procesos disciplinarios </t>
  </si>
  <si>
    <t>Terminación o cambio del empleo</t>
  </si>
  <si>
    <t>Responsabilidades en la terminación</t>
  </si>
  <si>
    <t>Devolución de activos</t>
  </si>
  <si>
    <t>Eliminación de privilegios de acceso</t>
  </si>
  <si>
    <t xml:space="preserve">Seguridad fisica y de el entorno </t>
  </si>
  <si>
    <t>Áreas Seguras</t>
  </si>
  <si>
    <t>Perímetro de seguridad física</t>
  </si>
  <si>
    <t>Controles de acceso físico</t>
  </si>
  <si>
    <t>Seguridad de oficinas, recintos e instalaciones</t>
  </si>
  <si>
    <t>Protección contra amenazas externas y ambientales</t>
  </si>
  <si>
    <t>Trabajo de áreas seguras</t>
  </si>
  <si>
    <t>Áreas de carga, entrega y áreas públicas</t>
  </si>
  <si>
    <t>Seguridad de los Equipos</t>
  </si>
  <si>
    <t>Ubicación y protección del equipo</t>
  </si>
  <si>
    <t>Herramientas de soporte</t>
  </si>
  <si>
    <t>Seguridad del cableado</t>
  </si>
  <si>
    <t>Mantenimiento de equipos</t>
  </si>
  <si>
    <t>Seguridad del equipamiento fuera de las instalaciones</t>
  </si>
  <si>
    <t>Seguridad en la reutilización o eliminación de equipos</t>
  </si>
  <si>
    <t>Movimientos de equipos</t>
  </si>
  <si>
    <t>Gestión de comunicaciones y operaciones</t>
  </si>
  <si>
    <t>Procedimientos operacionales y responsabilidades</t>
  </si>
  <si>
    <t>Procedimientos de operación documentados</t>
  </si>
  <si>
    <t>Control de cambios</t>
  </si>
  <si>
    <t>Separación de funciones</t>
  </si>
  <si>
    <t>Separación de las instalaciones de desarrollo y producción</t>
  </si>
  <si>
    <t>Administración de servicios de terceras partes</t>
  </si>
  <si>
    <t>Entrega de servicios</t>
  </si>
  <si>
    <t>Monitoreo y revisión de servicios de terceros</t>
  </si>
  <si>
    <t>Manejo de cambios a servicios de terceros</t>
  </si>
  <si>
    <t>Planificación y aceptación del sistema</t>
  </si>
  <si>
    <t>Planificación de la capacidad</t>
  </si>
  <si>
    <t>Aceptación del sistema</t>
  </si>
  <si>
    <t>Protección contra software malicioso y móvil</t>
  </si>
  <si>
    <t>Controles contra software malicioso</t>
  </si>
  <si>
    <t>Controles contra código móvil</t>
  </si>
  <si>
    <t>Copias de seguridad</t>
  </si>
  <si>
    <t>Información de copias de seguridad</t>
  </si>
  <si>
    <t>Administración de la seguridad en redes</t>
  </si>
  <si>
    <t>Controles de redes</t>
  </si>
  <si>
    <t>Seguridad de los servicios de red</t>
  </si>
  <si>
    <t>Manejo de medios de soporte</t>
  </si>
  <si>
    <t>Administración de los medios de computación removibles</t>
  </si>
  <si>
    <t>Eliminación de medios</t>
  </si>
  <si>
    <t>Procedimientos para el manejo de la información</t>
  </si>
  <si>
    <t>Seguridad de la documentación del sistema</t>
  </si>
  <si>
    <t>Intercambio de información</t>
  </si>
  <si>
    <t>Políticas y procedimientos para el intercambio de información</t>
  </si>
  <si>
    <t>Acuerdos de intercambio</t>
  </si>
  <si>
    <t>Medios físicos en transito</t>
  </si>
  <si>
    <t>Mensajes electrónicos</t>
  </si>
  <si>
    <t>Sistemas de información del negocio</t>
  </si>
  <si>
    <t>Servicios de comercio electronico</t>
  </si>
  <si>
    <t>Comercio electronico</t>
  </si>
  <si>
    <t>Transacciones en línea</t>
  </si>
  <si>
    <t>Información públicamente disponible</t>
  </si>
  <si>
    <t>Monitoreo y supervisión</t>
  </si>
  <si>
    <t>Logs de auditoria</t>
  </si>
  <si>
    <t>Monitoreo de uso de sistema</t>
  </si>
  <si>
    <t>Protección de los logs</t>
  </si>
  <si>
    <t>Registro de actividades de administrador y operador del sistema</t>
  </si>
  <si>
    <t>Fallas de login</t>
  </si>
  <si>
    <t>Sincronización del reloj</t>
  </si>
  <si>
    <t>Control de accesos</t>
  </si>
  <si>
    <t>Requisitos de negocio para el control de acceso</t>
  </si>
  <si>
    <t>Política de control de accesos</t>
  </si>
  <si>
    <t>Administración de acceso de usuarios</t>
  </si>
  <si>
    <t>Registro de usuarios</t>
  </si>
  <si>
    <t>Administración de privilegios</t>
  </si>
  <si>
    <t>Administración de contraseñas</t>
  </si>
  <si>
    <t>Revisión de los derechos de acceso de usuario</t>
  </si>
  <si>
    <t>Controles criptográficos</t>
  </si>
  <si>
    <t>Política de utilización de controles criptográficos</t>
  </si>
  <si>
    <t>Administración de llaves</t>
  </si>
  <si>
    <t>Seguridad de los archivos del sistema</t>
  </si>
  <si>
    <t>Control del software operacional</t>
  </si>
  <si>
    <t>Protección de los datos de prueba del sistema</t>
  </si>
  <si>
    <t>Control de acceso al código fuente de las aplicaciones</t>
  </si>
  <si>
    <t>Seguridad en los procesos de desarrollo y soporte</t>
  </si>
  <si>
    <t>Procedimientos de control de cambios</t>
  </si>
  <si>
    <t>Revisión técnica de los cambios en el sistema operativo</t>
  </si>
  <si>
    <t>Restricciones en los cambio a los paquetes de software</t>
  </si>
  <si>
    <t>Fugas de información</t>
  </si>
  <si>
    <t>Desarrollo externo de software</t>
  </si>
  <si>
    <t>Gestión de vulnerabilidades técnicas</t>
  </si>
  <si>
    <t>Control de vulnerabilidades técnicas</t>
  </si>
  <si>
    <t>Gestión de incidentes de la seguridad de la información</t>
  </si>
  <si>
    <t>Notificando eventos de seguridad de la información y debilidades</t>
  </si>
  <si>
    <t>Reportando eventos de seguridad de la información</t>
  </si>
  <si>
    <t>Reportando debilidades de seguridad</t>
  </si>
  <si>
    <t>Gestión de incidentes y mejoramiento de la seguridad de la información</t>
  </si>
  <si>
    <t>Procedimientos y responsabilidades</t>
  </si>
  <si>
    <t>Lecciones aprendidas</t>
  </si>
  <si>
    <t>Recolección de evidencia</t>
  </si>
  <si>
    <t>Gestión de la continuidad del negocio</t>
  </si>
  <si>
    <t>Aspectos de seguridad de la información en la gestión de continuidad del negocio</t>
  </si>
  <si>
    <t>Inclusión de seguridad de la información en el proceso de gestión de la continuidad del negocio</t>
  </si>
  <si>
    <t>Continuidad del negocio y análisis del riesgo</t>
  </si>
  <si>
    <t>Desarrollo e implementación de planes de continuidad incluyendo seguridad de la información</t>
  </si>
  <si>
    <t>Marco para la planeación de la continuidad del negocio</t>
  </si>
  <si>
    <t>Prueba, mantenimiento y reevaluación de los planes de continuidad del negocio</t>
  </si>
  <si>
    <t>Cumplimiento</t>
  </si>
  <si>
    <t>Cumplimiento con los requisitos legales</t>
  </si>
  <si>
    <t>Identificación de la legislación aplicable</t>
  </si>
  <si>
    <t>Derechos de propiedad intelectual (dpi)</t>
  </si>
  <si>
    <t>Protección de los registros de la organización</t>
  </si>
  <si>
    <t>Protección de datos y privacidad de la información personal</t>
  </si>
  <si>
    <t>Prevención del uso inadecuado de los recursos de procesamiento de información</t>
  </si>
  <si>
    <t>Regulación de controles para el uso de criptografía</t>
  </si>
  <si>
    <t>Cumplimiento con las políticas y estándares de seguridad y cumplimiento técnico</t>
  </si>
  <si>
    <t>Cumplimiento con las políticas y procedimientos</t>
  </si>
  <si>
    <t>Verificación de la cumplimiento técnico</t>
  </si>
  <si>
    <t>Consideraciones de la auditoria de sistemas de información</t>
  </si>
  <si>
    <t>Controles de auditoria a los sistemas de información</t>
  </si>
  <si>
    <t>Protección de las herramientas de auditoria de sistemas</t>
  </si>
  <si>
    <t>Codificación casos de uso</t>
  </si>
  <si>
    <t>Entre el 30 y 70 % de cumplimiento</t>
  </si>
  <si>
    <t>Manual de instalación</t>
  </si>
  <si>
    <t>Construcción de la base de datos</t>
  </si>
  <si>
    <t>Diagrama de distribución</t>
  </si>
  <si>
    <t>Normalización de la base de datos</t>
  </si>
  <si>
    <t>Nivel de cumplimineto del dominio total</t>
  </si>
  <si>
    <t>Total de dominios</t>
  </si>
  <si>
    <t>Matriz de calidad</t>
  </si>
  <si>
    <t>Fase</t>
  </si>
  <si>
    <t xml:space="preserve">Actividad </t>
  </si>
  <si>
    <t xml:space="preserve">Observación </t>
  </si>
  <si>
    <t>Punto critico</t>
  </si>
  <si>
    <t xml:space="preserve">Porcentaje  </t>
  </si>
  <si>
    <t xml:space="preserve">Solución </t>
  </si>
  <si>
    <t xml:space="preserve">Análisis </t>
  </si>
  <si>
    <t xml:space="preserve">Nombre del  proyecto </t>
  </si>
  <si>
    <t>No hubo observación</t>
  </si>
  <si>
    <t>No</t>
  </si>
  <si>
    <t>No hubo inconvenientes con el nombre del proyecto,</t>
  </si>
  <si>
    <t>Objetivos general</t>
  </si>
  <si>
    <t xml:space="preserve">No teníamos una idea clara a lo que va enfocado el proyecto </t>
  </si>
  <si>
    <t>Si</t>
  </si>
  <si>
    <t>Se reunió el equipo de trabajo y la ayuda de una instructora se dedujeron cual es el punto vital a la que queremos que llegue en el proyecto</t>
  </si>
  <si>
    <t>planteamiento del problema</t>
  </si>
  <si>
    <t xml:space="preserve">No tener la descripción clara del problema que vamos mejorar para emplearlo el proyecto </t>
  </si>
  <si>
    <t>si</t>
  </si>
  <si>
    <r>
      <t>Se reunió el equipo de trabajo y con los diferentes puntos de vista de los integrantes</t>
    </r>
    <r>
      <rPr>
        <sz val="11"/>
        <color rgb="FF262626"/>
        <rFont val="Century Gothic"/>
        <family val="2"/>
      </rPr>
      <t xml:space="preserve"> se describió correctamente el planteamiento del problema que vamos abordar en el proyecto</t>
    </r>
    <r>
      <rPr>
        <sz val="11"/>
        <color rgb="FF000000"/>
        <rFont val="Century Gothic"/>
        <family val="2"/>
      </rPr>
      <t xml:space="preserve"> </t>
    </r>
  </si>
  <si>
    <t xml:space="preserve">alcance del proyecto </t>
  </si>
  <si>
    <t>La Mala planificación los objetivos que podríamos  alcanzar en el proyecto</t>
  </si>
  <si>
    <t xml:space="preserve">Se reunió el equipo de trabajo y se debatió el alcance del proyecto para no tener riesgos de una mala planificación y falta de recurso para el proyecto </t>
  </si>
  <si>
    <t xml:space="preserve">técnicas del levantamiento  de la información </t>
  </si>
  <si>
    <t xml:space="preserve">El analista no fue tan contundente ya que al identificar problemas o las oportunidades de mejora la información adquirida fue un desacierto </t>
  </si>
  <si>
    <t>Se realizó de nuevo el analista para recopilar datos de información con el propósito de identificar problemas y sus oportunidades de mejora</t>
  </si>
  <si>
    <t>Diseño</t>
  </si>
  <si>
    <t>Elaboración BPMN</t>
  </si>
  <si>
    <t>No se tuvo la claridad de la descripción del paso de un proceso</t>
  </si>
  <si>
    <r>
      <t>Se reunió el equipo de trabajo y se plantearon los distintos</t>
    </r>
    <r>
      <rPr>
        <sz val="11"/>
        <color theme="1"/>
        <rFont val="Century Gothic"/>
        <family val="2"/>
      </rPr>
      <t xml:space="preserve"> procesos y los mensajes que fluyen entre los participantes de las diferentes actividades llegando a la lógica de los paso a paso de cada uno de proceso</t>
    </r>
  </si>
  <si>
    <t xml:space="preserve">Requerimientos funcionales y no funcionales </t>
  </si>
  <si>
    <t xml:space="preserve">Algunos requerimientos funcionales no cumplieron con el objetivo ya representados en el sistema </t>
  </si>
  <si>
    <r>
      <t xml:space="preserve">Se reunió el equipo de trabajo </t>
    </r>
    <r>
      <rPr>
        <sz val="11"/>
        <color rgb="FF262626"/>
        <rFont val="Century Gothic"/>
        <family val="2"/>
      </rPr>
      <t xml:space="preserve">y se generaron nuevos requerimientos para la funcionalidad de las operaciones del sistema </t>
    </r>
    <r>
      <rPr>
        <sz val="11"/>
        <color theme="1"/>
        <rFont val="Century Gothic"/>
        <family val="2"/>
      </rPr>
      <t>de software y sus componentes</t>
    </r>
  </si>
  <si>
    <t>Documentos IEE 830</t>
  </si>
  <si>
    <t xml:space="preserve">Documentación no cumplió con las exigencias acordadas con la descripción de los requerimiento o requisitos de software </t>
  </si>
  <si>
    <t>Con el grupo de desarrollo se generó un nuevo documento donde se plantea la especificación de los requerimiento y requisitos de software</t>
  </si>
  <si>
    <t>Diagrama de casos de uso</t>
  </si>
  <si>
    <t xml:space="preserve">La descripción no fue la acertada ya que de parte de los usuarios externos no se comprendió las actividades que realiza diferentes actores en el sistema </t>
  </si>
  <si>
    <t>Se realizó la descripción de las actividades que vamos a realizar en el sistema con los distintos actores que tiene los proceso o subproceso</t>
  </si>
  <si>
    <t>Formato de caso de uso extendido</t>
  </si>
  <si>
    <t xml:space="preserve">No comprendíamos bien la plantilla de caso de uso extendido ya que no sabíamos cómo manejar excepciones, alternativas, etc. de los actores que intervenía en los casos de uso específicos </t>
  </si>
  <si>
    <t xml:space="preserve">Se realizó el paso a paso en la plantilla de casos de uso extendió ya que en ella se indica cada una de las acciones que pueden realizar los actores del sistema </t>
  </si>
  <si>
    <t>Modelo entidad relación</t>
  </si>
  <si>
    <t xml:space="preserve"> La conformación de la base de datos tenia datos redundantes</t>
  </si>
  <si>
    <t xml:space="preserve">se realizó la introducción, y organización de la información sobre todo tipo de datos y eliminación de datos innecesarios </t>
  </si>
  <si>
    <t xml:space="preserve">No se realizó correctamente de la redundancia de los datos ni la disminución de los problemas tampoco se generó una actualización de los datos en las tablas </t>
  </si>
  <si>
    <t xml:space="preserve">Se reunió el equipo de trabajo se normaliza la base de datos eliminado la información innecesaria  </t>
  </si>
  <si>
    <t>Diccionarios de datos</t>
  </si>
  <si>
    <t xml:space="preserve">No se tiene un manejo detallado del sistema como puede ser la documentación </t>
  </si>
  <si>
    <t>Se genera nuevos detallado del sistema como puede ser la documentación las características del sistema</t>
  </si>
  <si>
    <t xml:space="preserve">Nos encontramos con algunas falencias al momento de modelar el diagrama de distribución ya que los paso no era acorde a como lo habiamos plasmado </t>
  </si>
  <si>
    <t>Se corrigió gráficamente los pasos que se siguen en toda una secuencia de actividades, dentro de un proceso o un procedimiento</t>
  </si>
  <si>
    <t>Diagramas de clases</t>
  </si>
  <si>
    <t xml:space="preserve">Nos encontramos con algunas falencias al momento de modelar el diagrama de clases </t>
  </si>
  <si>
    <t>Corregimos el diagrama mostrando las clases del sistema, sus atributos, operaciones, y las relaciones entre los objetos</t>
  </si>
  <si>
    <t xml:space="preserve">No hubo solución </t>
  </si>
  <si>
    <t xml:space="preserve">Función </t>
  </si>
  <si>
    <t xml:space="preserve">Se presentan falencias con la base de datos por el motivo de la mala estructurada   para recoger, almacenar y administrar la información interna </t>
  </si>
  <si>
    <t xml:space="preserve">Se realizó la   construcción de la base como objetivo genera una organización a través del almacenamiento y el procesamiento de un conjunto de información </t>
  </si>
  <si>
    <t>Maquetación del aplicativo</t>
  </si>
  <si>
    <t>Al momento de darle el estilo HTLML no teníamos conocimientos del leguaje de marcado y podríamos alterar el diseño de la representación de Mockups de la aplicación</t>
  </si>
  <si>
    <t>Buscamos información y conocimiento de HTML para estructural aplicativo y también para insertar otros códigos más potentes, como los de Javascript</t>
  </si>
  <si>
    <t>Implementación de estilos</t>
  </si>
  <si>
    <t>Al momento de darle el estilo css no teníamos conocimientos del estilo de cascada podríamos alterar el diseño de la representación de Mockups de la aplicación</t>
  </si>
  <si>
    <t>Buscando información del lenguaje de diseño grafico css que nos permita darle estilos de cascada y aplicarlas  como  (colores, márgenes, formas, tipos de letras, etc.)</t>
  </si>
  <si>
    <t>CU 01 Inicio sesión</t>
  </si>
  <si>
    <t>No contamos con el suficiente conocimiento de la codificación inicial sesión</t>
  </si>
  <si>
    <t xml:space="preserve">Buscando información del lenguaje de codificación  y cuál era su la forma correcta </t>
  </si>
  <si>
    <t>CU 02 Registrar usuario</t>
  </si>
  <si>
    <t xml:space="preserve">No contamos con el suficiente conocimiento de la codificación del registro de usuarios </t>
  </si>
  <si>
    <t xml:space="preserve">Buscando la información del lenguaje de codificación  y cuál era su la forma correcta para que los usuarios quedara vinculados a nuestra base de datos </t>
  </si>
  <si>
    <t>CU 03 Cerrar sesión</t>
  </si>
  <si>
    <r>
      <t xml:space="preserve"> </t>
    </r>
    <r>
      <rPr>
        <sz val="11"/>
        <color theme="1"/>
        <rFont val="Century Gothic"/>
        <family val="2"/>
      </rPr>
      <t xml:space="preserve">No contamos con el suficiente conocimiento de la codificación del cerrar sesión diferentes formas de que usuarios pueda salir de su perfil con una alerta que le diga si desea salir   </t>
    </r>
  </si>
  <si>
    <r>
      <t xml:space="preserve">Buscando la información del lenguajede codificación  y cuál era la forma más adecuada para que </t>
    </r>
    <r>
      <rPr>
        <sz val="11"/>
        <color theme="1"/>
        <rFont val="Century Gothic"/>
        <family val="2"/>
      </rPr>
      <t xml:space="preserve">alerta que le diga al usuario su desea salir del perfil  </t>
    </r>
  </si>
  <si>
    <t>CU 04 Recuperar contraseña</t>
  </si>
  <si>
    <t xml:space="preserve">No contamos con el conocimiento para enviar un mensaje al correo del usuario ya registrado por perdida o contraseña incorrecta </t>
  </si>
  <si>
    <t xml:space="preserve">Buscando la información del lenguaje de codificación  para vincular base de datos y nos almacene la información de que registramos en el aplicativo </t>
  </si>
  <si>
    <t>CU 05 Actualizar datos</t>
  </si>
  <si>
    <t xml:space="preserve">No contamos con el conocimiento de cuál era la forma más adecuada para que el usuario actualizar sus datos sin queda expuestos  </t>
  </si>
  <si>
    <t xml:space="preserve">Buscando la información del lenguaje de codificación para que el usuario al momento de que quiera actualizar  sus  también quede modificado su información en la base de datos </t>
  </si>
  <si>
    <t>CU 06 Cambiar contraseña</t>
  </si>
  <si>
    <t>No sabíamos como vincula un correo de usuario para que puede cambiar su contraseña por medio del correo ya registrado</t>
  </si>
  <si>
    <t xml:space="preserve">Buscando la información del lenguaje de codificación y a la ayuda suministrada por video pudimos vincular el correo de usuarios para el cambio de contraseña </t>
  </si>
  <si>
    <t>CU 07 Consultar usuario</t>
  </si>
  <si>
    <t xml:space="preserve">No contamos con el suficiente conocimiento para que los para que los usuarios registrados quedaran visualizados en un lista con sus respetivos datos </t>
  </si>
  <si>
    <t xml:space="preserve">Buscando la información del lenguaje de codificación y a la ayuda suministrada por video el registro queda visualizado en una lista con los datos correspondientes </t>
  </si>
  <si>
    <t>CU 08 Generar informe de usuario</t>
  </si>
  <si>
    <t xml:space="preserve">El informe delos usuario ya registrado se visualizara en la pantalla con su datos  </t>
  </si>
  <si>
    <t xml:space="preserve">Buscando la información del lenguaje de codificación se realizó  el informa de usuarios  se visualizar con sus respetivos datos </t>
  </si>
  <si>
    <t>CU 09 Registrar cotización</t>
  </si>
  <si>
    <t xml:space="preserve">No sabíamos como vincular la base de datos con el código para que el registro de la cotización quedara almacenado </t>
  </si>
  <si>
    <t>CU 10 Consultar cotización</t>
  </si>
  <si>
    <t xml:space="preserve">No contamos con el suficiente conocimiento para que los para que las cotizaciones registrados quedaran visualizados en un lista con sus respetivos datos </t>
  </si>
  <si>
    <t>CU 11 Cancelar cotización</t>
  </si>
  <si>
    <t xml:space="preserve">Falta de conocimiento del código para visualizar la cancelación de la cotización y no pareciera en el listado de las cotizaciones </t>
  </si>
  <si>
    <t xml:space="preserve">Buscando la información del lenguaje de codificación y realizado los query pudimos que se visualizara en la lista y nos mostrara que cotización fue cancelada </t>
  </si>
  <si>
    <t>CU 12 Notificar cotización del producto</t>
  </si>
  <si>
    <t xml:space="preserve">Falta de conocimiento del código para que mostrara cual productos fue cotizado </t>
  </si>
  <si>
    <t xml:space="preserve">Se investigó cual era la forma más adecuada de presentarle a administrador que productos fueron cotizados realizando el código más indicado  </t>
  </si>
  <si>
    <t>CU 13 Generar informe de cotización existente</t>
  </si>
  <si>
    <t xml:space="preserve">No contamos con el conocimiento con el código para que en el listado se visualizara culé producto cotizados sigue existente </t>
  </si>
  <si>
    <t xml:space="preserve">Se investigó cual era la forma más adecuada de presentarle a administrador el listado con los productos existentes y que fuera fácil de manejar   </t>
  </si>
  <si>
    <t>CU 14 Consultar productos del catalogo</t>
  </si>
  <si>
    <t xml:space="preserve">Falta de conocimiento del código  para visualizar el catálogo con su respetivos detalles del producto e imagen  </t>
  </si>
  <si>
    <r>
      <t xml:space="preserve">Buscando la información del lenguaje de codificación y a la ayuda suministrada por video </t>
    </r>
    <r>
      <rPr>
        <sz val="11"/>
        <color rgb="FF000000"/>
        <rFont val="Century Gothic"/>
        <family val="2"/>
      </rPr>
      <t>se puedo realizar el catalogo mostrando su detallas del productos  y la imagen se visualizar como un url</t>
    </r>
  </si>
  <si>
    <t>CU 15 Registra productos al catalogo</t>
  </si>
  <si>
    <t xml:space="preserve">No contamos con el conocimiento de cuál era la forma más adecuada para que los productos registrados quedaran vinculados a la base de datos  </t>
  </si>
  <si>
    <t xml:space="preserve">Se investigó cual era la forma más adecuada de presentarle a administrador  sobre el registro de productos </t>
  </si>
  <si>
    <t>CU 16 Actualizar productos del catalogo</t>
  </si>
  <si>
    <t>No sea  podido realizar la actualización de productos  del catálogo por falta de información</t>
  </si>
  <si>
    <t xml:space="preserve">Seguimos buscando la información de cómo actualizar el producto y también la base de datos </t>
  </si>
  <si>
    <t>CU 17 Generar reporte de productos</t>
  </si>
  <si>
    <t>No contamos con el suficiente conocimiento en el código para que el reporte de los productos registrado se visualizara</t>
  </si>
  <si>
    <r>
      <t xml:space="preserve">Buscando la información del lenguaje de codificación y a la ayuda suministrada por video </t>
    </r>
    <r>
      <rPr>
        <sz val="11"/>
        <color theme="1"/>
        <rFont val="Century Gothic"/>
        <family val="2"/>
      </rPr>
      <t xml:space="preserve">para que informes de los productos registrado se visualizara   </t>
    </r>
  </si>
  <si>
    <t>CU 18 Generar informe de productos</t>
  </si>
  <si>
    <t xml:space="preserve">No contamos con el suficiente conocimiento en el código para que el informe de los productos registrado se visualizara en un pdf con sus datos  </t>
  </si>
  <si>
    <r>
      <t xml:space="preserve">Buscando la información del lenguaje de codificación y a la ayuda suministrada por video </t>
    </r>
    <r>
      <rPr>
        <sz val="11"/>
        <color theme="1"/>
        <rFont val="Century Gothic"/>
        <family val="2"/>
      </rPr>
      <t xml:space="preserve">para que informes de los productos registrado se visualizara en un pdf con sus datos  </t>
    </r>
  </si>
  <si>
    <t>CU 19 Consultar ventas</t>
  </si>
  <si>
    <t xml:space="preserve">No contamos con el suficiente conocimiento para Consultar ventas registrados quedaran visualizados en un lista con sus respetivos datos </t>
  </si>
  <si>
    <t xml:space="preserve">Valoración Sistema </t>
  </si>
  <si>
    <t xml:space="preserve">Manual usuario </t>
  </si>
  <si>
    <t xml:space="preserve">la información suministra en el manual  no fue tan acertada  </t>
  </si>
  <si>
    <t>Se realizó la documentación y comunicación técnica que busca brindar asistencia a personas externas para la Usabilidad del sistema</t>
  </si>
  <si>
    <t>Manual técnico</t>
  </si>
  <si>
    <t xml:space="preserve">Se explicó de manera detallada los procedimientos para que a través de ellos logramos evitar grandes errores que se suelen cometer en la funcionalidad del aplicativo </t>
  </si>
  <si>
    <r>
      <t xml:space="preserve">Se reunió el equipo de trabajo y se </t>
    </r>
    <r>
      <rPr>
        <sz val="11"/>
        <color rgb="FF262626"/>
        <rFont val="Century Gothic"/>
        <family val="2"/>
      </rPr>
      <t>documentado correctamente el manual especificando los requerimientos hardware y software y paso necesario para la configuración copulación e instalación del sistema</t>
    </r>
  </si>
  <si>
    <t xml:space="preserve">No podido realizar las pruebas para saber si producto software para identificar posibles fallos </t>
  </si>
  <si>
    <t>La falta de información para realizar la prueba como es la utilización correcta del test para que el producto continúe su funcionalidad y no haya producido uno o más errores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</si>
</sst>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31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0"/>
      <color rgb="FF000000"/>
      <name val="Times New Roman"/>
      <family val="1"/>
    </font>
    <font>
      <sz val="8"/>
      <color rgb="FF000000"/>
      <name val="Tahoma"/>
      <family val="2"/>
    </font>
    <font>
      <sz val="12"/>
      <color rgb="FF000000"/>
      <name val="Times New Roman"/>
      <family val="1"/>
    </font>
    <font>
      <b/>
      <sz val="12"/>
      <color rgb="FF000000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sz val="10"/>
      <color rgb="FF000000"/>
      <name val="Times New Roman"/>
      <charset val="204"/>
    </font>
    <font>
      <sz val="11"/>
      <color rgb="FF000000"/>
      <name val="Calibri"/>
      <family val="2"/>
    </font>
    <font>
      <sz val="11"/>
      <name val="Calibri"/>
      <family val="2"/>
    </font>
    <font>
      <sz val="12"/>
      <color rgb="FF000080"/>
      <name val="Times New Roman"/>
      <family val="1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00000"/>
      <name val="Century Gothic"/>
      <family val="2"/>
    </font>
    <font>
      <sz val="11"/>
      <color theme="1"/>
      <name val="Century Gothic"/>
      <family val="2"/>
    </font>
    <font>
      <sz val="12"/>
      <color theme="1"/>
      <name val="Century Gothic"/>
      <family val="2"/>
    </font>
    <font>
      <sz val="11"/>
      <color rgb="FF262626"/>
      <name val="Century Gothic"/>
      <family val="2"/>
    </font>
    <font>
      <sz val="11"/>
      <color rgb="FF000000"/>
      <name val="Century Gothic"/>
      <family val="2"/>
    </font>
    <font>
      <sz val="18"/>
      <color rgb="FF000000"/>
      <name val="Wide Latin"/>
      <family val="1"/>
    </font>
    <font>
      <sz val="18"/>
      <color theme="1"/>
      <name val="Wide Latin"/>
      <family val="1"/>
    </font>
    <font>
      <sz val="16"/>
      <color theme="1"/>
      <name val="Wide Latin"/>
      <family val="1"/>
    </font>
    <font>
      <sz val="14"/>
      <color rgb="FF000000"/>
      <name val="Shrikhand"/>
    </font>
    <font>
      <sz val="11"/>
      <name val="Century Gothic"/>
      <family val="2"/>
    </font>
    <font>
      <sz val="12"/>
      <name val="Century Gothic"/>
      <family val="2"/>
    </font>
    <font>
      <sz val="14"/>
      <name val="Calibri Light"/>
      <family val="2"/>
      <scheme val="major"/>
    </font>
    <font>
      <sz val="16"/>
      <color rgb="FF000000"/>
      <name val="Century Gothic"/>
      <family val="2"/>
    </font>
    <font>
      <sz val="16"/>
      <color theme="1"/>
      <name val="Century Gothic"/>
      <family val="2"/>
    </font>
    <font>
      <sz val="16"/>
      <color rgb="FF000000"/>
      <name val="Castellar"/>
      <family val="1"/>
    </font>
    <font>
      <sz val="16"/>
      <color theme="1"/>
      <name val="Castellar"/>
      <family val="1"/>
    </font>
  </fonts>
  <fills count="20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CFFCC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99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96763"/>
        <bgColor indexed="64"/>
      </patternFill>
    </fill>
    <fill>
      <patternFill patternType="solid">
        <fgColor rgb="FFFA7166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</borders>
  <cellStyleXfs count="6">
    <xf numFmtId="0" fontId="0" fillId="0" borderId="0"/>
    <xf numFmtId="0" fontId="3" fillId="0" borderId="0"/>
    <xf numFmtId="0" fontId="9" fillId="0" borderId="0"/>
    <xf numFmtId="43" fontId="13" fillId="0" borderId="0" applyFont="0" applyFill="0" applyBorder="0" applyAlignment="0" applyProtection="0"/>
    <xf numFmtId="0" fontId="3" fillId="0" borderId="0"/>
    <xf numFmtId="43" fontId="13" fillId="0" borderId="0" applyFont="0" applyFill="0" applyBorder="0" applyAlignment="0" applyProtection="0"/>
  </cellStyleXfs>
  <cellXfs count="273">
    <xf numFmtId="0" fontId="0" fillId="0" borderId="0" xfId="0"/>
    <xf numFmtId="0" fontId="0" fillId="2" borderId="1" xfId="0" applyFill="1" applyBorder="1"/>
    <xf numFmtId="0" fontId="1" fillId="0" borderId="1" xfId="0" applyFont="1" applyBorder="1"/>
    <xf numFmtId="0" fontId="0" fillId="3" borderId="1" xfId="0" applyFill="1" applyBorder="1"/>
    <xf numFmtId="0" fontId="0" fillId="4" borderId="1" xfId="0" applyFill="1" applyBorder="1"/>
    <xf numFmtId="0" fontId="2" fillId="8" borderId="1" xfId="0" applyFont="1" applyFill="1" applyBorder="1" applyAlignment="1">
      <alignment horizontal="center" wrapText="1"/>
    </xf>
    <xf numFmtId="0" fontId="2" fillId="8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6" borderId="5" xfId="0" applyFont="1" applyFill="1" applyBorder="1"/>
    <xf numFmtId="0" fontId="1" fillId="6" borderId="0" xfId="0" applyFont="1" applyFill="1" applyBorder="1"/>
    <xf numFmtId="0" fontId="1" fillId="6" borderId="6" xfId="0" applyFont="1" applyFill="1" applyBorder="1"/>
    <xf numFmtId="0" fontId="1" fillId="6" borderId="1" xfId="0" applyFont="1" applyFill="1" applyBorder="1" applyAlignment="1">
      <alignment horizontal="center"/>
    </xf>
    <xf numFmtId="0" fontId="1" fillId="6" borderId="3" xfId="0" applyFont="1" applyFill="1" applyBorder="1"/>
    <xf numFmtId="0" fontId="1" fillId="6" borderId="4" xfId="0" applyFont="1" applyFill="1" applyBorder="1"/>
    <xf numFmtId="0" fontId="1" fillId="6" borderId="7" xfId="0" applyFont="1" applyFill="1" applyBorder="1"/>
    <xf numFmtId="0" fontId="1" fillId="6" borderId="8" xfId="0" applyFont="1" applyFill="1" applyBorder="1"/>
    <xf numFmtId="0" fontId="1" fillId="6" borderId="9" xfId="0" applyFont="1" applyFill="1" applyBorder="1"/>
    <xf numFmtId="0" fontId="1" fillId="6" borderId="2" xfId="0" applyFont="1" applyFill="1" applyBorder="1"/>
    <xf numFmtId="0" fontId="1" fillId="6" borderId="10" xfId="0" applyFont="1" applyFill="1" applyBorder="1"/>
    <xf numFmtId="0" fontId="1" fillId="6" borderId="12" xfId="0" applyFont="1" applyFill="1" applyBorder="1"/>
    <xf numFmtId="0" fontId="1" fillId="6" borderId="11" xfId="0" applyFont="1" applyFill="1" applyBorder="1"/>
    <xf numFmtId="1" fontId="6" fillId="6" borderId="17" xfId="1" applyNumberFormat="1" applyFont="1" applyFill="1" applyBorder="1" applyAlignment="1">
      <alignment horizontal="center" vertical="top" shrinkToFit="1"/>
    </xf>
    <xf numFmtId="1" fontId="5" fillId="0" borderId="17" xfId="1" applyNumberFormat="1" applyFont="1" applyFill="1" applyBorder="1" applyAlignment="1">
      <alignment horizontal="center" vertical="top" shrinkToFit="1"/>
    </xf>
    <xf numFmtId="0" fontId="8" fillId="10" borderId="17" xfId="1" applyFont="1" applyFill="1" applyBorder="1" applyAlignment="1">
      <alignment horizontal="left" vertical="top" wrapText="1"/>
    </xf>
    <xf numFmtId="0" fontId="8" fillId="0" borderId="17" xfId="1" applyFont="1" applyFill="1" applyBorder="1" applyAlignment="1">
      <alignment horizontal="left" vertical="top" wrapText="1"/>
    </xf>
    <xf numFmtId="0" fontId="1" fillId="6" borderId="0" xfId="0" applyFont="1" applyFill="1"/>
    <xf numFmtId="0" fontId="11" fillId="0" borderId="1" xfId="0" applyFont="1" applyBorder="1" applyAlignment="1">
      <alignment horizontal="center" wrapText="1"/>
    </xf>
    <xf numFmtId="1" fontId="4" fillId="0" borderId="1" xfId="0" applyNumberFormat="1" applyFont="1" applyBorder="1" applyAlignment="1">
      <alignment horizontal="center" shrinkToFit="1"/>
    </xf>
    <xf numFmtId="0" fontId="11" fillId="0" borderId="1" xfId="0" applyFont="1" applyBorder="1" applyAlignment="1">
      <alignment vertical="top" wrapText="1"/>
    </xf>
    <xf numFmtId="1" fontId="10" fillId="0" borderId="1" xfId="0" applyNumberFormat="1" applyFont="1" applyBorder="1" applyAlignment="1">
      <alignment horizontal="center" vertical="top" shrinkToFit="1"/>
    </xf>
    <xf numFmtId="0" fontId="11" fillId="0" borderId="1" xfId="0" applyFont="1" applyBorder="1" applyAlignment="1">
      <alignment horizontal="center" vertical="top" wrapText="1"/>
    </xf>
    <xf numFmtId="0" fontId="5" fillId="10" borderId="0" xfId="2" applyFont="1" applyFill="1" applyBorder="1" applyAlignment="1">
      <alignment horizontal="left" vertical="center" wrapText="1"/>
    </xf>
    <xf numFmtId="0" fontId="5" fillId="10" borderId="0" xfId="1" applyFont="1" applyFill="1" applyBorder="1" applyAlignment="1">
      <alignment horizontal="left" vertical="top" wrapText="1"/>
    </xf>
    <xf numFmtId="0" fontId="5" fillId="10" borderId="0" xfId="1" applyFont="1" applyFill="1" applyBorder="1" applyAlignment="1">
      <alignment horizontal="left" vertical="center" wrapText="1"/>
    </xf>
    <xf numFmtId="0" fontId="5" fillId="10" borderId="0" xfId="2" applyFont="1" applyFill="1" applyBorder="1" applyAlignment="1">
      <alignment horizontal="left" wrapText="1"/>
    </xf>
    <xf numFmtId="0" fontId="5" fillId="10" borderId="0" xfId="1" applyFont="1" applyFill="1" applyBorder="1" applyAlignment="1">
      <alignment horizontal="left" wrapText="1"/>
    </xf>
    <xf numFmtId="0" fontId="1" fillId="10" borderId="0" xfId="0" applyFont="1" applyFill="1" applyBorder="1" applyAlignment="1">
      <alignment horizontal="center" wrapText="1"/>
    </xf>
    <xf numFmtId="0" fontId="0" fillId="10" borderId="0" xfId="0" applyFont="1" applyFill="1" applyBorder="1"/>
    <xf numFmtId="0" fontId="0" fillId="0" borderId="3" xfId="0" applyBorder="1"/>
    <xf numFmtId="0" fontId="1" fillId="10" borderId="3" xfId="0" applyFont="1" applyFill="1" applyBorder="1" applyAlignment="1">
      <alignment horizontal="center" wrapText="1"/>
    </xf>
    <xf numFmtId="0" fontId="1" fillId="7" borderId="22" xfId="0" applyFont="1" applyFill="1" applyBorder="1" applyAlignment="1">
      <alignment horizontal="center" vertical="center"/>
    </xf>
    <xf numFmtId="1" fontId="6" fillId="6" borderId="14" xfId="1" applyNumberFormat="1" applyFont="1" applyFill="1" applyBorder="1" applyAlignment="1">
      <alignment horizontal="center" vertical="top" shrinkToFit="1"/>
    </xf>
    <xf numFmtId="0" fontId="1" fillId="0" borderId="1" xfId="0" applyFont="1" applyBorder="1" applyAlignment="1">
      <alignment vertical="top"/>
    </xf>
    <xf numFmtId="0" fontId="2" fillId="8" borderId="23" xfId="0" applyFont="1" applyFill="1" applyBorder="1" applyAlignment="1">
      <alignment horizontal="center" wrapText="1"/>
    </xf>
    <xf numFmtId="2" fontId="0" fillId="0" borderId="0" xfId="0" applyNumberFormat="1"/>
    <xf numFmtId="0" fontId="8" fillId="0" borderId="0" xfId="1" applyFont="1" applyAlignment="1">
      <alignment horizontal="left" vertical="top" wrapText="1"/>
    </xf>
    <xf numFmtId="43" fontId="5" fillId="0" borderId="17" xfId="3" applyFont="1" applyBorder="1" applyAlignment="1">
      <alignment horizontal="right" vertical="top" shrinkToFit="1"/>
    </xf>
    <xf numFmtId="43" fontId="2" fillId="8" borderId="1" xfId="3" applyFont="1" applyFill="1" applyBorder="1" applyAlignment="1">
      <alignment horizontal="center" wrapText="1"/>
    </xf>
    <xf numFmtId="43" fontId="2" fillId="8" borderId="1" xfId="3" applyFont="1" applyFill="1" applyBorder="1" applyAlignment="1">
      <alignment horizontal="center"/>
    </xf>
    <xf numFmtId="43" fontId="1" fillId="0" borderId="1" xfId="3" applyFont="1" applyBorder="1"/>
    <xf numFmtId="43" fontId="1" fillId="6" borderId="5" xfId="3" applyFont="1" applyFill="1" applyBorder="1"/>
    <xf numFmtId="43" fontId="1" fillId="6" borderId="0" xfId="3" applyFont="1" applyFill="1"/>
    <xf numFmtId="43" fontId="1" fillId="6" borderId="6" xfId="3" applyFont="1" applyFill="1" applyBorder="1"/>
    <xf numFmtId="43" fontId="1" fillId="6" borderId="3" xfId="3" applyFont="1" applyFill="1" applyBorder="1"/>
    <xf numFmtId="43" fontId="1" fillId="6" borderId="4" xfId="3" applyFont="1" applyFill="1" applyBorder="1"/>
    <xf numFmtId="43" fontId="1" fillId="6" borderId="7" xfId="3" applyFont="1" applyFill="1" applyBorder="1"/>
    <xf numFmtId="43" fontId="1" fillId="6" borderId="8" xfId="3" applyFont="1" applyFill="1" applyBorder="1"/>
    <xf numFmtId="43" fontId="1" fillId="6" borderId="9" xfId="3" applyFont="1" applyFill="1" applyBorder="1"/>
    <xf numFmtId="43" fontId="1" fillId="6" borderId="2" xfId="3" applyFont="1" applyFill="1" applyBorder="1"/>
    <xf numFmtId="43" fontId="1" fillId="10" borderId="1" xfId="3" applyFont="1" applyFill="1" applyBorder="1"/>
    <xf numFmtId="43" fontId="1" fillId="6" borderId="10" xfId="3" applyFont="1" applyFill="1" applyBorder="1"/>
    <xf numFmtId="43" fontId="1" fillId="6" borderId="12" xfId="3" applyFont="1" applyFill="1" applyBorder="1"/>
    <xf numFmtId="43" fontId="1" fillId="6" borderId="11" xfId="3" applyFont="1" applyFill="1" applyBorder="1"/>
    <xf numFmtId="43" fontId="8" fillId="10" borderId="1" xfId="3" applyFont="1" applyFill="1" applyBorder="1" applyAlignment="1">
      <alignment horizontal="left" vertical="top" wrapText="1"/>
    </xf>
    <xf numFmtId="43" fontId="8" fillId="0" borderId="1" xfId="3" applyFont="1" applyBorder="1" applyAlignment="1">
      <alignment horizontal="left" vertical="top" wrapText="1"/>
    </xf>
    <xf numFmtId="43" fontId="1" fillId="0" borderId="0" xfId="3" applyFont="1"/>
    <xf numFmtId="43" fontId="1" fillId="0" borderId="33" xfId="3" applyFont="1" applyBorder="1"/>
    <xf numFmtId="43" fontId="1" fillId="0" borderId="37" xfId="3" applyFont="1" applyBorder="1"/>
    <xf numFmtId="43" fontId="5" fillId="0" borderId="17" xfId="3" applyFont="1" applyBorder="1" applyAlignment="1">
      <alignment horizontal="center" vertical="top" shrinkToFit="1"/>
    </xf>
    <xf numFmtId="43" fontId="8" fillId="10" borderId="17" xfId="3" applyFont="1" applyFill="1" applyBorder="1" applyAlignment="1">
      <alignment horizontal="left" vertical="top" wrapText="1"/>
    </xf>
    <xf numFmtId="43" fontId="8" fillId="0" borderId="17" xfId="3" applyFont="1" applyBorder="1" applyAlignment="1">
      <alignment horizontal="left" vertical="top" wrapText="1"/>
    </xf>
    <xf numFmtId="43" fontId="1" fillId="0" borderId="11" xfId="3" applyFont="1" applyBorder="1"/>
    <xf numFmtId="43" fontId="1" fillId="0" borderId="26" xfId="3" applyFont="1" applyBorder="1"/>
    <xf numFmtId="43" fontId="1" fillId="0" borderId="36" xfId="3" applyFont="1" applyBorder="1"/>
    <xf numFmtId="43" fontId="8" fillId="0" borderId="19" xfId="3" applyFont="1" applyBorder="1" applyAlignment="1">
      <alignment horizontal="left" vertical="top" wrapText="1"/>
    </xf>
    <xf numFmtId="43" fontId="5" fillId="0" borderId="14" xfId="3" applyFont="1" applyBorder="1" applyAlignment="1">
      <alignment horizontal="left" vertical="top" indent="2" shrinkToFit="1"/>
    </xf>
    <xf numFmtId="43" fontId="5" fillId="0" borderId="14" xfId="3" applyFont="1" applyBorder="1" applyAlignment="1">
      <alignment horizontal="center" vertical="top" shrinkToFit="1"/>
    </xf>
    <xf numFmtId="43" fontId="8" fillId="10" borderId="17" xfId="3" applyFont="1" applyFill="1" applyBorder="1" applyAlignment="1">
      <alignment horizontal="left" vertical="center" wrapText="1"/>
    </xf>
    <xf numFmtId="164" fontId="1" fillId="0" borderId="1" xfId="3" applyNumberFormat="1" applyFont="1" applyBorder="1" applyAlignment="1">
      <alignment horizontal="center"/>
    </xf>
    <xf numFmtId="164" fontId="1" fillId="6" borderId="1" xfId="3" applyNumberFormat="1" applyFont="1" applyFill="1" applyBorder="1" applyAlignment="1">
      <alignment horizontal="center"/>
    </xf>
    <xf numFmtId="164" fontId="2" fillId="6" borderId="1" xfId="3" applyNumberFormat="1" applyFont="1" applyFill="1" applyBorder="1" applyAlignment="1">
      <alignment horizontal="center"/>
    </xf>
    <xf numFmtId="164" fontId="1" fillId="0" borderId="1" xfId="3" applyNumberFormat="1" applyFont="1" applyBorder="1"/>
    <xf numFmtId="164" fontId="6" fillId="6" borderId="1" xfId="3" applyNumberFormat="1" applyFont="1" applyFill="1" applyBorder="1" applyAlignment="1">
      <alignment horizontal="center" vertical="top" shrinkToFit="1"/>
    </xf>
    <xf numFmtId="164" fontId="5" fillId="0" borderId="1" xfId="3" applyNumberFormat="1" applyFont="1" applyBorder="1" applyAlignment="1">
      <alignment horizontal="center" vertical="top" shrinkToFit="1"/>
    </xf>
    <xf numFmtId="164" fontId="1" fillId="0" borderId="0" xfId="3" applyNumberFormat="1" applyFont="1"/>
    <xf numFmtId="164" fontId="1" fillId="0" borderId="0" xfId="3" applyNumberFormat="1" applyFont="1" applyAlignment="1">
      <alignment vertical="top"/>
    </xf>
    <xf numFmtId="164" fontId="6" fillId="6" borderId="17" xfId="3" applyNumberFormat="1" applyFont="1" applyFill="1" applyBorder="1" applyAlignment="1">
      <alignment horizontal="center" vertical="top" shrinkToFit="1"/>
    </xf>
    <xf numFmtId="164" fontId="5" fillId="0" borderId="17" xfId="3" applyNumberFormat="1" applyFont="1" applyBorder="1" applyAlignment="1">
      <alignment horizontal="center" vertical="top" shrinkToFit="1"/>
    </xf>
    <xf numFmtId="164" fontId="2" fillId="8" borderId="1" xfId="3" applyNumberFormat="1" applyFont="1" applyFill="1" applyBorder="1" applyAlignment="1">
      <alignment horizontal="center" wrapText="1"/>
    </xf>
    <xf numFmtId="164" fontId="2" fillId="8" borderId="1" xfId="3" applyNumberFormat="1" applyFont="1" applyFill="1" applyBorder="1" applyAlignment="1">
      <alignment horizontal="center"/>
    </xf>
    <xf numFmtId="164" fontId="7" fillId="10" borderId="14" xfId="3" applyNumberFormat="1" applyFont="1" applyFill="1" applyBorder="1" applyAlignment="1">
      <alignment horizontal="left" vertical="top" indent="2" shrinkToFit="1"/>
    </xf>
    <xf numFmtId="164" fontId="7" fillId="10" borderId="14" xfId="3" applyNumberFormat="1" applyFont="1" applyFill="1" applyBorder="1" applyAlignment="1">
      <alignment horizontal="center" vertical="top" shrinkToFit="1"/>
    </xf>
    <xf numFmtId="164" fontId="5" fillId="0" borderId="18" xfId="3" applyNumberFormat="1" applyFont="1" applyBorder="1" applyAlignment="1">
      <alignment horizontal="center" vertical="top" shrinkToFit="1"/>
    </xf>
    <xf numFmtId="164" fontId="7" fillId="10" borderId="17" xfId="3" applyNumberFormat="1" applyFont="1" applyFill="1" applyBorder="1" applyAlignment="1">
      <alignment horizontal="center" vertical="top" shrinkToFit="1"/>
    </xf>
    <xf numFmtId="164" fontId="5" fillId="0" borderId="17" xfId="3" applyNumberFormat="1" applyFont="1" applyBorder="1" applyAlignment="1">
      <alignment horizontal="center" vertical="center" shrinkToFit="1"/>
    </xf>
    <xf numFmtId="43" fontId="5" fillId="0" borderId="17" xfId="3" applyFont="1" applyBorder="1" applyAlignment="1">
      <alignment horizontal="left" vertical="top" indent="2" shrinkToFit="1"/>
    </xf>
    <xf numFmtId="43" fontId="5" fillId="0" borderId="17" xfId="3" applyFont="1" applyBorder="1" applyAlignment="1">
      <alignment horizontal="right" vertical="center" shrinkToFit="1"/>
    </xf>
    <xf numFmtId="43" fontId="5" fillId="0" borderId="19" xfId="3" applyFont="1" applyBorder="1" applyAlignment="1">
      <alignment horizontal="left" vertical="top" indent="2" shrinkToFit="1"/>
    </xf>
    <xf numFmtId="43" fontId="5" fillId="0" borderId="17" xfId="3" applyFont="1" applyBorder="1" applyAlignment="1">
      <alignment horizontal="right" vertical="top" indent="2" shrinkToFit="1"/>
    </xf>
    <xf numFmtId="43" fontId="1" fillId="0" borderId="1" xfId="3" applyNumberFormat="1" applyFont="1" applyBorder="1"/>
    <xf numFmtId="43" fontId="0" fillId="0" borderId="0" xfId="0" applyNumberFormat="1"/>
    <xf numFmtId="0" fontId="5" fillId="0" borderId="17" xfId="1" applyNumberFormat="1" applyFont="1" applyFill="1" applyBorder="1" applyAlignment="1">
      <alignment horizontal="right" vertical="top" shrinkToFit="1"/>
    </xf>
    <xf numFmtId="0" fontId="1" fillId="0" borderId="0" xfId="0" applyFont="1"/>
    <xf numFmtId="0" fontId="8" fillId="0" borderId="1" xfId="1" applyFont="1" applyFill="1" applyBorder="1" applyAlignment="1">
      <alignment horizontal="left" vertical="top" wrapText="1"/>
    </xf>
    <xf numFmtId="0" fontId="0" fillId="0" borderId="1" xfId="0" applyBorder="1"/>
    <xf numFmtId="0" fontId="8" fillId="0" borderId="18" xfId="1" applyFont="1" applyFill="1" applyBorder="1" applyAlignment="1">
      <alignment horizontal="left" vertical="top" wrapText="1"/>
    </xf>
    <xf numFmtId="0" fontId="5" fillId="0" borderId="19" xfId="1" applyNumberFormat="1" applyFont="1" applyFill="1" applyBorder="1" applyAlignment="1">
      <alignment horizontal="right" vertical="top" shrinkToFit="1"/>
    </xf>
    <xf numFmtId="0" fontId="0" fillId="0" borderId="0" xfId="0" applyBorder="1"/>
    <xf numFmtId="0" fontId="0" fillId="8" borderId="1" xfId="0" applyFill="1" applyBorder="1"/>
    <xf numFmtId="0" fontId="1" fillId="2" borderId="1" xfId="0" applyFont="1" applyFill="1" applyBorder="1"/>
    <xf numFmtId="0" fontId="1" fillId="3" borderId="1" xfId="0" applyFont="1" applyFill="1" applyBorder="1"/>
    <xf numFmtId="0" fontId="1" fillId="7" borderId="22" xfId="0" applyFont="1" applyFill="1" applyBorder="1" applyAlignment="1">
      <alignment horizontal="center" vertical="center"/>
    </xf>
    <xf numFmtId="0" fontId="1" fillId="7" borderId="13" xfId="0" applyFont="1" applyFill="1" applyBorder="1" applyAlignment="1">
      <alignment horizontal="center" vertical="center"/>
    </xf>
    <xf numFmtId="0" fontId="1" fillId="7" borderId="23" xfId="0" applyFont="1" applyFill="1" applyBorder="1" applyAlignment="1">
      <alignment horizontal="center" vertical="center"/>
    </xf>
    <xf numFmtId="0" fontId="1" fillId="6" borderId="2" xfId="0" applyFont="1" applyFill="1" applyBorder="1"/>
    <xf numFmtId="0" fontId="1" fillId="6" borderId="4" xfId="0" applyFont="1" applyFill="1" applyBorder="1"/>
    <xf numFmtId="0" fontId="1" fillId="6" borderId="5" xfId="0" applyFont="1" applyFill="1" applyBorder="1"/>
    <xf numFmtId="0" fontId="1" fillId="6" borderId="6" xfId="0" applyFont="1" applyFill="1" applyBorder="1"/>
    <xf numFmtId="0" fontId="1" fillId="6" borderId="7" xfId="0" applyFont="1" applyFill="1" applyBorder="1"/>
    <xf numFmtId="0" fontId="1" fillId="6" borderId="9" xfId="0" applyFont="1" applyFill="1" applyBorder="1"/>
    <xf numFmtId="0" fontId="2" fillId="6" borderId="1" xfId="0" applyFont="1" applyFill="1" applyBorder="1" applyAlignment="1">
      <alignment horizontal="left"/>
    </xf>
    <xf numFmtId="0" fontId="1" fillId="6" borderId="22" xfId="0" applyFont="1" applyFill="1" applyBorder="1" applyAlignment="1">
      <alignment horizontal="center" vertical="center"/>
    </xf>
    <xf numFmtId="0" fontId="1" fillId="6" borderId="13" xfId="0" applyFont="1" applyFill="1" applyBorder="1" applyAlignment="1">
      <alignment horizontal="center" vertical="center"/>
    </xf>
    <xf numFmtId="0" fontId="1" fillId="6" borderId="23" xfId="0" applyFont="1" applyFill="1" applyBorder="1" applyAlignment="1">
      <alignment horizontal="center" vertical="center"/>
    </xf>
    <xf numFmtId="0" fontId="8" fillId="6" borderId="10" xfId="0" applyFont="1" applyFill="1" applyBorder="1" applyAlignment="1">
      <alignment horizontal="right"/>
    </xf>
    <xf numFmtId="0" fontId="8" fillId="6" borderId="12" xfId="0" applyFont="1" applyFill="1" applyBorder="1" applyAlignment="1">
      <alignment horizontal="righ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8" fillId="11" borderId="1" xfId="0" applyFont="1" applyFill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5" fillId="6" borderId="24" xfId="1" applyFont="1" applyFill="1" applyBorder="1" applyAlignment="1">
      <alignment horizontal="left" vertical="top" wrapText="1"/>
    </xf>
    <xf numFmtId="0" fontId="5" fillId="6" borderId="0" xfId="1" applyFont="1" applyFill="1" applyBorder="1" applyAlignment="1">
      <alignment horizontal="left" vertical="top" wrapText="1"/>
    </xf>
    <xf numFmtId="1" fontId="5" fillId="6" borderId="16" xfId="1" applyNumberFormat="1" applyFont="1" applyFill="1" applyBorder="1" applyAlignment="1">
      <alignment horizontal="center" vertical="center" shrinkToFit="1"/>
    </xf>
    <xf numFmtId="1" fontId="5" fillId="6" borderId="21" xfId="1" applyNumberFormat="1" applyFont="1" applyFill="1" applyBorder="1" applyAlignment="1">
      <alignment horizontal="center" vertical="center" shrinkToFit="1"/>
    </xf>
    <xf numFmtId="0" fontId="1" fillId="5" borderId="1" xfId="0" applyFont="1" applyFill="1" applyBorder="1" applyAlignment="1">
      <alignment horizontal="center"/>
    </xf>
    <xf numFmtId="0" fontId="8" fillId="6" borderId="7" xfId="0" applyFont="1" applyFill="1" applyBorder="1" applyAlignment="1">
      <alignment horizontal="right"/>
    </xf>
    <xf numFmtId="0" fontId="8" fillId="6" borderId="8" xfId="0" applyFont="1" applyFill="1" applyBorder="1" applyAlignment="1">
      <alignment horizontal="right"/>
    </xf>
    <xf numFmtId="0" fontId="1" fillId="6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1" fillId="6" borderId="4" xfId="0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center" vertical="center"/>
    </xf>
    <xf numFmtId="0" fontId="1" fillId="6" borderId="9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/>
    </xf>
    <xf numFmtId="1" fontId="12" fillId="9" borderId="22" xfId="1" applyNumberFormat="1" applyFont="1" applyFill="1" applyBorder="1" applyAlignment="1">
      <alignment horizontal="center" vertical="center" shrinkToFit="1"/>
    </xf>
    <xf numFmtId="1" fontId="12" fillId="9" borderId="13" xfId="1" applyNumberFormat="1" applyFont="1" applyFill="1" applyBorder="1" applyAlignment="1">
      <alignment horizontal="center" vertical="center" shrinkToFit="1"/>
    </xf>
    <xf numFmtId="0" fontId="7" fillId="6" borderId="18" xfId="1" applyFont="1" applyFill="1" applyBorder="1" applyAlignment="1">
      <alignment horizontal="left" vertical="top" wrapText="1"/>
    </xf>
    <xf numFmtId="0" fontId="7" fillId="6" borderId="31" xfId="1" applyFont="1" applyFill="1" applyBorder="1" applyAlignment="1">
      <alignment horizontal="left" vertical="top" wrapText="1"/>
    </xf>
    <xf numFmtId="0" fontId="5" fillId="6" borderId="1" xfId="1" applyFont="1" applyFill="1" applyBorder="1" applyAlignment="1">
      <alignment horizontal="left" vertical="top" wrapText="1"/>
    </xf>
    <xf numFmtId="43" fontId="5" fillId="6" borderId="18" xfId="3" applyFont="1" applyFill="1" applyBorder="1" applyAlignment="1">
      <alignment horizontal="left" wrapText="1"/>
    </xf>
    <xf numFmtId="43" fontId="5" fillId="6" borderId="31" xfId="3" applyFont="1" applyFill="1" applyBorder="1" applyAlignment="1">
      <alignment horizontal="left" wrapText="1"/>
    </xf>
    <xf numFmtId="43" fontId="5" fillId="6" borderId="19" xfId="3" applyFont="1" applyFill="1" applyBorder="1" applyAlignment="1">
      <alignment horizontal="left" wrapText="1"/>
    </xf>
    <xf numFmtId="43" fontId="5" fillId="6" borderId="20" xfId="3" applyFont="1" applyFill="1" applyBorder="1" applyAlignment="1">
      <alignment horizontal="left" vertical="center" wrapText="1"/>
    </xf>
    <xf numFmtId="43" fontId="5" fillId="6" borderId="21" xfId="3" applyFont="1" applyFill="1" applyBorder="1" applyAlignment="1">
      <alignment horizontal="left" vertical="center" wrapText="1"/>
    </xf>
    <xf numFmtId="43" fontId="5" fillId="6" borderId="26" xfId="3" applyFont="1" applyFill="1" applyBorder="1" applyAlignment="1">
      <alignment horizontal="left" vertical="center" wrapText="1"/>
    </xf>
    <xf numFmtId="43" fontId="5" fillId="6" borderId="25" xfId="3" applyFont="1" applyFill="1" applyBorder="1" applyAlignment="1">
      <alignment horizontal="left" vertical="center" wrapText="1"/>
    </xf>
    <xf numFmtId="164" fontId="5" fillId="6" borderId="30" xfId="3" applyNumberFormat="1" applyFont="1" applyFill="1" applyBorder="1" applyAlignment="1">
      <alignment horizontal="center" vertical="center" shrinkToFit="1"/>
    </xf>
    <xf numFmtId="164" fontId="5" fillId="6" borderId="29" xfId="3" applyNumberFormat="1" applyFont="1" applyFill="1" applyBorder="1" applyAlignment="1">
      <alignment horizontal="center" vertical="center" shrinkToFit="1"/>
    </xf>
    <xf numFmtId="164" fontId="5" fillId="6" borderId="14" xfId="3" applyNumberFormat="1" applyFont="1" applyFill="1" applyBorder="1" applyAlignment="1">
      <alignment horizontal="center" vertical="center" shrinkToFit="1"/>
    </xf>
    <xf numFmtId="43" fontId="7" fillId="6" borderId="18" xfId="3" applyFont="1" applyFill="1" applyBorder="1" applyAlignment="1">
      <alignment horizontal="left" vertical="top" wrapText="1"/>
    </xf>
    <xf numFmtId="43" fontId="7" fillId="6" borderId="19" xfId="3" applyFont="1" applyFill="1" applyBorder="1" applyAlignment="1">
      <alignment horizontal="left" vertical="top" wrapText="1"/>
    </xf>
    <xf numFmtId="164" fontId="12" fillId="13" borderId="30" xfId="3" applyNumberFormat="1" applyFont="1" applyFill="1" applyBorder="1" applyAlignment="1">
      <alignment horizontal="center" vertical="center" shrinkToFit="1"/>
    </xf>
    <xf numFmtId="164" fontId="12" fillId="13" borderId="29" xfId="3" applyNumberFormat="1" applyFont="1" applyFill="1" applyBorder="1" applyAlignment="1">
      <alignment horizontal="center" vertical="center" shrinkToFit="1"/>
    </xf>
    <xf numFmtId="164" fontId="12" fillId="13" borderId="14" xfId="3" applyNumberFormat="1" applyFont="1" applyFill="1" applyBorder="1" applyAlignment="1">
      <alignment horizontal="center" vertical="center" shrinkToFit="1"/>
    </xf>
    <xf numFmtId="43" fontId="7" fillId="5" borderId="18" xfId="3" applyFont="1" applyFill="1" applyBorder="1" applyAlignment="1">
      <alignment horizontal="center" vertical="top" wrapText="1"/>
    </xf>
    <xf numFmtId="43" fontId="7" fillId="5" borderId="31" xfId="3" applyFont="1" applyFill="1" applyBorder="1" applyAlignment="1">
      <alignment horizontal="center" vertical="top" wrapText="1"/>
    </xf>
    <xf numFmtId="43" fontId="5" fillId="6" borderId="18" xfId="3" applyFont="1" applyFill="1" applyBorder="1" applyAlignment="1">
      <alignment horizontal="right" vertical="top" shrinkToFit="1"/>
    </xf>
    <xf numFmtId="43" fontId="5" fillId="6" borderId="19" xfId="3" applyFont="1" applyFill="1" applyBorder="1" applyAlignment="1">
      <alignment horizontal="right" vertical="top" shrinkToFit="1"/>
    </xf>
    <xf numFmtId="43" fontId="5" fillId="6" borderId="24" xfId="3" applyFont="1" applyFill="1" applyBorder="1" applyAlignment="1">
      <alignment horizontal="left" vertical="center" wrapText="1"/>
    </xf>
    <xf numFmtId="43" fontId="5" fillId="6" borderId="27" xfId="3" applyFont="1" applyFill="1" applyBorder="1" applyAlignment="1">
      <alignment horizontal="left" vertical="center" wrapText="1"/>
    </xf>
    <xf numFmtId="43" fontId="5" fillId="6" borderId="20" xfId="3" applyFont="1" applyFill="1" applyBorder="1" applyAlignment="1">
      <alignment horizontal="left" vertical="top" wrapText="1"/>
    </xf>
    <xf numFmtId="43" fontId="5" fillId="6" borderId="21" xfId="3" applyFont="1" applyFill="1" applyBorder="1" applyAlignment="1">
      <alignment horizontal="left" vertical="top" wrapText="1"/>
    </xf>
    <xf numFmtId="43" fontId="5" fillId="6" borderId="15" xfId="3" applyFont="1" applyFill="1" applyBorder="1" applyAlignment="1">
      <alignment horizontal="left" vertical="top" wrapText="1"/>
    </xf>
    <xf numFmtId="43" fontId="5" fillId="6" borderId="16" xfId="3" applyFont="1" applyFill="1" applyBorder="1" applyAlignment="1">
      <alignment horizontal="left" vertical="top" wrapText="1"/>
    </xf>
    <xf numFmtId="43" fontId="5" fillId="6" borderId="26" xfId="3" applyFont="1" applyFill="1" applyBorder="1" applyAlignment="1">
      <alignment horizontal="left" vertical="top" wrapText="1"/>
    </xf>
    <xf numFmtId="43" fontId="5" fillId="6" borderId="25" xfId="3" applyFont="1" applyFill="1" applyBorder="1" applyAlignment="1">
      <alignment horizontal="left" vertical="top" wrapText="1"/>
    </xf>
    <xf numFmtId="164" fontId="8" fillId="12" borderId="29" xfId="3" applyNumberFormat="1" applyFont="1" applyFill="1" applyBorder="1" applyAlignment="1">
      <alignment horizontal="center" vertical="center" shrinkToFit="1"/>
    </xf>
    <xf numFmtId="164" fontId="8" fillId="12" borderId="14" xfId="3" applyNumberFormat="1" applyFont="1" applyFill="1" applyBorder="1" applyAlignment="1">
      <alignment horizontal="center" vertical="center" shrinkToFit="1"/>
    </xf>
    <xf numFmtId="43" fontId="7" fillId="5" borderId="26" xfId="3" applyFont="1" applyFill="1" applyBorder="1" applyAlignment="1">
      <alignment horizontal="center" vertical="top" wrapText="1"/>
    </xf>
    <xf numFmtId="43" fontId="7" fillId="5" borderId="25" xfId="3" applyFont="1" applyFill="1" applyBorder="1" applyAlignment="1">
      <alignment horizontal="center" vertical="top" wrapText="1"/>
    </xf>
    <xf numFmtId="43" fontId="5" fillId="6" borderId="26" xfId="3" applyFont="1" applyFill="1" applyBorder="1" applyAlignment="1">
      <alignment horizontal="right" vertical="top" shrinkToFit="1"/>
    </xf>
    <xf numFmtId="43" fontId="5" fillId="6" borderId="25" xfId="3" applyFont="1" applyFill="1" applyBorder="1" applyAlignment="1">
      <alignment horizontal="right" vertical="top" shrinkToFit="1"/>
    </xf>
    <xf numFmtId="43" fontId="5" fillId="6" borderId="15" xfId="3" applyFont="1" applyFill="1" applyBorder="1" applyAlignment="1">
      <alignment horizontal="left" vertical="center" wrapText="1"/>
    </xf>
    <xf numFmtId="43" fontId="5" fillId="6" borderId="0" xfId="3" applyFont="1" applyFill="1" applyAlignment="1">
      <alignment horizontal="left" vertical="center" wrapText="1"/>
    </xf>
    <xf numFmtId="43" fontId="5" fillId="6" borderId="16" xfId="3" applyFont="1" applyFill="1" applyBorder="1" applyAlignment="1">
      <alignment horizontal="left" vertical="center" wrapText="1"/>
    </xf>
    <xf numFmtId="164" fontId="8" fillId="7" borderId="30" xfId="3" applyNumberFormat="1" applyFont="1" applyFill="1" applyBorder="1" applyAlignment="1">
      <alignment horizontal="center" vertical="center" shrinkToFit="1"/>
    </xf>
    <xf numFmtId="164" fontId="8" fillId="7" borderId="29" xfId="3" applyNumberFormat="1" applyFont="1" applyFill="1" applyBorder="1" applyAlignment="1">
      <alignment horizontal="center" vertical="center" shrinkToFit="1"/>
    </xf>
    <xf numFmtId="164" fontId="8" fillId="7" borderId="14" xfId="3" applyNumberFormat="1" applyFont="1" applyFill="1" applyBorder="1" applyAlignment="1">
      <alignment horizontal="center" vertical="center" shrinkToFit="1"/>
    </xf>
    <xf numFmtId="43" fontId="7" fillId="5" borderId="19" xfId="3" applyFont="1" applyFill="1" applyBorder="1" applyAlignment="1">
      <alignment horizontal="center" vertical="top" wrapText="1"/>
    </xf>
    <xf numFmtId="43" fontId="5" fillId="6" borderId="18" xfId="3" applyFont="1" applyFill="1" applyBorder="1" applyAlignment="1">
      <alignment horizontal="left" vertical="center" wrapText="1"/>
    </xf>
    <xf numFmtId="43" fontId="5" fillId="6" borderId="31" xfId="3" applyFont="1" applyFill="1" applyBorder="1" applyAlignment="1">
      <alignment horizontal="left" vertical="center" wrapText="1"/>
    </xf>
    <xf numFmtId="43" fontId="5" fillId="6" borderId="19" xfId="3" applyFont="1" applyFill="1" applyBorder="1" applyAlignment="1">
      <alignment horizontal="left" vertical="center" wrapText="1"/>
    </xf>
    <xf numFmtId="164" fontId="12" fillId="12" borderId="28" xfId="3" applyNumberFormat="1" applyFont="1" applyFill="1" applyBorder="1" applyAlignment="1">
      <alignment horizontal="center" vertical="center" shrinkToFit="1"/>
    </xf>
    <xf numFmtId="164" fontId="12" fillId="12" borderId="29" xfId="3" applyNumberFormat="1" applyFont="1" applyFill="1" applyBorder="1" applyAlignment="1">
      <alignment horizontal="center" vertical="center" shrinkToFit="1"/>
    </xf>
    <xf numFmtId="164" fontId="12" fillId="12" borderId="14" xfId="3" applyNumberFormat="1" applyFont="1" applyFill="1" applyBorder="1" applyAlignment="1">
      <alignment horizontal="center" vertical="center" shrinkToFit="1"/>
    </xf>
    <xf numFmtId="43" fontId="5" fillId="6" borderId="0" xfId="3" applyFont="1" applyFill="1" applyAlignment="1">
      <alignment horizontal="left" vertical="top" wrapText="1"/>
    </xf>
    <xf numFmtId="43" fontId="5" fillId="6" borderId="27" xfId="3" applyFont="1" applyFill="1" applyBorder="1" applyAlignment="1">
      <alignment horizontal="left" vertical="top" wrapText="1"/>
    </xf>
    <xf numFmtId="164" fontId="8" fillId="12" borderId="28" xfId="3" applyNumberFormat="1" applyFont="1" applyFill="1" applyBorder="1" applyAlignment="1">
      <alignment horizontal="center" vertical="center" shrinkToFit="1"/>
    </xf>
    <xf numFmtId="43" fontId="5" fillId="6" borderId="20" xfId="3" applyFont="1" applyFill="1" applyBorder="1" applyAlignment="1">
      <alignment horizontal="center" vertical="top" wrapText="1"/>
    </xf>
    <xf numFmtId="43" fontId="5" fillId="6" borderId="21" xfId="3" applyFont="1" applyFill="1" applyBorder="1" applyAlignment="1">
      <alignment horizontal="center" vertical="top" wrapText="1"/>
    </xf>
    <xf numFmtId="43" fontId="5" fillId="6" borderId="15" xfId="3" applyFont="1" applyFill="1" applyBorder="1" applyAlignment="1">
      <alignment horizontal="center" vertical="top" wrapText="1"/>
    </xf>
    <xf numFmtId="43" fontId="5" fillId="6" borderId="16" xfId="3" applyFont="1" applyFill="1" applyBorder="1" applyAlignment="1">
      <alignment horizontal="center" vertical="top" wrapText="1"/>
    </xf>
    <xf numFmtId="43" fontId="5" fillId="6" borderId="26" xfId="3" applyFont="1" applyFill="1" applyBorder="1" applyAlignment="1">
      <alignment horizontal="center" vertical="top" wrapText="1"/>
    </xf>
    <xf numFmtId="43" fontId="5" fillId="6" borderId="25" xfId="3" applyFont="1" applyFill="1" applyBorder="1" applyAlignment="1">
      <alignment horizontal="center" vertical="top" wrapText="1"/>
    </xf>
    <xf numFmtId="43" fontId="5" fillId="6" borderId="18" xfId="3" applyFont="1" applyFill="1" applyBorder="1" applyAlignment="1">
      <alignment horizontal="center" wrapText="1"/>
    </xf>
    <xf numFmtId="43" fontId="5" fillId="6" borderId="19" xfId="3" applyFont="1" applyFill="1" applyBorder="1" applyAlignment="1">
      <alignment horizontal="center" wrapText="1"/>
    </xf>
    <xf numFmtId="43" fontId="7" fillId="6" borderId="20" xfId="3" applyFont="1" applyFill="1" applyBorder="1" applyAlignment="1">
      <alignment horizontal="left" vertical="top" wrapText="1"/>
    </xf>
    <xf numFmtId="43" fontId="5" fillId="6" borderId="0" xfId="3" applyFont="1" applyFill="1" applyBorder="1" applyAlignment="1">
      <alignment horizontal="left" vertical="top" wrapText="1"/>
    </xf>
    <xf numFmtId="43" fontId="5" fillId="6" borderId="32" xfId="3" applyFont="1" applyFill="1" applyBorder="1" applyAlignment="1">
      <alignment horizontal="left" vertical="top" wrapText="1"/>
    </xf>
    <xf numFmtId="43" fontId="5" fillId="6" borderId="8" xfId="3" applyFont="1" applyFill="1" applyBorder="1" applyAlignment="1">
      <alignment horizontal="left" vertical="top" wrapText="1"/>
    </xf>
    <xf numFmtId="43" fontId="7" fillId="6" borderId="26" xfId="3" applyFont="1" applyFill="1" applyBorder="1" applyAlignment="1">
      <alignment horizontal="left" vertical="top" wrapText="1"/>
    </xf>
    <xf numFmtId="164" fontId="12" fillId="9" borderId="22" xfId="3" applyNumberFormat="1" applyFont="1" applyFill="1" applyBorder="1" applyAlignment="1">
      <alignment horizontal="center" vertical="center" shrinkToFit="1"/>
    </xf>
    <xf numFmtId="164" fontId="12" fillId="9" borderId="13" xfId="3" applyNumberFormat="1" applyFont="1" applyFill="1" applyBorder="1" applyAlignment="1">
      <alignment horizontal="center" vertical="center" shrinkToFit="1"/>
    </xf>
    <xf numFmtId="164" fontId="12" fillId="9" borderId="23" xfId="3" applyNumberFormat="1" applyFont="1" applyFill="1" applyBorder="1" applyAlignment="1">
      <alignment horizontal="center" vertical="center" shrinkToFit="1"/>
    </xf>
    <xf numFmtId="43" fontId="1" fillId="5" borderId="3" xfId="3" applyFont="1" applyFill="1" applyBorder="1" applyAlignment="1">
      <alignment horizontal="center"/>
    </xf>
    <xf numFmtId="43" fontId="8" fillId="6" borderId="10" xfId="3" applyFont="1" applyFill="1" applyBorder="1" applyAlignment="1">
      <alignment horizontal="right"/>
    </xf>
    <xf numFmtId="43" fontId="8" fillId="6" borderId="12" xfId="3" applyFont="1" applyFill="1" applyBorder="1" applyAlignment="1">
      <alignment horizontal="right"/>
    </xf>
    <xf numFmtId="164" fontId="5" fillId="6" borderId="21" xfId="3" applyNumberFormat="1" applyFont="1" applyFill="1" applyBorder="1" applyAlignment="1">
      <alignment horizontal="center" vertical="center" shrinkToFit="1"/>
    </xf>
    <xf numFmtId="164" fontId="5" fillId="6" borderId="16" xfId="3" applyNumberFormat="1" applyFont="1" applyFill="1" applyBorder="1" applyAlignment="1">
      <alignment horizontal="center" vertical="center" shrinkToFit="1"/>
    </xf>
    <xf numFmtId="164" fontId="5" fillId="6" borderId="25" xfId="3" applyNumberFormat="1" applyFont="1" applyFill="1" applyBorder="1" applyAlignment="1">
      <alignment horizontal="center" vertical="center" shrinkToFit="1"/>
    </xf>
    <xf numFmtId="43" fontId="5" fillId="6" borderId="34" xfId="3" applyFont="1" applyFill="1" applyBorder="1" applyAlignment="1">
      <alignment horizontal="left" vertical="top" wrapText="1"/>
    </xf>
    <xf numFmtId="43" fontId="5" fillId="6" borderId="6" xfId="3" applyFont="1" applyFill="1" applyBorder="1" applyAlignment="1">
      <alignment horizontal="left" vertical="top" wrapText="1"/>
    </xf>
    <xf numFmtId="43" fontId="5" fillId="6" borderId="35" xfId="3" applyFont="1" applyFill="1" applyBorder="1" applyAlignment="1">
      <alignment horizontal="left" vertical="top" wrapText="1"/>
    </xf>
    <xf numFmtId="43" fontId="5" fillId="6" borderId="24" xfId="3" applyFont="1" applyFill="1" applyBorder="1" applyAlignment="1">
      <alignment horizontal="left" vertical="top" wrapText="1"/>
    </xf>
    <xf numFmtId="164" fontId="1" fillId="7" borderId="1" xfId="3" applyNumberFormat="1" applyFont="1" applyFill="1" applyBorder="1" applyAlignment="1">
      <alignment horizontal="center" vertical="center"/>
    </xf>
    <xf numFmtId="43" fontId="1" fillId="5" borderId="1" xfId="3" applyFont="1" applyFill="1" applyBorder="1" applyAlignment="1">
      <alignment horizontal="center"/>
    </xf>
    <xf numFmtId="164" fontId="1" fillId="6" borderId="1" xfId="3" applyNumberFormat="1" applyFont="1" applyFill="1" applyBorder="1" applyAlignment="1">
      <alignment horizontal="center" vertical="center"/>
    </xf>
    <xf numFmtId="43" fontId="2" fillId="6" borderId="1" xfId="3" applyFont="1" applyFill="1" applyBorder="1" applyAlignment="1">
      <alignment horizontal="left"/>
    </xf>
    <xf numFmtId="164" fontId="5" fillId="6" borderId="22" xfId="3" applyNumberFormat="1" applyFont="1" applyFill="1" applyBorder="1" applyAlignment="1">
      <alignment horizontal="center" vertical="center" shrinkToFit="1"/>
    </xf>
    <xf numFmtId="164" fontId="5" fillId="6" borderId="13" xfId="3" applyNumberFormat="1" applyFont="1" applyFill="1" applyBorder="1" applyAlignment="1">
      <alignment horizontal="center" vertical="center" shrinkToFit="1"/>
    </xf>
    <xf numFmtId="164" fontId="5" fillId="6" borderId="23" xfId="3" applyNumberFormat="1" applyFont="1" applyFill="1" applyBorder="1" applyAlignment="1">
      <alignment horizontal="center" vertical="center" shrinkToFit="1"/>
    </xf>
    <xf numFmtId="43" fontId="7" fillId="6" borderId="1" xfId="3" applyFont="1" applyFill="1" applyBorder="1" applyAlignment="1">
      <alignment horizontal="left" vertical="top" wrapText="1"/>
    </xf>
    <xf numFmtId="43" fontId="8" fillId="6" borderId="7" xfId="3" applyFont="1" applyFill="1" applyBorder="1" applyAlignment="1">
      <alignment horizontal="right"/>
    </xf>
    <xf numFmtId="43" fontId="8" fillId="6" borderId="8" xfId="3" applyFont="1" applyFill="1" applyBorder="1" applyAlignment="1">
      <alignment horizontal="right"/>
    </xf>
    <xf numFmtId="0" fontId="20" fillId="0" borderId="40" xfId="0" applyFont="1" applyBorder="1" applyAlignment="1">
      <alignment horizontal="center" vertical="center" textRotation="45"/>
    </xf>
    <xf numFmtId="0" fontId="21" fillId="0" borderId="40" xfId="0" applyFont="1" applyBorder="1" applyAlignment="1">
      <alignment horizontal="center" vertical="center" textRotation="45"/>
    </xf>
    <xf numFmtId="0" fontId="22" fillId="0" borderId="40" xfId="0" applyFont="1" applyBorder="1" applyAlignment="1">
      <alignment horizontal="center" vertical="center" textRotation="90" wrapText="1"/>
    </xf>
    <xf numFmtId="0" fontId="26" fillId="0" borderId="1" xfId="1" applyFont="1" applyBorder="1" applyAlignment="1">
      <alignment vertical="center" wrapText="1"/>
    </xf>
    <xf numFmtId="0" fontId="0" fillId="0" borderId="0" xfId="0"/>
    <xf numFmtId="0" fontId="0" fillId="0" borderId="0" xfId="0" applyAlignment="1">
      <alignment horizontal="center" vertical="center"/>
    </xf>
    <xf numFmtId="0" fontId="14" fillId="0" borderId="0" xfId="0" applyFont="1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17" fillId="0" borderId="1" xfId="0" applyFont="1" applyBorder="1" applyAlignment="1">
      <alignment horizontal="left" vertical="center"/>
    </xf>
    <xf numFmtId="0" fontId="15" fillId="0" borderId="1" xfId="0" applyFont="1" applyBorder="1" applyAlignment="1">
      <alignment horizontal="left" vertical="center"/>
    </xf>
    <xf numFmtId="0" fontId="18" fillId="0" borderId="1" xfId="0" applyFont="1" applyBorder="1" applyAlignment="1">
      <alignment horizontal="left" vertical="center" wrapText="1"/>
    </xf>
    <xf numFmtId="0" fontId="19" fillId="0" borderId="1" xfId="0" applyFont="1" applyBorder="1" applyAlignment="1">
      <alignment horizontal="left" vertical="center"/>
    </xf>
    <xf numFmtId="0" fontId="16" fillId="0" borderId="1" xfId="0" applyFont="1" applyBorder="1" applyAlignment="1">
      <alignment horizontal="left" vertical="center" wrapText="1"/>
    </xf>
    <xf numFmtId="0" fontId="19" fillId="0" borderId="1" xfId="0" applyFont="1" applyBorder="1" applyAlignment="1">
      <alignment horizontal="left" vertical="center" wrapText="1"/>
    </xf>
    <xf numFmtId="0" fontId="16" fillId="0" borderId="0" xfId="0" applyFont="1" applyAlignment="1">
      <alignment horizontal="left"/>
    </xf>
    <xf numFmtId="0" fontId="23" fillId="14" borderId="38" xfId="0" applyFont="1" applyFill="1" applyBorder="1" applyAlignment="1">
      <alignment horizontal="center" vertical="center"/>
    </xf>
    <xf numFmtId="0" fontId="23" fillId="14" borderId="38" xfId="0" applyFont="1" applyFill="1" applyBorder="1" applyAlignment="1">
      <alignment horizontal="center" vertical="center" wrapText="1"/>
    </xf>
    <xf numFmtId="0" fontId="23" fillId="14" borderId="39" xfId="0" applyFont="1" applyFill="1" applyBorder="1" applyAlignment="1">
      <alignment horizontal="center" vertical="center"/>
    </xf>
    <xf numFmtId="0" fontId="16" fillId="0" borderId="0" xfId="0" applyFont="1" applyAlignment="1">
      <alignment horizontal="left" vertical="center" wrapText="1"/>
    </xf>
    <xf numFmtId="0" fontId="24" fillId="0" borderId="1" xfId="0" applyFont="1" applyBorder="1" applyAlignment="1">
      <alignment horizontal="left" vertical="center"/>
    </xf>
    <xf numFmtId="0" fontId="24" fillId="0" borderId="1" xfId="0" applyFont="1" applyBorder="1" applyAlignment="1">
      <alignment horizontal="left" vertical="center" wrapText="1"/>
    </xf>
    <xf numFmtId="0" fontId="23" fillId="14" borderId="41" xfId="0" applyFont="1" applyFill="1" applyBorder="1" applyAlignment="1">
      <alignment horizontal="center" vertical="center"/>
    </xf>
    <xf numFmtId="0" fontId="25" fillId="0" borderId="1" xfId="0" applyFont="1" applyBorder="1" applyAlignment="1">
      <alignment horizontal="left" vertical="center"/>
    </xf>
    <xf numFmtId="0" fontId="27" fillId="15" borderId="1" xfId="0" applyFont="1" applyFill="1" applyBorder="1" applyAlignment="1">
      <alignment horizontal="center" vertical="center"/>
    </xf>
    <xf numFmtId="0" fontId="28" fillId="16" borderId="1" xfId="0" applyFont="1" applyFill="1" applyBorder="1" applyAlignment="1">
      <alignment horizontal="center" vertical="center"/>
    </xf>
    <xf numFmtId="0" fontId="28" fillId="7" borderId="1" xfId="0" applyFont="1" applyFill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30" fillId="0" borderId="1" xfId="0" applyFont="1" applyBorder="1" applyAlignment="1">
      <alignment horizontal="center" vertical="center"/>
    </xf>
    <xf numFmtId="0" fontId="28" fillId="17" borderId="1" xfId="0" applyFont="1" applyFill="1" applyBorder="1" applyAlignment="1">
      <alignment horizontal="center" vertical="center"/>
    </xf>
    <xf numFmtId="0" fontId="28" fillId="19" borderId="1" xfId="0" applyFont="1" applyFill="1" applyBorder="1" applyAlignment="1">
      <alignment horizontal="center" vertical="center"/>
    </xf>
    <xf numFmtId="0" fontId="28" fillId="18" borderId="1" xfId="0" applyFont="1" applyFill="1" applyBorder="1" applyAlignment="1">
      <alignment horizontal="center" vertical="center"/>
    </xf>
  </cellXfs>
  <cellStyles count="6">
    <cellStyle name="Millares" xfId="3" builtinId="3"/>
    <cellStyle name="Millares 2" xfId="5" xr:uid="{00000000-0005-0000-0000-000001000000}"/>
    <cellStyle name="Normal" xfId="0" builtinId="0"/>
    <cellStyle name="Normal 2" xfId="1" xr:uid="{00000000-0005-0000-0000-000003000000}"/>
    <cellStyle name="Normal 3" xfId="2" xr:uid="{00000000-0005-0000-0000-000004000000}"/>
    <cellStyle name="Normal 3 2" xfId="4" xr:uid="{00000000-0005-0000-0000-000005000000}"/>
  </cellStyles>
  <dxfs count="245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C66"/>
      <color rgb="FFFF5050"/>
      <color rgb="FFFF0000"/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928688</xdr:colOff>
      <xdr:row>0</xdr:row>
      <xdr:rowOff>157941</xdr:rowOff>
    </xdr:from>
    <xdr:ext cx="9860160" cy="1419650"/>
    <xdr:pic>
      <xdr:nvPicPr>
        <xdr:cNvPr id="2" name="Imagen 1">
          <a:extLst>
            <a:ext uri="{FF2B5EF4-FFF2-40B4-BE49-F238E27FC236}">
              <a16:creationId xmlns:a16="http://schemas.microsoft.com/office/drawing/2014/main" id="{4F19B9FA-210A-4955-BC49-89A4863292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81238" y="157941"/>
          <a:ext cx="9860160" cy="1419650"/>
        </a:xfrm>
        <a:prstGeom prst="rect">
          <a:avLst/>
        </a:prstGeom>
      </xdr:spPr>
    </xdr:pic>
    <xdr:clientData/>
  </xdr:oneCellAnchor>
  <xdr:oneCellAnchor>
    <xdr:from>
      <xdr:col>6</xdr:col>
      <xdr:colOff>309318</xdr:colOff>
      <xdr:row>0</xdr:row>
      <xdr:rowOff>154781</xdr:rowOff>
    </xdr:from>
    <xdr:ext cx="3921369" cy="1403933"/>
    <xdr:pic>
      <xdr:nvPicPr>
        <xdr:cNvPr id="3" name="Imagen 2">
          <a:extLst>
            <a:ext uri="{FF2B5EF4-FFF2-40B4-BE49-F238E27FC236}">
              <a16:creationId xmlns:a16="http://schemas.microsoft.com/office/drawing/2014/main" id="{338FB609-5898-4C47-8538-9FF99120EB9E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881318" y="154781"/>
          <a:ext cx="3921369" cy="1403933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158"/>
  <sheetViews>
    <sheetView zoomScale="70" zoomScaleNormal="70" workbookViewId="0">
      <selection activeCell="J5" sqref="J5"/>
    </sheetView>
  </sheetViews>
  <sheetFormatPr baseColWidth="10" defaultRowHeight="15" x14ac:dyDescent="0.25"/>
  <cols>
    <col min="4" max="4" width="13.5703125" customWidth="1"/>
    <col min="6" max="6" width="70.85546875" customWidth="1"/>
    <col min="7" max="7" width="12.5703125" customWidth="1"/>
    <col min="8" max="8" width="14.28515625" customWidth="1"/>
    <col min="10" max="10" width="15" customWidth="1"/>
    <col min="12" max="12" width="14.28515625" customWidth="1"/>
    <col min="13" max="13" width="13.140625" customWidth="1"/>
  </cols>
  <sheetData>
    <row r="1" spans="2:13" ht="15.75" x14ac:dyDescent="0.25">
      <c r="H1" s="128" t="s">
        <v>222</v>
      </c>
      <c r="I1" s="129"/>
      <c r="J1" s="130"/>
    </row>
    <row r="2" spans="2:13" ht="15.75" x14ac:dyDescent="0.25">
      <c r="H2" s="134" t="s">
        <v>59</v>
      </c>
      <c r="I2" s="135"/>
      <c r="J2" s="136"/>
    </row>
    <row r="3" spans="2:13" ht="15.75" x14ac:dyDescent="0.25">
      <c r="B3" s="131" t="s">
        <v>0</v>
      </c>
      <c r="C3" s="131"/>
      <c r="D3" s="131"/>
      <c r="E3" s="131"/>
    </row>
    <row r="4" spans="2:13" ht="25.5" customHeight="1" x14ac:dyDescent="0.25">
      <c r="B4" s="1"/>
      <c r="C4" s="2" t="s">
        <v>1</v>
      </c>
      <c r="D4" s="132" t="s">
        <v>4</v>
      </c>
      <c r="E4" s="132"/>
    </row>
    <row r="5" spans="2:13" ht="26.25" customHeight="1" x14ac:dyDescent="0.25">
      <c r="B5" s="3"/>
      <c r="C5" s="2" t="s">
        <v>2</v>
      </c>
      <c r="D5" s="132" t="s">
        <v>5</v>
      </c>
      <c r="E5" s="132"/>
    </row>
    <row r="6" spans="2:13" ht="15.75" x14ac:dyDescent="0.25">
      <c r="B6" s="4"/>
      <c r="C6" s="2" t="s">
        <v>3</v>
      </c>
      <c r="D6" s="133" t="s">
        <v>6</v>
      </c>
      <c r="E6" s="133"/>
    </row>
    <row r="10" spans="2:13" ht="14.25" customHeight="1" x14ac:dyDescent="0.25"/>
    <row r="11" spans="2:13" ht="47.25" x14ac:dyDescent="0.25">
      <c r="B11" s="5" t="s">
        <v>7</v>
      </c>
      <c r="C11" s="5" t="s">
        <v>8</v>
      </c>
      <c r="D11" s="6" t="s">
        <v>9</v>
      </c>
      <c r="E11" s="6" t="s">
        <v>10</v>
      </c>
      <c r="F11" s="5" t="s">
        <v>11</v>
      </c>
      <c r="G11" s="5" t="s">
        <v>12</v>
      </c>
      <c r="H11" s="5" t="s">
        <v>13</v>
      </c>
      <c r="I11" s="5" t="s">
        <v>14</v>
      </c>
      <c r="J11" s="5" t="s">
        <v>15</v>
      </c>
      <c r="K11" s="5" t="s">
        <v>16</v>
      </c>
      <c r="L11" s="5" t="s">
        <v>17</v>
      </c>
      <c r="M11" s="5" t="s">
        <v>18</v>
      </c>
    </row>
    <row r="12" spans="2:13" ht="15.75" x14ac:dyDescent="0.25">
      <c r="B12" s="113">
        <v>1</v>
      </c>
      <c r="C12" s="9">
        <v>1</v>
      </c>
      <c r="D12" s="9">
        <v>2</v>
      </c>
      <c r="E12" s="141" t="s">
        <v>24</v>
      </c>
      <c r="F12" s="141"/>
      <c r="G12" s="2">
        <v>25</v>
      </c>
      <c r="H12" s="2">
        <f>(J13*G12/100)</f>
        <v>25</v>
      </c>
      <c r="I12" s="142">
        <v>100</v>
      </c>
      <c r="J12" s="143"/>
      <c r="K12" s="10"/>
      <c r="L12" s="11"/>
      <c r="M12" s="12"/>
    </row>
    <row r="13" spans="2:13" ht="15.75" x14ac:dyDescent="0.25">
      <c r="B13" s="114"/>
      <c r="C13" s="123">
        <v>1</v>
      </c>
      <c r="D13" s="13">
        <v>2</v>
      </c>
      <c r="E13" s="122" t="s">
        <v>24</v>
      </c>
      <c r="F13" s="122"/>
      <c r="G13" s="116"/>
      <c r="H13" s="117"/>
      <c r="I13" s="2">
        <v>100</v>
      </c>
      <c r="J13" s="2">
        <f>SUM(M14:M17)</f>
        <v>100</v>
      </c>
      <c r="K13" s="16"/>
      <c r="L13" s="17"/>
      <c r="M13" s="18"/>
    </row>
    <row r="14" spans="2:13" ht="15.75" x14ac:dyDescent="0.25">
      <c r="B14" s="114"/>
      <c r="C14" s="124"/>
      <c r="D14" s="9">
        <v>2</v>
      </c>
      <c r="E14" s="2" t="s">
        <v>20</v>
      </c>
      <c r="F14" s="2" t="s">
        <v>25</v>
      </c>
      <c r="G14" s="118"/>
      <c r="H14" s="119"/>
      <c r="I14" s="116"/>
      <c r="J14" s="117"/>
      <c r="K14" s="2">
        <v>20</v>
      </c>
      <c r="L14" s="111">
        <v>100</v>
      </c>
      <c r="M14" s="1">
        <f>(L14*K14/100)</f>
        <v>20</v>
      </c>
    </row>
    <row r="15" spans="2:13" ht="15.75" x14ac:dyDescent="0.25">
      <c r="B15" s="114"/>
      <c r="C15" s="124"/>
      <c r="D15" s="9">
        <v>2</v>
      </c>
      <c r="E15" s="2" t="s">
        <v>20</v>
      </c>
      <c r="F15" s="2" t="s">
        <v>26</v>
      </c>
      <c r="G15" s="118"/>
      <c r="H15" s="119"/>
      <c r="I15" s="118"/>
      <c r="J15" s="119"/>
      <c r="K15" s="2">
        <v>25</v>
      </c>
      <c r="L15" s="111">
        <v>100</v>
      </c>
      <c r="M15" s="1">
        <f>(L15*K15/100)</f>
        <v>25</v>
      </c>
    </row>
    <row r="16" spans="2:13" ht="15.75" x14ac:dyDescent="0.25">
      <c r="B16" s="114"/>
      <c r="C16" s="124"/>
      <c r="D16" s="9">
        <v>2</v>
      </c>
      <c r="E16" s="2" t="s">
        <v>20</v>
      </c>
      <c r="F16" s="2" t="s">
        <v>27</v>
      </c>
      <c r="G16" s="118"/>
      <c r="H16" s="119"/>
      <c r="I16" s="118"/>
      <c r="J16" s="119"/>
      <c r="K16" s="2">
        <v>25</v>
      </c>
      <c r="L16" s="111">
        <v>100</v>
      </c>
      <c r="M16" s="1">
        <f>(L16*K16/100)</f>
        <v>25</v>
      </c>
    </row>
    <row r="17" spans="2:13" ht="15.75" x14ac:dyDescent="0.25">
      <c r="B17" s="115"/>
      <c r="C17" s="125"/>
      <c r="D17" s="9">
        <v>2</v>
      </c>
      <c r="E17" s="2" t="s">
        <v>20</v>
      </c>
      <c r="F17" s="2" t="s">
        <v>28</v>
      </c>
      <c r="G17" s="120"/>
      <c r="H17" s="121"/>
      <c r="I17" s="120"/>
      <c r="J17" s="121"/>
      <c r="K17" s="2">
        <v>30</v>
      </c>
      <c r="L17" s="111">
        <v>100</v>
      </c>
      <c r="M17" s="1">
        <f>(K17*L17/100)</f>
        <v>30</v>
      </c>
    </row>
    <row r="18" spans="2:13" ht="15.75" x14ac:dyDescent="0.25">
      <c r="B18" s="42"/>
      <c r="C18" s="9">
        <v>2</v>
      </c>
      <c r="D18" s="9">
        <v>8</v>
      </c>
      <c r="E18" s="141" t="s">
        <v>29</v>
      </c>
      <c r="F18" s="141"/>
      <c r="G18" s="2">
        <v>20</v>
      </c>
      <c r="H18" s="2">
        <f>(G18*(J19+J24+J27+J31)/100)</f>
        <v>15.73</v>
      </c>
      <c r="I18" s="126">
        <v>100</v>
      </c>
      <c r="J18" s="127"/>
      <c r="K18" s="19"/>
      <c r="L18" s="14"/>
      <c r="M18" s="15"/>
    </row>
    <row r="19" spans="2:13" ht="15.75" x14ac:dyDescent="0.25">
      <c r="B19" s="114">
        <v>2</v>
      </c>
      <c r="C19" s="144">
        <v>1</v>
      </c>
      <c r="D19" s="13">
        <v>11</v>
      </c>
      <c r="E19" s="122" t="s">
        <v>30</v>
      </c>
      <c r="F19" s="122"/>
      <c r="G19" s="14"/>
      <c r="H19" s="15"/>
      <c r="I19" s="2">
        <v>50</v>
      </c>
      <c r="J19" s="2">
        <f>(M20+M21+M22+M23)</f>
        <v>42</v>
      </c>
      <c r="K19" s="16"/>
      <c r="L19" s="17"/>
      <c r="M19" s="18"/>
    </row>
    <row r="20" spans="2:13" ht="15.75" x14ac:dyDescent="0.25">
      <c r="B20" s="114"/>
      <c r="C20" s="144"/>
      <c r="D20" s="9">
        <v>1</v>
      </c>
      <c r="E20" s="2" t="s">
        <v>20</v>
      </c>
      <c r="F20" s="2" t="s">
        <v>30</v>
      </c>
      <c r="G20" s="11"/>
      <c r="H20" s="12"/>
      <c r="I20" s="19"/>
      <c r="J20" s="15"/>
      <c r="K20" s="2">
        <v>10</v>
      </c>
      <c r="L20" s="111">
        <v>80</v>
      </c>
      <c r="M20" s="1">
        <f>(L20*K20/100)</f>
        <v>8</v>
      </c>
    </row>
    <row r="21" spans="2:13" ht="15.75" x14ac:dyDescent="0.25">
      <c r="B21" s="114"/>
      <c r="C21" s="144"/>
      <c r="D21" s="9">
        <v>2</v>
      </c>
      <c r="E21" s="2" t="s">
        <v>20</v>
      </c>
      <c r="F21" s="2" t="s">
        <v>31</v>
      </c>
      <c r="G21" s="11"/>
      <c r="H21" s="12"/>
      <c r="I21" s="10"/>
      <c r="J21" s="12"/>
      <c r="K21" s="2">
        <v>10</v>
      </c>
      <c r="L21" s="111">
        <v>80</v>
      </c>
      <c r="M21" s="1">
        <f t="shared" ref="M21:M23" si="0">(L21*K21/100)</f>
        <v>8</v>
      </c>
    </row>
    <row r="22" spans="2:13" ht="15.75" x14ac:dyDescent="0.25">
      <c r="B22" s="114"/>
      <c r="C22" s="144"/>
      <c r="D22" s="9">
        <v>3</v>
      </c>
      <c r="E22" s="2" t="s">
        <v>20</v>
      </c>
      <c r="F22" s="2" t="s">
        <v>32</v>
      </c>
      <c r="G22" s="11"/>
      <c r="H22" s="12"/>
      <c r="I22" s="10"/>
      <c r="J22" s="12"/>
      <c r="K22" s="2">
        <v>20</v>
      </c>
      <c r="L22" s="111">
        <v>90</v>
      </c>
      <c r="M22" s="1">
        <f t="shared" si="0"/>
        <v>18</v>
      </c>
    </row>
    <row r="23" spans="2:13" ht="15.75" x14ac:dyDescent="0.25">
      <c r="B23" s="114"/>
      <c r="C23" s="144"/>
      <c r="D23" s="9">
        <v>4</v>
      </c>
      <c r="E23" s="2" t="s">
        <v>20</v>
      </c>
      <c r="F23" s="2" t="s">
        <v>33</v>
      </c>
      <c r="G23" s="11"/>
      <c r="H23" s="12"/>
      <c r="I23" s="10"/>
      <c r="J23" s="12"/>
      <c r="K23" s="2">
        <v>10</v>
      </c>
      <c r="L23" s="111">
        <v>80</v>
      </c>
      <c r="M23" s="1">
        <f t="shared" si="0"/>
        <v>8</v>
      </c>
    </row>
    <row r="24" spans="2:13" ht="15.75" x14ac:dyDescent="0.25">
      <c r="B24" s="114">
        <v>3</v>
      </c>
      <c r="C24" s="144">
        <v>2</v>
      </c>
      <c r="D24" s="8">
        <v>3</v>
      </c>
      <c r="E24" s="122" t="s">
        <v>34</v>
      </c>
      <c r="F24" s="122"/>
      <c r="G24" s="11"/>
      <c r="H24" s="12"/>
      <c r="I24" s="2">
        <v>10</v>
      </c>
      <c r="J24" s="2">
        <f>(M25+M26)</f>
        <v>7.25</v>
      </c>
      <c r="K24" s="20"/>
      <c r="L24" s="21"/>
      <c r="M24" s="22"/>
    </row>
    <row r="25" spans="2:13" ht="15.75" x14ac:dyDescent="0.25">
      <c r="B25" s="114"/>
      <c r="C25" s="144"/>
      <c r="D25" s="9">
        <v>1</v>
      </c>
      <c r="E25" s="2" t="s">
        <v>20</v>
      </c>
      <c r="F25" s="2" t="s">
        <v>34</v>
      </c>
      <c r="G25" s="11"/>
      <c r="H25" s="12"/>
      <c r="I25" s="19"/>
      <c r="J25" s="15"/>
      <c r="K25" s="2">
        <v>5</v>
      </c>
      <c r="L25" s="111">
        <v>75</v>
      </c>
      <c r="M25" s="1">
        <f>(L25*K25/100)</f>
        <v>3.75</v>
      </c>
    </row>
    <row r="26" spans="2:13" ht="15.75" x14ac:dyDescent="0.25">
      <c r="B26" s="114"/>
      <c r="C26" s="144"/>
      <c r="D26" s="9">
        <v>2</v>
      </c>
      <c r="E26" s="2" t="s">
        <v>20</v>
      </c>
      <c r="F26" s="26" t="s">
        <v>35</v>
      </c>
      <c r="G26" s="11"/>
      <c r="H26" s="12"/>
      <c r="I26" s="10"/>
      <c r="J26" s="12"/>
      <c r="K26" s="2">
        <v>5</v>
      </c>
      <c r="L26" s="111">
        <v>70</v>
      </c>
      <c r="M26" s="1">
        <f>(L26*K26/100)</f>
        <v>3.5</v>
      </c>
    </row>
    <row r="27" spans="2:13" ht="15.75" x14ac:dyDescent="0.25">
      <c r="B27" s="114">
        <v>4</v>
      </c>
      <c r="C27" s="123">
        <v>8</v>
      </c>
      <c r="D27" s="8">
        <v>13</v>
      </c>
      <c r="E27" s="122" t="s">
        <v>36</v>
      </c>
      <c r="F27" s="122"/>
      <c r="G27" s="11"/>
      <c r="H27" s="12"/>
      <c r="I27" s="2">
        <v>25</v>
      </c>
      <c r="J27" s="2">
        <f>(M28+M29+M30)</f>
        <v>16.5</v>
      </c>
      <c r="K27" s="20"/>
      <c r="L27" s="21"/>
      <c r="M27" s="22"/>
    </row>
    <row r="28" spans="2:13" ht="15.75" x14ac:dyDescent="0.25">
      <c r="B28" s="114"/>
      <c r="C28" s="124"/>
      <c r="D28" s="9">
        <v>8</v>
      </c>
      <c r="E28" s="2" t="s">
        <v>20</v>
      </c>
      <c r="F28" s="26" t="s">
        <v>37</v>
      </c>
      <c r="G28" s="11"/>
      <c r="H28" s="12"/>
      <c r="I28" s="10"/>
      <c r="J28" s="12"/>
      <c r="K28" s="2">
        <v>10</v>
      </c>
      <c r="L28" s="111">
        <v>80</v>
      </c>
      <c r="M28" s="1">
        <f>(L28*K28/100)</f>
        <v>8</v>
      </c>
    </row>
    <row r="29" spans="2:13" ht="15.75" x14ac:dyDescent="0.25">
      <c r="B29" s="114"/>
      <c r="C29" s="124"/>
      <c r="D29" s="9">
        <v>3</v>
      </c>
      <c r="E29" s="2" t="s">
        <v>20</v>
      </c>
      <c r="F29" s="26" t="s">
        <v>38</v>
      </c>
      <c r="G29" s="11"/>
      <c r="H29" s="12"/>
      <c r="I29" s="10"/>
      <c r="J29" s="12"/>
      <c r="K29" s="2">
        <v>5</v>
      </c>
      <c r="L29" s="112">
        <v>50</v>
      </c>
      <c r="M29" s="1">
        <f t="shared" ref="M29:M30" si="1">(L29*K29/100)</f>
        <v>2.5</v>
      </c>
    </row>
    <row r="30" spans="2:13" ht="15.75" x14ac:dyDescent="0.25">
      <c r="B30" s="114"/>
      <c r="C30" s="125"/>
      <c r="D30" s="9">
        <v>2</v>
      </c>
      <c r="E30" s="2" t="s">
        <v>20</v>
      </c>
      <c r="F30" s="26" t="s">
        <v>39</v>
      </c>
      <c r="G30" s="11"/>
      <c r="H30" s="12"/>
      <c r="I30" s="10"/>
      <c r="J30" s="12"/>
      <c r="K30" s="2">
        <v>10</v>
      </c>
      <c r="L30" s="112">
        <v>60</v>
      </c>
      <c r="M30" s="1">
        <f t="shared" si="1"/>
        <v>6</v>
      </c>
    </row>
    <row r="31" spans="2:13" ht="15.75" x14ac:dyDescent="0.25">
      <c r="B31" s="145">
        <v>5</v>
      </c>
      <c r="C31" s="147">
        <v>5</v>
      </c>
      <c r="D31" s="8">
        <v>9</v>
      </c>
      <c r="E31" s="122" t="s">
        <v>40</v>
      </c>
      <c r="F31" s="122"/>
      <c r="G31" s="11"/>
      <c r="H31" s="12"/>
      <c r="I31" s="2">
        <v>15</v>
      </c>
      <c r="J31" s="2">
        <f>(M32+M33+M34)</f>
        <v>12.899999999999999</v>
      </c>
      <c r="K31" s="20"/>
      <c r="L31" s="21"/>
      <c r="M31" s="22"/>
    </row>
    <row r="32" spans="2:13" ht="15.75" x14ac:dyDescent="0.25">
      <c r="B32" s="145"/>
      <c r="C32" s="148"/>
      <c r="D32" s="9">
        <v>3</v>
      </c>
      <c r="E32" s="2" t="s">
        <v>20</v>
      </c>
      <c r="F32" s="26" t="s">
        <v>41</v>
      </c>
      <c r="G32" s="11"/>
      <c r="H32" s="12"/>
      <c r="I32" s="10"/>
      <c r="J32" s="12"/>
      <c r="K32" s="2">
        <v>6</v>
      </c>
      <c r="L32" s="111">
        <v>80</v>
      </c>
      <c r="M32" s="3">
        <f>(L32*K32/100)</f>
        <v>4.8</v>
      </c>
    </row>
    <row r="33" spans="2:13" ht="15.75" x14ac:dyDescent="0.25">
      <c r="B33" s="145"/>
      <c r="C33" s="148"/>
      <c r="D33" s="9">
        <v>2</v>
      </c>
      <c r="E33" s="2" t="s">
        <v>20</v>
      </c>
      <c r="F33" s="26" t="s">
        <v>42</v>
      </c>
      <c r="G33" s="11"/>
      <c r="H33" s="12"/>
      <c r="I33" s="10"/>
      <c r="J33" s="12"/>
      <c r="K33" s="2">
        <v>6</v>
      </c>
      <c r="L33" s="111">
        <v>90</v>
      </c>
      <c r="M33" s="3">
        <f t="shared" ref="M33:M34" si="2">(L33*K33/100)</f>
        <v>5.4</v>
      </c>
    </row>
    <row r="34" spans="2:13" ht="15.75" x14ac:dyDescent="0.25">
      <c r="B34" s="145"/>
      <c r="C34" s="149"/>
      <c r="D34" s="9">
        <v>4</v>
      </c>
      <c r="E34" s="2" t="s">
        <v>20</v>
      </c>
      <c r="F34" s="26" t="s">
        <v>43</v>
      </c>
      <c r="G34" s="11"/>
      <c r="H34" s="12"/>
      <c r="I34" s="10"/>
      <c r="J34" s="12"/>
      <c r="K34" s="2">
        <v>3</v>
      </c>
      <c r="L34" s="111">
        <v>90</v>
      </c>
      <c r="M34" s="3">
        <f t="shared" si="2"/>
        <v>2.7</v>
      </c>
    </row>
    <row r="35" spans="2:13" ht="47.25" x14ac:dyDescent="0.25">
      <c r="B35" s="45" t="s">
        <v>7</v>
      </c>
      <c r="C35" s="5" t="s">
        <v>8</v>
      </c>
      <c r="D35" s="6" t="s">
        <v>9</v>
      </c>
      <c r="E35" s="6" t="s">
        <v>10</v>
      </c>
      <c r="F35" s="5" t="s">
        <v>11</v>
      </c>
      <c r="G35" s="5" t="s">
        <v>12</v>
      </c>
      <c r="H35" s="5" t="s">
        <v>13</v>
      </c>
      <c r="I35" s="5" t="s">
        <v>14</v>
      </c>
      <c r="J35" s="5" t="s">
        <v>15</v>
      </c>
      <c r="K35" s="5" t="s">
        <v>16</v>
      </c>
      <c r="L35" s="5" t="s">
        <v>17</v>
      </c>
      <c r="M35" s="5" t="s">
        <v>18</v>
      </c>
    </row>
    <row r="36" spans="2:13" ht="15.75" x14ac:dyDescent="0.25">
      <c r="B36" s="42"/>
      <c r="C36" s="9">
        <v>2</v>
      </c>
      <c r="D36" s="7">
        <v>5</v>
      </c>
      <c r="E36" s="141" t="s">
        <v>60</v>
      </c>
      <c r="F36" s="141"/>
      <c r="G36" s="2">
        <v>20</v>
      </c>
      <c r="H36" s="2">
        <f>(G36*(J37+J39)/100)</f>
        <v>16</v>
      </c>
      <c r="I36" s="126">
        <v>80</v>
      </c>
      <c r="J36" s="127"/>
      <c r="K36" s="19"/>
      <c r="L36" s="14"/>
      <c r="M36" s="15"/>
    </row>
    <row r="37" spans="2:13" ht="15.75" x14ac:dyDescent="0.25">
      <c r="B37" s="114">
        <v>6</v>
      </c>
      <c r="C37" s="144">
        <v>1</v>
      </c>
      <c r="D37" s="8">
        <v>1</v>
      </c>
      <c r="E37" s="122" t="s">
        <v>44</v>
      </c>
      <c r="F37" s="122"/>
      <c r="G37" s="14"/>
      <c r="H37" s="14"/>
      <c r="I37" s="2">
        <v>50</v>
      </c>
      <c r="J37" s="2">
        <f>(M38)</f>
        <v>40</v>
      </c>
      <c r="K37" s="16"/>
      <c r="L37" s="17"/>
      <c r="M37" s="18"/>
    </row>
    <row r="38" spans="2:13" ht="15.75" x14ac:dyDescent="0.25">
      <c r="B38" s="114"/>
      <c r="C38" s="144"/>
      <c r="D38" s="7">
        <v>1</v>
      </c>
      <c r="E38" s="2" t="s">
        <v>20</v>
      </c>
      <c r="F38" s="2" t="s">
        <v>45</v>
      </c>
      <c r="G38" s="11"/>
      <c r="H38" s="12"/>
      <c r="I38" s="14"/>
      <c r="J38" s="15"/>
      <c r="K38" s="2">
        <v>50</v>
      </c>
      <c r="L38" s="111">
        <v>80</v>
      </c>
      <c r="M38" s="3">
        <f>(L38*K38/100)</f>
        <v>40</v>
      </c>
    </row>
    <row r="39" spans="2:13" ht="15.75" x14ac:dyDescent="0.25">
      <c r="B39" s="114">
        <v>7</v>
      </c>
      <c r="C39" s="123">
        <v>2</v>
      </c>
      <c r="D39" s="8">
        <v>2</v>
      </c>
      <c r="E39" s="122" t="s">
        <v>46</v>
      </c>
      <c r="F39" s="122"/>
      <c r="G39" s="11"/>
      <c r="H39" s="11"/>
      <c r="I39" s="2">
        <v>50</v>
      </c>
      <c r="J39" s="2">
        <f>(M40+M41+M42)</f>
        <v>40</v>
      </c>
      <c r="K39" s="20"/>
      <c r="L39" s="21"/>
      <c r="M39" s="22"/>
    </row>
    <row r="40" spans="2:13" ht="15.75" x14ac:dyDescent="0.25">
      <c r="B40" s="114"/>
      <c r="C40" s="124"/>
      <c r="D40" s="7">
        <v>1</v>
      </c>
      <c r="E40" s="2" t="s">
        <v>20</v>
      </c>
      <c r="F40" s="26" t="s">
        <v>47</v>
      </c>
      <c r="G40" s="10"/>
      <c r="H40" s="11"/>
      <c r="I40" s="116"/>
      <c r="J40" s="117"/>
      <c r="K40" s="2">
        <v>20</v>
      </c>
      <c r="L40" s="111">
        <v>80</v>
      </c>
      <c r="M40" s="1">
        <f>(L40*K40/100)</f>
        <v>16</v>
      </c>
    </row>
    <row r="41" spans="2:13" ht="15.75" x14ac:dyDescent="0.25">
      <c r="B41" s="114"/>
      <c r="C41" s="124"/>
      <c r="D41" s="7">
        <v>2</v>
      </c>
      <c r="E41" s="2" t="s">
        <v>20</v>
      </c>
      <c r="F41" s="2" t="s">
        <v>48</v>
      </c>
      <c r="G41" s="11"/>
      <c r="H41" s="11"/>
      <c r="I41" s="118"/>
      <c r="J41" s="119"/>
      <c r="K41" s="2">
        <v>15</v>
      </c>
      <c r="L41" s="111">
        <v>80</v>
      </c>
      <c r="M41" s="1">
        <f t="shared" ref="M41:M42" si="3">(L41*K41/100)</f>
        <v>12</v>
      </c>
    </row>
    <row r="42" spans="2:13" ht="15.75" x14ac:dyDescent="0.25">
      <c r="B42" s="115"/>
      <c r="C42" s="125"/>
      <c r="D42" s="7">
        <v>5</v>
      </c>
      <c r="E42" s="2" t="s">
        <v>20</v>
      </c>
      <c r="F42" s="2" t="s">
        <v>49</v>
      </c>
      <c r="G42" s="11"/>
      <c r="H42" s="11"/>
      <c r="I42" s="120"/>
      <c r="J42" s="121"/>
      <c r="K42" s="2">
        <v>15</v>
      </c>
      <c r="L42" s="111">
        <v>80</v>
      </c>
      <c r="M42" s="1">
        <f t="shared" si="3"/>
        <v>12</v>
      </c>
    </row>
    <row r="43" spans="2:13" ht="15.75" x14ac:dyDescent="0.25">
      <c r="B43" s="145">
        <v>8</v>
      </c>
      <c r="C43" s="123">
        <v>1</v>
      </c>
      <c r="D43" s="7">
        <v>9</v>
      </c>
      <c r="E43" s="141" t="s">
        <v>50</v>
      </c>
      <c r="F43" s="141"/>
      <c r="G43" s="2">
        <v>20</v>
      </c>
      <c r="H43" s="2">
        <f>(G43*J44/100)</f>
        <v>17</v>
      </c>
      <c r="I43" s="126">
        <v>100</v>
      </c>
      <c r="J43" s="127"/>
      <c r="K43" s="19"/>
      <c r="L43" s="14"/>
      <c r="M43" s="15"/>
    </row>
    <row r="44" spans="2:13" ht="15.75" x14ac:dyDescent="0.25">
      <c r="B44" s="145"/>
      <c r="C44" s="124"/>
      <c r="D44" s="8">
        <v>3</v>
      </c>
      <c r="E44" s="122" t="s">
        <v>51</v>
      </c>
      <c r="F44" s="122"/>
      <c r="G44" s="14"/>
      <c r="H44" s="15"/>
      <c r="I44" s="2">
        <v>100</v>
      </c>
      <c r="J44" s="2">
        <f>(M45)</f>
        <v>85</v>
      </c>
      <c r="K44" s="16"/>
      <c r="L44" s="17"/>
      <c r="M44" s="18"/>
    </row>
    <row r="45" spans="2:13" ht="15.75" x14ac:dyDescent="0.25">
      <c r="B45" s="145"/>
      <c r="C45" s="125"/>
      <c r="D45" s="7">
        <v>15</v>
      </c>
      <c r="E45" s="2" t="s">
        <v>20</v>
      </c>
      <c r="F45" s="2" t="s">
        <v>214</v>
      </c>
      <c r="G45" s="11"/>
      <c r="H45" s="12"/>
      <c r="I45" s="19"/>
      <c r="J45" s="15"/>
      <c r="K45" s="2">
        <v>100</v>
      </c>
      <c r="L45" s="111">
        <v>85</v>
      </c>
      <c r="M45" s="1">
        <f>(L45*K45/100)</f>
        <v>85</v>
      </c>
    </row>
    <row r="46" spans="2:13" ht="47.25" x14ac:dyDescent="0.25">
      <c r="B46" s="5" t="s">
        <v>7</v>
      </c>
      <c r="C46" s="5" t="s">
        <v>8</v>
      </c>
      <c r="D46" s="6" t="s">
        <v>9</v>
      </c>
      <c r="E46" s="6" t="s">
        <v>10</v>
      </c>
      <c r="F46" s="5" t="s">
        <v>11</v>
      </c>
      <c r="G46" s="5" t="s">
        <v>12</v>
      </c>
      <c r="H46" s="5" t="s">
        <v>13</v>
      </c>
      <c r="I46" s="5" t="s">
        <v>14</v>
      </c>
      <c r="J46" s="5" t="s">
        <v>15</v>
      </c>
      <c r="K46" s="5" t="s">
        <v>16</v>
      </c>
      <c r="L46" s="5" t="s">
        <v>17</v>
      </c>
      <c r="M46" s="5" t="s">
        <v>18</v>
      </c>
    </row>
    <row r="47" spans="2:13" ht="15.75" x14ac:dyDescent="0.25">
      <c r="B47" s="151">
        <v>5</v>
      </c>
      <c r="C47" s="2">
        <v>2</v>
      </c>
      <c r="D47" s="44">
        <v>13</v>
      </c>
      <c r="E47" s="150" t="s">
        <v>52</v>
      </c>
      <c r="F47" s="150"/>
      <c r="G47" s="2">
        <v>15</v>
      </c>
      <c r="H47" s="2">
        <f>(G47*(J48+J50)/100)</f>
        <v>1.53</v>
      </c>
      <c r="I47" s="126">
        <v>100</v>
      </c>
      <c r="J47" s="127"/>
      <c r="K47" s="19"/>
      <c r="L47" s="14"/>
      <c r="M47" s="15"/>
    </row>
    <row r="48" spans="2:13" ht="15.75" x14ac:dyDescent="0.25">
      <c r="B48" s="152"/>
      <c r="C48" s="139">
        <v>1</v>
      </c>
      <c r="D48" s="43">
        <v>6</v>
      </c>
      <c r="E48" s="153" t="s">
        <v>53</v>
      </c>
      <c r="F48" s="154"/>
      <c r="G48" s="155"/>
      <c r="H48" s="155"/>
      <c r="I48" s="108">
        <v>7</v>
      </c>
      <c r="J48" s="103">
        <f>(M49)</f>
        <v>4.2</v>
      </c>
      <c r="K48" s="16"/>
      <c r="L48" s="17"/>
      <c r="M48" s="18"/>
    </row>
    <row r="49" spans="2:13" ht="15.75" x14ac:dyDescent="0.25">
      <c r="B49" s="152"/>
      <c r="C49" s="139"/>
      <c r="D49" s="24">
        <v>1</v>
      </c>
      <c r="E49" s="25" t="s">
        <v>20</v>
      </c>
      <c r="F49" s="107" t="s">
        <v>54</v>
      </c>
      <c r="G49" s="155"/>
      <c r="H49" s="155"/>
      <c r="I49" s="137"/>
      <c r="J49" s="137"/>
      <c r="K49" s="2">
        <v>7</v>
      </c>
      <c r="L49" s="112">
        <v>60</v>
      </c>
      <c r="M49" s="1">
        <f>(L49*K49/100)</f>
        <v>4.2</v>
      </c>
    </row>
    <row r="50" spans="2:13" ht="15.75" x14ac:dyDescent="0.25">
      <c r="B50" s="152"/>
      <c r="C50" s="140">
        <v>2</v>
      </c>
      <c r="D50" s="23">
        <v>7</v>
      </c>
      <c r="E50" s="153" t="s">
        <v>55</v>
      </c>
      <c r="F50" s="154"/>
      <c r="G50" s="155"/>
      <c r="H50" s="155"/>
      <c r="I50" s="108">
        <v>8</v>
      </c>
      <c r="J50" s="103">
        <f>(M51+M52+M53)</f>
        <v>6</v>
      </c>
      <c r="K50" s="27"/>
      <c r="L50" s="27"/>
      <c r="M50" s="27"/>
    </row>
    <row r="51" spans="2:13" ht="15.75" x14ac:dyDescent="0.25">
      <c r="B51" s="152"/>
      <c r="C51" s="139"/>
      <c r="D51" s="24">
        <v>1</v>
      </c>
      <c r="E51" s="25" t="s">
        <v>20</v>
      </c>
      <c r="F51" s="107" t="s">
        <v>56</v>
      </c>
      <c r="G51" s="155"/>
      <c r="H51" s="155"/>
      <c r="I51" s="137"/>
      <c r="J51" s="137"/>
      <c r="K51" s="2">
        <v>3</v>
      </c>
      <c r="L51" s="111">
        <v>80</v>
      </c>
      <c r="M51" s="1">
        <f>(L51*K51/100)</f>
        <v>2.4</v>
      </c>
    </row>
    <row r="52" spans="2:13" ht="15.75" x14ac:dyDescent="0.25">
      <c r="B52" s="152"/>
      <c r="C52" s="139"/>
      <c r="D52" s="24">
        <v>2</v>
      </c>
      <c r="E52" s="25" t="s">
        <v>20</v>
      </c>
      <c r="F52" s="107" t="s">
        <v>57</v>
      </c>
      <c r="G52" s="155"/>
      <c r="H52" s="155"/>
      <c r="I52" s="138"/>
      <c r="J52" s="138"/>
      <c r="K52" s="2">
        <v>3</v>
      </c>
      <c r="L52" s="111">
        <v>80</v>
      </c>
      <c r="M52" s="1">
        <f t="shared" ref="M52:M53" si="4">(L52*K52/100)</f>
        <v>2.4</v>
      </c>
    </row>
    <row r="53" spans="2:13" ht="15.75" x14ac:dyDescent="0.25">
      <c r="B53" s="152"/>
      <c r="C53" s="139"/>
      <c r="D53" s="24">
        <v>3</v>
      </c>
      <c r="E53" s="25" t="s">
        <v>20</v>
      </c>
      <c r="F53" s="107" t="s">
        <v>58</v>
      </c>
      <c r="G53" s="155"/>
      <c r="H53" s="155"/>
      <c r="I53" s="138"/>
      <c r="J53" s="138"/>
      <c r="K53" s="2">
        <v>2</v>
      </c>
      <c r="L53" s="112">
        <v>60</v>
      </c>
      <c r="M53" s="1">
        <f t="shared" si="4"/>
        <v>1.2</v>
      </c>
    </row>
    <row r="54" spans="2:13" ht="15.75" x14ac:dyDescent="0.25">
      <c r="B54" s="40"/>
      <c r="C54" s="40"/>
      <c r="D54" s="40"/>
      <c r="E54" s="40"/>
      <c r="H54" s="109"/>
      <c r="I54" s="40"/>
      <c r="J54" s="40"/>
      <c r="K54" s="40"/>
      <c r="L54" s="40"/>
      <c r="M54" s="41"/>
    </row>
    <row r="55" spans="2:13" ht="15.75" x14ac:dyDescent="0.25">
      <c r="G55" s="146" t="s">
        <v>221</v>
      </c>
      <c r="H55" s="146"/>
      <c r="M55" s="33"/>
    </row>
    <row r="56" spans="2:13" ht="15.75" x14ac:dyDescent="0.25">
      <c r="M56" s="33"/>
    </row>
    <row r="57" spans="2:13" ht="15.75" x14ac:dyDescent="0.25">
      <c r="F57" s="105" t="s">
        <v>61</v>
      </c>
      <c r="G57" s="110">
        <f>(G12+G18+G36+G43+G47)</f>
        <v>100</v>
      </c>
      <c r="H57" s="106"/>
      <c r="L57" s="104"/>
      <c r="M57" s="39"/>
    </row>
    <row r="58" spans="2:13" ht="15.75" x14ac:dyDescent="0.25">
      <c r="F58" s="105" t="s">
        <v>220</v>
      </c>
      <c r="G58" s="106"/>
      <c r="H58" s="110">
        <f>SUM(H12,H18,H36,H43,H47)</f>
        <v>75.260000000000005</v>
      </c>
      <c r="M58" s="36"/>
    </row>
    <row r="59" spans="2:13" x14ac:dyDescent="0.25">
      <c r="M59" s="39"/>
    </row>
    <row r="60" spans="2:13" ht="15.75" x14ac:dyDescent="0.25">
      <c r="M60" s="36"/>
    </row>
    <row r="61" spans="2:13" ht="15.75" x14ac:dyDescent="0.25">
      <c r="M61" s="36"/>
    </row>
    <row r="62" spans="2:13" x14ac:dyDescent="0.25">
      <c r="M62" s="39"/>
    </row>
    <row r="63" spans="2:13" ht="15.75" x14ac:dyDescent="0.25">
      <c r="M63" s="36"/>
    </row>
    <row r="64" spans="2:13" ht="15.75" x14ac:dyDescent="0.25">
      <c r="M64" s="36"/>
    </row>
    <row r="65" spans="13:13" ht="15.75" x14ac:dyDescent="0.25">
      <c r="M65" s="36"/>
    </row>
    <row r="66" spans="13:13" x14ac:dyDescent="0.25">
      <c r="M66" s="39"/>
    </row>
    <row r="67" spans="13:13" x14ac:dyDescent="0.25">
      <c r="M67" s="39"/>
    </row>
    <row r="68" spans="13:13" ht="15.75" x14ac:dyDescent="0.25">
      <c r="M68" s="36"/>
    </row>
    <row r="69" spans="13:13" x14ac:dyDescent="0.25">
      <c r="M69" s="39"/>
    </row>
    <row r="70" spans="13:13" ht="15.75" x14ac:dyDescent="0.25">
      <c r="M70" s="36"/>
    </row>
    <row r="71" spans="13:13" ht="15.75" x14ac:dyDescent="0.25">
      <c r="M71" s="33"/>
    </row>
    <row r="72" spans="13:13" x14ac:dyDescent="0.25">
      <c r="M72" s="39"/>
    </row>
    <row r="73" spans="13:13" ht="15.75" x14ac:dyDescent="0.25">
      <c r="M73" s="37"/>
    </row>
    <row r="74" spans="13:13" x14ac:dyDescent="0.25">
      <c r="M74" s="39"/>
    </row>
    <row r="75" spans="13:13" x14ac:dyDescent="0.25">
      <c r="M75" s="39"/>
    </row>
    <row r="76" spans="13:13" ht="15.75" x14ac:dyDescent="0.25">
      <c r="M76" s="37"/>
    </row>
    <row r="77" spans="13:13" x14ac:dyDescent="0.25">
      <c r="M77" s="39"/>
    </row>
    <row r="78" spans="13:13" x14ac:dyDescent="0.25">
      <c r="M78" s="39"/>
    </row>
    <row r="79" spans="13:13" ht="15.75" x14ac:dyDescent="0.25">
      <c r="M79" s="37"/>
    </row>
    <row r="80" spans="13:13" ht="15.75" x14ac:dyDescent="0.25">
      <c r="M80" s="37"/>
    </row>
    <row r="81" spans="13:13" ht="15.75" x14ac:dyDescent="0.25">
      <c r="M81" s="37"/>
    </row>
    <row r="82" spans="13:13" ht="15.75" x14ac:dyDescent="0.25">
      <c r="M82" s="37"/>
    </row>
    <row r="83" spans="13:13" ht="15.75" x14ac:dyDescent="0.25">
      <c r="M83" s="37"/>
    </row>
    <row r="84" spans="13:13" ht="15.75" x14ac:dyDescent="0.25">
      <c r="M84" s="37"/>
    </row>
    <row r="85" spans="13:13" x14ac:dyDescent="0.25">
      <c r="M85" s="39"/>
    </row>
    <row r="86" spans="13:13" ht="15.75" x14ac:dyDescent="0.25">
      <c r="M86" s="37"/>
    </row>
    <row r="87" spans="13:13" ht="15.75" x14ac:dyDescent="0.25">
      <c r="M87" s="37"/>
    </row>
    <row r="88" spans="13:13" ht="15.75" x14ac:dyDescent="0.25">
      <c r="M88" s="37"/>
    </row>
    <row r="89" spans="13:13" ht="15.75" x14ac:dyDescent="0.25">
      <c r="M89" s="37"/>
    </row>
    <row r="90" spans="13:13" ht="15.75" x14ac:dyDescent="0.25">
      <c r="M90" s="37"/>
    </row>
    <row r="91" spans="13:13" ht="15.75" x14ac:dyDescent="0.25">
      <c r="M91" s="37"/>
    </row>
    <row r="92" spans="13:13" ht="15.75" x14ac:dyDescent="0.25">
      <c r="M92" s="37"/>
    </row>
    <row r="93" spans="13:13" ht="15.75" x14ac:dyDescent="0.25">
      <c r="M93" s="37"/>
    </row>
    <row r="94" spans="13:13" ht="15.75" x14ac:dyDescent="0.25">
      <c r="M94" s="37"/>
    </row>
    <row r="95" spans="13:13" x14ac:dyDescent="0.25">
      <c r="M95" s="39"/>
    </row>
    <row r="96" spans="13:13" x14ac:dyDescent="0.25">
      <c r="M96" s="39"/>
    </row>
    <row r="97" spans="13:13" ht="15.75" x14ac:dyDescent="0.25">
      <c r="M97" s="37"/>
    </row>
    <row r="98" spans="13:13" ht="15.75" x14ac:dyDescent="0.25">
      <c r="M98" s="38"/>
    </row>
    <row r="99" spans="13:13" ht="15.75" x14ac:dyDescent="0.25">
      <c r="M99" s="34"/>
    </row>
    <row r="100" spans="13:13" ht="15.75" x14ac:dyDescent="0.25">
      <c r="M100" s="34"/>
    </row>
    <row r="101" spans="13:13" ht="15.75" x14ac:dyDescent="0.25">
      <c r="M101" s="37"/>
    </row>
    <row r="102" spans="13:13" ht="15.75" x14ac:dyDescent="0.25">
      <c r="M102" s="37"/>
    </row>
    <row r="103" spans="13:13" x14ac:dyDescent="0.25">
      <c r="M103" s="39"/>
    </row>
    <row r="104" spans="13:13" x14ac:dyDescent="0.25">
      <c r="M104" s="39"/>
    </row>
    <row r="105" spans="13:13" x14ac:dyDescent="0.25">
      <c r="M105" s="39"/>
    </row>
    <row r="106" spans="13:13" x14ac:dyDescent="0.25">
      <c r="M106" s="39"/>
    </row>
    <row r="107" spans="13:13" ht="15.75" x14ac:dyDescent="0.25">
      <c r="M107" s="37"/>
    </row>
    <row r="108" spans="13:13" ht="15.75" x14ac:dyDescent="0.25">
      <c r="M108" s="37"/>
    </row>
    <row r="109" spans="13:13" ht="15.75" x14ac:dyDescent="0.25">
      <c r="M109" s="37"/>
    </row>
    <row r="110" spans="13:13" ht="15.75" x14ac:dyDescent="0.25">
      <c r="M110" s="37"/>
    </row>
    <row r="111" spans="13:13" x14ac:dyDescent="0.25">
      <c r="M111" s="39"/>
    </row>
    <row r="112" spans="13:13" x14ac:dyDescent="0.25">
      <c r="M112" s="39"/>
    </row>
    <row r="113" spans="13:13" ht="15.75" x14ac:dyDescent="0.25">
      <c r="M113" s="37"/>
    </row>
    <row r="114" spans="13:13" ht="15.75" x14ac:dyDescent="0.25">
      <c r="M114" s="37"/>
    </row>
    <row r="115" spans="13:13" x14ac:dyDescent="0.25">
      <c r="M115" s="39"/>
    </row>
    <row r="116" spans="13:13" ht="15.75" x14ac:dyDescent="0.25">
      <c r="M116" s="37"/>
    </row>
    <row r="117" spans="13:13" ht="15.75" x14ac:dyDescent="0.25">
      <c r="M117" s="37"/>
    </row>
    <row r="118" spans="13:13" ht="15.75" x14ac:dyDescent="0.25">
      <c r="M118" s="37"/>
    </row>
    <row r="119" spans="13:13" ht="15.75" x14ac:dyDescent="0.25">
      <c r="M119" s="37"/>
    </row>
    <row r="120" spans="13:13" ht="15.75" x14ac:dyDescent="0.25">
      <c r="M120" s="35"/>
    </row>
    <row r="121" spans="13:13" ht="15.75" x14ac:dyDescent="0.25">
      <c r="M121" s="37"/>
    </row>
    <row r="122" spans="13:13" ht="15.75" x14ac:dyDescent="0.25">
      <c r="M122" s="38"/>
    </row>
    <row r="123" spans="13:13" ht="15.75" x14ac:dyDescent="0.25">
      <c r="M123" s="35"/>
    </row>
    <row r="124" spans="13:13" ht="15.75" x14ac:dyDescent="0.25">
      <c r="M124" s="35"/>
    </row>
    <row r="125" spans="13:13" ht="15.75" x14ac:dyDescent="0.25">
      <c r="M125" s="37"/>
    </row>
    <row r="126" spans="13:13" ht="15.75" x14ac:dyDescent="0.25">
      <c r="M126" s="37"/>
    </row>
    <row r="127" spans="13:13" ht="15.75" x14ac:dyDescent="0.25">
      <c r="M127" s="37"/>
    </row>
    <row r="128" spans="13:13" x14ac:dyDescent="0.25">
      <c r="M128" s="39"/>
    </row>
    <row r="129" spans="13:13" x14ac:dyDescent="0.25">
      <c r="M129" s="39"/>
    </row>
    <row r="130" spans="13:13" x14ac:dyDescent="0.25">
      <c r="M130" s="39"/>
    </row>
    <row r="131" spans="13:13" ht="15.75" x14ac:dyDescent="0.25">
      <c r="M131" s="35"/>
    </row>
    <row r="132" spans="13:13" ht="15.75" x14ac:dyDescent="0.25">
      <c r="M132" s="35"/>
    </row>
    <row r="133" spans="13:13" ht="15.75" x14ac:dyDescent="0.25">
      <c r="M133" s="35"/>
    </row>
    <row r="134" spans="13:13" x14ac:dyDescent="0.25">
      <c r="M134" s="39"/>
    </row>
    <row r="135" spans="13:13" x14ac:dyDescent="0.25">
      <c r="M135" s="39"/>
    </row>
    <row r="136" spans="13:13" ht="15.75" x14ac:dyDescent="0.25">
      <c r="M136" s="35"/>
    </row>
    <row r="137" spans="13:13" x14ac:dyDescent="0.25">
      <c r="M137" s="39"/>
    </row>
    <row r="138" spans="13:13" ht="15.75" x14ac:dyDescent="0.25">
      <c r="M138" s="38"/>
    </row>
    <row r="139" spans="13:13" ht="15.75" x14ac:dyDescent="0.25">
      <c r="M139" s="35"/>
    </row>
    <row r="140" spans="13:13" ht="15.75" x14ac:dyDescent="0.25">
      <c r="M140" s="35"/>
    </row>
    <row r="141" spans="13:13" ht="15.75" x14ac:dyDescent="0.25">
      <c r="M141" s="37"/>
    </row>
    <row r="142" spans="13:13" ht="15.75" x14ac:dyDescent="0.25">
      <c r="M142" s="37"/>
    </row>
    <row r="143" spans="13:13" ht="15.75" x14ac:dyDescent="0.25">
      <c r="M143" s="37"/>
    </row>
    <row r="144" spans="13:13" ht="15.75" x14ac:dyDescent="0.25">
      <c r="M144" s="37"/>
    </row>
    <row r="145" spans="2:13" x14ac:dyDescent="0.25">
      <c r="M145" s="39"/>
    </row>
    <row r="146" spans="2:13" ht="15.75" x14ac:dyDescent="0.25">
      <c r="M146" s="37"/>
    </row>
    <row r="147" spans="2:13" ht="15.75" x14ac:dyDescent="0.25">
      <c r="M147" s="37"/>
    </row>
    <row r="148" spans="2:13" ht="15.75" x14ac:dyDescent="0.25">
      <c r="M148" s="37"/>
    </row>
    <row r="149" spans="2:13" ht="15.75" x14ac:dyDescent="0.25">
      <c r="M149" s="37"/>
    </row>
    <row r="150" spans="2:13" ht="15.75" x14ac:dyDescent="0.25">
      <c r="M150" s="37"/>
    </row>
    <row r="151" spans="2:13" ht="15.75" x14ac:dyDescent="0.25">
      <c r="M151" s="37"/>
    </row>
    <row r="152" spans="2:13" ht="15.75" x14ac:dyDescent="0.25">
      <c r="M152" s="37"/>
    </row>
    <row r="156" spans="2:13" ht="20.25" customHeight="1" x14ac:dyDescent="0.25">
      <c r="B156" s="28" t="s">
        <v>21</v>
      </c>
      <c r="C156" s="29">
        <v>10</v>
      </c>
    </row>
    <row r="157" spans="2:13" ht="33.75" customHeight="1" x14ac:dyDescent="0.25">
      <c r="B157" s="30" t="s">
        <v>22</v>
      </c>
      <c r="C157" s="31">
        <v>39</v>
      </c>
    </row>
    <row r="158" spans="2:13" x14ac:dyDescent="0.25">
      <c r="B158" s="32" t="s">
        <v>23</v>
      </c>
      <c r="C158" s="31"/>
    </row>
  </sheetData>
  <mergeCells count="52">
    <mergeCell ref="B47:B53"/>
    <mergeCell ref="I47:J47"/>
    <mergeCell ref="E48:F48"/>
    <mergeCell ref="G48:H53"/>
    <mergeCell ref="I49:J49"/>
    <mergeCell ref="E50:F50"/>
    <mergeCell ref="C37:C38"/>
    <mergeCell ref="E31:F31"/>
    <mergeCell ref="G55:H55"/>
    <mergeCell ref="I40:J42"/>
    <mergeCell ref="C31:C34"/>
    <mergeCell ref="C39:C42"/>
    <mergeCell ref="E36:F36"/>
    <mergeCell ref="I36:J36"/>
    <mergeCell ref="E37:F37"/>
    <mergeCell ref="E39:F39"/>
    <mergeCell ref="E47:F47"/>
    <mergeCell ref="B24:B26"/>
    <mergeCell ref="B27:B30"/>
    <mergeCell ref="B37:B38"/>
    <mergeCell ref="B39:B42"/>
    <mergeCell ref="B43:B45"/>
    <mergeCell ref="B31:B34"/>
    <mergeCell ref="I51:J53"/>
    <mergeCell ref="C48:C49"/>
    <mergeCell ref="C50:C53"/>
    <mergeCell ref="I43:J43"/>
    <mergeCell ref="E43:F43"/>
    <mergeCell ref="E44:F44"/>
    <mergeCell ref="C43:C45"/>
    <mergeCell ref="H1:J1"/>
    <mergeCell ref="B3:E3"/>
    <mergeCell ref="D4:E4"/>
    <mergeCell ref="D5:E5"/>
    <mergeCell ref="D6:E6"/>
    <mergeCell ref="H2:J2"/>
    <mergeCell ref="B12:B17"/>
    <mergeCell ref="I14:J17"/>
    <mergeCell ref="G13:H17"/>
    <mergeCell ref="E27:F27"/>
    <mergeCell ref="C27:C30"/>
    <mergeCell ref="I18:J18"/>
    <mergeCell ref="E12:F12"/>
    <mergeCell ref="I12:J12"/>
    <mergeCell ref="E13:F13"/>
    <mergeCell ref="E19:F19"/>
    <mergeCell ref="C19:C23"/>
    <mergeCell ref="C13:C17"/>
    <mergeCell ref="E24:F24"/>
    <mergeCell ref="C24:C26"/>
    <mergeCell ref="E18:F18"/>
    <mergeCell ref="B19:B2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M173"/>
  <sheetViews>
    <sheetView topLeftCell="C142" zoomScale="85" zoomScaleNormal="85" workbookViewId="0">
      <selection activeCell="M21" sqref="M21"/>
    </sheetView>
  </sheetViews>
  <sheetFormatPr baseColWidth="10" defaultRowHeight="15" x14ac:dyDescent="0.25"/>
  <cols>
    <col min="3" max="3" width="14.28515625" customWidth="1"/>
    <col min="4" max="4" width="13.5703125" customWidth="1"/>
    <col min="5" max="5" width="22.5703125" customWidth="1"/>
    <col min="6" max="6" width="75.85546875" customWidth="1"/>
    <col min="7" max="7" width="12.5703125" customWidth="1"/>
    <col min="8" max="8" width="16.28515625" customWidth="1"/>
    <col min="9" max="9" width="12.42578125" customWidth="1"/>
    <col min="10" max="10" width="15" customWidth="1"/>
    <col min="12" max="12" width="14.28515625" customWidth="1"/>
    <col min="13" max="13" width="13.140625" customWidth="1"/>
  </cols>
  <sheetData>
    <row r="1" spans="2:13" ht="15.75" x14ac:dyDescent="0.25">
      <c r="H1" s="128" t="s">
        <v>19</v>
      </c>
      <c r="I1" s="129"/>
      <c r="J1" s="130"/>
    </row>
    <row r="2" spans="2:13" ht="15.75" x14ac:dyDescent="0.25">
      <c r="H2" s="134" t="s">
        <v>62</v>
      </c>
      <c r="I2" s="135"/>
      <c r="J2" s="136"/>
    </row>
    <row r="3" spans="2:13" ht="15.75" x14ac:dyDescent="0.25">
      <c r="B3" s="131" t="s">
        <v>0</v>
      </c>
      <c r="C3" s="131"/>
      <c r="D3" s="131"/>
      <c r="E3" s="131"/>
    </row>
    <row r="4" spans="2:13" ht="25.5" customHeight="1" x14ac:dyDescent="0.25">
      <c r="B4" s="1"/>
      <c r="C4" s="2" t="s">
        <v>1</v>
      </c>
      <c r="D4" s="132" t="s">
        <v>4</v>
      </c>
      <c r="E4" s="132"/>
    </row>
    <row r="5" spans="2:13" ht="26.25" customHeight="1" x14ac:dyDescent="0.25">
      <c r="B5" s="3"/>
      <c r="C5" s="2" t="s">
        <v>2</v>
      </c>
      <c r="D5" s="132" t="s">
        <v>215</v>
      </c>
      <c r="E5" s="132"/>
    </row>
    <row r="6" spans="2:13" ht="15.75" x14ac:dyDescent="0.25">
      <c r="B6" s="4"/>
      <c r="C6" s="2" t="s">
        <v>3</v>
      </c>
      <c r="D6" s="133" t="s">
        <v>6</v>
      </c>
      <c r="E6" s="133"/>
    </row>
    <row r="10" spans="2:13" ht="14.25" customHeight="1" x14ac:dyDescent="0.25"/>
    <row r="11" spans="2:13" ht="47.25" x14ac:dyDescent="0.25">
      <c r="B11" s="49" t="s">
        <v>7</v>
      </c>
      <c r="C11" s="49" t="s">
        <v>8</v>
      </c>
      <c r="D11" s="50" t="s">
        <v>9</v>
      </c>
      <c r="E11" s="50" t="s">
        <v>10</v>
      </c>
      <c r="F11" s="49" t="s">
        <v>11</v>
      </c>
      <c r="G11" s="49" t="s">
        <v>12</v>
      </c>
      <c r="H11" s="49" t="s">
        <v>13</v>
      </c>
      <c r="I11" s="49" t="s">
        <v>14</v>
      </c>
      <c r="J11" s="49" t="s">
        <v>15</v>
      </c>
      <c r="K11" s="49" t="s">
        <v>16</v>
      </c>
      <c r="L11" s="49" t="s">
        <v>17</v>
      </c>
      <c r="M11" s="49" t="s">
        <v>18</v>
      </c>
    </row>
    <row r="12" spans="2:13" ht="15.75" x14ac:dyDescent="0.25">
      <c r="B12" s="231">
        <v>1</v>
      </c>
      <c r="C12" s="80">
        <v>1</v>
      </c>
      <c r="D12" s="80">
        <v>2</v>
      </c>
      <c r="E12" s="232" t="s">
        <v>63</v>
      </c>
      <c r="F12" s="232"/>
      <c r="G12" s="51">
        <v>5.5</v>
      </c>
      <c r="H12" s="51">
        <f>J13*G12/100</f>
        <v>2.4750000000000001</v>
      </c>
      <c r="I12" s="239">
        <v>100</v>
      </c>
      <c r="J12" s="240"/>
      <c r="K12" s="52"/>
      <c r="L12" s="53"/>
      <c r="M12" s="54"/>
    </row>
    <row r="13" spans="2:13" ht="15.75" x14ac:dyDescent="0.25">
      <c r="B13" s="231"/>
      <c r="C13" s="233">
        <v>1</v>
      </c>
      <c r="D13" s="81">
        <v>2</v>
      </c>
      <c r="E13" s="234" t="s">
        <v>64</v>
      </c>
      <c r="F13" s="234"/>
      <c r="G13" s="55"/>
      <c r="H13" s="56"/>
      <c r="I13" s="51">
        <v>100</v>
      </c>
      <c r="J13" s="51">
        <f>M14+M15</f>
        <v>45</v>
      </c>
      <c r="K13" s="57"/>
      <c r="L13" s="58"/>
      <c r="M13" s="59"/>
    </row>
    <row r="14" spans="2:13" ht="15.75" x14ac:dyDescent="0.25">
      <c r="B14" s="231"/>
      <c r="C14" s="233"/>
      <c r="D14" s="80">
        <v>1</v>
      </c>
      <c r="E14" s="51" t="s">
        <v>20</v>
      </c>
      <c r="F14" s="51" t="s">
        <v>65</v>
      </c>
      <c r="G14" s="53"/>
      <c r="H14" s="54"/>
      <c r="I14" s="60"/>
      <c r="J14" s="56"/>
      <c r="K14" s="51">
        <v>50</v>
      </c>
      <c r="L14" s="51">
        <v>40</v>
      </c>
      <c r="M14" s="61">
        <f>K14*L14/100</f>
        <v>20</v>
      </c>
    </row>
    <row r="15" spans="2:13" ht="15.75" x14ac:dyDescent="0.25">
      <c r="B15" s="231"/>
      <c r="C15" s="233"/>
      <c r="D15" s="80">
        <v>2</v>
      </c>
      <c r="E15" s="51" t="s">
        <v>20</v>
      </c>
      <c r="F15" s="51" t="s">
        <v>66</v>
      </c>
      <c r="G15" s="58"/>
      <c r="H15" s="59"/>
      <c r="I15" s="57"/>
      <c r="J15" s="59"/>
      <c r="K15" s="51">
        <v>50</v>
      </c>
      <c r="L15" s="51">
        <v>50</v>
      </c>
      <c r="M15" s="61">
        <f>K15*L15/100</f>
        <v>25</v>
      </c>
    </row>
    <row r="16" spans="2:13" ht="15.75" x14ac:dyDescent="0.25">
      <c r="B16" s="231">
        <v>2</v>
      </c>
      <c r="C16" s="80">
        <v>2</v>
      </c>
      <c r="D16" s="80">
        <v>8</v>
      </c>
      <c r="E16" s="232" t="s">
        <v>67</v>
      </c>
      <c r="F16" s="232"/>
      <c r="G16" s="51">
        <v>9.27</v>
      </c>
      <c r="H16" s="51">
        <f>G16*(J17+J26)/100</f>
        <v>3.9610709999999996</v>
      </c>
      <c r="I16" s="222">
        <v>100</v>
      </c>
      <c r="J16" s="223"/>
      <c r="K16" s="60"/>
      <c r="L16" s="55"/>
      <c r="M16" s="56"/>
    </row>
    <row r="17" spans="2:13" ht="15.75" x14ac:dyDescent="0.25">
      <c r="B17" s="231"/>
      <c r="C17" s="233">
        <v>1</v>
      </c>
      <c r="D17" s="81">
        <v>11</v>
      </c>
      <c r="E17" s="234" t="s">
        <v>68</v>
      </c>
      <c r="F17" s="234"/>
      <c r="G17" s="55"/>
      <c r="H17" s="56"/>
      <c r="I17" s="51">
        <v>72.73</v>
      </c>
      <c r="J17" s="51">
        <f>M18+M19+M20+M21+M22+M23+M24+M25</f>
        <v>37.275999999999996</v>
      </c>
      <c r="K17" s="57"/>
      <c r="L17" s="58"/>
      <c r="M17" s="59"/>
    </row>
    <row r="18" spans="2:13" ht="15.75" x14ac:dyDescent="0.25">
      <c r="B18" s="231"/>
      <c r="C18" s="233"/>
      <c r="D18" s="80">
        <v>1</v>
      </c>
      <c r="E18" s="51" t="s">
        <v>20</v>
      </c>
      <c r="F18" s="51" t="s">
        <v>69</v>
      </c>
      <c r="G18" s="53"/>
      <c r="H18" s="54"/>
      <c r="I18" s="60"/>
      <c r="J18" s="56"/>
      <c r="K18" s="51">
        <v>9.09</v>
      </c>
      <c r="L18" s="51">
        <v>40</v>
      </c>
      <c r="M18" s="61">
        <f>K18*L18/100</f>
        <v>3.6360000000000001</v>
      </c>
    </row>
    <row r="19" spans="2:13" ht="15.75" x14ac:dyDescent="0.25">
      <c r="B19" s="231"/>
      <c r="C19" s="233"/>
      <c r="D19" s="80">
        <v>2</v>
      </c>
      <c r="E19" s="51" t="s">
        <v>20</v>
      </c>
      <c r="F19" s="51" t="s">
        <v>70</v>
      </c>
      <c r="G19" s="53"/>
      <c r="H19" s="54"/>
      <c r="I19" s="52"/>
      <c r="J19" s="54"/>
      <c r="K19" s="51">
        <v>9.09</v>
      </c>
      <c r="L19" s="51">
        <v>50</v>
      </c>
      <c r="M19" s="61">
        <f t="shared" ref="M19:M21" si="0">K19*L19/100</f>
        <v>4.5449999999999999</v>
      </c>
    </row>
    <row r="20" spans="2:13" ht="15.75" x14ac:dyDescent="0.25">
      <c r="B20" s="231"/>
      <c r="C20" s="233"/>
      <c r="D20" s="80">
        <v>3</v>
      </c>
      <c r="E20" s="51" t="s">
        <v>20</v>
      </c>
      <c r="F20" s="51" t="s">
        <v>71</v>
      </c>
      <c r="G20" s="53"/>
      <c r="H20" s="54"/>
      <c r="I20" s="52"/>
      <c r="J20" s="54"/>
      <c r="K20" s="51">
        <v>9.09</v>
      </c>
      <c r="L20" s="51">
        <v>70</v>
      </c>
      <c r="M20" s="61">
        <f t="shared" si="0"/>
        <v>6.3629999999999995</v>
      </c>
    </row>
    <row r="21" spans="2:13" ht="15.75" x14ac:dyDescent="0.25">
      <c r="B21" s="231"/>
      <c r="C21" s="233"/>
      <c r="D21" s="80">
        <v>4</v>
      </c>
      <c r="E21" s="51" t="s">
        <v>20</v>
      </c>
      <c r="F21" s="51" t="s">
        <v>72</v>
      </c>
      <c r="G21" s="53"/>
      <c r="H21" s="54"/>
      <c r="I21" s="52"/>
      <c r="J21" s="54"/>
      <c r="K21" s="51">
        <v>9.09</v>
      </c>
      <c r="L21" s="51">
        <v>40</v>
      </c>
      <c r="M21" s="61">
        <f t="shared" si="0"/>
        <v>3.6360000000000001</v>
      </c>
    </row>
    <row r="22" spans="2:13" ht="15.75" x14ac:dyDescent="0.25">
      <c r="B22" s="231"/>
      <c r="C22" s="233"/>
      <c r="D22" s="80">
        <v>5</v>
      </c>
      <c r="E22" s="51" t="s">
        <v>20</v>
      </c>
      <c r="F22" s="51" t="s">
        <v>73</v>
      </c>
      <c r="G22" s="53"/>
      <c r="H22" s="54"/>
      <c r="I22" s="52"/>
      <c r="J22" s="54"/>
      <c r="K22" s="51">
        <v>9.1</v>
      </c>
      <c r="L22" s="51">
        <v>70</v>
      </c>
      <c r="M22" s="61">
        <f t="shared" ref="M22:M28" si="1">K22*L22/100</f>
        <v>6.37</v>
      </c>
    </row>
    <row r="23" spans="2:13" ht="15.75" x14ac:dyDescent="0.25">
      <c r="B23" s="231"/>
      <c r="C23" s="233"/>
      <c r="D23" s="80">
        <v>6</v>
      </c>
      <c r="E23" s="51" t="s">
        <v>74</v>
      </c>
      <c r="F23" s="51" t="s">
        <v>75</v>
      </c>
      <c r="G23" s="53"/>
      <c r="H23" s="54"/>
      <c r="I23" s="52"/>
      <c r="J23" s="54"/>
      <c r="K23" s="51">
        <v>9.09</v>
      </c>
      <c r="L23" s="51">
        <v>40</v>
      </c>
      <c r="M23" s="61">
        <f t="shared" si="1"/>
        <v>3.6360000000000001</v>
      </c>
    </row>
    <row r="24" spans="2:13" ht="15.75" x14ac:dyDescent="0.25">
      <c r="B24" s="231"/>
      <c r="C24" s="233"/>
      <c r="D24" s="80">
        <v>7</v>
      </c>
      <c r="E24" s="51" t="s">
        <v>74</v>
      </c>
      <c r="F24" s="51" t="s">
        <v>76</v>
      </c>
      <c r="G24" s="53"/>
      <c r="H24" s="54"/>
      <c r="I24" s="52"/>
      <c r="J24" s="54"/>
      <c r="K24" s="51">
        <v>9.09</v>
      </c>
      <c r="L24" s="51">
        <v>30</v>
      </c>
      <c r="M24" s="61">
        <f t="shared" si="1"/>
        <v>2.7269999999999999</v>
      </c>
    </row>
    <row r="25" spans="2:13" ht="15.75" x14ac:dyDescent="0.25">
      <c r="B25" s="231"/>
      <c r="C25" s="233"/>
      <c r="D25" s="80">
        <v>8</v>
      </c>
      <c r="E25" s="51" t="s">
        <v>74</v>
      </c>
      <c r="F25" s="51" t="s">
        <v>77</v>
      </c>
      <c r="G25" s="53"/>
      <c r="H25" s="54"/>
      <c r="I25" s="57"/>
      <c r="J25" s="59"/>
      <c r="K25" s="51">
        <v>9.09</v>
      </c>
      <c r="L25" s="51">
        <v>70</v>
      </c>
      <c r="M25" s="61">
        <f t="shared" si="1"/>
        <v>6.3629999999999995</v>
      </c>
    </row>
    <row r="26" spans="2:13" ht="15.75" x14ac:dyDescent="0.25">
      <c r="B26" s="231"/>
      <c r="C26" s="233">
        <v>2</v>
      </c>
      <c r="D26" s="82">
        <v>3</v>
      </c>
      <c r="E26" s="234" t="s">
        <v>78</v>
      </c>
      <c r="F26" s="234"/>
      <c r="G26" s="53"/>
      <c r="H26" s="54"/>
      <c r="I26" s="51">
        <v>27.27</v>
      </c>
      <c r="J26" s="51">
        <f>M27+M28+M70</f>
        <v>5.4540000000000006</v>
      </c>
      <c r="K26" s="62"/>
      <c r="L26" s="63"/>
      <c r="M26" s="64"/>
    </row>
    <row r="27" spans="2:13" ht="15.75" x14ac:dyDescent="0.25">
      <c r="B27" s="231"/>
      <c r="C27" s="233"/>
      <c r="D27" s="80">
        <v>1</v>
      </c>
      <c r="E27" s="51" t="s">
        <v>20</v>
      </c>
      <c r="F27" s="51" t="s">
        <v>79</v>
      </c>
      <c r="G27" s="53"/>
      <c r="H27" s="54"/>
      <c r="I27" s="60"/>
      <c r="J27" s="56"/>
      <c r="K27" s="51">
        <v>9.09</v>
      </c>
      <c r="L27" s="51">
        <v>20</v>
      </c>
      <c r="M27" s="61">
        <f t="shared" si="1"/>
        <v>1.8180000000000001</v>
      </c>
    </row>
    <row r="28" spans="2:13" ht="15.75" x14ac:dyDescent="0.25">
      <c r="B28" s="231"/>
      <c r="C28" s="233"/>
      <c r="D28" s="80">
        <v>2</v>
      </c>
      <c r="E28" s="51" t="s">
        <v>20</v>
      </c>
      <c r="F28" s="51" t="s">
        <v>80</v>
      </c>
      <c r="G28" s="53"/>
      <c r="H28" s="54"/>
      <c r="I28" s="52"/>
      <c r="J28" s="54"/>
      <c r="K28" s="51">
        <v>9.09</v>
      </c>
      <c r="L28" s="51">
        <v>40</v>
      </c>
      <c r="M28" s="61">
        <f t="shared" si="1"/>
        <v>3.6360000000000001</v>
      </c>
    </row>
    <row r="29" spans="2:13" ht="15.75" x14ac:dyDescent="0.25">
      <c r="B29" s="231"/>
      <c r="C29" s="233"/>
      <c r="D29" s="80">
        <v>3</v>
      </c>
      <c r="E29" s="51" t="s">
        <v>20</v>
      </c>
      <c r="F29" s="51" t="s">
        <v>81</v>
      </c>
      <c r="G29" s="58"/>
      <c r="H29" s="59"/>
      <c r="I29" s="57"/>
      <c r="J29" s="59"/>
      <c r="K29" s="51">
        <v>9.09</v>
      </c>
      <c r="L29" s="51">
        <v>30</v>
      </c>
      <c r="M29" s="61">
        <f>K29*L29/100</f>
        <v>2.7269999999999999</v>
      </c>
    </row>
    <row r="30" spans="2:13" ht="47.25" x14ac:dyDescent="0.25">
      <c r="B30" s="49" t="s">
        <v>7</v>
      </c>
      <c r="C30" s="49" t="s">
        <v>8</v>
      </c>
      <c r="D30" s="50" t="s">
        <v>9</v>
      </c>
      <c r="E30" s="50" t="s">
        <v>10</v>
      </c>
      <c r="F30" s="49" t="s">
        <v>11</v>
      </c>
      <c r="G30" s="49" t="s">
        <v>12</v>
      </c>
      <c r="H30" s="49" t="s">
        <v>13</v>
      </c>
      <c r="I30" s="49" t="s">
        <v>14</v>
      </c>
      <c r="J30" s="49" t="s">
        <v>15</v>
      </c>
      <c r="K30" s="49" t="s">
        <v>16</v>
      </c>
      <c r="L30" s="49" t="s">
        <v>17</v>
      </c>
      <c r="M30" s="49" t="s">
        <v>18</v>
      </c>
    </row>
    <row r="31" spans="2:13" ht="15.75" x14ac:dyDescent="0.25">
      <c r="B31" s="231">
        <v>3</v>
      </c>
      <c r="C31" s="83">
        <v>2</v>
      </c>
      <c r="D31" s="80">
        <v>5</v>
      </c>
      <c r="E31" s="232" t="s">
        <v>82</v>
      </c>
      <c r="F31" s="232"/>
      <c r="G31" s="51">
        <v>6.76</v>
      </c>
      <c r="H31" s="51">
        <f>G31*(J32+J36)/100</f>
        <v>4.0154400000000008</v>
      </c>
      <c r="I31" s="222">
        <v>100</v>
      </c>
      <c r="J31" s="223"/>
      <c r="K31" s="60"/>
      <c r="L31" s="55"/>
      <c r="M31" s="56"/>
    </row>
    <row r="32" spans="2:13" ht="15.75" x14ac:dyDescent="0.25">
      <c r="B32" s="231"/>
      <c r="C32" s="233">
        <v>1</v>
      </c>
      <c r="D32" s="82">
        <v>3</v>
      </c>
      <c r="E32" s="234" t="s">
        <v>83</v>
      </c>
      <c r="F32" s="234"/>
      <c r="G32" s="55"/>
      <c r="H32" s="56"/>
      <c r="I32" s="51">
        <v>60</v>
      </c>
      <c r="J32" s="51">
        <f>M33+M34+M35</f>
        <v>31.8</v>
      </c>
      <c r="K32" s="57"/>
      <c r="L32" s="58"/>
      <c r="M32" s="59"/>
    </row>
    <row r="33" spans="2:13" ht="15.75" x14ac:dyDescent="0.25">
      <c r="B33" s="231"/>
      <c r="C33" s="233"/>
      <c r="D33" s="80">
        <v>1</v>
      </c>
      <c r="E33" s="51" t="s">
        <v>20</v>
      </c>
      <c r="F33" s="51" t="s">
        <v>84</v>
      </c>
      <c r="G33" s="53"/>
      <c r="H33" s="54"/>
      <c r="I33" s="55"/>
      <c r="J33" s="56"/>
      <c r="K33" s="51">
        <v>20</v>
      </c>
      <c r="L33" s="51">
        <v>69</v>
      </c>
      <c r="M33" s="61">
        <f t="shared" ref="M33" si="2">K33*L33/100</f>
        <v>13.8</v>
      </c>
    </row>
    <row r="34" spans="2:13" ht="15.75" x14ac:dyDescent="0.25">
      <c r="B34" s="231"/>
      <c r="C34" s="233"/>
      <c r="D34" s="80">
        <v>2</v>
      </c>
      <c r="E34" s="51" t="s">
        <v>20</v>
      </c>
      <c r="F34" s="51" t="s">
        <v>85</v>
      </c>
      <c r="G34" s="53"/>
      <c r="H34" s="54"/>
      <c r="I34" s="53"/>
      <c r="J34" s="54"/>
      <c r="K34" s="51">
        <v>20</v>
      </c>
      <c r="L34" s="51">
        <v>50</v>
      </c>
      <c r="M34" s="61">
        <f t="shared" ref="M34:M38" si="3">K34*L34/100</f>
        <v>10</v>
      </c>
    </row>
    <row r="35" spans="2:13" ht="15.75" x14ac:dyDescent="0.25">
      <c r="B35" s="231"/>
      <c r="C35" s="233"/>
      <c r="D35" s="80">
        <v>3</v>
      </c>
      <c r="E35" s="51" t="s">
        <v>20</v>
      </c>
      <c r="F35" s="51" t="s">
        <v>86</v>
      </c>
      <c r="G35" s="53"/>
      <c r="H35" s="54"/>
      <c r="I35" s="58"/>
      <c r="J35" s="59"/>
      <c r="K35" s="51">
        <v>20</v>
      </c>
      <c r="L35" s="51">
        <v>40</v>
      </c>
      <c r="M35" s="61">
        <f t="shared" si="3"/>
        <v>8</v>
      </c>
    </row>
    <row r="36" spans="2:13" ht="15.75" x14ac:dyDescent="0.25">
      <c r="B36" s="231"/>
      <c r="C36" s="233">
        <v>2</v>
      </c>
      <c r="D36" s="82">
        <v>2</v>
      </c>
      <c r="E36" s="234" t="s">
        <v>87</v>
      </c>
      <c r="F36" s="234"/>
      <c r="G36" s="53"/>
      <c r="H36" s="54"/>
      <c r="I36" s="51">
        <v>40</v>
      </c>
      <c r="J36" s="51">
        <f>M37+M38</f>
        <v>27.6</v>
      </c>
      <c r="K36" s="62"/>
      <c r="L36" s="63"/>
      <c r="M36" s="64"/>
    </row>
    <row r="37" spans="2:13" ht="15.75" x14ac:dyDescent="0.25">
      <c r="B37" s="231"/>
      <c r="C37" s="233"/>
      <c r="D37" s="80">
        <v>1</v>
      </c>
      <c r="E37" s="51" t="s">
        <v>20</v>
      </c>
      <c r="F37" s="51" t="s">
        <v>88</v>
      </c>
      <c r="G37" s="53"/>
      <c r="H37" s="54"/>
      <c r="I37" s="60"/>
      <c r="J37" s="56"/>
      <c r="K37" s="51">
        <v>20</v>
      </c>
      <c r="L37" s="51">
        <v>70</v>
      </c>
      <c r="M37" s="61">
        <f t="shared" si="3"/>
        <v>14</v>
      </c>
    </row>
    <row r="38" spans="2:13" ht="15.75" x14ac:dyDescent="0.25">
      <c r="B38" s="231"/>
      <c r="C38" s="233"/>
      <c r="D38" s="80">
        <v>2</v>
      </c>
      <c r="E38" s="51" t="s">
        <v>20</v>
      </c>
      <c r="F38" s="51" t="s">
        <v>89</v>
      </c>
      <c r="G38" s="58"/>
      <c r="H38" s="59"/>
      <c r="I38" s="57"/>
      <c r="J38" s="59"/>
      <c r="K38" s="51">
        <v>20</v>
      </c>
      <c r="L38" s="51">
        <v>68</v>
      </c>
      <c r="M38" s="61">
        <f t="shared" si="3"/>
        <v>13.6</v>
      </c>
    </row>
    <row r="39" spans="2:13" ht="15.75" x14ac:dyDescent="0.25">
      <c r="B39" s="231">
        <v>4</v>
      </c>
      <c r="C39" s="83">
        <v>3</v>
      </c>
      <c r="D39" s="80">
        <v>9</v>
      </c>
      <c r="E39" s="232" t="s">
        <v>90</v>
      </c>
      <c r="F39" s="232"/>
      <c r="G39" s="51">
        <v>7.77</v>
      </c>
      <c r="H39" s="51">
        <f>G39*(J40+J44+J48)/100</f>
        <v>4.2305318999999999</v>
      </c>
      <c r="I39" s="222">
        <v>100</v>
      </c>
      <c r="J39" s="223"/>
      <c r="K39" s="60"/>
      <c r="L39" s="55"/>
      <c r="M39" s="56"/>
    </row>
    <row r="40" spans="2:13" ht="15.75" x14ac:dyDescent="0.25">
      <c r="B40" s="231"/>
      <c r="C40" s="233">
        <v>1</v>
      </c>
      <c r="D40" s="82">
        <v>3</v>
      </c>
      <c r="E40" s="234" t="s">
        <v>91</v>
      </c>
      <c r="F40" s="234"/>
      <c r="G40" s="55"/>
      <c r="H40" s="56"/>
      <c r="I40" s="51">
        <v>33.33</v>
      </c>
      <c r="J40" s="51">
        <f>M41+M42+M43</f>
        <v>23.331</v>
      </c>
      <c r="K40" s="57"/>
      <c r="L40" s="58"/>
      <c r="M40" s="59"/>
    </row>
    <row r="41" spans="2:13" ht="15.75" x14ac:dyDescent="0.25">
      <c r="B41" s="231"/>
      <c r="C41" s="233"/>
      <c r="D41" s="80">
        <v>1</v>
      </c>
      <c r="E41" s="51" t="s">
        <v>20</v>
      </c>
      <c r="F41" s="51" t="s">
        <v>92</v>
      </c>
      <c r="G41" s="53"/>
      <c r="H41" s="54"/>
      <c r="I41" s="60"/>
      <c r="J41" s="56"/>
      <c r="K41" s="51">
        <v>11.11</v>
      </c>
      <c r="L41" s="51">
        <v>80</v>
      </c>
      <c r="M41" s="61">
        <f t="shared" ref="M41:M51" si="4">K41*L41/100</f>
        <v>8.8879999999999999</v>
      </c>
    </row>
    <row r="42" spans="2:13" ht="15.75" x14ac:dyDescent="0.25">
      <c r="B42" s="231"/>
      <c r="C42" s="233"/>
      <c r="D42" s="80">
        <v>2</v>
      </c>
      <c r="E42" s="51" t="s">
        <v>20</v>
      </c>
      <c r="F42" s="51" t="s">
        <v>93</v>
      </c>
      <c r="G42" s="53"/>
      <c r="H42" s="54"/>
      <c r="I42" s="52"/>
      <c r="J42" s="54"/>
      <c r="K42" s="51">
        <v>11.11</v>
      </c>
      <c r="L42" s="51">
        <v>70</v>
      </c>
      <c r="M42" s="61">
        <f t="shared" si="4"/>
        <v>7.7769999999999992</v>
      </c>
    </row>
    <row r="43" spans="2:13" ht="15.75" x14ac:dyDescent="0.25">
      <c r="B43" s="231"/>
      <c r="C43" s="233"/>
      <c r="D43" s="80">
        <v>3</v>
      </c>
      <c r="E43" s="51" t="s">
        <v>20</v>
      </c>
      <c r="F43" s="51" t="s">
        <v>94</v>
      </c>
      <c r="G43" s="53"/>
      <c r="H43" s="54"/>
      <c r="I43" s="57"/>
      <c r="J43" s="59"/>
      <c r="K43" s="51">
        <v>11.11</v>
      </c>
      <c r="L43" s="51">
        <v>60</v>
      </c>
      <c r="M43" s="61">
        <f t="shared" si="4"/>
        <v>6.6659999999999995</v>
      </c>
    </row>
    <row r="44" spans="2:13" ht="15.75" x14ac:dyDescent="0.25">
      <c r="B44" s="231"/>
      <c r="C44" s="233">
        <v>2</v>
      </c>
      <c r="D44" s="82">
        <v>3</v>
      </c>
      <c r="E44" s="234" t="s">
        <v>95</v>
      </c>
      <c r="F44" s="234"/>
      <c r="G44" s="53"/>
      <c r="H44" s="54"/>
      <c r="I44" s="51">
        <v>33.340000000000003</v>
      </c>
      <c r="J44" s="51">
        <f>M45+M46+M47</f>
        <v>15.561999999999998</v>
      </c>
      <c r="K44" s="62"/>
      <c r="L44" s="63"/>
      <c r="M44" s="64"/>
    </row>
    <row r="45" spans="2:13" ht="15.75" x14ac:dyDescent="0.25">
      <c r="B45" s="231"/>
      <c r="C45" s="233"/>
      <c r="D45" s="80">
        <v>1</v>
      </c>
      <c r="E45" s="51" t="s">
        <v>20</v>
      </c>
      <c r="F45" s="51" t="s">
        <v>96</v>
      </c>
      <c r="G45" s="53"/>
      <c r="H45" s="54"/>
      <c r="I45" s="60"/>
      <c r="J45" s="56"/>
      <c r="K45" s="51">
        <v>11.11</v>
      </c>
      <c r="L45" s="51">
        <v>20</v>
      </c>
      <c r="M45" s="61">
        <f t="shared" si="4"/>
        <v>2.222</v>
      </c>
    </row>
    <row r="46" spans="2:13" ht="15.75" x14ac:dyDescent="0.25">
      <c r="B46" s="231"/>
      <c r="C46" s="233"/>
      <c r="D46" s="80">
        <v>2</v>
      </c>
      <c r="E46" s="51" t="s">
        <v>20</v>
      </c>
      <c r="F46" s="51" t="s">
        <v>97</v>
      </c>
      <c r="G46" s="53"/>
      <c r="H46" s="54"/>
      <c r="I46" s="52"/>
      <c r="J46" s="54"/>
      <c r="K46" s="51">
        <v>11.12</v>
      </c>
      <c r="L46" s="51">
        <v>80</v>
      </c>
      <c r="M46" s="61">
        <f t="shared" si="4"/>
        <v>8.895999999999999</v>
      </c>
    </row>
    <row r="47" spans="2:13" ht="15.75" x14ac:dyDescent="0.25">
      <c r="B47" s="231"/>
      <c r="C47" s="233"/>
      <c r="D47" s="80">
        <v>3</v>
      </c>
      <c r="E47" s="51" t="s">
        <v>20</v>
      </c>
      <c r="F47" s="51" t="s">
        <v>98</v>
      </c>
      <c r="G47" s="53"/>
      <c r="H47" s="54"/>
      <c r="I47" s="57"/>
      <c r="J47" s="59"/>
      <c r="K47" s="51">
        <v>11.11</v>
      </c>
      <c r="L47" s="51">
        <v>40</v>
      </c>
      <c r="M47" s="61">
        <f t="shared" si="4"/>
        <v>4.444</v>
      </c>
    </row>
    <row r="48" spans="2:13" ht="15.75" x14ac:dyDescent="0.25">
      <c r="B48" s="231"/>
      <c r="C48" s="235">
        <v>3</v>
      </c>
      <c r="D48" s="84">
        <v>3</v>
      </c>
      <c r="E48" s="238" t="s">
        <v>99</v>
      </c>
      <c r="F48" s="238"/>
      <c r="G48" s="53"/>
      <c r="H48" s="54"/>
      <c r="I48" s="51">
        <v>33.33</v>
      </c>
      <c r="J48" s="51">
        <f>M49+M50+M51</f>
        <v>15.553999999999998</v>
      </c>
      <c r="K48" s="62"/>
      <c r="L48" s="63"/>
      <c r="M48" s="64"/>
    </row>
    <row r="49" spans="2:13" ht="15.75" x14ac:dyDescent="0.25">
      <c r="B49" s="231"/>
      <c r="C49" s="236"/>
      <c r="D49" s="85">
        <v>1</v>
      </c>
      <c r="E49" s="65" t="s">
        <v>20</v>
      </c>
      <c r="F49" s="66" t="s">
        <v>100</v>
      </c>
      <c r="G49" s="53"/>
      <c r="H49" s="54"/>
      <c r="I49" s="60"/>
      <c r="J49" s="56"/>
      <c r="K49" s="51">
        <v>11.11</v>
      </c>
      <c r="L49" s="51">
        <v>60</v>
      </c>
      <c r="M49" s="61">
        <f t="shared" si="4"/>
        <v>6.6659999999999995</v>
      </c>
    </row>
    <row r="50" spans="2:13" ht="15.75" x14ac:dyDescent="0.25">
      <c r="B50" s="231"/>
      <c r="C50" s="236"/>
      <c r="D50" s="85">
        <v>2</v>
      </c>
      <c r="E50" s="65" t="s">
        <v>20</v>
      </c>
      <c r="F50" s="66" t="s">
        <v>101</v>
      </c>
      <c r="G50" s="53"/>
      <c r="H50" s="54"/>
      <c r="I50" s="52"/>
      <c r="J50" s="54"/>
      <c r="K50" s="51">
        <v>11.11</v>
      </c>
      <c r="L50" s="51">
        <v>10</v>
      </c>
      <c r="M50" s="61">
        <f t="shared" si="4"/>
        <v>1.111</v>
      </c>
    </row>
    <row r="51" spans="2:13" ht="15.75" x14ac:dyDescent="0.25">
      <c r="B51" s="231"/>
      <c r="C51" s="237"/>
      <c r="D51" s="85">
        <v>3</v>
      </c>
      <c r="E51" s="65" t="s">
        <v>20</v>
      </c>
      <c r="F51" s="66" t="s">
        <v>102</v>
      </c>
      <c r="G51" s="58"/>
      <c r="H51" s="59"/>
      <c r="I51" s="57"/>
      <c r="J51" s="59"/>
      <c r="K51" s="51">
        <v>11.11</v>
      </c>
      <c r="L51" s="51">
        <v>70</v>
      </c>
      <c r="M51" s="61">
        <f t="shared" si="4"/>
        <v>7.7769999999999992</v>
      </c>
    </row>
    <row r="52" spans="2:13" ht="47.25" x14ac:dyDescent="0.25">
      <c r="B52" s="49" t="s">
        <v>7</v>
      </c>
      <c r="C52" s="49" t="s">
        <v>8</v>
      </c>
      <c r="D52" s="50" t="s">
        <v>9</v>
      </c>
      <c r="E52" s="50" t="s">
        <v>10</v>
      </c>
      <c r="F52" s="49" t="s">
        <v>11</v>
      </c>
      <c r="G52" s="49" t="s">
        <v>12</v>
      </c>
      <c r="H52" s="49" t="s">
        <v>13</v>
      </c>
      <c r="I52" s="49" t="s">
        <v>14</v>
      </c>
      <c r="J52" s="49" t="s">
        <v>15</v>
      </c>
      <c r="K52" s="49" t="s">
        <v>16</v>
      </c>
      <c r="L52" s="49" t="s">
        <v>17</v>
      </c>
      <c r="M52" s="49" t="s">
        <v>18</v>
      </c>
    </row>
    <row r="53" spans="2:13" ht="15.75" x14ac:dyDescent="0.25">
      <c r="B53" s="218">
        <v>5</v>
      </c>
      <c r="C53" s="86">
        <v>2</v>
      </c>
      <c r="D53" s="87">
        <v>13</v>
      </c>
      <c r="E53" s="221" t="s">
        <v>103</v>
      </c>
      <c r="F53" s="221"/>
      <c r="G53" s="67">
        <v>9.1999999999999993</v>
      </c>
      <c r="H53" s="67">
        <f>G53*(J54+J61)/100</f>
        <v>7.2965199999999983</v>
      </c>
      <c r="I53" s="222">
        <v>100</v>
      </c>
      <c r="J53" s="223"/>
      <c r="K53" s="60"/>
      <c r="L53" s="55"/>
      <c r="M53" s="56"/>
    </row>
    <row r="54" spans="2:13" ht="15.75" x14ac:dyDescent="0.25">
      <c r="B54" s="219"/>
      <c r="C54" s="224">
        <v>1</v>
      </c>
      <c r="D54" s="88">
        <v>6</v>
      </c>
      <c r="E54" s="166" t="s">
        <v>104</v>
      </c>
      <c r="F54" s="167"/>
      <c r="G54" s="177"/>
      <c r="H54" s="178"/>
      <c r="I54" s="68">
        <v>46.15</v>
      </c>
      <c r="J54" s="69">
        <f>M55+M56+M57+M58+M59+M60</f>
        <v>39.269999999999996</v>
      </c>
      <c r="K54" s="58"/>
      <c r="L54" s="58"/>
      <c r="M54" s="59"/>
    </row>
    <row r="55" spans="2:13" ht="15.75" x14ac:dyDescent="0.25">
      <c r="B55" s="219"/>
      <c r="C55" s="225"/>
      <c r="D55" s="89">
        <v>1</v>
      </c>
      <c r="E55" s="71" t="s">
        <v>20</v>
      </c>
      <c r="F55" s="72" t="s">
        <v>105</v>
      </c>
      <c r="G55" s="179"/>
      <c r="H55" s="180"/>
      <c r="I55" s="177"/>
      <c r="J55" s="227"/>
      <c r="K55" s="73">
        <v>7.7</v>
      </c>
      <c r="L55" s="51">
        <v>70</v>
      </c>
      <c r="M55" s="61">
        <f t="shared" ref="M55:M68" si="5">K55*L55/100</f>
        <v>5.39</v>
      </c>
    </row>
    <row r="56" spans="2:13" ht="15.75" x14ac:dyDescent="0.25">
      <c r="B56" s="219"/>
      <c r="C56" s="225"/>
      <c r="D56" s="89">
        <v>2</v>
      </c>
      <c r="E56" s="71" t="s">
        <v>20</v>
      </c>
      <c r="F56" s="72" t="s">
        <v>106</v>
      </c>
      <c r="G56" s="179"/>
      <c r="H56" s="180"/>
      <c r="I56" s="179"/>
      <c r="J56" s="228"/>
      <c r="K56" s="73">
        <v>7.7</v>
      </c>
      <c r="L56" s="51">
        <v>90</v>
      </c>
      <c r="M56" s="61">
        <f t="shared" si="5"/>
        <v>6.93</v>
      </c>
    </row>
    <row r="57" spans="2:13" ht="15.75" x14ac:dyDescent="0.25">
      <c r="B57" s="219"/>
      <c r="C57" s="225"/>
      <c r="D57" s="89">
        <v>3</v>
      </c>
      <c r="E57" s="71" t="s">
        <v>20</v>
      </c>
      <c r="F57" s="72" t="s">
        <v>107</v>
      </c>
      <c r="G57" s="179"/>
      <c r="H57" s="180"/>
      <c r="I57" s="179"/>
      <c r="J57" s="228"/>
      <c r="K57" s="73">
        <v>7.7</v>
      </c>
      <c r="L57" s="101">
        <v>90</v>
      </c>
      <c r="M57" s="61">
        <f t="shared" si="5"/>
        <v>6.93</v>
      </c>
    </row>
    <row r="58" spans="2:13" ht="15.75" x14ac:dyDescent="0.25">
      <c r="B58" s="219"/>
      <c r="C58" s="225"/>
      <c r="D58" s="89">
        <v>4</v>
      </c>
      <c r="E58" s="71" t="s">
        <v>20</v>
      </c>
      <c r="F58" s="72" t="s">
        <v>108</v>
      </c>
      <c r="G58" s="179"/>
      <c r="H58" s="180"/>
      <c r="I58" s="179"/>
      <c r="J58" s="228"/>
      <c r="K58" s="73">
        <v>7.7</v>
      </c>
      <c r="L58" s="51">
        <v>90</v>
      </c>
      <c r="M58" s="61">
        <f t="shared" si="5"/>
        <v>6.93</v>
      </c>
    </row>
    <row r="59" spans="2:13" ht="15.75" x14ac:dyDescent="0.25">
      <c r="B59" s="219"/>
      <c r="C59" s="225"/>
      <c r="D59" s="89">
        <v>5</v>
      </c>
      <c r="E59" s="71" t="s">
        <v>20</v>
      </c>
      <c r="F59" s="72" t="s">
        <v>109</v>
      </c>
      <c r="G59" s="179"/>
      <c r="H59" s="180"/>
      <c r="I59" s="179"/>
      <c r="J59" s="228"/>
      <c r="K59" s="73">
        <v>7.7</v>
      </c>
      <c r="L59" s="51">
        <v>90</v>
      </c>
      <c r="M59" s="61">
        <f t="shared" si="5"/>
        <v>6.93</v>
      </c>
    </row>
    <row r="60" spans="2:13" ht="15.75" x14ac:dyDescent="0.25">
      <c r="B60" s="219"/>
      <c r="C60" s="226"/>
      <c r="D60" s="89">
        <v>6</v>
      </c>
      <c r="E60" s="71" t="s">
        <v>74</v>
      </c>
      <c r="F60" s="72" t="s">
        <v>110</v>
      </c>
      <c r="G60" s="179"/>
      <c r="H60" s="180"/>
      <c r="I60" s="181"/>
      <c r="J60" s="229"/>
      <c r="K60" s="73">
        <v>7.7</v>
      </c>
      <c r="L60" s="51">
        <v>80</v>
      </c>
      <c r="M60" s="61">
        <f t="shared" si="5"/>
        <v>6.16</v>
      </c>
    </row>
    <row r="61" spans="2:13" ht="15.75" x14ac:dyDescent="0.25">
      <c r="B61" s="219"/>
      <c r="C61" s="224">
        <v>2</v>
      </c>
      <c r="D61" s="88">
        <v>7</v>
      </c>
      <c r="E61" s="166" t="s">
        <v>111</v>
      </c>
      <c r="F61" s="167"/>
      <c r="G61" s="179"/>
      <c r="H61" s="180"/>
      <c r="I61" s="74">
        <v>53.85</v>
      </c>
      <c r="J61" s="75">
        <f>M62+M63+M64+M65+M66+M67+M68</f>
        <v>40.039999999999992</v>
      </c>
      <c r="K61" s="53"/>
      <c r="L61" s="53"/>
      <c r="M61" s="53"/>
    </row>
    <row r="62" spans="2:13" ht="15.75" x14ac:dyDescent="0.25">
      <c r="B62" s="219"/>
      <c r="C62" s="225"/>
      <c r="D62" s="89">
        <v>1</v>
      </c>
      <c r="E62" s="71" t="s">
        <v>20</v>
      </c>
      <c r="F62" s="72" t="s">
        <v>112</v>
      </c>
      <c r="G62" s="179"/>
      <c r="H62" s="180"/>
      <c r="I62" s="177"/>
      <c r="J62" s="230"/>
      <c r="K62" s="51">
        <v>7.7</v>
      </c>
      <c r="L62" s="51">
        <v>90</v>
      </c>
      <c r="M62" s="61">
        <f t="shared" si="5"/>
        <v>6.93</v>
      </c>
    </row>
    <row r="63" spans="2:13" ht="15.75" x14ac:dyDescent="0.25">
      <c r="B63" s="219"/>
      <c r="C63" s="225"/>
      <c r="D63" s="89">
        <v>2</v>
      </c>
      <c r="E63" s="71" t="s">
        <v>20</v>
      </c>
      <c r="F63" s="72" t="s">
        <v>113</v>
      </c>
      <c r="G63" s="179"/>
      <c r="H63" s="180"/>
      <c r="I63" s="179"/>
      <c r="J63" s="202"/>
      <c r="K63" s="51">
        <v>7.7</v>
      </c>
      <c r="L63" s="51">
        <v>90</v>
      </c>
      <c r="M63" s="61">
        <f t="shared" si="5"/>
        <v>6.93</v>
      </c>
    </row>
    <row r="64" spans="2:13" ht="15.75" x14ac:dyDescent="0.25">
      <c r="B64" s="219"/>
      <c r="C64" s="225"/>
      <c r="D64" s="89">
        <v>3</v>
      </c>
      <c r="E64" s="71" t="s">
        <v>20</v>
      </c>
      <c r="F64" s="72" t="s">
        <v>114</v>
      </c>
      <c r="G64" s="179"/>
      <c r="H64" s="180"/>
      <c r="I64" s="179"/>
      <c r="J64" s="202"/>
      <c r="K64" s="51">
        <v>7.7</v>
      </c>
      <c r="L64" s="51">
        <v>70</v>
      </c>
      <c r="M64" s="61">
        <f t="shared" si="5"/>
        <v>5.39</v>
      </c>
    </row>
    <row r="65" spans="2:13" ht="15.75" x14ac:dyDescent="0.25">
      <c r="B65" s="219"/>
      <c r="C65" s="225"/>
      <c r="D65" s="89">
        <v>4</v>
      </c>
      <c r="E65" s="71" t="s">
        <v>20</v>
      </c>
      <c r="F65" s="72" t="s">
        <v>115</v>
      </c>
      <c r="G65" s="179"/>
      <c r="H65" s="180"/>
      <c r="I65" s="179"/>
      <c r="J65" s="202"/>
      <c r="K65" s="51">
        <v>7.7</v>
      </c>
      <c r="L65" s="51">
        <v>90</v>
      </c>
      <c r="M65" s="61">
        <f t="shared" si="5"/>
        <v>6.93</v>
      </c>
    </row>
    <row r="66" spans="2:13" ht="15.75" x14ac:dyDescent="0.25">
      <c r="B66" s="219"/>
      <c r="C66" s="225"/>
      <c r="D66" s="89">
        <v>5</v>
      </c>
      <c r="E66" s="71" t="s">
        <v>20</v>
      </c>
      <c r="F66" s="72" t="s">
        <v>116</v>
      </c>
      <c r="G66" s="179"/>
      <c r="H66" s="180"/>
      <c r="I66" s="179"/>
      <c r="J66" s="202"/>
      <c r="K66" s="51">
        <v>7.7</v>
      </c>
      <c r="L66" s="51">
        <v>20</v>
      </c>
      <c r="M66" s="61">
        <f t="shared" si="5"/>
        <v>1.54</v>
      </c>
    </row>
    <row r="67" spans="2:13" ht="15.75" x14ac:dyDescent="0.25">
      <c r="B67" s="219"/>
      <c r="C67" s="225"/>
      <c r="D67" s="89">
        <v>6</v>
      </c>
      <c r="E67" s="71" t="s">
        <v>20</v>
      </c>
      <c r="F67" s="72" t="s">
        <v>117</v>
      </c>
      <c r="G67" s="179"/>
      <c r="H67" s="180"/>
      <c r="I67" s="179"/>
      <c r="J67" s="202"/>
      <c r="K67" s="51">
        <v>7.7</v>
      </c>
      <c r="L67" s="51">
        <v>80</v>
      </c>
      <c r="M67" s="61">
        <f t="shared" si="5"/>
        <v>6.16</v>
      </c>
    </row>
    <row r="68" spans="2:13" ht="15.75" x14ac:dyDescent="0.25">
      <c r="B68" s="220"/>
      <c r="C68" s="226"/>
      <c r="D68" s="89">
        <v>7</v>
      </c>
      <c r="E68" s="71" t="s">
        <v>20</v>
      </c>
      <c r="F68" s="72" t="s">
        <v>118</v>
      </c>
      <c r="G68" s="181"/>
      <c r="H68" s="182"/>
      <c r="I68" s="181"/>
      <c r="J68" s="203"/>
      <c r="K68" s="51">
        <v>7.7</v>
      </c>
      <c r="L68" s="51">
        <v>80</v>
      </c>
      <c r="M68" s="61">
        <f t="shared" si="5"/>
        <v>6.16</v>
      </c>
    </row>
    <row r="69" spans="2:13" ht="47.25" x14ac:dyDescent="0.25">
      <c r="B69" s="49" t="s">
        <v>7</v>
      </c>
      <c r="C69" s="90" t="s">
        <v>8</v>
      </c>
      <c r="D69" s="91" t="s">
        <v>9</v>
      </c>
      <c r="E69" s="50" t="s">
        <v>10</v>
      </c>
      <c r="F69" s="49" t="s">
        <v>11</v>
      </c>
      <c r="G69" s="49" t="s">
        <v>12</v>
      </c>
      <c r="H69" s="49" t="s">
        <v>13</v>
      </c>
      <c r="I69" s="49" t="s">
        <v>14</v>
      </c>
      <c r="J69" s="49" t="s">
        <v>15</v>
      </c>
      <c r="K69" s="49" t="s">
        <v>16</v>
      </c>
      <c r="L69" s="49" t="s">
        <v>17</v>
      </c>
      <c r="M69" s="49" t="s">
        <v>18</v>
      </c>
    </row>
    <row r="70" spans="2:13" ht="15.75" x14ac:dyDescent="0.25">
      <c r="B70" s="204">
        <v>6</v>
      </c>
      <c r="C70" s="92">
        <v>10</v>
      </c>
      <c r="D70" s="93">
        <v>32</v>
      </c>
      <c r="E70" s="185" t="s">
        <v>119</v>
      </c>
      <c r="F70" s="186"/>
      <c r="G70" s="51">
        <v>24.06</v>
      </c>
      <c r="H70" s="51">
        <f>G70*(J71+J76+J80+J83+J86+J88+J91+J96+J102+J106)/100</f>
        <v>13.648227479999997</v>
      </c>
      <c r="I70" s="187">
        <v>100</v>
      </c>
      <c r="J70" s="188"/>
      <c r="K70" s="189"/>
      <c r="L70" s="190"/>
      <c r="M70" s="191"/>
    </row>
    <row r="71" spans="2:13" ht="15.75" x14ac:dyDescent="0.25">
      <c r="B71" s="183"/>
      <c r="C71" s="163">
        <v>1</v>
      </c>
      <c r="D71" s="88">
        <v>4</v>
      </c>
      <c r="E71" s="166" t="s">
        <v>120</v>
      </c>
      <c r="F71" s="167"/>
      <c r="G71" s="177"/>
      <c r="H71" s="178"/>
      <c r="I71" s="51">
        <v>12.5</v>
      </c>
      <c r="J71" s="51">
        <f>M72+M73+M74+M75</f>
        <v>9.375</v>
      </c>
      <c r="K71" s="161"/>
      <c r="L71" s="176"/>
      <c r="M71" s="162"/>
    </row>
    <row r="72" spans="2:13" ht="15.75" x14ac:dyDescent="0.25">
      <c r="B72" s="183"/>
      <c r="C72" s="164"/>
      <c r="D72" s="89">
        <v>1</v>
      </c>
      <c r="E72" s="71" t="s">
        <v>20</v>
      </c>
      <c r="F72" s="72" t="s">
        <v>121</v>
      </c>
      <c r="G72" s="179"/>
      <c r="H72" s="180"/>
      <c r="I72" s="177"/>
      <c r="J72" s="178"/>
      <c r="K72" s="51">
        <v>3.125</v>
      </c>
      <c r="L72" s="51">
        <v>90</v>
      </c>
      <c r="M72" s="61">
        <f>K72*L72/100</f>
        <v>2.8125</v>
      </c>
    </row>
    <row r="73" spans="2:13" ht="15.75" x14ac:dyDescent="0.25">
      <c r="B73" s="183"/>
      <c r="C73" s="164"/>
      <c r="D73" s="89">
        <v>2</v>
      </c>
      <c r="E73" s="71" t="s">
        <v>20</v>
      </c>
      <c r="F73" s="72" t="s">
        <v>122</v>
      </c>
      <c r="G73" s="179"/>
      <c r="H73" s="180"/>
      <c r="I73" s="179"/>
      <c r="J73" s="180"/>
      <c r="K73" s="51">
        <v>3.125</v>
      </c>
      <c r="L73" s="51">
        <v>60</v>
      </c>
      <c r="M73" s="61">
        <f t="shared" ref="M73:M78" si="6">K73*L73/100</f>
        <v>1.875</v>
      </c>
    </row>
    <row r="74" spans="2:13" ht="15.75" x14ac:dyDescent="0.25">
      <c r="B74" s="183"/>
      <c r="C74" s="164"/>
      <c r="D74" s="89">
        <v>3</v>
      </c>
      <c r="E74" s="71" t="s">
        <v>20</v>
      </c>
      <c r="F74" s="72" t="s">
        <v>123</v>
      </c>
      <c r="G74" s="179"/>
      <c r="H74" s="180"/>
      <c r="I74" s="179"/>
      <c r="J74" s="180"/>
      <c r="K74" s="51">
        <v>3.125</v>
      </c>
      <c r="L74" s="51">
        <v>80</v>
      </c>
      <c r="M74" s="61">
        <f t="shared" si="6"/>
        <v>2.5</v>
      </c>
    </row>
    <row r="75" spans="2:13" ht="15.75" x14ac:dyDescent="0.25">
      <c r="B75" s="183"/>
      <c r="C75" s="165"/>
      <c r="D75" s="89">
        <v>4</v>
      </c>
      <c r="E75" s="71" t="s">
        <v>20</v>
      </c>
      <c r="F75" s="72" t="s">
        <v>124</v>
      </c>
      <c r="G75" s="179"/>
      <c r="H75" s="180"/>
      <c r="I75" s="181"/>
      <c r="J75" s="182"/>
      <c r="K75" s="51">
        <v>3.125</v>
      </c>
      <c r="L75" s="51">
        <v>70</v>
      </c>
      <c r="M75" s="61">
        <f t="shared" si="6"/>
        <v>2.1875</v>
      </c>
    </row>
    <row r="76" spans="2:13" ht="15.75" x14ac:dyDescent="0.25">
      <c r="B76" s="183"/>
      <c r="C76" s="163">
        <v>2</v>
      </c>
      <c r="D76" s="88">
        <v>3</v>
      </c>
      <c r="E76" s="166" t="s">
        <v>125</v>
      </c>
      <c r="F76" s="167"/>
      <c r="G76" s="179"/>
      <c r="H76" s="180"/>
      <c r="I76" s="51">
        <v>9.3800000000000008</v>
      </c>
      <c r="J76" s="51">
        <f>M77+M78+M79</f>
        <v>5.9390000000000001</v>
      </c>
      <c r="K76" s="156"/>
      <c r="L76" s="157"/>
      <c r="M76" s="158"/>
    </row>
    <row r="77" spans="2:13" ht="15.75" x14ac:dyDescent="0.25">
      <c r="B77" s="183"/>
      <c r="C77" s="164"/>
      <c r="D77" s="89">
        <v>1</v>
      </c>
      <c r="E77" s="71" t="s">
        <v>74</v>
      </c>
      <c r="F77" s="72" t="s">
        <v>126</v>
      </c>
      <c r="G77" s="179"/>
      <c r="H77" s="180"/>
      <c r="I77" s="177"/>
      <c r="J77" s="178"/>
      <c r="K77" s="51">
        <v>3.13</v>
      </c>
      <c r="L77" s="51">
        <v>60</v>
      </c>
      <c r="M77" s="61">
        <f t="shared" si="6"/>
        <v>1.8779999999999999</v>
      </c>
    </row>
    <row r="78" spans="2:13" ht="15.75" x14ac:dyDescent="0.25">
      <c r="B78" s="183"/>
      <c r="C78" s="164"/>
      <c r="D78" s="89">
        <v>2</v>
      </c>
      <c r="E78" s="71" t="s">
        <v>74</v>
      </c>
      <c r="F78" s="72" t="s">
        <v>127</v>
      </c>
      <c r="G78" s="179"/>
      <c r="H78" s="180"/>
      <c r="I78" s="179"/>
      <c r="J78" s="180"/>
      <c r="K78" s="51">
        <v>3.13</v>
      </c>
      <c r="L78" s="51">
        <v>50</v>
      </c>
      <c r="M78" s="61">
        <f t="shared" si="6"/>
        <v>1.5649999999999999</v>
      </c>
    </row>
    <row r="79" spans="2:13" ht="15.75" x14ac:dyDescent="0.25">
      <c r="B79" s="183"/>
      <c r="C79" s="165"/>
      <c r="D79" s="89">
        <v>3</v>
      </c>
      <c r="E79" s="71" t="s">
        <v>74</v>
      </c>
      <c r="F79" s="72" t="s">
        <v>128</v>
      </c>
      <c r="G79" s="179"/>
      <c r="H79" s="180"/>
      <c r="I79" s="181"/>
      <c r="J79" s="182"/>
      <c r="K79" s="51">
        <v>3.12</v>
      </c>
      <c r="L79" s="51">
        <v>80</v>
      </c>
      <c r="M79" s="61">
        <f t="shared" ref="M79:M112" si="7">K79*L79/100</f>
        <v>2.4960000000000004</v>
      </c>
    </row>
    <row r="80" spans="2:13" ht="15.75" x14ac:dyDescent="0.25">
      <c r="B80" s="183"/>
      <c r="C80" s="163">
        <v>3</v>
      </c>
      <c r="D80" s="88">
        <v>2</v>
      </c>
      <c r="E80" s="166" t="s">
        <v>129</v>
      </c>
      <c r="F80" s="167"/>
      <c r="G80" s="179"/>
      <c r="H80" s="180"/>
      <c r="I80" s="51">
        <v>6.25</v>
      </c>
      <c r="J80" s="51">
        <f>M81+M82</f>
        <v>3.4375</v>
      </c>
      <c r="K80" s="156"/>
      <c r="L80" s="157"/>
      <c r="M80" s="158"/>
    </row>
    <row r="81" spans="2:13" ht="15.75" x14ac:dyDescent="0.25">
      <c r="B81" s="183"/>
      <c r="C81" s="164"/>
      <c r="D81" s="89">
        <v>1</v>
      </c>
      <c r="E81" s="71" t="s">
        <v>20</v>
      </c>
      <c r="F81" s="72" t="s">
        <v>130</v>
      </c>
      <c r="G81" s="179"/>
      <c r="H81" s="180"/>
      <c r="I81" s="159"/>
      <c r="J81" s="160"/>
      <c r="K81" s="51">
        <v>3.125</v>
      </c>
      <c r="L81" s="51">
        <v>40</v>
      </c>
      <c r="M81" s="61">
        <f t="shared" ref="M81:M111" si="8">K81*L81/100</f>
        <v>1.25</v>
      </c>
    </row>
    <row r="82" spans="2:13" ht="15.75" x14ac:dyDescent="0.25">
      <c r="B82" s="183"/>
      <c r="C82" s="165"/>
      <c r="D82" s="89">
        <v>2</v>
      </c>
      <c r="E82" s="71" t="s">
        <v>20</v>
      </c>
      <c r="F82" s="72" t="s">
        <v>131</v>
      </c>
      <c r="G82" s="179"/>
      <c r="H82" s="180"/>
      <c r="I82" s="161"/>
      <c r="J82" s="162"/>
      <c r="K82" s="51">
        <v>3.125</v>
      </c>
      <c r="L82" s="51">
        <v>70</v>
      </c>
      <c r="M82" s="61">
        <f t="shared" si="8"/>
        <v>2.1875</v>
      </c>
    </row>
    <row r="83" spans="2:13" ht="15.75" x14ac:dyDescent="0.25">
      <c r="B83" s="183"/>
      <c r="C83" s="163">
        <v>4</v>
      </c>
      <c r="D83" s="88">
        <v>2</v>
      </c>
      <c r="E83" s="166" t="s">
        <v>132</v>
      </c>
      <c r="F83" s="167"/>
      <c r="G83" s="179"/>
      <c r="H83" s="180"/>
      <c r="I83" s="51">
        <v>6.25</v>
      </c>
      <c r="J83" s="51">
        <f>M84+M85</f>
        <v>4.0625</v>
      </c>
      <c r="K83" s="156"/>
      <c r="L83" s="157"/>
      <c r="M83" s="158"/>
    </row>
    <row r="84" spans="2:13" ht="15.75" x14ac:dyDescent="0.25">
      <c r="B84" s="183"/>
      <c r="C84" s="164"/>
      <c r="D84" s="89">
        <v>1</v>
      </c>
      <c r="E84" s="71" t="s">
        <v>20</v>
      </c>
      <c r="F84" s="72" t="s">
        <v>133</v>
      </c>
      <c r="G84" s="179"/>
      <c r="H84" s="180"/>
      <c r="I84" s="159"/>
      <c r="J84" s="160"/>
      <c r="K84" s="51">
        <v>3.125</v>
      </c>
      <c r="L84" s="51">
        <v>90</v>
      </c>
      <c r="M84" s="61">
        <f t="shared" si="8"/>
        <v>2.8125</v>
      </c>
    </row>
    <row r="85" spans="2:13" ht="15.75" x14ac:dyDescent="0.25">
      <c r="B85" s="183"/>
      <c r="C85" s="165"/>
      <c r="D85" s="89">
        <v>2</v>
      </c>
      <c r="E85" s="71" t="s">
        <v>20</v>
      </c>
      <c r="F85" s="72" t="s">
        <v>134</v>
      </c>
      <c r="G85" s="179"/>
      <c r="H85" s="180"/>
      <c r="I85" s="161"/>
      <c r="J85" s="162"/>
      <c r="K85" s="51">
        <v>3.125</v>
      </c>
      <c r="L85" s="51">
        <v>40</v>
      </c>
      <c r="M85" s="61">
        <f t="shared" si="8"/>
        <v>1.25</v>
      </c>
    </row>
    <row r="86" spans="2:13" ht="15.75" x14ac:dyDescent="0.25">
      <c r="B86" s="183"/>
      <c r="C86" s="163">
        <v>5</v>
      </c>
      <c r="D86" s="88">
        <v>1</v>
      </c>
      <c r="E86" s="166" t="s">
        <v>135</v>
      </c>
      <c r="F86" s="167"/>
      <c r="G86" s="179"/>
      <c r="H86" s="180"/>
      <c r="I86" s="51">
        <v>3.13</v>
      </c>
      <c r="J86" s="51">
        <f>M87</f>
        <v>2.5039999999999996</v>
      </c>
      <c r="K86" s="196"/>
      <c r="L86" s="197"/>
      <c r="M86" s="198"/>
    </row>
    <row r="87" spans="2:13" ht="15.75" x14ac:dyDescent="0.25">
      <c r="B87" s="183"/>
      <c r="C87" s="165"/>
      <c r="D87" s="89">
        <v>1</v>
      </c>
      <c r="E87" s="71" t="s">
        <v>20</v>
      </c>
      <c r="F87" s="72" t="s">
        <v>136</v>
      </c>
      <c r="G87" s="179"/>
      <c r="H87" s="180"/>
      <c r="I87" s="156"/>
      <c r="J87" s="158"/>
      <c r="K87" s="51">
        <v>3.13</v>
      </c>
      <c r="L87" s="51">
        <v>80</v>
      </c>
      <c r="M87" s="61">
        <f t="shared" si="8"/>
        <v>2.5039999999999996</v>
      </c>
    </row>
    <row r="88" spans="2:13" ht="15.75" x14ac:dyDescent="0.25">
      <c r="B88" s="183"/>
      <c r="C88" s="163">
        <v>6</v>
      </c>
      <c r="D88" s="88">
        <v>2</v>
      </c>
      <c r="E88" s="166" t="s">
        <v>137</v>
      </c>
      <c r="F88" s="167"/>
      <c r="G88" s="179"/>
      <c r="H88" s="214"/>
      <c r="I88" s="51">
        <v>6.25</v>
      </c>
      <c r="J88" s="51">
        <f>M89+M90</f>
        <v>4.0625</v>
      </c>
      <c r="K88" s="156"/>
      <c r="L88" s="157"/>
      <c r="M88" s="158"/>
    </row>
    <row r="89" spans="2:13" ht="15.75" x14ac:dyDescent="0.25">
      <c r="B89" s="183"/>
      <c r="C89" s="164"/>
      <c r="D89" s="89">
        <v>1</v>
      </c>
      <c r="E89" s="71" t="s">
        <v>20</v>
      </c>
      <c r="F89" s="72" t="s">
        <v>138</v>
      </c>
      <c r="G89" s="179"/>
      <c r="H89" s="214"/>
      <c r="I89" s="159"/>
      <c r="J89" s="160"/>
      <c r="K89" s="51">
        <v>3.125</v>
      </c>
      <c r="L89" s="51">
        <v>60</v>
      </c>
      <c r="M89" s="61">
        <f t="shared" si="8"/>
        <v>1.875</v>
      </c>
    </row>
    <row r="90" spans="2:13" ht="15.75" x14ac:dyDescent="0.25">
      <c r="B90" s="183"/>
      <c r="C90" s="165"/>
      <c r="D90" s="89">
        <v>2</v>
      </c>
      <c r="E90" s="71" t="s">
        <v>20</v>
      </c>
      <c r="F90" s="72" t="s">
        <v>139</v>
      </c>
      <c r="G90" s="179"/>
      <c r="H90" s="214"/>
      <c r="I90" s="161"/>
      <c r="J90" s="162"/>
      <c r="K90" s="51">
        <v>3.125</v>
      </c>
      <c r="L90" s="51">
        <v>70</v>
      </c>
      <c r="M90" s="61">
        <f t="shared" si="8"/>
        <v>2.1875</v>
      </c>
    </row>
    <row r="91" spans="2:13" ht="15.75" x14ac:dyDescent="0.25">
      <c r="B91" s="183"/>
      <c r="C91" s="163">
        <v>7</v>
      </c>
      <c r="D91" s="88">
        <v>4</v>
      </c>
      <c r="E91" s="166" t="s">
        <v>140</v>
      </c>
      <c r="F91" s="167"/>
      <c r="G91" s="179"/>
      <c r="H91" s="214"/>
      <c r="I91" s="51">
        <v>12.5</v>
      </c>
      <c r="J91" s="51">
        <f>M92+M93+M94+M95</f>
        <v>7.5</v>
      </c>
      <c r="K91" s="156"/>
      <c r="L91" s="157"/>
      <c r="M91" s="158"/>
    </row>
    <row r="92" spans="2:13" ht="15.75" x14ac:dyDescent="0.25">
      <c r="B92" s="183"/>
      <c r="C92" s="164"/>
      <c r="D92" s="89">
        <v>1</v>
      </c>
      <c r="E92" s="71" t="s">
        <v>20</v>
      </c>
      <c r="F92" s="72" t="s">
        <v>141</v>
      </c>
      <c r="G92" s="179"/>
      <c r="H92" s="214"/>
      <c r="I92" s="177"/>
      <c r="J92" s="178"/>
      <c r="K92" s="51">
        <v>3.125</v>
      </c>
      <c r="L92" s="51">
        <v>50</v>
      </c>
      <c r="M92" s="61">
        <f t="shared" si="8"/>
        <v>1.5625</v>
      </c>
    </row>
    <row r="93" spans="2:13" ht="15.75" x14ac:dyDescent="0.25">
      <c r="B93" s="183"/>
      <c r="C93" s="164"/>
      <c r="D93" s="89">
        <v>2</v>
      </c>
      <c r="E93" s="71" t="s">
        <v>20</v>
      </c>
      <c r="F93" s="72" t="s">
        <v>142</v>
      </c>
      <c r="G93" s="179"/>
      <c r="H93" s="214"/>
      <c r="I93" s="179"/>
      <c r="J93" s="180"/>
      <c r="K93" s="51">
        <v>3.125</v>
      </c>
      <c r="L93" s="51">
        <v>30</v>
      </c>
      <c r="M93" s="61">
        <f t="shared" si="8"/>
        <v>0.9375</v>
      </c>
    </row>
    <row r="94" spans="2:13" ht="15.75" x14ac:dyDescent="0.25">
      <c r="B94" s="183"/>
      <c r="C94" s="164"/>
      <c r="D94" s="89">
        <v>3</v>
      </c>
      <c r="E94" s="71" t="s">
        <v>20</v>
      </c>
      <c r="F94" s="72" t="s">
        <v>143</v>
      </c>
      <c r="G94" s="179"/>
      <c r="H94" s="214"/>
      <c r="I94" s="179"/>
      <c r="J94" s="180"/>
      <c r="K94" s="51">
        <v>3.125</v>
      </c>
      <c r="L94" s="51">
        <v>70</v>
      </c>
      <c r="M94" s="61">
        <f t="shared" si="8"/>
        <v>2.1875</v>
      </c>
    </row>
    <row r="95" spans="2:13" ht="15.75" x14ac:dyDescent="0.25">
      <c r="B95" s="183"/>
      <c r="C95" s="165"/>
      <c r="D95" s="89">
        <v>4</v>
      </c>
      <c r="E95" s="71" t="s">
        <v>20</v>
      </c>
      <c r="F95" s="72" t="s">
        <v>144</v>
      </c>
      <c r="G95" s="179"/>
      <c r="H95" s="214"/>
      <c r="I95" s="181"/>
      <c r="J95" s="182"/>
      <c r="K95" s="51">
        <v>3.125</v>
      </c>
      <c r="L95" s="51">
        <v>90</v>
      </c>
      <c r="M95" s="61">
        <f t="shared" si="8"/>
        <v>2.8125</v>
      </c>
    </row>
    <row r="96" spans="2:13" ht="15.75" x14ac:dyDescent="0.25">
      <c r="B96" s="183"/>
      <c r="C96" s="163">
        <v>8</v>
      </c>
      <c r="D96" s="88">
        <v>5</v>
      </c>
      <c r="E96" s="166" t="s">
        <v>145</v>
      </c>
      <c r="F96" s="167"/>
      <c r="G96" s="179"/>
      <c r="H96" s="214"/>
      <c r="I96" s="51">
        <v>15.63</v>
      </c>
      <c r="J96" s="51">
        <f>M97+M98+M99+M100+M101</f>
        <v>6.2519999999999998</v>
      </c>
      <c r="K96" s="156"/>
      <c r="L96" s="157"/>
      <c r="M96" s="158"/>
    </row>
    <row r="97" spans="2:13" ht="15.75" x14ac:dyDescent="0.25">
      <c r="B97" s="183"/>
      <c r="C97" s="164"/>
      <c r="D97" s="89">
        <v>1</v>
      </c>
      <c r="E97" s="71" t="s">
        <v>20</v>
      </c>
      <c r="F97" s="72" t="s">
        <v>146</v>
      </c>
      <c r="G97" s="179"/>
      <c r="H97" s="214"/>
      <c r="I97" s="177"/>
      <c r="J97" s="178"/>
      <c r="K97" s="51">
        <v>3.1259999999999999</v>
      </c>
      <c r="L97" s="51">
        <v>20</v>
      </c>
      <c r="M97" s="61">
        <f t="shared" si="8"/>
        <v>0.62519999999999998</v>
      </c>
    </row>
    <row r="98" spans="2:13" ht="15.75" x14ac:dyDescent="0.25">
      <c r="B98" s="183"/>
      <c r="C98" s="164"/>
      <c r="D98" s="89">
        <v>2</v>
      </c>
      <c r="E98" s="71" t="s">
        <v>74</v>
      </c>
      <c r="F98" s="72" t="s">
        <v>147</v>
      </c>
      <c r="G98" s="179"/>
      <c r="H98" s="214"/>
      <c r="I98" s="179"/>
      <c r="J98" s="180"/>
      <c r="K98" s="51">
        <v>3.1259999999999999</v>
      </c>
      <c r="L98" s="51">
        <v>30</v>
      </c>
      <c r="M98" s="61">
        <f t="shared" si="8"/>
        <v>0.93779999999999997</v>
      </c>
    </row>
    <row r="99" spans="2:13" ht="15.75" x14ac:dyDescent="0.25">
      <c r="B99" s="183"/>
      <c r="C99" s="164"/>
      <c r="D99" s="89">
        <v>3</v>
      </c>
      <c r="E99" s="71" t="s">
        <v>74</v>
      </c>
      <c r="F99" s="72" t="s">
        <v>148</v>
      </c>
      <c r="G99" s="179"/>
      <c r="H99" s="214"/>
      <c r="I99" s="179"/>
      <c r="J99" s="180"/>
      <c r="K99" s="51">
        <v>3.1259999999999999</v>
      </c>
      <c r="L99" s="51">
        <v>20</v>
      </c>
      <c r="M99" s="61">
        <f t="shared" si="8"/>
        <v>0.62519999999999998</v>
      </c>
    </row>
    <row r="100" spans="2:13" ht="15.75" x14ac:dyDescent="0.25">
      <c r="B100" s="183"/>
      <c r="C100" s="164"/>
      <c r="D100" s="89">
        <v>4</v>
      </c>
      <c r="E100" s="71" t="s">
        <v>74</v>
      </c>
      <c r="F100" s="72" t="s">
        <v>149</v>
      </c>
      <c r="G100" s="179"/>
      <c r="H100" s="214"/>
      <c r="I100" s="179"/>
      <c r="J100" s="180"/>
      <c r="K100" s="51">
        <v>3.1259999999999999</v>
      </c>
      <c r="L100" s="51">
        <v>50</v>
      </c>
      <c r="M100" s="61">
        <f t="shared" si="8"/>
        <v>1.5629999999999997</v>
      </c>
    </row>
    <row r="101" spans="2:13" ht="15.75" x14ac:dyDescent="0.25">
      <c r="B101" s="183"/>
      <c r="C101" s="165"/>
      <c r="D101" s="89">
        <v>5</v>
      </c>
      <c r="E101" s="71" t="s">
        <v>74</v>
      </c>
      <c r="F101" s="72" t="s">
        <v>150</v>
      </c>
      <c r="G101" s="179"/>
      <c r="H101" s="214"/>
      <c r="I101" s="181"/>
      <c r="J101" s="182"/>
      <c r="K101" s="51">
        <v>3.1259999999999999</v>
      </c>
      <c r="L101" s="51">
        <v>80</v>
      </c>
      <c r="M101" s="61">
        <f t="shared" si="8"/>
        <v>2.5007999999999999</v>
      </c>
    </row>
    <row r="102" spans="2:13" ht="15.75" x14ac:dyDescent="0.25">
      <c r="B102" s="183"/>
      <c r="C102" s="163">
        <v>9</v>
      </c>
      <c r="D102" s="88">
        <v>3</v>
      </c>
      <c r="E102" s="213" t="s">
        <v>151</v>
      </c>
      <c r="F102" s="167"/>
      <c r="G102" s="179"/>
      <c r="H102" s="214"/>
      <c r="I102" s="51">
        <v>9.3800000000000008</v>
      </c>
      <c r="J102" s="51">
        <f>M103+M104+M105</f>
        <v>4.4076599999999999</v>
      </c>
      <c r="K102" s="156"/>
      <c r="L102" s="157"/>
      <c r="M102" s="158"/>
    </row>
    <row r="103" spans="2:13" ht="15.75" x14ac:dyDescent="0.25">
      <c r="B103" s="183"/>
      <c r="C103" s="164"/>
      <c r="D103" s="94">
        <v>1</v>
      </c>
      <c r="E103" s="65" t="s">
        <v>74</v>
      </c>
      <c r="F103" s="76" t="s">
        <v>152</v>
      </c>
      <c r="G103" s="179"/>
      <c r="H103" s="214"/>
      <c r="I103" s="177"/>
      <c r="J103" s="178"/>
      <c r="K103" s="51">
        <v>3.1259999999999999</v>
      </c>
      <c r="L103" s="51">
        <v>60</v>
      </c>
      <c r="M103" s="61">
        <f t="shared" si="8"/>
        <v>1.8755999999999999</v>
      </c>
    </row>
    <row r="104" spans="2:13" ht="15.75" x14ac:dyDescent="0.25">
      <c r="B104" s="183"/>
      <c r="C104" s="164"/>
      <c r="D104" s="94">
        <v>2</v>
      </c>
      <c r="E104" s="65" t="s">
        <v>74</v>
      </c>
      <c r="F104" s="76" t="s">
        <v>153</v>
      </c>
      <c r="G104" s="179"/>
      <c r="H104" s="214"/>
      <c r="I104" s="179"/>
      <c r="J104" s="180"/>
      <c r="K104" s="51">
        <v>3.1259999999999999</v>
      </c>
      <c r="L104" s="51">
        <v>1</v>
      </c>
      <c r="M104" s="61">
        <f t="shared" si="8"/>
        <v>3.1259999999999996E-2</v>
      </c>
    </row>
    <row r="105" spans="2:13" ht="15.75" x14ac:dyDescent="0.25">
      <c r="B105" s="183"/>
      <c r="C105" s="165"/>
      <c r="D105" s="94">
        <v>3</v>
      </c>
      <c r="E105" s="65" t="s">
        <v>74</v>
      </c>
      <c r="F105" s="76" t="s">
        <v>154</v>
      </c>
      <c r="G105" s="179"/>
      <c r="H105" s="214"/>
      <c r="I105" s="181"/>
      <c r="J105" s="182"/>
      <c r="K105" s="51">
        <v>3.1259999999999999</v>
      </c>
      <c r="L105" s="51">
        <v>80</v>
      </c>
      <c r="M105" s="61">
        <f t="shared" si="8"/>
        <v>2.5007999999999999</v>
      </c>
    </row>
    <row r="106" spans="2:13" ht="15.75" x14ac:dyDescent="0.25">
      <c r="B106" s="183"/>
      <c r="C106" s="163">
        <v>10</v>
      </c>
      <c r="D106" s="88">
        <v>6</v>
      </c>
      <c r="E106" s="217" t="s">
        <v>155</v>
      </c>
      <c r="F106" s="167"/>
      <c r="G106" s="179"/>
      <c r="H106" s="214"/>
      <c r="I106" s="51">
        <v>18.75</v>
      </c>
      <c r="J106" s="51">
        <f>M107+M108+M109+M110+M111+M112</f>
        <v>9.1856400000000011</v>
      </c>
      <c r="K106" s="156"/>
      <c r="L106" s="157"/>
      <c r="M106" s="158"/>
    </row>
    <row r="107" spans="2:13" ht="15.75" x14ac:dyDescent="0.25">
      <c r="B107" s="183"/>
      <c r="C107" s="164"/>
      <c r="D107" s="89">
        <v>1</v>
      </c>
      <c r="E107" s="71" t="s">
        <v>20</v>
      </c>
      <c r="F107" s="72" t="s">
        <v>156</v>
      </c>
      <c r="G107" s="179"/>
      <c r="H107" s="214"/>
      <c r="I107" s="177"/>
      <c r="J107" s="178"/>
      <c r="K107" s="51">
        <v>3.1259999999999999</v>
      </c>
      <c r="L107" s="51">
        <v>4</v>
      </c>
      <c r="M107" s="61">
        <f t="shared" si="8"/>
        <v>0.12503999999999998</v>
      </c>
    </row>
    <row r="108" spans="2:13" ht="15.75" x14ac:dyDescent="0.25">
      <c r="B108" s="183"/>
      <c r="C108" s="164"/>
      <c r="D108" s="89">
        <v>2</v>
      </c>
      <c r="E108" s="71" t="s">
        <v>20</v>
      </c>
      <c r="F108" s="72" t="s">
        <v>157</v>
      </c>
      <c r="G108" s="179"/>
      <c r="H108" s="214"/>
      <c r="I108" s="179"/>
      <c r="J108" s="180"/>
      <c r="K108" s="51">
        <v>3.1259999999999999</v>
      </c>
      <c r="L108" s="51">
        <v>70</v>
      </c>
      <c r="M108" s="61">
        <f t="shared" si="8"/>
        <v>2.1882000000000001</v>
      </c>
    </row>
    <row r="109" spans="2:13" ht="15.75" x14ac:dyDescent="0.25">
      <c r="B109" s="183"/>
      <c r="C109" s="164"/>
      <c r="D109" s="89">
        <v>3</v>
      </c>
      <c r="E109" s="71" t="s">
        <v>20</v>
      </c>
      <c r="F109" s="72" t="s">
        <v>158</v>
      </c>
      <c r="G109" s="179"/>
      <c r="H109" s="214"/>
      <c r="I109" s="179"/>
      <c r="J109" s="180"/>
      <c r="K109" s="51">
        <v>3.1259999999999999</v>
      </c>
      <c r="L109" s="51">
        <v>20</v>
      </c>
      <c r="M109" s="61">
        <f t="shared" si="8"/>
        <v>0.62519999999999998</v>
      </c>
    </row>
    <row r="110" spans="2:13" ht="15.75" x14ac:dyDescent="0.25">
      <c r="B110" s="183"/>
      <c r="C110" s="164"/>
      <c r="D110" s="89">
        <v>4</v>
      </c>
      <c r="E110" s="71" t="s">
        <v>20</v>
      </c>
      <c r="F110" s="72" t="s">
        <v>159</v>
      </c>
      <c r="G110" s="179"/>
      <c r="H110" s="214"/>
      <c r="I110" s="179"/>
      <c r="J110" s="180"/>
      <c r="K110" s="51">
        <v>3.1259999999999999</v>
      </c>
      <c r="L110" s="51">
        <v>60</v>
      </c>
      <c r="M110" s="61">
        <f t="shared" si="8"/>
        <v>1.8755999999999999</v>
      </c>
    </row>
    <row r="111" spans="2:13" ht="15.75" x14ac:dyDescent="0.25">
      <c r="B111" s="183"/>
      <c r="C111" s="164"/>
      <c r="D111" s="89">
        <v>5</v>
      </c>
      <c r="E111" s="71" t="s">
        <v>20</v>
      </c>
      <c r="F111" s="72" t="s">
        <v>160</v>
      </c>
      <c r="G111" s="179"/>
      <c r="H111" s="214"/>
      <c r="I111" s="179"/>
      <c r="J111" s="180"/>
      <c r="K111" s="51">
        <v>3.1259999999999999</v>
      </c>
      <c r="L111" s="51">
        <v>60</v>
      </c>
      <c r="M111" s="61">
        <f t="shared" si="8"/>
        <v>1.8755999999999999</v>
      </c>
    </row>
    <row r="112" spans="2:13" ht="15.75" x14ac:dyDescent="0.25">
      <c r="B112" s="184"/>
      <c r="C112" s="165"/>
      <c r="D112" s="89">
        <v>6</v>
      </c>
      <c r="E112" s="71" t="s">
        <v>74</v>
      </c>
      <c r="F112" s="72" t="s">
        <v>161</v>
      </c>
      <c r="G112" s="215"/>
      <c r="H112" s="216"/>
      <c r="I112" s="181"/>
      <c r="J112" s="182"/>
      <c r="K112" s="51">
        <v>3.12</v>
      </c>
      <c r="L112" s="51">
        <v>80</v>
      </c>
      <c r="M112" s="61">
        <f t="shared" si="7"/>
        <v>2.4960000000000004</v>
      </c>
    </row>
    <row r="113" spans="2:13" ht="47.25" x14ac:dyDescent="0.25">
      <c r="B113" s="49" t="s">
        <v>7</v>
      </c>
      <c r="C113" s="49" t="s">
        <v>8</v>
      </c>
      <c r="D113" s="50" t="s">
        <v>9</v>
      </c>
      <c r="E113" s="50" t="s">
        <v>10</v>
      </c>
      <c r="F113" s="49" t="s">
        <v>11</v>
      </c>
      <c r="G113" s="49" t="s">
        <v>12</v>
      </c>
      <c r="H113" s="49" t="s">
        <v>13</v>
      </c>
      <c r="I113" s="49" t="s">
        <v>14</v>
      </c>
      <c r="J113" s="49" t="s">
        <v>15</v>
      </c>
      <c r="K113" s="49" t="s">
        <v>16</v>
      </c>
      <c r="L113" s="49" t="s">
        <v>17</v>
      </c>
      <c r="M113" s="49" t="s">
        <v>18</v>
      </c>
    </row>
    <row r="114" spans="2:13" ht="15.75" x14ac:dyDescent="0.25">
      <c r="B114" s="199">
        <v>7</v>
      </c>
      <c r="C114" s="93">
        <v>7</v>
      </c>
      <c r="D114" s="93">
        <v>25</v>
      </c>
      <c r="E114" s="185" t="s">
        <v>162</v>
      </c>
      <c r="F114" s="186"/>
      <c r="G114" s="77">
        <v>18.8</v>
      </c>
      <c r="H114" s="78">
        <f>G114*(J115+J117+J122+J125+J170+J135)/100</f>
        <v>6.6082000000000019</v>
      </c>
      <c r="I114" s="187">
        <v>100</v>
      </c>
      <c r="J114" s="188"/>
      <c r="K114" s="179"/>
      <c r="L114" s="202"/>
      <c r="M114" s="180"/>
    </row>
    <row r="115" spans="2:13" ht="15.75" x14ac:dyDescent="0.25">
      <c r="B115" s="200"/>
      <c r="C115" s="163">
        <v>1</v>
      </c>
      <c r="D115" s="88">
        <v>1</v>
      </c>
      <c r="E115" s="166" t="s">
        <v>163</v>
      </c>
      <c r="F115" s="167"/>
      <c r="G115" s="205"/>
      <c r="H115" s="206"/>
      <c r="I115" s="70">
        <v>4</v>
      </c>
      <c r="J115" s="48">
        <f>M116</f>
        <v>2.8</v>
      </c>
      <c r="K115" s="181"/>
      <c r="L115" s="203"/>
      <c r="M115" s="182"/>
    </row>
    <row r="116" spans="2:13" ht="15.75" x14ac:dyDescent="0.25">
      <c r="B116" s="200"/>
      <c r="C116" s="165"/>
      <c r="D116" s="89">
        <v>1</v>
      </c>
      <c r="E116" s="71" t="s">
        <v>20</v>
      </c>
      <c r="F116" s="72" t="s">
        <v>164</v>
      </c>
      <c r="G116" s="207"/>
      <c r="H116" s="208"/>
      <c r="I116" s="211"/>
      <c r="J116" s="212"/>
      <c r="K116" s="48">
        <v>4</v>
      </c>
      <c r="L116" s="51">
        <v>70</v>
      </c>
      <c r="M116" s="61">
        <f t="shared" ref="M116:M121" si="9">K116*L116/100</f>
        <v>2.8</v>
      </c>
    </row>
    <row r="117" spans="2:13" ht="15.75" x14ac:dyDescent="0.25">
      <c r="B117" s="200"/>
      <c r="C117" s="163">
        <v>2</v>
      </c>
      <c r="D117" s="88">
        <v>4</v>
      </c>
      <c r="E117" s="166" t="s">
        <v>165</v>
      </c>
      <c r="F117" s="167"/>
      <c r="G117" s="207"/>
      <c r="H117" s="208"/>
      <c r="I117" s="70">
        <v>16</v>
      </c>
      <c r="J117" s="48">
        <f>M118+M119+M120+M121</f>
        <v>13.600000000000001</v>
      </c>
      <c r="K117" s="156"/>
      <c r="L117" s="157"/>
      <c r="M117" s="158"/>
    </row>
    <row r="118" spans="2:13" ht="15.75" x14ac:dyDescent="0.25">
      <c r="B118" s="200"/>
      <c r="C118" s="164"/>
      <c r="D118" s="89">
        <v>1</v>
      </c>
      <c r="E118" s="71" t="s">
        <v>20</v>
      </c>
      <c r="F118" s="72" t="s">
        <v>166</v>
      </c>
      <c r="G118" s="207"/>
      <c r="H118" s="208"/>
      <c r="I118" s="177"/>
      <c r="J118" s="178"/>
      <c r="K118" s="48">
        <v>4</v>
      </c>
      <c r="L118" s="51">
        <v>80</v>
      </c>
      <c r="M118" s="61">
        <f t="shared" si="9"/>
        <v>3.2</v>
      </c>
    </row>
    <row r="119" spans="2:13" ht="15.75" x14ac:dyDescent="0.25">
      <c r="B119" s="200"/>
      <c r="C119" s="164"/>
      <c r="D119" s="89">
        <v>2</v>
      </c>
      <c r="E119" s="71" t="s">
        <v>20</v>
      </c>
      <c r="F119" s="72" t="s">
        <v>167</v>
      </c>
      <c r="G119" s="207"/>
      <c r="H119" s="208"/>
      <c r="I119" s="179"/>
      <c r="J119" s="180"/>
      <c r="K119" s="48">
        <v>4</v>
      </c>
      <c r="L119" s="51">
        <v>90</v>
      </c>
      <c r="M119" s="61">
        <f t="shared" si="9"/>
        <v>3.6</v>
      </c>
    </row>
    <row r="120" spans="2:13" ht="15.75" x14ac:dyDescent="0.25">
      <c r="B120" s="200"/>
      <c r="C120" s="164"/>
      <c r="D120" s="89">
        <v>3</v>
      </c>
      <c r="E120" s="71" t="s">
        <v>20</v>
      </c>
      <c r="F120" s="72" t="s">
        <v>168</v>
      </c>
      <c r="G120" s="207"/>
      <c r="H120" s="208"/>
      <c r="I120" s="179"/>
      <c r="J120" s="180"/>
      <c r="K120" s="48">
        <v>4</v>
      </c>
      <c r="L120" s="51">
        <v>90</v>
      </c>
      <c r="M120" s="61">
        <f t="shared" si="9"/>
        <v>3.6</v>
      </c>
    </row>
    <row r="121" spans="2:13" ht="15.75" x14ac:dyDescent="0.25">
      <c r="B121" s="200"/>
      <c r="C121" s="165"/>
      <c r="D121" s="89">
        <v>4</v>
      </c>
      <c r="E121" s="71" t="s">
        <v>20</v>
      </c>
      <c r="F121" s="72" t="s">
        <v>169</v>
      </c>
      <c r="G121" s="207"/>
      <c r="H121" s="208"/>
      <c r="I121" s="181"/>
      <c r="J121" s="182"/>
      <c r="K121" s="48">
        <v>4</v>
      </c>
      <c r="L121" s="51">
        <v>80</v>
      </c>
      <c r="M121" s="61">
        <f t="shared" si="9"/>
        <v>3.2</v>
      </c>
    </row>
    <row r="122" spans="2:13" ht="15.75" x14ac:dyDescent="0.25">
      <c r="B122" s="200"/>
      <c r="C122" s="163">
        <v>3</v>
      </c>
      <c r="D122" s="88">
        <v>2</v>
      </c>
      <c r="E122" s="166" t="s">
        <v>170</v>
      </c>
      <c r="F122" s="167"/>
      <c r="G122" s="207"/>
      <c r="H122" s="208"/>
      <c r="I122" s="70">
        <v>12.5</v>
      </c>
      <c r="J122" s="48">
        <f>M123+M124</f>
        <v>1.875</v>
      </c>
      <c r="K122" s="156"/>
      <c r="L122" s="157"/>
      <c r="M122" s="158"/>
    </row>
    <row r="123" spans="2:13" ht="15.75" x14ac:dyDescent="0.25">
      <c r="B123" s="200"/>
      <c r="C123" s="164"/>
      <c r="D123" s="89">
        <v>1</v>
      </c>
      <c r="E123" s="71" t="s">
        <v>74</v>
      </c>
      <c r="F123" s="72" t="s">
        <v>171</v>
      </c>
      <c r="G123" s="207"/>
      <c r="H123" s="208"/>
      <c r="I123" s="159"/>
      <c r="J123" s="160"/>
      <c r="K123" s="48">
        <v>6.25</v>
      </c>
      <c r="L123" s="51">
        <v>20</v>
      </c>
      <c r="M123" s="61">
        <f t="shared" ref="M123:M136" si="10">K123*L123/100</f>
        <v>1.25</v>
      </c>
    </row>
    <row r="124" spans="2:13" ht="15.75" x14ac:dyDescent="0.25">
      <c r="B124" s="200"/>
      <c r="C124" s="165"/>
      <c r="D124" s="89">
        <v>2</v>
      </c>
      <c r="E124" s="71" t="s">
        <v>74</v>
      </c>
      <c r="F124" s="72" t="s">
        <v>172</v>
      </c>
      <c r="G124" s="207"/>
      <c r="H124" s="208"/>
      <c r="I124" s="161"/>
      <c r="J124" s="162"/>
      <c r="K124" s="48">
        <v>6.25</v>
      </c>
      <c r="L124" s="51">
        <v>10</v>
      </c>
      <c r="M124" s="61">
        <f t="shared" si="10"/>
        <v>0.625</v>
      </c>
    </row>
    <row r="125" spans="2:13" ht="15.75" x14ac:dyDescent="0.25">
      <c r="B125" s="200"/>
      <c r="C125" s="163">
        <v>4</v>
      </c>
      <c r="D125" s="88">
        <v>3</v>
      </c>
      <c r="E125" s="166" t="s">
        <v>173</v>
      </c>
      <c r="F125" s="167"/>
      <c r="G125" s="207"/>
      <c r="H125" s="208"/>
      <c r="I125" s="70">
        <v>18.75</v>
      </c>
      <c r="J125" s="48">
        <f>M126+M127+M128</f>
        <v>12.5</v>
      </c>
      <c r="K125" s="156"/>
      <c r="L125" s="157"/>
      <c r="M125" s="158"/>
    </row>
    <row r="126" spans="2:13" ht="15.75" x14ac:dyDescent="0.25">
      <c r="B126" s="200"/>
      <c r="C126" s="164"/>
      <c r="D126" s="89">
        <v>1</v>
      </c>
      <c r="E126" s="71" t="s">
        <v>20</v>
      </c>
      <c r="F126" s="72" t="s">
        <v>174</v>
      </c>
      <c r="G126" s="207"/>
      <c r="H126" s="208"/>
      <c r="I126" s="177"/>
      <c r="J126" s="178"/>
      <c r="K126" s="48">
        <v>6.25</v>
      </c>
      <c r="L126" s="48">
        <v>50</v>
      </c>
      <c r="M126" s="61">
        <f t="shared" si="10"/>
        <v>3.125</v>
      </c>
    </row>
    <row r="127" spans="2:13" ht="15.75" x14ac:dyDescent="0.25">
      <c r="B127" s="200"/>
      <c r="C127" s="164"/>
      <c r="D127" s="89">
        <v>2</v>
      </c>
      <c r="E127" s="71" t="s">
        <v>74</v>
      </c>
      <c r="F127" s="72" t="s">
        <v>175</v>
      </c>
      <c r="G127" s="207"/>
      <c r="H127" s="208"/>
      <c r="I127" s="179"/>
      <c r="J127" s="180"/>
      <c r="K127" s="48">
        <v>6.25</v>
      </c>
      <c r="L127" s="48">
        <v>70</v>
      </c>
      <c r="M127" s="61">
        <f t="shared" si="10"/>
        <v>4.375</v>
      </c>
    </row>
    <row r="128" spans="2:13" ht="15.75" x14ac:dyDescent="0.25">
      <c r="B128" s="200"/>
      <c r="C128" s="165"/>
      <c r="D128" s="89">
        <v>3</v>
      </c>
      <c r="E128" s="71" t="s">
        <v>20</v>
      </c>
      <c r="F128" s="72" t="s">
        <v>176</v>
      </c>
      <c r="G128" s="207"/>
      <c r="H128" s="208"/>
      <c r="I128" s="181"/>
      <c r="J128" s="182"/>
      <c r="K128" s="48">
        <v>6.25</v>
      </c>
      <c r="L128" s="48">
        <v>80</v>
      </c>
      <c r="M128" s="61">
        <f t="shared" si="10"/>
        <v>5</v>
      </c>
    </row>
    <row r="129" spans="2:13" ht="15.75" x14ac:dyDescent="0.25">
      <c r="B129" s="200"/>
      <c r="C129" s="163">
        <v>5</v>
      </c>
      <c r="D129" s="88">
        <v>5</v>
      </c>
      <c r="E129" s="166" t="s">
        <v>177</v>
      </c>
      <c r="F129" s="167"/>
      <c r="G129" s="207"/>
      <c r="H129" s="208"/>
      <c r="I129" s="70">
        <v>31.25</v>
      </c>
      <c r="J129" s="48">
        <f>M130+M131+M132+M133+M134</f>
        <v>16.25</v>
      </c>
      <c r="K129" s="156"/>
      <c r="L129" s="157"/>
      <c r="M129" s="158"/>
    </row>
    <row r="130" spans="2:13" ht="15.75" x14ac:dyDescent="0.25">
      <c r="B130" s="200"/>
      <c r="C130" s="164"/>
      <c r="D130" s="89">
        <v>1</v>
      </c>
      <c r="E130" s="71" t="s">
        <v>20</v>
      </c>
      <c r="F130" s="72" t="s">
        <v>178</v>
      </c>
      <c r="G130" s="207"/>
      <c r="H130" s="208"/>
      <c r="I130" s="177"/>
      <c r="J130" s="178"/>
      <c r="K130" s="48">
        <v>6.25</v>
      </c>
      <c r="L130" s="48">
        <v>20</v>
      </c>
      <c r="M130" s="61">
        <f t="shared" si="10"/>
        <v>1.25</v>
      </c>
    </row>
    <row r="131" spans="2:13" ht="15.75" x14ac:dyDescent="0.25">
      <c r="B131" s="200"/>
      <c r="C131" s="164"/>
      <c r="D131" s="89">
        <v>2</v>
      </c>
      <c r="E131" s="71" t="s">
        <v>20</v>
      </c>
      <c r="F131" s="72" t="s">
        <v>179</v>
      </c>
      <c r="G131" s="207"/>
      <c r="H131" s="208"/>
      <c r="I131" s="179"/>
      <c r="J131" s="180"/>
      <c r="K131" s="48">
        <v>6.25</v>
      </c>
      <c r="L131" s="48">
        <v>70</v>
      </c>
      <c r="M131" s="61">
        <f t="shared" si="10"/>
        <v>4.375</v>
      </c>
    </row>
    <row r="132" spans="2:13" ht="15.75" x14ac:dyDescent="0.25">
      <c r="B132" s="200"/>
      <c r="C132" s="164"/>
      <c r="D132" s="89">
        <v>3</v>
      </c>
      <c r="E132" s="71" t="s">
        <v>74</v>
      </c>
      <c r="F132" s="72" t="s">
        <v>180</v>
      </c>
      <c r="G132" s="207"/>
      <c r="H132" s="208"/>
      <c r="I132" s="179"/>
      <c r="J132" s="180"/>
      <c r="K132" s="48">
        <v>6.25</v>
      </c>
      <c r="L132" s="48">
        <v>50</v>
      </c>
      <c r="M132" s="61">
        <f t="shared" si="10"/>
        <v>3.125</v>
      </c>
    </row>
    <row r="133" spans="2:13" ht="15.75" x14ac:dyDescent="0.25">
      <c r="B133" s="200"/>
      <c r="C133" s="164"/>
      <c r="D133" s="89">
        <v>4</v>
      </c>
      <c r="E133" s="71" t="s">
        <v>20</v>
      </c>
      <c r="F133" s="72" t="s">
        <v>181</v>
      </c>
      <c r="G133" s="207"/>
      <c r="H133" s="208"/>
      <c r="I133" s="179"/>
      <c r="J133" s="180"/>
      <c r="K133" s="48">
        <v>6.25</v>
      </c>
      <c r="L133" s="48">
        <v>70</v>
      </c>
      <c r="M133" s="61">
        <f t="shared" si="10"/>
        <v>4.375</v>
      </c>
    </row>
    <row r="134" spans="2:13" ht="15.75" x14ac:dyDescent="0.25">
      <c r="B134" s="200"/>
      <c r="C134" s="165"/>
      <c r="D134" s="89">
        <v>5</v>
      </c>
      <c r="E134" s="71" t="s">
        <v>20</v>
      </c>
      <c r="F134" s="72" t="s">
        <v>182</v>
      </c>
      <c r="G134" s="207"/>
      <c r="H134" s="208"/>
      <c r="I134" s="181"/>
      <c r="J134" s="182"/>
      <c r="K134" s="48">
        <v>6.25</v>
      </c>
      <c r="L134" s="48">
        <v>50</v>
      </c>
      <c r="M134" s="61">
        <f t="shared" si="10"/>
        <v>3.125</v>
      </c>
    </row>
    <row r="135" spans="2:13" ht="15.75" x14ac:dyDescent="0.25">
      <c r="B135" s="200"/>
      <c r="C135" s="163">
        <v>6</v>
      </c>
      <c r="D135" s="88">
        <v>1</v>
      </c>
      <c r="E135" s="166" t="s">
        <v>183</v>
      </c>
      <c r="F135" s="167"/>
      <c r="G135" s="207"/>
      <c r="H135" s="208"/>
      <c r="I135" s="70">
        <v>6.25</v>
      </c>
      <c r="J135" s="48">
        <f>M136</f>
        <v>4.375</v>
      </c>
      <c r="K135" s="196"/>
      <c r="L135" s="197"/>
      <c r="M135" s="198"/>
    </row>
    <row r="136" spans="2:13" ht="15.75" x14ac:dyDescent="0.25">
      <c r="B136" s="201"/>
      <c r="C136" s="165"/>
      <c r="D136" s="89">
        <v>1</v>
      </c>
      <c r="E136" s="71" t="s">
        <v>20</v>
      </c>
      <c r="F136" s="72" t="s">
        <v>184</v>
      </c>
      <c r="G136" s="209"/>
      <c r="H136" s="210"/>
      <c r="I136" s="156"/>
      <c r="J136" s="158"/>
      <c r="K136" s="48">
        <v>6.25</v>
      </c>
      <c r="L136" s="48">
        <v>70</v>
      </c>
      <c r="M136" s="61">
        <f t="shared" si="10"/>
        <v>4.375</v>
      </c>
    </row>
    <row r="137" spans="2:13" ht="47.25" x14ac:dyDescent="0.25">
      <c r="B137" s="49" t="s">
        <v>7</v>
      </c>
      <c r="C137" s="90" t="s">
        <v>8</v>
      </c>
      <c r="D137" s="91" t="s">
        <v>9</v>
      </c>
      <c r="E137" s="50" t="s">
        <v>10</v>
      </c>
      <c r="F137" s="49" t="s">
        <v>11</v>
      </c>
      <c r="G137" s="49" t="s">
        <v>12</v>
      </c>
      <c r="H137" s="49" t="s">
        <v>13</v>
      </c>
      <c r="I137" s="49" t="s">
        <v>14</v>
      </c>
      <c r="J137" s="49" t="s">
        <v>15</v>
      </c>
      <c r="K137" s="49" t="s">
        <v>16</v>
      </c>
      <c r="L137" s="49" t="s">
        <v>17</v>
      </c>
      <c r="M137" s="49" t="s">
        <v>18</v>
      </c>
    </row>
    <row r="138" spans="2:13" ht="15.75" x14ac:dyDescent="0.25">
      <c r="B138" s="183">
        <v>8</v>
      </c>
      <c r="C138" s="93">
        <v>2</v>
      </c>
      <c r="D138" s="93">
        <v>5</v>
      </c>
      <c r="E138" s="185" t="s">
        <v>185</v>
      </c>
      <c r="F138" s="186"/>
      <c r="G138" s="77">
        <v>4.7699999999999996</v>
      </c>
      <c r="H138" s="78">
        <f>G138*(J139+J142)/100</f>
        <v>3.2435999999999994</v>
      </c>
      <c r="I138" s="187">
        <v>100</v>
      </c>
      <c r="J138" s="188"/>
      <c r="K138" s="189"/>
      <c r="L138" s="190"/>
      <c r="M138" s="191"/>
    </row>
    <row r="139" spans="2:13" ht="15.75" x14ac:dyDescent="0.25">
      <c r="B139" s="183"/>
      <c r="C139" s="163">
        <v>1</v>
      </c>
      <c r="D139" s="88">
        <v>2</v>
      </c>
      <c r="E139" s="166" t="s">
        <v>186</v>
      </c>
      <c r="F139" s="167"/>
      <c r="G139" s="177"/>
      <c r="H139" s="178"/>
      <c r="I139" s="70">
        <v>40</v>
      </c>
      <c r="J139" s="48">
        <f>M140+M141</f>
        <v>20</v>
      </c>
      <c r="K139" s="161"/>
      <c r="L139" s="176"/>
      <c r="M139" s="162"/>
    </row>
    <row r="140" spans="2:13" ht="15.75" x14ac:dyDescent="0.25">
      <c r="B140" s="183"/>
      <c r="C140" s="164"/>
      <c r="D140" s="89">
        <v>1</v>
      </c>
      <c r="E140" s="71" t="s">
        <v>20</v>
      </c>
      <c r="F140" s="72" t="s">
        <v>187</v>
      </c>
      <c r="G140" s="179"/>
      <c r="H140" s="180"/>
      <c r="I140" s="159"/>
      <c r="J140" s="160"/>
      <c r="K140" s="48">
        <v>20</v>
      </c>
      <c r="L140" s="48">
        <v>40</v>
      </c>
      <c r="M140" s="61">
        <f t="shared" ref="M140:M145" si="11">K140*L140/100</f>
        <v>8</v>
      </c>
    </row>
    <row r="141" spans="2:13" ht="15.75" x14ac:dyDescent="0.25">
      <c r="B141" s="183"/>
      <c r="C141" s="165"/>
      <c r="D141" s="89">
        <v>2</v>
      </c>
      <c r="E141" s="71" t="s">
        <v>74</v>
      </c>
      <c r="F141" s="72" t="s">
        <v>188</v>
      </c>
      <c r="G141" s="179"/>
      <c r="H141" s="180"/>
      <c r="I141" s="161"/>
      <c r="J141" s="162"/>
      <c r="K141" s="48">
        <v>20</v>
      </c>
      <c r="L141" s="48">
        <v>60</v>
      </c>
      <c r="M141" s="61">
        <f t="shared" si="11"/>
        <v>12</v>
      </c>
    </row>
    <row r="142" spans="2:13" ht="15.75" x14ac:dyDescent="0.25">
      <c r="B142" s="183"/>
      <c r="C142" s="163">
        <v>2</v>
      </c>
      <c r="D142" s="88">
        <v>3</v>
      </c>
      <c r="E142" s="166" t="s">
        <v>189</v>
      </c>
      <c r="F142" s="167"/>
      <c r="G142" s="179"/>
      <c r="H142" s="180"/>
      <c r="I142" s="70">
        <v>60</v>
      </c>
      <c r="J142" s="48">
        <f>M143+M144+M145</f>
        <v>48</v>
      </c>
      <c r="K142" s="156"/>
      <c r="L142" s="157"/>
      <c r="M142" s="158"/>
    </row>
    <row r="143" spans="2:13" ht="15.75" x14ac:dyDescent="0.25">
      <c r="B143" s="183"/>
      <c r="C143" s="164"/>
      <c r="D143" s="89">
        <v>1</v>
      </c>
      <c r="E143" s="71" t="s">
        <v>20</v>
      </c>
      <c r="F143" s="72" t="s">
        <v>190</v>
      </c>
      <c r="G143" s="179"/>
      <c r="H143" s="180"/>
      <c r="I143" s="177"/>
      <c r="J143" s="178"/>
      <c r="K143" s="48">
        <v>20</v>
      </c>
      <c r="L143" s="48">
        <v>70</v>
      </c>
      <c r="M143" s="61">
        <f t="shared" si="11"/>
        <v>14</v>
      </c>
    </row>
    <row r="144" spans="2:13" ht="15.75" x14ac:dyDescent="0.25">
      <c r="B144" s="183"/>
      <c r="C144" s="164"/>
      <c r="D144" s="89">
        <v>2</v>
      </c>
      <c r="E144" s="71" t="s">
        <v>74</v>
      </c>
      <c r="F144" s="72" t="s">
        <v>191</v>
      </c>
      <c r="G144" s="179"/>
      <c r="H144" s="180"/>
      <c r="I144" s="179"/>
      <c r="J144" s="180"/>
      <c r="K144" s="48">
        <v>20</v>
      </c>
      <c r="L144" s="48">
        <v>90</v>
      </c>
      <c r="M144" s="61">
        <f t="shared" si="11"/>
        <v>18</v>
      </c>
    </row>
    <row r="145" spans="2:13" ht="15.75" x14ac:dyDescent="0.25">
      <c r="B145" s="184"/>
      <c r="C145" s="165"/>
      <c r="D145" s="89">
        <v>3</v>
      </c>
      <c r="E145" s="71" t="s">
        <v>20</v>
      </c>
      <c r="F145" s="72" t="s">
        <v>192</v>
      </c>
      <c r="G145" s="181"/>
      <c r="H145" s="182"/>
      <c r="I145" s="181"/>
      <c r="J145" s="182"/>
      <c r="K145" s="48">
        <v>20</v>
      </c>
      <c r="L145" s="48">
        <v>80</v>
      </c>
      <c r="M145" s="61">
        <f t="shared" si="11"/>
        <v>16</v>
      </c>
    </row>
    <row r="146" spans="2:13" ht="15.75" x14ac:dyDescent="0.25">
      <c r="B146" s="192">
        <v>9</v>
      </c>
      <c r="C146" s="95">
        <v>1</v>
      </c>
      <c r="D146" s="95">
        <v>5</v>
      </c>
      <c r="E146" s="171" t="s">
        <v>193</v>
      </c>
      <c r="F146" s="195"/>
      <c r="G146" s="97">
        <v>5.45</v>
      </c>
      <c r="H146" s="70">
        <f>G146*J147/100</f>
        <v>2.5070000000000001</v>
      </c>
      <c r="I146" s="173">
        <v>100</v>
      </c>
      <c r="J146" s="174"/>
      <c r="K146" s="159"/>
      <c r="L146" s="175"/>
      <c r="M146" s="160"/>
    </row>
    <row r="147" spans="2:13" ht="15.75" x14ac:dyDescent="0.25">
      <c r="B147" s="193"/>
      <c r="C147" s="163">
        <v>1</v>
      </c>
      <c r="D147" s="88">
        <v>5</v>
      </c>
      <c r="E147" s="166" t="s">
        <v>194</v>
      </c>
      <c r="F147" s="167"/>
      <c r="G147" s="177"/>
      <c r="H147" s="178"/>
      <c r="I147" s="70">
        <v>100</v>
      </c>
      <c r="J147" s="48">
        <f>M148+M149+M150+M151+M152</f>
        <v>46</v>
      </c>
      <c r="K147" s="161"/>
      <c r="L147" s="176"/>
      <c r="M147" s="162"/>
    </row>
    <row r="148" spans="2:13" ht="31.5" x14ac:dyDescent="0.25">
      <c r="B148" s="193"/>
      <c r="C148" s="164"/>
      <c r="D148" s="96">
        <v>1</v>
      </c>
      <c r="E148" s="79" t="s">
        <v>20</v>
      </c>
      <c r="F148" s="72" t="s">
        <v>195</v>
      </c>
      <c r="G148" s="179"/>
      <c r="H148" s="180"/>
      <c r="I148" s="177"/>
      <c r="J148" s="178"/>
      <c r="K148" s="98">
        <v>20</v>
      </c>
      <c r="L148" s="98">
        <v>30</v>
      </c>
      <c r="M148" s="61">
        <f t="shared" ref="M148:M152" si="12">K148*L148/100</f>
        <v>6</v>
      </c>
    </row>
    <row r="149" spans="2:13" ht="15.75" x14ac:dyDescent="0.25">
      <c r="B149" s="193"/>
      <c r="C149" s="164"/>
      <c r="D149" s="89">
        <v>2</v>
      </c>
      <c r="E149" s="71" t="s">
        <v>20</v>
      </c>
      <c r="F149" s="72" t="s">
        <v>196</v>
      </c>
      <c r="G149" s="179"/>
      <c r="H149" s="180"/>
      <c r="I149" s="179"/>
      <c r="J149" s="180"/>
      <c r="K149" s="48">
        <v>20</v>
      </c>
      <c r="L149" s="98">
        <v>70</v>
      </c>
      <c r="M149" s="61">
        <f t="shared" si="12"/>
        <v>14</v>
      </c>
    </row>
    <row r="150" spans="2:13" ht="31.5" x14ac:dyDescent="0.25">
      <c r="B150" s="193"/>
      <c r="C150" s="164"/>
      <c r="D150" s="96">
        <v>3</v>
      </c>
      <c r="E150" s="79" t="s">
        <v>20</v>
      </c>
      <c r="F150" s="72" t="s">
        <v>197</v>
      </c>
      <c r="G150" s="179"/>
      <c r="H150" s="180"/>
      <c r="I150" s="179"/>
      <c r="J150" s="180"/>
      <c r="K150" s="98">
        <v>20</v>
      </c>
      <c r="L150" s="98">
        <v>40</v>
      </c>
      <c r="M150" s="61">
        <f t="shared" si="12"/>
        <v>8</v>
      </c>
    </row>
    <row r="151" spans="2:13" ht="15.75" x14ac:dyDescent="0.25">
      <c r="B151" s="193"/>
      <c r="C151" s="164"/>
      <c r="D151" s="89">
        <v>4</v>
      </c>
      <c r="E151" s="71" t="s">
        <v>20</v>
      </c>
      <c r="F151" s="72" t="s">
        <v>198</v>
      </c>
      <c r="G151" s="179"/>
      <c r="H151" s="180"/>
      <c r="I151" s="179"/>
      <c r="J151" s="180"/>
      <c r="K151" s="48">
        <v>20</v>
      </c>
      <c r="L151" s="98">
        <v>70</v>
      </c>
      <c r="M151" s="61">
        <f t="shared" si="12"/>
        <v>14</v>
      </c>
    </row>
    <row r="152" spans="2:13" ht="15.75" x14ac:dyDescent="0.25">
      <c r="B152" s="194"/>
      <c r="C152" s="165"/>
      <c r="D152" s="89">
        <v>5</v>
      </c>
      <c r="E152" s="71" t="s">
        <v>20</v>
      </c>
      <c r="F152" s="72" t="s">
        <v>199</v>
      </c>
      <c r="G152" s="181"/>
      <c r="H152" s="182"/>
      <c r="I152" s="181"/>
      <c r="J152" s="182"/>
      <c r="K152" s="48">
        <v>20</v>
      </c>
      <c r="L152" s="98">
        <v>20</v>
      </c>
      <c r="M152" s="61">
        <f t="shared" si="12"/>
        <v>4</v>
      </c>
    </row>
    <row r="153" spans="2:13" ht="47.25" x14ac:dyDescent="0.25">
      <c r="B153" s="49" t="s">
        <v>7</v>
      </c>
      <c r="C153" s="90" t="s">
        <v>8</v>
      </c>
      <c r="D153" s="91" t="s">
        <v>9</v>
      </c>
      <c r="E153" s="50" t="s">
        <v>10</v>
      </c>
      <c r="F153" s="49" t="s">
        <v>11</v>
      </c>
      <c r="G153" s="49" t="s">
        <v>12</v>
      </c>
      <c r="H153" s="49" t="s">
        <v>13</v>
      </c>
      <c r="I153" s="49" t="s">
        <v>14</v>
      </c>
      <c r="J153" s="49" t="s">
        <v>15</v>
      </c>
      <c r="K153" s="49" t="s">
        <v>16</v>
      </c>
      <c r="L153" s="49" t="s">
        <v>17</v>
      </c>
      <c r="M153" s="49" t="s">
        <v>18</v>
      </c>
    </row>
    <row r="154" spans="2:13" ht="15.75" x14ac:dyDescent="0.25">
      <c r="B154" s="168">
        <v>10</v>
      </c>
      <c r="C154" s="95">
        <v>3</v>
      </c>
      <c r="D154" s="95">
        <v>10</v>
      </c>
      <c r="E154" s="171" t="s">
        <v>200</v>
      </c>
      <c r="F154" s="172"/>
      <c r="G154" s="99">
        <v>8.42</v>
      </c>
      <c r="H154" s="97">
        <f>G154*(J155+J162+J165)/100</f>
        <v>4.4626000000000001</v>
      </c>
      <c r="I154" s="173">
        <v>100</v>
      </c>
      <c r="J154" s="174"/>
      <c r="K154" s="159"/>
      <c r="L154" s="175"/>
      <c r="M154" s="160"/>
    </row>
    <row r="155" spans="2:13" ht="15.75" x14ac:dyDescent="0.25">
      <c r="B155" s="169"/>
      <c r="C155" s="163">
        <v>1</v>
      </c>
      <c r="D155" s="88">
        <v>6</v>
      </c>
      <c r="E155" s="166" t="s">
        <v>201</v>
      </c>
      <c r="F155" s="167"/>
      <c r="G155" s="177"/>
      <c r="H155" s="178"/>
      <c r="I155" s="100">
        <v>60</v>
      </c>
      <c r="J155" s="48">
        <f>M156+M157+M158+M159+M160+M161</f>
        <v>34</v>
      </c>
      <c r="K155" s="161"/>
      <c r="L155" s="176"/>
      <c r="M155" s="162"/>
    </row>
    <row r="156" spans="2:13" ht="15.75" x14ac:dyDescent="0.25">
      <c r="B156" s="169"/>
      <c r="C156" s="164"/>
      <c r="D156" s="89">
        <v>1</v>
      </c>
      <c r="E156" s="71" t="s">
        <v>20</v>
      </c>
      <c r="F156" s="72" t="s">
        <v>202</v>
      </c>
      <c r="G156" s="179"/>
      <c r="H156" s="180"/>
      <c r="I156" s="177"/>
      <c r="J156" s="178"/>
      <c r="K156" s="48">
        <v>10</v>
      </c>
      <c r="L156" s="48">
        <v>70</v>
      </c>
      <c r="M156" s="61">
        <f t="shared" ref="M156:M167" si="13">K156*L156/100</f>
        <v>7</v>
      </c>
    </row>
    <row r="157" spans="2:13" ht="15.75" x14ac:dyDescent="0.25">
      <c r="B157" s="169"/>
      <c r="C157" s="164"/>
      <c r="D157" s="89">
        <v>2</v>
      </c>
      <c r="E157" s="71" t="s">
        <v>20</v>
      </c>
      <c r="F157" s="72" t="s">
        <v>203</v>
      </c>
      <c r="G157" s="179"/>
      <c r="H157" s="180"/>
      <c r="I157" s="179"/>
      <c r="J157" s="180"/>
      <c r="K157" s="48">
        <v>10</v>
      </c>
      <c r="L157" s="48">
        <v>60</v>
      </c>
      <c r="M157" s="61">
        <f t="shared" si="13"/>
        <v>6</v>
      </c>
    </row>
    <row r="158" spans="2:13" ht="15.75" x14ac:dyDescent="0.25">
      <c r="B158" s="169"/>
      <c r="C158" s="164"/>
      <c r="D158" s="89">
        <v>3</v>
      </c>
      <c r="E158" s="71" t="s">
        <v>20</v>
      </c>
      <c r="F158" s="72" t="s">
        <v>204</v>
      </c>
      <c r="G158" s="179"/>
      <c r="H158" s="180"/>
      <c r="I158" s="179"/>
      <c r="J158" s="180"/>
      <c r="K158" s="48">
        <v>10</v>
      </c>
      <c r="L158" s="48">
        <v>60</v>
      </c>
      <c r="M158" s="61">
        <f t="shared" si="13"/>
        <v>6</v>
      </c>
    </row>
    <row r="159" spans="2:13" ht="15.75" x14ac:dyDescent="0.25">
      <c r="B159" s="169"/>
      <c r="C159" s="164"/>
      <c r="D159" s="89">
        <v>4</v>
      </c>
      <c r="E159" s="71" t="s">
        <v>20</v>
      </c>
      <c r="F159" s="72" t="s">
        <v>205</v>
      </c>
      <c r="G159" s="179"/>
      <c r="H159" s="180"/>
      <c r="I159" s="179"/>
      <c r="J159" s="180"/>
      <c r="K159" s="48">
        <v>10</v>
      </c>
      <c r="L159" s="48">
        <v>50</v>
      </c>
      <c r="M159" s="61">
        <f t="shared" si="13"/>
        <v>5</v>
      </c>
    </row>
    <row r="160" spans="2:13" ht="15.75" x14ac:dyDescent="0.25">
      <c r="B160" s="169"/>
      <c r="C160" s="164"/>
      <c r="D160" s="89">
        <v>5</v>
      </c>
      <c r="E160" s="71" t="s">
        <v>20</v>
      </c>
      <c r="F160" s="72" t="s">
        <v>206</v>
      </c>
      <c r="G160" s="179"/>
      <c r="H160" s="180"/>
      <c r="I160" s="179"/>
      <c r="J160" s="180"/>
      <c r="K160" s="48">
        <v>10</v>
      </c>
      <c r="L160" s="48">
        <v>80</v>
      </c>
      <c r="M160" s="61">
        <f t="shared" si="13"/>
        <v>8</v>
      </c>
    </row>
    <row r="161" spans="2:13" ht="15.75" x14ac:dyDescent="0.25">
      <c r="B161" s="169"/>
      <c r="C161" s="165"/>
      <c r="D161" s="89">
        <v>6</v>
      </c>
      <c r="E161" s="71" t="s">
        <v>20</v>
      </c>
      <c r="F161" s="72" t="s">
        <v>207</v>
      </c>
      <c r="G161" s="179"/>
      <c r="H161" s="180"/>
      <c r="I161" s="181"/>
      <c r="J161" s="182"/>
      <c r="K161" s="48">
        <v>10</v>
      </c>
      <c r="L161" s="48">
        <v>20</v>
      </c>
      <c r="M161" s="61">
        <f t="shared" si="13"/>
        <v>2</v>
      </c>
    </row>
    <row r="162" spans="2:13" ht="15.75" x14ac:dyDescent="0.25">
      <c r="B162" s="169"/>
      <c r="C162" s="163">
        <v>2</v>
      </c>
      <c r="D162" s="88">
        <v>2</v>
      </c>
      <c r="E162" s="166" t="s">
        <v>208</v>
      </c>
      <c r="F162" s="167"/>
      <c r="G162" s="179"/>
      <c r="H162" s="180"/>
      <c r="I162" s="100">
        <v>20</v>
      </c>
      <c r="J162" s="48">
        <f>M163+M164</f>
        <v>16</v>
      </c>
      <c r="K162" s="156"/>
      <c r="L162" s="157"/>
      <c r="M162" s="158"/>
    </row>
    <row r="163" spans="2:13" ht="15.75" x14ac:dyDescent="0.25">
      <c r="B163" s="169"/>
      <c r="C163" s="164"/>
      <c r="D163" s="89">
        <v>1</v>
      </c>
      <c r="E163" s="71" t="s">
        <v>20</v>
      </c>
      <c r="F163" s="72" t="s">
        <v>209</v>
      </c>
      <c r="G163" s="179"/>
      <c r="H163" s="180"/>
      <c r="I163" s="159"/>
      <c r="J163" s="160"/>
      <c r="K163" s="48">
        <v>10</v>
      </c>
      <c r="L163" s="48">
        <v>80</v>
      </c>
      <c r="M163" s="61">
        <f t="shared" si="13"/>
        <v>8</v>
      </c>
    </row>
    <row r="164" spans="2:13" ht="15.75" x14ac:dyDescent="0.25">
      <c r="B164" s="169"/>
      <c r="C164" s="165"/>
      <c r="D164" s="89">
        <v>2</v>
      </c>
      <c r="E164" s="71" t="s">
        <v>20</v>
      </c>
      <c r="F164" s="72" t="s">
        <v>210</v>
      </c>
      <c r="G164" s="179"/>
      <c r="H164" s="180"/>
      <c r="I164" s="161"/>
      <c r="J164" s="162"/>
      <c r="K164" s="48">
        <v>10</v>
      </c>
      <c r="L164" s="48">
        <v>80</v>
      </c>
      <c r="M164" s="61">
        <f t="shared" si="13"/>
        <v>8</v>
      </c>
    </row>
    <row r="165" spans="2:13" ht="15.75" x14ac:dyDescent="0.25">
      <c r="B165" s="169"/>
      <c r="C165" s="163">
        <v>3</v>
      </c>
      <c r="D165" s="88">
        <v>2</v>
      </c>
      <c r="E165" s="166" t="s">
        <v>211</v>
      </c>
      <c r="F165" s="167"/>
      <c r="G165" s="179"/>
      <c r="H165" s="180"/>
      <c r="I165" s="100">
        <v>20</v>
      </c>
      <c r="J165" s="48">
        <f>M166+M167</f>
        <v>3</v>
      </c>
      <c r="K165" s="156"/>
      <c r="L165" s="157"/>
      <c r="M165" s="158"/>
    </row>
    <row r="166" spans="2:13" ht="15.75" x14ac:dyDescent="0.25">
      <c r="B166" s="169"/>
      <c r="C166" s="164"/>
      <c r="D166" s="89">
        <v>1</v>
      </c>
      <c r="E166" s="71" t="s">
        <v>20</v>
      </c>
      <c r="F166" s="72" t="s">
        <v>212</v>
      </c>
      <c r="G166" s="179"/>
      <c r="H166" s="180"/>
      <c r="I166" s="159"/>
      <c r="J166" s="160"/>
      <c r="K166" s="48">
        <v>10</v>
      </c>
      <c r="L166" s="48">
        <v>20</v>
      </c>
      <c r="M166" s="61">
        <f t="shared" si="13"/>
        <v>2</v>
      </c>
    </row>
    <row r="167" spans="2:13" ht="15.75" x14ac:dyDescent="0.25">
      <c r="B167" s="170"/>
      <c r="C167" s="165"/>
      <c r="D167" s="89">
        <v>2</v>
      </c>
      <c r="E167" s="71" t="s">
        <v>20</v>
      </c>
      <c r="F167" s="72" t="s">
        <v>213</v>
      </c>
      <c r="G167" s="181"/>
      <c r="H167" s="182"/>
      <c r="I167" s="161"/>
      <c r="J167" s="162"/>
      <c r="K167" s="48">
        <v>10</v>
      </c>
      <c r="L167" s="48">
        <v>10</v>
      </c>
      <c r="M167" s="61">
        <f t="shared" si="13"/>
        <v>1</v>
      </c>
    </row>
    <row r="170" spans="2:13" ht="15.75" x14ac:dyDescent="0.25">
      <c r="F170" s="47" t="s">
        <v>61</v>
      </c>
      <c r="G170" s="46"/>
      <c r="H170" s="102">
        <f>H12+H16+H31+H39+H53+H70+H114+H138+H146+H154</f>
        <v>52.44819038</v>
      </c>
    </row>
    <row r="171" spans="2:13" ht="20.25" customHeight="1" x14ac:dyDescent="0.25">
      <c r="B171" s="28" t="s">
        <v>21</v>
      </c>
      <c r="C171" s="29">
        <v>10</v>
      </c>
    </row>
    <row r="172" spans="2:13" ht="33.75" customHeight="1" x14ac:dyDescent="0.25">
      <c r="B172" s="30" t="s">
        <v>22</v>
      </c>
      <c r="C172" s="31">
        <v>39</v>
      </c>
    </row>
    <row r="173" spans="2:13" x14ac:dyDescent="0.25">
      <c r="B173" s="32" t="s">
        <v>23</v>
      </c>
      <c r="C173" s="31"/>
    </row>
  </sheetData>
  <mergeCells count="153">
    <mergeCell ref="H1:J1"/>
    <mergeCell ref="H2:J2"/>
    <mergeCell ref="B3:E3"/>
    <mergeCell ref="D4:E4"/>
    <mergeCell ref="D5:E5"/>
    <mergeCell ref="D6:E6"/>
    <mergeCell ref="B12:B15"/>
    <mergeCell ref="E12:F12"/>
    <mergeCell ref="I12:J12"/>
    <mergeCell ref="C13:C15"/>
    <mergeCell ref="E13:F13"/>
    <mergeCell ref="B16:B29"/>
    <mergeCell ref="E16:F16"/>
    <mergeCell ref="I16:J16"/>
    <mergeCell ref="C17:C25"/>
    <mergeCell ref="E17:F17"/>
    <mergeCell ref="C26:C29"/>
    <mergeCell ref="E26:F26"/>
    <mergeCell ref="B31:B38"/>
    <mergeCell ref="E31:F31"/>
    <mergeCell ref="I31:J31"/>
    <mergeCell ref="C32:C35"/>
    <mergeCell ref="E32:F32"/>
    <mergeCell ref="C36:C38"/>
    <mergeCell ref="E36:F36"/>
    <mergeCell ref="B39:B51"/>
    <mergeCell ref="E39:F39"/>
    <mergeCell ref="I39:J39"/>
    <mergeCell ref="C40:C43"/>
    <mergeCell ref="E40:F40"/>
    <mergeCell ref="C44:C47"/>
    <mergeCell ref="E44:F44"/>
    <mergeCell ref="C48:C51"/>
    <mergeCell ref="E48:F48"/>
    <mergeCell ref="B53:B68"/>
    <mergeCell ref="E53:F53"/>
    <mergeCell ref="I53:J53"/>
    <mergeCell ref="C54:C60"/>
    <mergeCell ref="E54:F54"/>
    <mergeCell ref="G54:H68"/>
    <mergeCell ref="I55:J60"/>
    <mergeCell ref="C61:C68"/>
    <mergeCell ref="E61:F61"/>
    <mergeCell ref="I62:J68"/>
    <mergeCell ref="C83:C85"/>
    <mergeCell ref="E83:F83"/>
    <mergeCell ref="K83:M83"/>
    <mergeCell ref="I84:J85"/>
    <mergeCell ref="C86:C87"/>
    <mergeCell ref="E86:F86"/>
    <mergeCell ref="K86:M86"/>
    <mergeCell ref="I87:J87"/>
    <mergeCell ref="K76:M76"/>
    <mergeCell ref="I77:J79"/>
    <mergeCell ref="C80:C82"/>
    <mergeCell ref="E80:F80"/>
    <mergeCell ref="K80:M80"/>
    <mergeCell ref="I81:J82"/>
    <mergeCell ref="G71:H87"/>
    <mergeCell ref="I72:J75"/>
    <mergeCell ref="C76:C79"/>
    <mergeCell ref="E76:F76"/>
    <mergeCell ref="E96:F96"/>
    <mergeCell ref="K96:M96"/>
    <mergeCell ref="I97:J101"/>
    <mergeCell ref="C102:C105"/>
    <mergeCell ref="E102:F102"/>
    <mergeCell ref="K102:M102"/>
    <mergeCell ref="I103:J105"/>
    <mergeCell ref="C88:C90"/>
    <mergeCell ref="E88:F88"/>
    <mergeCell ref="G88:H112"/>
    <mergeCell ref="K88:M88"/>
    <mergeCell ref="I89:J90"/>
    <mergeCell ref="C91:C95"/>
    <mergeCell ref="E91:F91"/>
    <mergeCell ref="K91:M91"/>
    <mergeCell ref="I92:J95"/>
    <mergeCell ref="C96:C101"/>
    <mergeCell ref="C106:C112"/>
    <mergeCell ref="E106:F106"/>
    <mergeCell ref="K106:M106"/>
    <mergeCell ref="I107:J112"/>
    <mergeCell ref="B114:B136"/>
    <mergeCell ref="E114:F114"/>
    <mergeCell ref="I114:J114"/>
    <mergeCell ref="K114:M115"/>
    <mergeCell ref="C115:C116"/>
    <mergeCell ref="E115:F115"/>
    <mergeCell ref="B70:B112"/>
    <mergeCell ref="E70:F70"/>
    <mergeCell ref="I70:J70"/>
    <mergeCell ref="K70:M71"/>
    <mergeCell ref="C71:C75"/>
    <mergeCell ref="E71:F71"/>
    <mergeCell ref="C125:C128"/>
    <mergeCell ref="E125:F125"/>
    <mergeCell ref="K125:M125"/>
    <mergeCell ref="I126:J128"/>
    <mergeCell ref="C129:C134"/>
    <mergeCell ref="E129:F129"/>
    <mergeCell ref="K129:M129"/>
    <mergeCell ref="I130:J134"/>
    <mergeCell ref="G115:H136"/>
    <mergeCell ref="I116:J116"/>
    <mergeCell ref="C117:C121"/>
    <mergeCell ref="E117:F117"/>
    <mergeCell ref="K117:M117"/>
    <mergeCell ref="I118:J121"/>
    <mergeCell ref="C122:C124"/>
    <mergeCell ref="E122:F122"/>
    <mergeCell ref="K122:M122"/>
    <mergeCell ref="I123:J124"/>
    <mergeCell ref="C135:C136"/>
    <mergeCell ref="E135:F135"/>
    <mergeCell ref="K135:M135"/>
    <mergeCell ref="I136:J136"/>
    <mergeCell ref="B138:B145"/>
    <mergeCell ref="E138:F138"/>
    <mergeCell ref="I138:J138"/>
    <mergeCell ref="K138:M139"/>
    <mergeCell ref="C139:C141"/>
    <mergeCell ref="E139:F139"/>
    <mergeCell ref="B146:B152"/>
    <mergeCell ref="E146:F146"/>
    <mergeCell ref="I146:J146"/>
    <mergeCell ref="K146:M147"/>
    <mergeCell ref="C147:C152"/>
    <mergeCell ref="E147:F147"/>
    <mergeCell ref="G147:H152"/>
    <mergeCell ref="I148:J152"/>
    <mergeCell ref="G139:H145"/>
    <mergeCell ref="I140:J141"/>
    <mergeCell ref="C142:C145"/>
    <mergeCell ref="E142:F142"/>
    <mergeCell ref="K142:M142"/>
    <mergeCell ref="I143:J145"/>
    <mergeCell ref="K162:M162"/>
    <mergeCell ref="I163:J164"/>
    <mergeCell ref="C165:C167"/>
    <mergeCell ref="E165:F165"/>
    <mergeCell ref="K165:M165"/>
    <mergeCell ref="I166:J167"/>
    <mergeCell ref="B154:B167"/>
    <mergeCell ref="E154:F154"/>
    <mergeCell ref="I154:J154"/>
    <mergeCell ref="K154:M155"/>
    <mergeCell ref="C155:C161"/>
    <mergeCell ref="E155:F155"/>
    <mergeCell ref="G155:H167"/>
    <mergeCell ref="I156:J161"/>
    <mergeCell ref="C162:C164"/>
    <mergeCell ref="E162:F162"/>
  </mergeCells>
  <conditionalFormatting sqref="M18:M21 M23:M25">
    <cfRule type="cellIs" dxfId="244" priority="361" operator="lessThan">
      <formula>2.727</formula>
    </cfRule>
    <cfRule type="cellIs" dxfId="243" priority="363" operator="lessThan">
      <formula>6.363</formula>
    </cfRule>
    <cfRule type="cellIs" dxfId="242" priority="364" operator="greaterThan">
      <formula>6.2721</formula>
    </cfRule>
  </conditionalFormatting>
  <conditionalFormatting sqref="M27">
    <cfRule type="cellIs" dxfId="241" priority="355" operator="lessThan">
      <formula>2.727</formula>
    </cfRule>
    <cfRule type="cellIs" dxfId="240" priority="356" operator="lessThan">
      <formula>6.363</formula>
    </cfRule>
    <cfRule type="cellIs" dxfId="239" priority="357" operator="greaterThan">
      <formula>6.2721</formula>
    </cfRule>
  </conditionalFormatting>
  <conditionalFormatting sqref="M28">
    <cfRule type="cellIs" dxfId="238" priority="352" operator="lessThan">
      <formula>2.727</formula>
    </cfRule>
    <cfRule type="cellIs" dxfId="237" priority="353" operator="lessThan">
      <formula>6.363</formula>
    </cfRule>
    <cfRule type="cellIs" dxfId="236" priority="354" operator="greaterThan">
      <formula>6.2721</formula>
    </cfRule>
  </conditionalFormatting>
  <conditionalFormatting sqref="M29">
    <cfRule type="cellIs" dxfId="235" priority="349" operator="lessThan">
      <formula>2.727</formula>
    </cfRule>
    <cfRule type="cellIs" dxfId="234" priority="350" operator="lessThan">
      <formula>6.363</formula>
    </cfRule>
    <cfRule type="cellIs" dxfId="233" priority="351" operator="greaterThan">
      <formula>6.2721</formula>
    </cfRule>
  </conditionalFormatting>
  <conditionalFormatting sqref="M14:M15">
    <cfRule type="cellIs" dxfId="232" priority="346" operator="lessThan">
      <formula>35</formula>
    </cfRule>
    <cfRule type="cellIs" dxfId="231" priority="347" operator="greaterThan">
      <formula>34.5</formula>
    </cfRule>
  </conditionalFormatting>
  <conditionalFormatting sqref="M15">
    <cfRule type="cellIs" dxfId="230" priority="345" operator="lessThan">
      <formula>15</formula>
    </cfRule>
  </conditionalFormatting>
  <conditionalFormatting sqref="M14">
    <cfRule type="cellIs" dxfId="229" priority="344" operator="lessThan">
      <formula>15</formula>
    </cfRule>
  </conditionalFormatting>
  <conditionalFormatting sqref="M22">
    <cfRule type="cellIs" dxfId="228" priority="341" operator="lessThan">
      <formula>2.73</formula>
    </cfRule>
    <cfRule type="cellIs" dxfId="227" priority="342" operator="lessThan">
      <formula>6.37</formula>
    </cfRule>
    <cfRule type="cellIs" dxfId="226" priority="343" operator="greaterThan">
      <formula>6.279</formula>
    </cfRule>
  </conditionalFormatting>
  <conditionalFormatting sqref="M33">
    <cfRule type="cellIs" dxfId="225" priority="241" operator="lessThan">
      <formula>14</formula>
    </cfRule>
    <cfRule type="cellIs" dxfId="224" priority="340" operator="greaterThan">
      <formula>13.8</formula>
    </cfRule>
  </conditionalFormatting>
  <conditionalFormatting sqref="M34">
    <cfRule type="cellIs" dxfId="223" priority="240" operator="lessThan">
      <formula>14</formula>
    </cfRule>
    <cfRule type="cellIs" dxfId="222" priority="339" operator="greaterThan">
      <formula>13.8</formula>
    </cfRule>
  </conditionalFormatting>
  <conditionalFormatting sqref="M35">
    <cfRule type="cellIs" dxfId="221" priority="239" operator="lessThan">
      <formula>14</formula>
    </cfRule>
    <cfRule type="cellIs" dxfId="220" priority="338" operator="greaterThan">
      <formula>13.8</formula>
    </cfRule>
  </conditionalFormatting>
  <conditionalFormatting sqref="M37">
    <cfRule type="cellIs" dxfId="219" priority="238" operator="lessThan">
      <formula>14</formula>
    </cfRule>
    <cfRule type="cellIs" dxfId="218" priority="337" operator="greaterThan">
      <formula>13.8</formula>
    </cfRule>
  </conditionalFormatting>
  <conditionalFormatting sqref="M38">
    <cfRule type="cellIs" dxfId="217" priority="237" operator="lessThan">
      <formula>14</formula>
    </cfRule>
    <cfRule type="cellIs" dxfId="216" priority="336" operator="greaterThan">
      <formula>13.8</formula>
    </cfRule>
  </conditionalFormatting>
  <conditionalFormatting sqref="M41">
    <cfRule type="cellIs" dxfId="215" priority="28" operator="lessThan">
      <formula>3.33</formula>
    </cfRule>
    <cfRule type="cellIs" dxfId="214" priority="235" operator="lessThan">
      <formula>7.77</formula>
    </cfRule>
    <cfRule type="cellIs" dxfId="213" priority="335" operator="greaterThan">
      <formula>7.77</formula>
    </cfRule>
  </conditionalFormatting>
  <conditionalFormatting sqref="M46">
    <cfRule type="cellIs" dxfId="212" priority="35" operator="lessThan">
      <formula>3.34</formula>
    </cfRule>
    <cfRule type="cellIs" dxfId="211" priority="36" operator="lessThan">
      <formula>7.78</formula>
    </cfRule>
    <cfRule type="cellIs" dxfId="210" priority="329" operator="greaterThan">
      <formula>7.68</formula>
    </cfRule>
  </conditionalFormatting>
  <conditionalFormatting sqref="M55:M60">
    <cfRule type="cellIs" dxfId="209" priority="229" operator="lessThan">
      <formula>5.39</formula>
    </cfRule>
    <cfRule type="cellIs" dxfId="208" priority="324" operator="greaterThan">
      <formula>5.31</formula>
    </cfRule>
  </conditionalFormatting>
  <conditionalFormatting sqref="M72:M75">
    <cfRule type="cellIs" dxfId="207" priority="309" operator="greaterThan">
      <formula>2.16</formula>
    </cfRule>
  </conditionalFormatting>
  <conditionalFormatting sqref="M79">
    <cfRule type="cellIs" dxfId="206" priority="212" operator="lessThan">
      <formula>0.93</formula>
    </cfRule>
    <cfRule type="cellIs" dxfId="205" priority="214" operator="lessThan">
      <formula>2.18</formula>
    </cfRule>
    <cfRule type="cellIs" dxfId="204" priority="304" operator="greaterThan">
      <formula>2.16</formula>
    </cfRule>
  </conditionalFormatting>
  <conditionalFormatting sqref="M116">
    <cfRule type="cellIs" dxfId="203" priority="138" operator="lessThan">
      <formula>1.2</formula>
    </cfRule>
    <cfRule type="cellIs" dxfId="202" priority="139" operator="lessThan">
      <formula>2.8</formula>
    </cfRule>
    <cfRule type="cellIs" dxfId="201" priority="278" operator="greaterThan">
      <formula>2.76</formula>
    </cfRule>
  </conditionalFormatting>
  <conditionalFormatting sqref="M123:M124">
    <cfRule type="cellIs" dxfId="200" priority="124" operator="lessThan">
      <formula>1.87</formula>
    </cfRule>
    <cfRule type="cellIs" dxfId="199" priority="125" operator="lessThan">
      <formula>4.37</formula>
    </cfRule>
    <cfRule type="cellIs" dxfId="198" priority="273" operator="greaterThan">
      <formula>4.32</formula>
    </cfRule>
  </conditionalFormatting>
  <conditionalFormatting sqref="M140">
    <cfRule type="cellIs" dxfId="197" priority="95" operator="lessThan">
      <formula>6</formula>
    </cfRule>
    <cfRule type="cellIs" dxfId="196" priority="96" operator="lessThan">
      <formula>14</formula>
    </cfRule>
    <cfRule type="cellIs" dxfId="195" priority="262" operator="greaterThan">
      <formula>13.8</formula>
    </cfRule>
  </conditionalFormatting>
  <conditionalFormatting sqref="M156">
    <cfRule type="cellIs" dxfId="194" priority="66" operator="lessThan">
      <formula>3</formula>
    </cfRule>
    <cfRule type="cellIs" dxfId="193" priority="67" operator="lessThan">
      <formula>7</formula>
    </cfRule>
    <cfRule type="cellIs" dxfId="192" priority="252" operator="greaterThan">
      <formula>6.9</formula>
    </cfRule>
  </conditionalFormatting>
  <conditionalFormatting sqref="M55:M60">
    <cfRule type="cellIs" dxfId="191" priority="228" operator="lessThan">
      <formula>2.3</formula>
    </cfRule>
  </conditionalFormatting>
  <conditionalFormatting sqref="M62:M68">
    <cfRule type="cellIs" dxfId="190" priority="223" operator="lessThan">
      <formula>5.39</formula>
    </cfRule>
    <cfRule type="cellIs" dxfId="189" priority="224" operator="greaterThan">
      <formula>5.31</formula>
    </cfRule>
  </conditionalFormatting>
  <conditionalFormatting sqref="M62:M68">
    <cfRule type="cellIs" dxfId="188" priority="222" operator="lessThan">
      <formula>2.3</formula>
    </cfRule>
  </conditionalFormatting>
  <conditionalFormatting sqref="M72:M75">
    <cfRule type="cellIs" dxfId="187" priority="218" operator="lessThan">
      <formula>0.93</formula>
    </cfRule>
    <cfRule type="cellIs" dxfId="186" priority="219" operator="lessThan">
      <formula>2.18</formula>
    </cfRule>
  </conditionalFormatting>
  <conditionalFormatting sqref="M77:M78">
    <cfRule type="cellIs" dxfId="185" priority="217" operator="greaterThan">
      <formula>2.16</formula>
    </cfRule>
  </conditionalFormatting>
  <conditionalFormatting sqref="M77:M78">
    <cfRule type="cellIs" dxfId="184" priority="215" operator="lessThan">
      <formula>0.93</formula>
    </cfRule>
    <cfRule type="cellIs" dxfId="183" priority="216" operator="lessThan">
      <formula>2.18</formula>
    </cfRule>
  </conditionalFormatting>
  <conditionalFormatting sqref="M81:M82">
    <cfRule type="cellIs" dxfId="182" priority="211" operator="greaterThan">
      <formula>2.16</formula>
    </cfRule>
  </conditionalFormatting>
  <conditionalFormatting sqref="M81:M82">
    <cfRule type="cellIs" dxfId="181" priority="209" operator="lessThan">
      <formula>0.93</formula>
    </cfRule>
    <cfRule type="cellIs" dxfId="180" priority="210" operator="lessThan">
      <formula>2.18</formula>
    </cfRule>
  </conditionalFormatting>
  <conditionalFormatting sqref="M84:M85">
    <cfRule type="cellIs" dxfId="179" priority="205" operator="greaterThan">
      <formula>2.16</formula>
    </cfRule>
  </conditionalFormatting>
  <conditionalFormatting sqref="M84:M85">
    <cfRule type="cellIs" dxfId="178" priority="203" operator="lessThan">
      <formula>0.93</formula>
    </cfRule>
    <cfRule type="cellIs" dxfId="177" priority="204" operator="lessThan">
      <formula>2.18</formula>
    </cfRule>
  </conditionalFormatting>
  <conditionalFormatting sqref="M87">
    <cfRule type="cellIs" dxfId="176" priority="202" operator="greaterThan">
      <formula>2.16</formula>
    </cfRule>
  </conditionalFormatting>
  <conditionalFormatting sqref="M87">
    <cfRule type="cellIs" dxfId="175" priority="200" operator="lessThan">
      <formula>0.93</formula>
    </cfRule>
    <cfRule type="cellIs" dxfId="174" priority="201" operator="lessThan">
      <formula>2.18</formula>
    </cfRule>
  </conditionalFormatting>
  <conditionalFormatting sqref="M89">
    <cfRule type="cellIs" dxfId="173" priority="199" operator="greaterThan">
      <formula>2.16</formula>
    </cfRule>
  </conditionalFormatting>
  <conditionalFormatting sqref="M89">
    <cfRule type="cellIs" dxfId="172" priority="197" operator="lessThan">
      <formula>0.93</formula>
    </cfRule>
    <cfRule type="cellIs" dxfId="171" priority="198" operator="lessThan">
      <formula>2.18</formula>
    </cfRule>
  </conditionalFormatting>
  <conditionalFormatting sqref="M90">
    <cfRule type="cellIs" dxfId="170" priority="196" operator="greaterThan">
      <formula>2.16</formula>
    </cfRule>
  </conditionalFormatting>
  <conditionalFormatting sqref="M90">
    <cfRule type="cellIs" dxfId="169" priority="194" operator="lessThan">
      <formula>0.93</formula>
    </cfRule>
    <cfRule type="cellIs" dxfId="168" priority="195" operator="lessThan">
      <formula>2.18</formula>
    </cfRule>
  </conditionalFormatting>
  <conditionalFormatting sqref="M92">
    <cfRule type="cellIs" dxfId="167" priority="193" operator="greaterThan">
      <formula>2.16</formula>
    </cfRule>
  </conditionalFormatting>
  <conditionalFormatting sqref="M92">
    <cfRule type="cellIs" dxfId="166" priority="191" operator="lessThan">
      <formula>0.93</formula>
    </cfRule>
    <cfRule type="cellIs" dxfId="165" priority="192" operator="lessThan">
      <formula>2.18</formula>
    </cfRule>
  </conditionalFormatting>
  <conditionalFormatting sqref="M93">
    <cfRule type="cellIs" dxfId="164" priority="190" operator="greaterThan">
      <formula>2.16</formula>
    </cfRule>
  </conditionalFormatting>
  <conditionalFormatting sqref="M93">
    <cfRule type="cellIs" dxfId="163" priority="188" operator="lessThan">
      <formula>0.93</formula>
    </cfRule>
    <cfRule type="cellIs" dxfId="162" priority="189" operator="lessThan">
      <formula>2.18</formula>
    </cfRule>
  </conditionalFormatting>
  <conditionalFormatting sqref="M94">
    <cfRule type="cellIs" dxfId="161" priority="187" operator="greaterThan">
      <formula>2.16</formula>
    </cfRule>
  </conditionalFormatting>
  <conditionalFormatting sqref="M94">
    <cfRule type="cellIs" dxfId="160" priority="185" operator="lessThan">
      <formula>0.93</formula>
    </cfRule>
    <cfRule type="cellIs" dxfId="159" priority="186" operator="lessThan">
      <formula>2.18</formula>
    </cfRule>
  </conditionalFormatting>
  <conditionalFormatting sqref="M95">
    <cfRule type="cellIs" dxfId="158" priority="184" operator="greaterThan">
      <formula>2.16</formula>
    </cfRule>
  </conditionalFormatting>
  <conditionalFormatting sqref="M95">
    <cfRule type="cellIs" dxfId="157" priority="182" operator="lessThan">
      <formula>0.93</formula>
    </cfRule>
    <cfRule type="cellIs" dxfId="156" priority="183" operator="lessThan">
      <formula>2.18</formula>
    </cfRule>
  </conditionalFormatting>
  <conditionalFormatting sqref="M97">
    <cfRule type="cellIs" dxfId="155" priority="181" operator="greaterThan">
      <formula>2.16</formula>
    </cfRule>
  </conditionalFormatting>
  <conditionalFormatting sqref="M97">
    <cfRule type="cellIs" dxfId="154" priority="179" operator="lessThan">
      <formula>0.93</formula>
    </cfRule>
    <cfRule type="cellIs" dxfId="153" priority="180" operator="lessThan">
      <formula>2.18</formula>
    </cfRule>
  </conditionalFormatting>
  <conditionalFormatting sqref="M98">
    <cfRule type="cellIs" dxfId="152" priority="178" operator="greaterThan">
      <formula>2.16</formula>
    </cfRule>
  </conditionalFormatting>
  <conditionalFormatting sqref="M98">
    <cfRule type="cellIs" dxfId="151" priority="176" operator="lessThan">
      <formula>0.93</formula>
    </cfRule>
    <cfRule type="cellIs" dxfId="150" priority="177" operator="lessThan">
      <formula>2.18</formula>
    </cfRule>
  </conditionalFormatting>
  <conditionalFormatting sqref="M99">
    <cfRule type="cellIs" dxfId="149" priority="175" operator="greaterThan">
      <formula>2.16</formula>
    </cfRule>
  </conditionalFormatting>
  <conditionalFormatting sqref="M99">
    <cfRule type="cellIs" dxfId="148" priority="173" operator="lessThan">
      <formula>0.93</formula>
    </cfRule>
    <cfRule type="cellIs" dxfId="147" priority="174" operator="lessThan">
      <formula>2.18</formula>
    </cfRule>
  </conditionalFormatting>
  <conditionalFormatting sqref="M100">
    <cfRule type="cellIs" dxfId="146" priority="172" operator="greaterThan">
      <formula>2.16</formula>
    </cfRule>
  </conditionalFormatting>
  <conditionalFormatting sqref="M100">
    <cfRule type="cellIs" dxfId="145" priority="170" operator="lessThan">
      <formula>0.93</formula>
    </cfRule>
    <cfRule type="cellIs" dxfId="144" priority="171" operator="lessThan">
      <formula>2.18</formula>
    </cfRule>
  </conditionalFormatting>
  <conditionalFormatting sqref="M101">
    <cfRule type="cellIs" dxfId="143" priority="169" operator="greaterThan">
      <formula>2.16</formula>
    </cfRule>
  </conditionalFormatting>
  <conditionalFormatting sqref="M101">
    <cfRule type="cellIs" dxfId="142" priority="167" operator="lessThan">
      <formula>0.93</formula>
    </cfRule>
    <cfRule type="cellIs" dxfId="141" priority="168" operator="lessThan">
      <formula>2.18</formula>
    </cfRule>
  </conditionalFormatting>
  <conditionalFormatting sqref="M103">
    <cfRule type="cellIs" dxfId="140" priority="166" operator="greaterThan">
      <formula>2.16</formula>
    </cfRule>
  </conditionalFormatting>
  <conditionalFormatting sqref="M103">
    <cfRule type="cellIs" dxfId="139" priority="164" operator="lessThan">
      <formula>0.93</formula>
    </cfRule>
    <cfRule type="cellIs" dxfId="138" priority="165" operator="lessThan">
      <formula>2.18</formula>
    </cfRule>
  </conditionalFormatting>
  <conditionalFormatting sqref="M104">
    <cfRule type="cellIs" dxfId="137" priority="163" operator="greaterThan">
      <formula>2.16</formula>
    </cfRule>
  </conditionalFormatting>
  <conditionalFormatting sqref="M104">
    <cfRule type="cellIs" dxfId="136" priority="161" operator="lessThan">
      <formula>0.93</formula>
    </cfRule>
    <cfRule type="cellIs" dxfId="135" priority="162" operator="lessThan">
      <formula>2.18</formula>
    </cfRule>
  </conditionalFormatting>
  <conditionalFormatting sqref="M105">
    <cfRule type="cellIs" dxfId="134" priority="160" operator="greaterThan">
      <formula>2.16</formula>
    </cfRule>
  </conditionalFormatting>
  <conditionalFormatting sqref="M105">
    <cfRule type="cellIs" dxfId="133" priority="158" operator="lessThan">
      <formula>0.93</formula>
    </cfRule>
    <cfRule type="cellIs" dxfId="132" priority="159" operator="lessThan">
      <formula>2.18</formula>
    </cfRule>
  </conditionalFormatting>
  <conditionalFormatting sqref="M107">
    <cfRule type="cellIs" dxfId="131" priority="157" operator="greaterThan">
      <formula>2.16</formula>
    </cfRule>
  </conditionalFormatting>
  <conditionalFormatting sqref="M107">
    <cfRule type="cellIs" dxfId="130" priority="155" operator="lessThan">
      <formula>0.93</formula>
    </cfRule>
    <cfRule type="cellIs" dxfId="129" priority="156" operator="lessThan">
      <formula>2.18</formula>
    </cfRule>
  </conditionalFormatting>
  <conditionalFormatting sqref="M108">
    <cfRule type="cellIs" dxfId="128" priority="154" operator="greaterThan">
      <formula>2.16</formula>
    </cfRule>
  </conditionalFormatting>
  <conditionalFormatting sqref="M108">
    <cfRule type="cellIs" dxfId="127" priority="152" operator="lessThan">
      <formula>0.93</formula>
    </cfRule>
    <cfRule type="cellIs" dxfId="126" priority="153" operator="lessThan">
      <formula>2.18</formula>
    </cfRule>
  </conditionalFormatting>
  <conditionalFormatting sqref="M109">
    <cfRule type="cellIs" dxfId="125" priority="151" operator="greaterThan">
      <formula>2.16</formula>
    </cfRule>
  </conditionalFormatting>
  <conditionalFormatting sqref="M109">
    <cfRule type="cellIs" dxfId="124" priority="149" operator="lessThan">
      <formula>0.93</formula>
    </cfRule>
    <cfRule type="cellIs" dxfId="123" priority="150" operator="lessThan">
      <formula>2.18</formula>
    </cfRule>
  </conditionalFormatting>
  <conditionalFormatting sqref="M110">
    <cfRule type="cellIs" dxfId="122" priority="148" operator="greaterThan">
      <formula>2.16</formula>
    </cfRule>
  </conditionalFormatting>
  <conditionalFormatting sqref="M110">
    <cfRule type="cellIs" dxfId="121" priority="146" operator="lessThan">
      <formula>0.93</formula>
    </cfRule>
    <cfRule type="cellIs" dxfId="120" priority="147" operator="lessThan">
      <formula>2.18</formula>
    </cfRule>
  </conditionalFormatting>
  <conditionalFormatting sqref="M111">
    <cfRule type="cellIs" dxfId="119" priority="145" operator="greaterThan">
      <formula>2.16</formula>
    </cfRule>
  </conditionalFormatting>
  <conditionalFormatting sqref="M111">
    <cfRule type="cellIs" dxfId="118" priority="143" operator="lessThan">
      <formula>0.93</formula>
    </cfRule>
    <cfRule type="cellIs" dxfId="117" priority="144" operator="lessThan">
      <formula>2.18</formula>
    </cfRule>
  </conditionalFormatting>
  <conditionalFormatting sqref="M112">
    <cfRule type="cellIs" dxfId="116" priority="140" operator="lessThan">
      <formula>0.93</formula>
    </cfRule>
    <cfRule type="cellIs" dxfId="115" priority="141" operator="lessThan">
      <formula>2.18</formula>
    </cfRule>
    <cfRule type="cellIs" dxfId="114" priority="142" operator="greaterThan">
      <formula>2.16</formula>
    </cfRule>
  </conditionalFormatting>
  <conditionalFormatting sqref="M118">
    <cfRule type="cellIs" dxfId="113" priority="135" operator="lessThan">
      <formula>1.2</formula>
    </cfRule>
    <cfRule type="cellIs" dxfId="112" priority="136" operator="lessThan">
      <formula>2.8</formula>
    </cfRule>
    <cfRule type="cellIs" dxfId="111" priority="137" operator="greaterThan">
      <formula>2.76</formula>
    </cfRule>
  </conditionalFormatting>
  <conditionalFormatting sqref="M119">
    <cfRule type="cellIs" dxfId="110" priority="132" operator="lessThan">
      <formula>1.2</formula>
    </cfRule>
    <cfRule type="cellIs" dxfId="109" priority="133" operator="lessThan">
      <formula>2.8</formula>
    </cfRule>
    <cfRule type="cellIs" dxfId="108" priority="134" operator="greaterThan">
      <formula>2.76</formula>
    </cfRule>
  </conditionalFormatting>
  <conditionalFormatting sqref="M120">
    <cfRule type="cellIs" dxfId="107" priority="129" operator="lessThan">
      <formula>1.2</formula>
    </cfRule>
    <cfRule type="cellIs" dxfId="106" priority="130" operator="lessThan">
      <formula>2.8</formula>
    </cfRule>
    <cfRule type="cellIs" dxfId="105" priority="131" operator="greaterThan">
      <formula>2.76</formula>
    </cfRule>
  </conditionalFormatting>
  <conditionalFormatting sqref="M121">
    <cfRule type="cellIs" dxfId="104" priority="126" operator="lessThan">
      <formula>1.2</formula>
    </cfRule>
    <cfRule type="cellIs" dxfId="103" priority="127" operator="lessThan">
      <formula>2.8</formula>
    </cfRule>
    <cfRule type="cellIs" dxfId="102" priority="128" operator="greaterThan">
      <formula>2.76</formula>
    </cfRule>
  </conditionalFormatting>
  <conditionalFormatting sqref="M126">
    <cfRule type="cellIs" dxfId="101" priority="121" operator="lessThan">
      <formula>1.87</formula>
    </cfRule>
    <cfRule type="cellIs" dxfId="100" priority="122" operator="lessThan">
      <formula>4.37</formula>
    </cfRule>
    <cfRule type="cellIs" dxfId="99" priority="123" operator="greaterThan">
      <formula>4.32</formula>
    </cfRule>
  </conditionalFormatting>
  <conditionalFormatting sqref="M127">
    <cfRule type="cellIs" dxfId="98" priority="118" operator="lessThan">
      <formula>1.87</formula>
    </cfRule>
    <cfRule type="cellIs" dxfId="97" priority="119" operator="lessThan">
      <formula>4.37</formula>
    </cfRule>
    <cfRule type="cellIs" dxfId="96" priority="120" operator="greaterThan">
      <formula>4.32</formula>
    </cfRule>
  </conditionalFormatting>
  <conditionalFormatting sqref="M128">
    <cfRule type="cellIs" dxfId="95" priority="115" operator="lessThan">
      <formula>1.87</formula>
    </cfRule>
    <cfRule type="cellIs" dxfId="94" priority="116" operator="lessThan">
      <formula>4.37</formula>
    </cfRule>
    <cfRule type="cellIs" dxfId="93" priority="117" operator="greaterThan">
      <formula>4.32</formula>
    </cfRule>
  </conditionalFormatting>
  <conditionalFormatting sqref="M130">
    <cfRule type="cellIs" dxfId="92" priority="112" operator="lessThan">
      <formula>1.87</formula>
    </cfRule>
    <cfRule type="cellIs" dxfId="91" priority="113" operator="lessThan">
      <formula>4.37</formula>
    </cfRule>
    <cfRule type="cellIs" dxfId="90" priority="114" operator="greaterThan">
      <formula>4.32</formula>
    </cfRule>
  </conditionalFormatting>
  <conditionalFormatting sqref="M131">
    <cfRule type="cellIs" dxfId="89" priority="109" operator="lessThan">
      <formula>1.87</formula>
    </cfRule>
    <cfRule type="cellIs" dxfId="88" priority="110" operator="lessThan">
      <formula>4.37</formula>
    </cfRule>
    <cfRule type="cellIs" dxfId="87" priority="111" operator="greaterThan">
      <formula>4.32</formula>
    </cfRule>
  </conditionalFormatting>
  <conditionalFormatting sqref="M132">
    <cfRule type="cellIs" dxfId="86" priority="106" operator="lessThan">
      <formula>1.87</formula>
    </cfRule>
    <cfRule type="cellIs" dxfId="85" priority="107" operator="lessThan">
      <formula>4.37</formula>
    </cfRule>
    <cfRule type="cellIs" dxfId="84" priority="108" operator="greaterThan">
      <formula>4.32</formula>
    </cfRule>
  </conditionalFormatting>
  <conditionalFormatting sqref="M133">
    <cfRule type="cellIs" dxfId="83" priority="103" operator="lessThan">
      <formula>1.87</formula>
    </cfRule>
    <cfRule type="cellIs" dxfId="82" priority="104" operator="lessThan">
      <formula>4.37</formula>
    </cfRule>
    <cfRule type="cellIs" dxfId="81" priority="105" operator="greaterThan">
      <formula>4.32</formula>
    </cfRule>
  </conditionalFormatting>
  <conditionalFormatting sqref="M134">
    <cfRule type="cellIs" dxfId="80" priority="100" operator="lessThan">
      <formula>1.87</formula>
    </cfRule>
    <cfRule type="cellIs" dxfId="79" priority="101" operator="lessThan">
      <formula>4.37</formula>
    </cfRule>
    <cfRule type="cellIs" dxfId="78" priority="102" operator="greaterThan">
      <formula>4.32</formula>
    </cfRule>
  </conditionalFormatting>
  <conditionalFormatting sqref="M136">
    <cfRule type="cellIs" dxfId="77" priority="97" operator="lessThan">
      <formula>1.87</formula>
    </cfRule>
    <cfRule type="cellIs" dxfId="76" priority="98" operator="lessThan">
      <formula>4.37</formula>
    </cfRule>
    <cfRule type="cellIs" dxfId="75" priority="99" operator="greaterThan">
      <formula>4.32</formula>
    </cfRule>
  </conditionalFormatting>
  <conditionalFormatting sqref="M141">
    <cfRule type="cellIs" dxfId="74" priority="92" operator="lessThan">
      <formula>6</formula>
    </cfRule>
    <cfRule type="cellIs" dxfId="73" priority="93" operator="lessThan">
      <formula>14</formula>
    </cfRule>
    <cfRule type="cellIs" dxfId="72" priority="94" operator="greaterThan">
      <formula>13.8</formula>
    </cfRule>
  </conditionalFormatting>
  <conditionalFormatting sqref="M143">
    <cfRule type="cellIs" dxfId="71" priority="89" operator="lessThan">
      <formula>6</formula>
    </cfRule>
    <cfRule type="cellIs" dxfId="70" priority="90" operator="lessThan">
      <formula>14</formula>
    </cfRule>
    <cfRule type="cellIs" dxfId="69" priority="91" operator="greaterThan">
      <formula>13.8</formula>
    </cfRule>
  </conditionalFormatting>
  <conditionalFormatting sqref="M144">
    <cfRule type="cellIs" dxfId="68" priority="86" operator="lessThan">
      <formula>6</formula>
    </cfRule>
    <cfRule type="cellIs" dxfId="67" priority="87" operator="lessThan">
      <formula>14</formula>
    </cfRule>
    <cfRule type="cellIs" dxfId="66" priority="88" operator="greaterThan">
      <formula>13.8</formula>
    </cfRule>
  </conditionalFormatting>
  <conditionalFormatting sqref="M145">
    <cfRule type="cellIs" dxfId="65" priority="83" operator="lessThan">
      <formula>6</formula>
    </cfRule>
    <cfRule type="cellIs" dxfId="64" priority="84" operator="lessThan">
      <formula>14</formula>
    </cfRule>
    <cfRule type="cellIs" dxfId="63" priority="85" operator="greaterThan">
      <formula>13.8</formula>
    </cfRule>
  </conditionalFormatting>
  <conditionalFormatting sqref="M148">
    <cfRule type="cellIs" dxfId="62" priority="80" operator="lessThan">
      <formula>6</formula>
    </cfRule>
    <cfRule type="cellIs" dxfId="61" priority="81" operator="lessThan">
      <formula>14</formula>
    </cfRule>
    <cfRule type="cellIs" dxfId="60" priority="82" operator="greaterThan">
      <formula>13.8</formula>
    </cfRule>
  </conditionalFormatting>
  <conditionalFormatting sqref="M149">
    <cfRule type="cellIs" dxfId="59" priority="77" operator="lessThan">
      <formula>6</formula>
    </cfRule>
    <cfRule type="cellIs" dxfId="58" priority="78" operator="lessThan">
      <formula>14</formula>
    </cfRule>
    <cfRule type="cellIs" dxfId="57" priority="79" operator="greaterThan">
      <formula>13.8</formula>
    </cfRule>
  </conditionalFormatting>
  <conditionalFormatting sqref="M150">
    <cfRule type="cellIs" dxfId="56" priority="74" operator="lessThan">
      <formula>6</formula>
    </cfRule>
    <cfRule type="cellIs" dxfId="55" priority="75" operator="lessThan">
      <formula>14</formula>
    </cfRule>
    <cfRule type="cellIs" dxfId="54" priority="76" operator="greaterThan">
      <formula>13.8</formula>
    </cfRule>
  </conditionalFormatting>
  <conditionalFormatting sqref="M151">
    <cfRule type="cellIs" dxfId="53" priority="71" operator="lessThan">
      <formula>6</formula>
    </cfRule>
    <cfRule type="cellIs" dxfId="52" priority="72" operator="lessThan">
      <formula>14</formula>
    </cfRule>
    <cfRule type="cellIs" dxfId="51" priority="73" operator="greaterThan">
      <formula>13.8</formula>
    </cfRule>
  </conditionalFormatting>
  <conditionalFormatting sqref="M152">
    <cfRule type="cellIs" dxfId="50" priority="68" operator="lessThan">
      <formula>6</formula>
    </cfRule>
    <cfRule type="cellIs" dxfId="49" priority="69" operator="lessThan">
      <formula>14</formula>
    </cfRule>
    <cfRule type="cellIs" dxfId="48" priority="70" operator="greaterThan">
      <formula>13.8</formula>
    </cfRule>
  </conditionalFormatting>
  <conditionalFormatting sqref="M157">
    <cfRule type="cellIs" dxfId="47" priority="63" operator="lessThan">
      <formula>3</formula>
    </cfRule>
    <cfRule type="cellIs" dxfId="46" priority="64" operator="lessThan">
      <formula>7</formula>
    </cfRule>
    <cfRule type="cellIs" dxfId="45" priority="65" operator="greaterThan">
      <formula>6.9</formula>
    </cfRule>
  </conditionalFormatting>
  <conditionalFormatting sqref="M158">
    <cfRule type="cellIs" dxfId="44" priority="60" operator="lessThan">
      <formula>3</formula>
    </cfRule>
    <cfRule type="cellIs" dxfId="43" priority="61" operator="lessThan">
      <formula>7</formula>
    </cfRule>
    <cfRule type="cellIs" dxfId="42" priority="62" operator="greaterThan">
      <formula>6.9</formula>
    </cfRule>
  </conditionalFormatting>
  <conditionalFormatting sqref="M159">
    <cfRule type="cellIs" dxfId="41" priority="57" operator="lessThan">
      <formula>3</formula>
    </cfRule>
    <cfRule type="cellIs" dxfId="40" priority="58" operator="lessThan">
      <formula>7</formula>
    </cfRule>
    <cfRule type="cellIs" dxfId="39" priority="59" operator="greaterThan">
      <formula>6.9</formula>
    </cfRule>
  </conditionalFormatting>
  <conditionalFormatting sqref="M160">
    <cfRule type="cellIs" dxfId="38" priority="54" operator="lessThan">
      <formula>3</formula>
    </cfRule>
    <cfRule type="cellIs" dxfId="37" priority="55" operator="lessThan">
      <formula>7</formula>
    </cfRule>
    <cfRule type="cellIs" dxfId="36" priority="56" operator="greaterThan">
      <formula>6.9</formula>
    </cfRule>
  </conditionalFormatting>
  <conditionalFormatting sqref="M161">
    <cfRule type="cellIs" dxfId="35" priority="51" operator="lessThan">
      <formula>3</formula>
    </cfRule>
    <cfRule type="cellIs" dxfId="34" priority="52" operator="lessThan">
      <formula>7</formula>
    </cfRule>
    <cfRule type="cellIs" dxfId="33" priority="53" operator="greaterThan">
      <formula>6.9</formula>
    </cfRule>
  </conditionalFormatting>
  <conditionalFormatting sqref="M163">
    <cfRule type="cellIs" dxfId="32" priority="48" operator="lessThan">
      <formula>3</formula>
    </cfRule>
    <cfRule type="cellIs" dxfId="31" priority="49" operator="lessThan">
      <formula>7</formula>
    </cfRule>
    <cfRule type="cellIs" dxfId="30" priority="50" operator="greaterThan">
      <formula>6.9</formula>
    </cfRule>
  </conditionalFormatting>
  <conditionalFormatting sqref="M164">
    <cfRule type="cellIs" dxfId="29" priority="45" operator="lessThan">
      <formula>3</formula>
    </cfRule>
    <cfRule type="cellIs" dxfId="28" priority="46" operator="lessThan">
      <formula>7</formula>
    </cfRule>
    <cfRule type="cellIs" dxfId="27" priority="47" operator="greaterThan">
      <formula>6.9</formula>
    </cfRule>
  </conditionalFormatting>
  <conditionalFormatting sqref="M166">
    <cfRule type="cellIs" dxfId="26" priority="42" operator="lessThan">
      <formula>3</formula>
    </cfRule>
    <cfRule type="cellIs" dxfId="25" priority="43" operator="lessThan">
      <formula>7</formula>
    </cfRule>
    <cfRule type="cellIs" dxfId="24" priority="44" operator="greaterThan">
      <formula>6.9</formula>
    </cfRule>
  </conditionalFormatting>
  <conditionalFormatting sqref="M167">
    <cfRule type="cellIs" dxfId="23" priority="39" operator="lessThan">
      <formula>3</formula>
    </cfRule>
    <cfRule type="cellIs" dxfId="22" priority="40" operator="lessThan">
      <formula>7</formula>
    </cfRule>
    <cfRule type="cellIs" dxfId="21" priority="41" operator="greaterThan">
      <formula>6.9</formula>
    </cfRule>
  </conditionalFormatting>
  <conditionalFormatting sqref="M42">
    <cfRule type="cellIs" dxfId="20" priority="25" operator="lessThan">
      <formula>3.33</formula>
    </cfRule>
    <cfRule type="cellIs" dxfId="19" priority="26" operator="lessThan">
      <formula>7.77</formula>
    </cfRule>
    <cfRule type="cellIs" dxfId="18" priority="27" operator="greaterThan">
      <formula>7.77</formula>
    </cfRule>
  </conditionalFormatting>
  <conditionalFormatting sqref="M43">
    <cfRule type="cellIs" dxfId="17" priority="22" operator="lessThan">
      <formula>3.33</formula>
    </cfRule>
    <cfRule type="cellIs" dxfId="16" priority="23" operator="lessThan">
      <formula>7.77</formula>
    </cfRule>
    <cfRule type="cellIs" dxfId="15" priority="24" operator="greaterThan">
      <formula>7.77</formula>
    </cfRule>
  </conditionalFormatting>
  <conditionalFormatting sqref="M45">
    <cfRule type="cellIs" dxfId="14" priority="19" operator="lessThan">
      <formula>3.33</formula>
    </cfRule>
    <cfRule type="cellIs" dxfId="13" priority="20" operator="lessThan">
      <formula>7.77</formula>
    </cfRule>
    <cfRule type="cellIs" dxfId="12" priority="21" operator="greaterThan">
      <formula>7.77</formula>
    </cfRule>
  </conditionalFormatting>
  <conditionalFormatting sqref="M47">
    <cfRule type="cellIs" dxfId="11" priority="16" operator="lessThan">
      <formula>3.33</formula>
    </cfRule>
    <cfRule type="cellIs" dxfId="10" priority="17" operator="lessThan">
      <formula>7.77</formula>
    </cfRule>
    <cfRule type="cellIs" dxfId="9" priority="18" operator="greaterThan">
      <formula>7.77</formula>
    </cfRule>
  </conditionalFormatting>
  <conditionalFormatting sqref="M49">
    <cfRule type="cellIs" dxfId="8" priority="7" operator="lessThan">
      <formula>3.33</formula>
    </cfRule>
    <cfRule type="cellIs" dxfId="7" priority="8" operator="lessThan">
      <formula>7.77</formula>
    </cfRule>
    <cfRule type="cellIs" dxfId="6" priority="9" operator="greaterThan">
      <formula>7.77</formula>
    </cfRule>
  </conditionalFormatting>
  <conditionalFormatting sqref="M50">
    <cfRule type="cellIs" dxfId="5" priority="4" operator="lessThan">
      <formula>3.33</formula>
    </cfRule>
    <cfRule type="cellIs" dxfId="4" priority="5" operator="lessThan">
      <formula>7.77</formula>
    </cfRule>
    <cfRule type="cellIs" dxfId="3" priority="6" operator="greaterThan">
      <formula>7.77</formula>
    </cfRule>
  </conditionalFormatting>
  <conditionalFormatting sqref="M51">
    <cfRule type="cellIs" dxfId="2" priority="1" operator="lessThan">
      <formula>3.33</formula>
    </cfRule>
    <cfRule type="cellIs" dxfId="1" priority="2" operator="lessThan">
      <formula>7.77</formula>
    </cfRule>
    <cfRule type="cellIs" dxfId="0" priority="3" operator="greaterThan">
      <formula>7.77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5377F-0C80-4C7F-B5CB-DBB97603C0AE}">
  <dimension ref="A2:H56"/>
  <sheetViews>
    <sheetView tabSelected="1" topLeftCell="A7" zoomScale="40" zoomScaleNormal="40" workbookViewId="0">
      <selection activeCell="J13" sqref="J13"/>
    </sheetView>
  </sheetViews>
  <sheetFormatPr baseColWidth="10" defaultRowHeight="15" x14ac:dyDescent="0.25"/>
  <cols>
    <col min="1" max="1" width="11.42578125" style="245"/>
    <col min="2" max="2" width="4.42578125" style="245" customWidth="1"/>
    <col min="3" max="3" width="20.42578125" style="245" customWidth="1"/>
    <col min="4" max="4" width="54.7109375" style="249" customWidth="1"/>
    <col min="5" max="5" width="75.28515625" style="248" customWidth="1"/>
    <col min="6" max="6" width="11.140625" style="245" customWidth="1"/>
    <col min="7" max="7" width="17.42578125" style="245" customWidth="1"/>
    <col min="8" max="8" width="85.5703125" style="245" customWidth="1"/>
    <col min="9" max="9" width="14.28515625" style="245" customWidth="1"/>
    <col min="10" max="10" width="14.85546875" style="245" customWidth="1"/>
    <col min="11" max="11" width="18.140625" style="245" customWidth="1"/>
    <col min="12" max="16384" width="11.42578125" style="245"/>
  </cols>
  <sheetData>
    <row r="2" spans="1:8" x14ac:dyDescent="0.25">
      <c r="C2" s="246"/>
      <c r="D2" s="245"/>
    </row>
    <row r="3" spans="1:8" ht="27.95" customHeight="1" x14ac:dyDescent="0.25">
      <c r="D3" s="245"/>
    </row>
    <row r="4" spans="1:8" ht="27.95" customHeight="1" x14ac:dyDescent="0.25">
      <c r="D4" s="245"/>
    </row>
    <row r="5" spans="1:8" ht="27.95" customHeight="1" x14ac:dyDescent="0.25">
      <c r="D5" s="245"/>
    </row>
    <row r="6" spans="1:8" ht="15.75" thickBot="1" x14ac:dyDescent="0.3"/>
    <row r="7" spans="1:8" ht="36.75" thickTop="1" x14ac:dyDescent="0.25">
      <c r="C7" s="263" t="s">
        <v>223</v>
      </c>
      <c r="D7" s="257" t="s">
        <v>224</v>
      </c>
      <c r="E7" s="257" t="s">
        <v>225</v>
      </c>
      <c r="F7" s="258" t="s">
        <v>226</v>
      </c>
      <c r="G7" s="257" t="s">
        <v>227</v>
      </c>
      <c r="H7" s="259" t="s">
        <v>228</v>
      </c>
    </row>
    <row r="8" spans="1:8" ht="21" x14ac:dyDescent="0.25">
      <c r="C8" s="241" t="s">
        <v>229</v>
      </c>
      <c r="D8" s="251" t="s">
        <v>230</v>
      </c>
      <c r="E8" s="261" t="s">
        <v>231</v>
      </c>
      <c r="F8" s="268" t="s">
        <v>232</v>
      </c>
      <c r="G8" s="265">
        <v>10</v>
      </c>
      <c r="H8" s="253" t="s">
        <v>233</v>
      </c>
    </row>
    <row r="9" spans="1:8" ht="297" x14ac:dyDescent="0.25">
      <c r="C9" s="241"/>
      <c r="D9" s="251" t="s">
        <v>234</v>
      </c>
      <c r="E9" s="262" t="s">
        <v>235</v>
      </c>
      <c r="F9" s="269" t="s">
        <v>236</v>
      </c>
      <c r="G9" s="266">
        <v>25</v>
      </c>
      <c r="H9" s="254" t="s">
        <v>237</v>
      </c>
    </row>
    <row r="10" spans="1:8" ht="363" x14ac:dyDescent="0.25">
      <c r="A10" s="247"/>
      <c r="C10" s="241"/>
      <c r="D10" s="251" t="s">
        <v>238</v>
      </c>
      <c r="E10" s="262" t="s">
        <v>239</v>
      </c>
      <c r="F10" s="269" t="s">
        <v>240</v>
      </c>
      <c r="G10" s="267">
        <v>52</v>
      </c>
      <c r="H10" s="255" t="s">
        <v>241</v>
      </c>
    </row>
    <row r="11" spans="1:8" ht="346.5" x14ac:dyDescent="0.25">
      <c r="A11" s="247"/>
      <c r="C11" s="241"/>
      <c r="D11" s="251" t="s">
        <v>242</v>
      </c>
      <c r="E11" s="262" t="s">
        <v>243</v>
      </c>
      <c r="F11" s="269" t="s">
        <v>240</v>
      </c>
      <c r="G11" s="267">
        <v>52</v>
      </c>
      <c r="H11" s="255" t="s">
        <v>244</v>
      </c>
    </row>
    <row r="12" spans="1:8" ht="297" x14ac:dyDescent="0.25">
      <c r="C12" s="241"/>
      <c r="D12" s="251" t="s">
        <v>245</v>
      </c>
      <c r="E12" s="262" t="s">
        <v>246</v>
      </c>
      <c r="F12" s="269" t="s">
        <v>240</v>
      </c>
      <c r="G12" s="266">
        <v>26</v>
      </c>
      <c r="H12" s="254" t="s">
        <v>247</v>
      </c>
    </row>
    <row r="13" spans="1:8" ht="409.5" x14ac:dyDescent="0.25">
      <c r="C13" s="241" t="s">
        <v>248</v>
      </c>
      <c r="D13" s="251" t="s">
        <v>249</v>
      </c>
      <c r="E13" s="262" t="s">
        <v>250</v>
      </c>
      <c r="F13" s="269" t="s">
        <v>240</v>
      </c>
      <c r="G13" s="267">
        <v>55</v>
      </c>
      <c r="H13" s="255" t="s">
        <v>251</v>
      </c>
    </row>
    <row r="14" spans="1:8" ht="346.5" x14ac:dyDescent="0.25">
      <c r="C14" s="241"/>
      <c r="D14" s="251" t="s">
        <v>252</v>
      </c>
      <c r="E14" s="262" t="s">
        <v>253</v>
      </c>
      <c r="F14" s="269" t="s">
        <v>240</v>
      </c>
      <c r="G14" s="267">
        <v>60</v>
      </c>
      <c r="H14" s="255" t="s">
        <v>254</v>
      </c>
    </row>
    <row r="15" spans="1:8" ht="297" x14ac:dyDescent="0.25">
      <c r="C15" s="241"/>
      <c r="D15" s="251" t="s">
        <v>255</v>
      </c>
      <c r="E15" s="262" t="s">
        <v>256</v>
      </c>
      <c r="F15" s="269" t="s">
        <v>240</v>
      </c>
      <c r="G15" s="267">
        <v>60</v>
      </c>
      <c r="H15" s="252" t="s">
        <v>257</v>
      </c>
    </row>
    <row r="16" spans="1:8" ht="330" x14ac:dyDescent="0.25">
      <c r="C16" s="241"/>
      <c r="D16" s="251" t="s">
        <v>258</v>
      </c>
      <c r="E16" s="262" t="s">
        <v>259</v>
      </c>
      <c r="F16" s="269" t="s">
        <v>240</v>
      </c>
      <c r="G16" s="266">
        <v>30</v>
      </c>
      <c r="H16" s="252" t="s">
        <v>260</v>
      </c>
    </row>
    <row r="17" spans="3:8" ht="409.5" x14ac:dyDescent="0.25">
      <c r="C17" s="241"/>
      <c r="D17" s="250" t="s">
        <v>261</v>
      </c>
      <c r="E17" s="262" t="s">
        <v>262</v>
      </c>
      <c r="F17" s="269" t="s">
        <v>240</v>
      </c>
      <c r="G17" s="270">
        <v>15</v>
      </c>
      <c r="H17" s="252" t="s">
        <v>263</v>
      </c>
    </row>
    <row r="18" spans="3:8" ht="264" x14ac:dyDescent="0.25">
      <c r="C18" s="241"/>
      <c r="D18" s="250" t="s">
        <v>264</v>
      </c>
      <c r="E18" s="262" t="s">
        <v>265</v>
      </c>
      <c r="F18" s="269" t="s">
        <v>240</v>
      </c>
      <c r="G18" s="271">
        <v>80</v>
      </c>
      <c r="H18" s="252" t="s">
        <v>266</v>
      </c>
    </row>
    <row r="19" spans="3:8" ht="363" x14ac:dyDescent="0.25">
      <c r="C19" s="241"/>
      <c r="D19" s="250" t="s">
        <v>219</v>
      </c>
      <c r="E19" s="262" t="s">
        <v>267</v>
      </c>
      <c r="F19" s="269" t="s">
        <v>240</v>
      </c>
      <c r="G19" s="271">
        <v>80</v>
      </c>
      <c r="H19" s="252" t="s">
        <v>268</v>
      </c>
    </row>
    <row r="20" spans="3:8" ht="231" x14ac:dyDescent="0.25">
      <c r="C20" s="241"/>
      <c r="D20" s="250" t="s">
        <v>269</v>
      </c>
      <c r="E20" s="262" t="s">
        <v>270</v>
      </c>
      <c r="F20" s="269" t="s">
        <v>240</v>
      </c>
      <c r="G20" s="271">
        <v>85</v>
      </c>
      <c r="H20" s="252" t="s">
        <v>271</v>
      </c>
    </row>
    <row r="21" spans="3:8" ht="346.5" x14ac:dyDescent="0.25">
      <c r="C21" s="241"/>
      <c r="D21" s="250" t="s">
        <v>218</v>
      </c>
      <c r="E21" s="262" t="s">
        <v>272</v>
      </c>
      <c r="F21" s="269" t="s">
        <v>240</v>
      </c>
      <c r="G21" s="267">
        <v>54</v>
      </c>
      <c r="H21" s="252" t="s">
        <v>273</v>
      </c>
    </row>
    <row r="22" spans="3:8" ht="231" x14ac:dyDescent="0.25">
      <c r="C22" s="241"/>
      <c r="D22" s="250" t="s">
        <v>274</v>
      </c>
      <c r="E22" s="262" t="s">
        <v>275</v>
      </c>
      <c r="F22" s="269" t="s">
        <v>240</v>
      </c>
      <c r="G22" s="267">
        <v>54</v>
      </c>
      <c r="H22" s="252" t="s">
        <v>276</v>
      </c>
    </row>
    <row r="23" spans="3:8" ht="21" x14ac:dyDescent="0.25">
      <c r="C23" s="241"/>
      <c r="D23" s="250" t="s">
        <v>43</v>
      </c>
      <c r="E23" s="261" t="s">
        <v>231</v>
      </c>
      <c r="F23" s="269" t="s">
        <v>240</v>
      </c>
      <c r="G23" s="270">
        <v>10</v>
      </c>
      <c r="H23" s="253" t="s">
        <v>277</v>
      </c>
    </row>
    <row r="24" spans="3:8" ht="363" x14ac:dyDescent="0.25">
      <c r="C24" s="242" t="s">
        <v>278</v>
      </c>
      <c r="D24" s="250" t="s">
        <v>217</v>
      </c>
      <c r="E24" s="262" t="s">
        <v>279</v>
      </c>
      <c r="F24" s="269" t="s">
        <v>240</v>
      </c>
      <c r="G24" s="272">
        <v>85</v>
      </c>
      <c r="H24" s="252" t="s">
        <v>280</v>
      </c>
    </row>
    <row r="25" spans="3:8" ht="363" x14ac:dyDescent="0.25">
      <c r="C25" s="242"/>
      <c r="D25" s="250" t="s">
        <v>281</v>
      </c>
      <c r="E25" s="262" t="s">
        <v>282</v>
      </c>
      <c r="F25" s="269" t="s">
        <v>240</v>
      </c>
      <c r="G25" s="266">
        <v>32</v>
      </c>
      <c r="H25" s="252" t="s">
        <v>283</v>
      </c>
    </row>
    <row r="26" spans="3:8" ht="346.5" x14ac:dyDescent="0.25">
      <c r="C26" s="242"/>
      <c r="D26" s="250" t="s">
        <v>284</v>
      </c>
      <c r="E26" s="262" t="s">
        <v>285</v>
      </c>
      <c r="F26" s="269" t="s">
        <v>240</v>
      </c>
      <c r="G26" s="270">
        <v>10</v>
      </c>
      <c r="H26" s="252" t="s">
        <v>286</v>
      </c>
    </row>
    <row r="27" spans="3:8" ht="181.5" x14ac:dyDescent="0.25">
      <c r="C27" s="242"/>
      <c r="D27" s="250" t="s">
        <v>287</v>
      </c>
      <c r="E27" s="262" t="s">
        <v>288</v>
      </c>
      <c r="F27" s="269" t="s">
        <v>240</v>
      </c>
      <c r="G27" s="267">
        <v>60</v>
      </c>
      <c r="H27" s="252" t="s">
        <v>289</v>
      </c>
    </row>
    <row r="28" spans="3:8" ht="346.5" x14ac:dyDescent="0.25">
      <c r="C28" s="242"/>
      <c r="D28" s="250" t="s">
        <v>290</v>
      </c>
      <c r="E28" s="262" t="s">
        <v>291</v>
      </c>
      <c r="F28" s="269" t="s">
        <v>240</v>
      </c>
      <c r="G28" s="267">
        <v>60</v>
      </c>
      <c r="H28" s="252" t="s">
        <v>292</v>
      </c>
    </row>
    <row r="29" spans="3:8" ht="396" x14ac:dyDescent="0.25">
      <c r="C29" s="242"/>
      <c r="D29" s="250" t="s">
        <v>293</v>
      </c>
      <c r="E29" s="252" t="s">
        <v>294</v>
      </c>
      <c r="F29" s="269" t="s">
        <v>240</v>
      </c>
      <c r="G29" s="267">
        <v>60</v>
      </c>
      <c r="H29" s="252" t="s">
        <v>295</v>
      </c>
    </row>
    <row r="30" spans="3:8" ht="346.5" x14ac:dyDescent="0.25">
      <c r="C30" s="242"/>
      <c r="D30" s="250" t="s">
        <v>296</v>
      </c>
      <c r="E30" s="262" t="s">
        <v>297</v>
      </c>
      <c r="F30" s="269" t="s">
        <v>240</v>
      </c>
      <c r="G30" s="271">
        <v>80</v>
      </c>
      <c r="H30" s="252" t="s">
        <v>298</v>
      </c>
    </row>
    <row r="31" spans="3:8" ht="379.5" x14ac:dyDescent="0.25">
      <c r="C31" s="242"/>
      <c r="D31" s="250" t="s">
        <v>299</v>
      </c>
      <c r="E31" s="262" t="s">
        <v>300</v>
      </c>
      <c r="F31" s="269" t="s">
        <v>240</v>
      </c>
      <c r="G31" s="267">
        <v>60</v>
      </c>
      <c r="H31" s="252" t="s">
        <v>301</v>
      </c>
    </row>
    <row r="32" spans="3:8" ht="363" x14ac:dyDescent="0.25">
      <c r="C32" s="242"/>
      <c r="D32" s="250" t="s">
        <v>302</v>
      </c>
      <c r="E32" s="262" t="s">
        <v>303</v>
      </c>
      <c r="F32" s="269" t="s">
        <v>240</v>
      </c>
      <c r="G32" s="271">
        <v>80</v>
      </c>
      <c r="H32" s="252" t="s">
        <v>304</v>
      </c>
    </row>
    <row r="33" spans="3:8" ht="330" x14ac:dyDescent="0.25">
      <c r="C33" s="242"/>
      <c r="D33" s="250" t="s">
        <v>305</v>
      </c>
      <c r="E33" s="262" t="s">
        <v>306</v>
      </c>
      <c r="F33" s="269" t="s">
        <v>240</v>
      </c>
      <c r="G33" s="266">
        <v>32</v>
      </c>
      <c r="H33" s="252" t="s">
        <v>307</v>
      </c>
    </row>
    <row r="34" spans="3:8" ht="280.5" x14ac:dyDescent="0.25">
      <c r="C34" s="242"/>
      <c r="D34" s="250" t="s">
        <v>308</v>
      </c>
      <c r="E34" s="262" t="s">
        <v>309</v>
      </c>
      <c r="F34" s="269" t="s">
        <v>240</v>
      </c>
      <c r="G34" s="270">
        <v>10</v>
      </c>
      <c r="H34" s="252" t="s">
        <v>310</v>
      </c>
    </row>
    <row r="35" spans="3:8" ht="330" x14ac:dyDescent="0.25">
      <c r="C35" s="242"/>
      <c r="D35" s="250" t="s">
        <v>311</v>
      </c>
      <c r="E35" s="260" t="s">
        <v>312</v>
      </c>
      <c r="F35" s="269" t="s">
        <v>240</v>
      </c>
      <c r="G35" s="267">
        <v>52</v>
      </c>
      <c r="H35" s="252" t="s">
        <v>307</v>
      </c>
    </row>
    <row r="36" spans="3:8" ht="330" x14ac:dyDescent="0.25">
      <c r="C36" s="242"/>
      <c r="D36" s="250" t="s">
        <v>313</v>
      </c>
      <c r="E36" s="262" t="s">
        <v>314</v>
      </c>
      <c r="F36" s="269" t="s">
        <v>240</v>
      </c>
      <c r="G36" s="266">
        <v>32</v>
      </c>
      <c r="H36" s="252" t="s">
        <v>307</v>
      </c>
    </row>
    <row r="37" spans="3:8" ht="346.5" x14ac:dyDescent="0.25">
      <c r="C37" s="242"/>
      <c r="D37" s="250" t="s">
        <v>315</v>
      </c>
      <c r="E37" s="262" t="s">
        <v>316</v>
      </c>
      <c r="F37" s="269" t="s">
        <v>240</v>
      </c>
      <c r="G37" s="267">
        <v>52</v>
      </c>
      <c r="H37" s="252" t="s">
        <v>317</v>
      </c>
    </row>
    <row r="38" spans="3:8" ht="313.5" x14ac:dyDescent="0.25">
      <c r="C38" s="242"/>
      <c r="D38" s="250" t="s">
        <v>318</v>
      </c>
      <c r="E38" s="262" t="s">
        <v>319</v>
      </c>
      <c r="F38" s="269" t="s">
        <v>240</v>
      </c>
      <c r="G38" s="267">
        <v>56</v>
      </c>
      <c r="H38" s="252" t="s">
        <v>320</v>
      </c>
    </row>
    <row r="39" spans="3:8" ht="330" x14ac:dyDescent="0.25">
      <c r="C39" s="242"/>
      <c r="D39" s="250" t="s">
        <v>321</v>
      </c>
      <c r="E39" s="262" t="s">
        <v>322</v>
      </c>
      <c r="F39" s="269" t="s">
        <v>240</v>
      </c>
      <c r="G39" s="266">
        <v>32</v>
      </c>
      <c r="H39" s="252" t="s">
        <v>323</v>
      </c>
    </row>
    <row r="40" spans="3:8" ht="409.5" x14ac:dyDescent="0.25">
      <c r="C40" s="242"/>
      <c r="D40" s="250" t="s">
        <v>324</v>
      </c>
      <c r="E40" s="262" t="s">
        <v>325</v>
      </c>
      <c r="F40" s="269" t="s">
        <v>240</v>
      </c>
      <c r="G40" s="271">
        <v>80</v>
      </c>
      <c r="H40" s="252" t="s">
        <v>326</v>
      </c>
    </row>
    <row r="41" spans="3:8" ht="330" x14ac:dyDescent="0.25">
      <c r="C41" s="242"/>
      <c r="D41" s="250" t="s">
        <v>327</v>
      </c>
      <c r="E41" s="262" t="s">
        <v>328</v>
      </c>
      <c r="F41" s="269" t="s">
        <v>240</v>
      </c>
      <c r="G41" s="267">
        <v>54</v>
      </c>
      <c r="H41" s="252" t="s">
        <v>329</v>
      </c>
    </row>
    <row r="42" spans="3:8" ht="198" x14ac:dyDescent="0.25">
      <c r="C42" s="242"/>
      <c r="D42" s="250" t="s">
        <v>330</v>
      </c>
      <c r="E42" s="262" t="s">
        <v>331</v>
      </c>
      <c r="F42" s="269" t="s">
        <v>240</v>
      </c>
      <c r="G42" s="271">
        <v>80</v>
      </c>
      <c r="H42" s="254" t="s">
        <v>332</v>
      </c>
    </row>
    <row r="43" spans="3:8" ht="346.5" x14ac:dyDescent="0.25">
      <c r="C43" s="242"/>
      <c r="D43" s="250" t="s">
        <v>333</v>
      </c>
      <c r="E43" s="254" t="s">
        <v>334</v>
      </c>
      <c r="F43" s="269" t="s">
        <v>240</v>
      </c>
      <c r="G43" s="267">
        <v>60</v>
      </c>
      <c r="H43" s="252" t="s">
        <v>335</v>
      </c>
    </row>
    <row r="44" spans="3:8" ht="379.5" x14ac:dyDescent="0.25">
      <c r="C44" s="242"/>
      <c r="D44" s="250" t="s">
        <v>336</v>
      </c>
      <c r="E44" s="262" t="s">
        <v>337</v>
      </c>
      <c r="F44" s="269" t="s">
        <v>240</v>
      </c>
      <c r="G44" s="266">
        <v>45</v>
      </c>
      <c r="H44" s="252" t="s">
        <v>338</v>
      </c>
    </row>
    <row r="45" spans="3:8" ht="330" x14ac:dyDescent="0.25">
      <c r="C45" s="242"/>
      <c r="D45" s="250" t="s">
        <v>339</v>
      </c>
      <c r="E45" s="262" t="s">
        <v>340</v>
      </c>
      <c r="F45" s="269" t="s">
        <v>240</v>
      </c>
      <c r="G45" s="266">
        <v>40</v>
      </c>
      <c r="H45" s="252" t="s">
        <v>307</v>
      </c>
    </row>
    <row r="46" spans="3:8" ht="297" x14ac:dyDescent="0.25">
      <c r="C46" s="243" t="s">
        <v>341</v>
      </c>
      <c r="D46" s="250" t="s">
        <v>342</v>
      </c>
      <c r="E46" s="262" t="s">
        <v>343</v>
      </c>
      <c r="F46" s="269" t="s">
        <v>240</v>
      </c>
      <c r="G46" s="266">
        <v>50</v>
      </c>
      <c r="H46" s="252" t="s">
        <v>344</v>
      </c>
    </row>
    <row r="47" spans="3:8" ht="379.5" x14ac:dyDescent="0.25">
      <c r="C47" s="243"/>
      <c r="D47" s="264" t="s">
        <v>345</v>
      </c>
      <c r="E47" s="262" t="s">
        <v>343</v>
      </c>
      <c r="F47" s="269" t="s">
        <v>240</v>
      </c>
      <c r="G47" s="266">
        <v>50</v>
      </c>
      <c r="H47" s="252" t="s">
        <v>346</v>
      </c>
    </row>
    <row r="48" spans="3:8" ht="409.5" x14ac:dyDescent="0.25">
      <c r="C48" s="243"/>
      <c r="D48" s="264" t="s">
        <v>216</v>
      </c>
      <c r="E48" s="262" t="s">
        <v>343</v>
      </c>
      <c r="F48" s="269" t="s">
        <v>240</v>
      </c>
      <c r="G48" s="266">
        <v>50</v>
      </c>
      <c r="H48" s="255" t="s">
        <v>347</v>
      </c>
    </row>
    <row r="49" spans="3:8" ht="379.5" x14ac:dyDescent="0.25">
      <c r="C49" s="243"/>
      <c r="D49" s="244" t="s">
        <v>54</v>
      </c>
      <c r="E49" s="262" t="s">
        <v>348</v>
      </c>
      <c r="F49" s="269" t="s">
        <v>240</v>
      </c>
      <c r="G49" s="271">
        <v>90</v>
      </c>
      <c r="H49" s="252" t="s">
        <v>349</v>
      </c>
    </row>
    <row r="50" spans="3:8" ht="16.5" x14ac:dyDescent="0.3">
      <c r="H50" s="256"/>
    </row>
    <row r="51" spans="3:8" ht="16.5" x14ac:dyDescent="0.3">
      <c r="H51" s="256"/>
    </row>
    <row r="52" spans="3:8" ht="16.5" x14ac:dyDescent="0.3">
      <c r="H52" s="256"/>
    </row>
    <row r="56" spans="3:8" x14ac:dyDescent="0.25">
      <c r="H56" s="246"/>
    </row>
  </sheetData>
  <mergeCells count="4">
    <mergeCell ref="C24:C45"/>
    <mergeCell ref="C8:C12"/>
    <mergeCell ref="C13:C23"/>
    <mergeCell ref="C46:C4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Matriz calidad</vt:lpstr>
      <vt:lpstr>ISO-27002</vt:lpstr>
      <vt:lpstr>Matriz riesgo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PREMIUM</dc:creator>
  <cp:lastModifiedBy>filemon melo</cp:lastModifiedBy>
  <dcterms:created xsi:type="dcterms:W3CDTF">2020-05-31T22:14:12Z</dcterms:created>
  <dcterms:modified xsi:type="dcterms:W3CDTF">2020-10-15T01:07:54Z</dcterms:modified>
</cp:coreProperties>
</file>