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116" windowHeight="9540" activeTab="1"/>
  </bookViews>
  <sheets>
    <sheet name="Inputs" sheetId="1" r:id="rId1"/>
    <sheet name="min rel. error of D" sheetId="2" r:id="rId2"/>
  </sheets>
  <calcPr calcId="145621"/>
</workbook>
</file>

<file path=xl/calcChain.xml><?xml version="1.0" encoding="utf-8"?>
<calcChain xmlns="http://schemas.openxmlformats.org/spreadsheetml/2006/main">
  <c r="C2" i="2" l="1"/>
  <c r="B49" i="2" l="1"/>
  <c r="B50" i="2" s="1"/>
  <c r="B51" i="2" s="1"/>
  <c r="B52" i="2" s="1"/>
  <c r="B53" i="2" s="1"/>
  <c r="B54" i="2" s="1"/>
  <c r="B55" i="2" s="1"/>
  <c r="B56" i="2" s="1"/>
  <c r="B57" i="2" s="1"/>
  <c r="B37" i="2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8" i="2"/>
  <c r="B9" i="2" s="1"/>
  <c r="B10" i="2" s="1"/>
  <c r="B11" i="2" s="1"/>
  <c r="B12" i="2" s="1"/>
  <c r="B13" i="2" s="1"/>
  <c r="B14" i="2" s="1"/>
  <c r="B15" i="2" s="1"/>
  <c r="E16" i="1"/>
  <c r="E17" i="1" s="1"/>
  <c r="E11" i="1"/>
  <c r="E4" i="1"/>
  <c r="E5" i="1" s="1"/>
  <c r="E20" i="1" l="1"/>
  <c r="E22" i="1" s="1"/>
  <c r="E24" i="1"/>
  <c r="E21" i="1" l="1"/>
  <c r="E23" i="1"/>
  <c r="B16" i="2"/>
  <c r="F2" i="2" l="1"/>
  <c r="F3" i="2"/>
  <c r="C15" i="2"/>
  <c r="C43" i="2"/>
  <c r="C51" i="2"/>
  <c r="C44" i="2"/>
  <c r="C52" i="2"/>
  <c r="C37" i="2"/>
  <c r="C45" i="2"/>
  <c r="C53" i="2"/>
  <c r="C38" i="2"/>
  <c r="C46" i="2"/>
  <c r="C54" i="2"/>
  <c r="C39" i="2"/>
  <c r="C47" i="2"/>
  <c r="C55" i="2"/>
  <c r="C40" i="2"/>
  <c r="C48" i="2"/>
  <c r="C56" i="2"/>
  <c r="C41" i="2"/>
  <c r="C49" i="2"/>
  <c r="C57" i="2"/>
  <c r="C42" i="2"/>
  <c r="C50" i="2"/>
  <c r="C7" i="2"/>
  <c r="C8" i="2"/>
  <c r="C14" i="2"/>
  <c r="C11" i="2"/>
  <c r="C13" i="2"/>
  <c r="C9" i="2"/>
  <c r="C12" i="2"/>
  <c r="C10" i="2"/>
  <c r="B17" i="2"/>
  <c r="C16" i="2"/>
  <c r="F4" i="2" l="1"/>
  <c r="B18" i="2"/>
  <c r="C17" i="2"/>
  <c r="D47" i="2" l="1"/>
  <c r="D53" i="2"/>
  <c r="D43" i="2"/>
  <c r="D12" i="2"/>
  <c r="D33" i="2"/>
  <c r="D18" i="2"/>
  <c r="D34" i="2"/>
  <c r="D27" i="2"/>
  <c r="D45" i="2"/>
  <c r="D28" i="2"/>
  <c r="D46" i="2"/>
  <c r="D29" i="2"/>
  <c r="D7" i="2"/>
  <c r="D10" i="2"/>
  <c r="D52" i="2"/>
  <c r="D11" i="2"/>
  <c r="D54" i="2"/>
  <c r="D21" i="2"/>
  <c r="D13" i="2"/>
  <c r="D26" i="2"/>
  <c r="D44" i="2"/>
  <c r="D19" i="2"/>
  <c r="D35" i="2"/>
  <c r="D20" i="2"/>
  <c r="D36" i="2"/>
  <c r="D41" i="2"/>
  <c r="D42" i="2"/>
  <c r="D51" i="2"/>
  <c r="D24" i="2"/>
  <c r="D32" i="2"/>
  <c r="D14" i="2"/>
  <c r="D39" i="2"/>
  <c r="D50" i="2"/>
  <c r="D30" i="2"/>
  <c r="D57" i="2"/>
  <c r="D15" i="2"/>
  <c r="D22" i="2"/>
  <c r="D31" i="2"/>
  <c r="D37" i="2"/>
  <c r="D17" i="2"/>
  <c r="D23" i="2"/>
  <c r="D55" i="2"/>
  <c r="D38" i="2"/>
  <c r="D25" i="2"/>
  <c r="D40" i="2"/>
  <c r="D49" i="2"/>
  <c r="D9" i="2"/>
  <c r="D16" i="2"/>
  <c r="D56" i="2"/>
  <c r="D8" i="2"/>
  <c r="D48" i="2"/>
  <c r="B19" i="2"/>
  <c r="C18" i="2"/>
  <c r="B20" i="2" l="1"/>
  <c r="C19" i="2"/>
  <c r="B21" i="2" l="1"/>
  <c r="C20" i="2"/>
  <c r="B22" i="2" l="1"/>
  <c r="C21" i="2"/>
  <c r="B23" i="2" l="1"/>
  <c r="C22" i="2"/>
  <c r="B24" i="2" l="1"/>
  <c r="C23" i="2"/>
  <c r="B25" i="2" l="1"/>
  <c r="C24" i="2"/>
  <c r="B26" i="2" l="1"/>
  <c r="C25" i="2"/>
  <c r="B27" i="2" l="1"/>
  <c r="C26" i="2"/>
  <c r="B28" i="2" l="1"/>
  <c r="C27" i="2"/>
  <c r="B29" i="2" l="1"/>
  <c r="C28" i="2"/>
  <c r="B30" i="2" l="1"/>
  <c r="C29" i="2"/>
  <c r="B31" i="2" l="1"/>
  <c r="C30" i="2"/>
  <c r="C31" i="2" l="1"/>
  <c r="B32" i="2"/>
  <c r="B33" i="2" l="1"/>
  <c r="C32" i="2"/>
  <c r="B34" i="2" l="1"/>
  <c r="C33" i="2"/>
  <c r="B35" i="2" l="1"/>
  <c r="C34" i="2"/>
  <c r="B36" i="2" l="1"/>
  <c r="C36" i="2" s="1"/>
  <c r="C35" i="2"/>
</calcChain>
</file>

<file path=xl/sharedStrings.xml><?xml version="1.0" encoding="utf-8"?>
<sst xmlns="http://schemas.openxmlformats.org/spreadsheetml/2006/main" count="63" uniqueCount="44">
  <si>
    <t>lambda [m]</t>
  </si>
  <si>
    <t>NA</t>
  </si>
  <si>
    <t>user</t>
  </si>
  <si>
    <t>calc</t>
  </si>
  <si>
    <t>Microscope</t>
  </si>
  <si>
    <t>Particle</t>
  </si>
  <si>
    <t>T [K]</t>
  </si>
  <si>
    <t>k_boltz [J/K]</t>
  </si>
  <si>
    <t>viscocity [Pa s]</t>
  </si>
  <si>
    <t>Stokes-Einstein</t>
  </si>
  <si>
    <t>comment</t>
  </si>
  <si>
    <t>Std of microscope</t>
  </si>
  <si>
    <t>Experiment</t>
  </si>
  <si>
    <t>framerate [Hz]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</si>
  <si>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[m]</t>
    </r>
  </si>
  <si>
    <t>FWHM [m]</t>
  </si>
  <si>
    <t>d [m]</t>
  </si>
  <si>
    <t>D [m²/s]</t>
  </si>
  <si>
    <r>
      <t>t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[s]</t>
    </r>
  </si>
  <si>
    <t>Δt [s]</t>
  </si>
  <si>
    <t>Expore time</t>
  </si>
  <si>
    <t>Lagtime</t>
  </si>
  <si>
    <t>P</t>
  </si>
  <si>
    <t>number of Photons per particle (100 is rel. dark)</t>
  </si>
  <si>
    <t>dynamic localization accuracy</t>
  </si>
  <si>
    <t>(static) localization accuracy</t>
  </si>
  <si>
    <r>
      <t>σ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[m²]</t>
    </r>
  </si>
  <si>
    <r>
      <t>σ</t>
    </r>
    <r>
      <rPr>
        <sz val="11"/>
        <color theme="1"/>
        <rFont val="Calibri"/>
        <family val="2"/>
      </rPr>
      <t xml:space="preserve"> [m²]</t>
    </r>
  </si>
  <si>
    <t>reduced square localization error</t>
  </si>
  <si>
    <t>x</t>
  </si>
  <si>
    <t>R</t>
  </si>
  <si>
    <t>motion blur coefficent</t>
  </si>
  <si>
    <t>CRLB</t>
  </si>
  <si>
    <r>
      <t>P</t>
    </r>
    <r>
      <rPr>
        <vertAlign val="subscript"/>
        <sz val="11"/>
        <color theme="1"/>
        <rFont val="Calibri"/>
        <family val="2"/>
        <scheme val="minor"/>
      </rPr>
      <t>min</t>
    </r>
  </si>
  <si>
    <t>minimum number of photons for quasi optimal fit</t>
  </si>
  <si>
    <t>rel. Error of D fit</t>
  </si>
  <si>
    <t>N</t>
  </si>
  <si>
    <t>S(D)/D</t>
  </si>
  <si>
    <t>N_fac</t>
  </si>
  <si>
    <t>EQ 12</t>
  </si>
  <si>
    <t>EQ 7</t>
  </si>
  <si>
    <t>δ(x)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</si>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</sst>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E+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0" xfId="0" applyNumberFormat="1"/>
    <xf numFmtId="2" fontId="0" fillId="0" borderId="0" xfId="0" applyNumberFormat="1"/>
    <xf numFmtId="0" fontId="5" fillId="0" borderId="0" xfId="0" applyFont="1"/>
    <xf numFmtId="0" fontId="3" fillId="0" borderId="0" xfId="0" applyNumberFormat="1" applyFon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maximal possible precision given a number of frames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 rel. error of D'!$C$5</c:f>
              <c:strCache>
                <c:ptCount val="1"/>
                <c:pt idx="0">
                  <c:v>S(D)/D</c:v>
                </c:pt>
              </c:strCache>
            </c:strRef>
          </c:tx>
          <c:marker>
            <c:symbol val="none"/>
          </c:marker>
          <c:xVal>
            <c:numRef>
              <c:f>'min rel. error of D'!$B$7:$B$57</c:f>
              <c:numCache>
                <c:formatCode>#,##0</c:formatCode>
                <c:ptCount val="51"/>
                <c:pt idx="0">
                  <c:v>10</c:v>
                </c:pt>
                <c:pt idx="1">
                  <c:v>12</c:v>
                </c:pt>
                <c:pt idx="2">
                  <c:v>14.399999999999999</c:v>
                </c:pt>
                <c:pt idx="3">
                  <c:v>17.279999999999998</c:v>
                </c:pt>
                <c:pt idx="4">
                  <c:v>20.735999999999997</c:v>
                </c:pt>
                <c:pt idx="5">
                  <c:v>24.883199999999995</c:v>
                </c:pt>
                <c:pt idx="6">
                  <c:v>29.859839999999991</c:v>
                </c:pt>
                <c:pt idx="7">
                  <c:v>35.831807999999988</c:v>
                </c:pt>
                <c:pt idx="8">
                  <c:v>42.998169599999983</c:v>
                </c:pt>
                <c:pt idx="9">
                  <c:v>51.597803519999978</c:v>
                </c:pt>
                <c:pt idx="10">
                  <c:v>61.917364223999968</c:v>
                </c:pt>
                <c:pt idx="11">
                  <c:v>74.300837068799964</c:v>
                </c:pt>
                <c:pt idx="12">
                  <c:v>89.16100448255996</c:v>
                </c:pt>
                <c:pt idx="13">
                  <c:v>106.99320537907195</c:v>
                </c:pt>
                <c:pt idx="14">
                  <c:v>128.39184645488635</c:v>
                </c:pt>
                <c:pt idx="15">
                  <c:v>154.07021574586361</c:v>
                </c:pt>
                <c:pt idx="16">
                  <c:v>184.88425889503631</c:v>
                </c:pt>
                <c:pt idx="17">
                  <c:v>221.86111067404357</c:v>
                </c:pt>
                <c:pt idx="18">
                  <c:v>266.23333280885225</c:v>
                </c:pt>
                <c:pt idx="19">
                  <c:v>319.47999937062269</c:v>
                </c:pt>
                <c:pt idx="20">
                  <c:v>383.37599924474722</c:v>
                </c:pt>
                <c:pt idx="21">
                  <c:v>460.05119909369665</c:v>
                </c:pt>
                <c:pt idx="22">
                  <c:v>552.06143891243596</c:v>
                </c:pt>
                <c:pt idx="23">
                  <c:v>662.47372669492313</c:v>
                </c:pt>
                <c:pt idx="24">
                  <c:v>794.96847203390769</c:v>
                </c:pt>
                <c:pt idx="25">
                  <c:v>953.9621664406892</c:v>
                </c:pt>
                <c:pt idx="26">
                  <c:v>1144.7545997288271</c:v>
                </c:pt>
                <c:pt idx="27">
                  <c:v>1373.7055196745926</c:v>
                </c:pt>
                <c:pt idx="28">
                  <c:v>1648.4466236095111</c:v>
                </c:pt>
                <c:pt idx="29">
                  <c:v>1978.1359483314131</c:v>
                </c:pt>
                <c:pt idx="30">
                  <c:v>2373.7631379976956</c:v>
                </c:pt>
                <c:pt idx="31">
                  <c:v>2848.5157655972348</c:v>
                </c:pt>
                <c:pt idx="32">
                  <c:v>3418.2189187166819</c:v>
                </c:pt>
                <c:pt idx="33">
                  <c:v>4101.8627024600182</c:v>
                </c:pt>
                <c:pt idx="34">
                  <c:v>4922.2352429520215</c:v>
                </c:pt>
                <c:pt idx="35">
                  <c:v>5906.6822915424254</c:v>
                </c:pt>
                <c:pt idx="36">
                  <c:v>7088.0187498509104</c:v>
                </c:pt>
                <c:pt idx="37">
                  <c:v>8505.6224998210928</c:v>
                </c:pt>
                <c:pt idx="38">
                  <c:v>10206.746999785311</c:v>
                </c:pt>
                <c:pt idx="39">
                  <c:v>12248.096399742373</c:v>
                </c:pt>
                <c:pt idx="40">
                  <c:v>14697.715679690848</c:v>
                </c:pt>
                <c:pt idx="41">
                  <c:v>17637.258815629015</c:v>
                </c:pt>
                <c:pt idx="42">
                  <c:v>21164.710578754817</c:v>
                </c:pt>
                <c:pt idx="43">
                  <c:v>25397.652694505781</c:v>
                </c:pt>
                <c:pt idx="44">
                  <c:v>30477.183233406937</c:v>
                </c:pt>
                <c:pt idx="45">
                  <c:v>36572.619880088321</c:v>
                </c:pt>
                <c:pt idx="46">
                  <c:v>43887.143856105984</c:v>
                </c:pt>
                <c:pt idx="47">
                  <c:v>52664.572627327179</c:v>
                </c:pt>
                <c:pt idx="48">
                  <c:v>63197.487152792615</c:v>
                </c:pt>
                <c:pt idx="49">
                  <c:v>75836.984583351135</c:v>
                </c:pt>
                <c:pt idx="50">
                  <c:v>91004.381500021365</c:v>
                </c:pt>
              </c:numCache>
            </c:numRef>
          </c:xVal>
          <c:yVal>
            <c:numRef>
              <c:f>'min rel. error of D'!$C$7:$C$57</c:f>
              <c:numCache>
                <c:formatCode>0.0%</c:formatCode>
                <c:ptCount val="51"/>
                <c:pt idx="0">
                  <c:v>0.76655347622849213</c:v>
                </c:pt>
                <c:pt idx="1">
                  <c:v>0.69337370792523434</c:v>
                </c:pt>
                <c:pt idx="2">
                  <c:v>0.6282193556003236</c:v>
                </c:pt>
                <c:pt idx="3">
                  <c:v>0.5699496770353456</c:v>
                </c:pt>
                <c:pt idx="4">
                  <c:v>0.51764752744540565</c:v>
                </c:pt>
                <c:pt idx="5">
                  <c:v>0.47056265164194316</c:v>
                </c:pt>
                <c:pt idx="6">
                  <c:v>0.42807193190244563</c:v>
                </c:pt>
                <c:pt idx="7">
                  <c:v>0.38965091757763648</c:v>
                </c:pt>
                <c:pt idx="8">
                  <c:v>0.35485304042240623</c:v>
                </c:pt>
                <c:pt idx="9">
                  <c:v>0.32329417523922777</c:v>
                </c:pt>
                <c:pt idx="10">
                  <c:v>0.2946409866702086</c:v>
                </c:pt>
                <c:pt idx="11">
                  <c:v>0.26860200186444427</c:v>
                </c:pt>
                <c:pt idx="12">
                  <c:v>0.24492067478164786</c:v>
                </c:pt>
                <c:pt idx="13">
                  <c:v>0.22336992540335199</c:v>
                </c:pt>
                <c:pt idx="14">
                  <c:v>0.20374778493048396</c:v>
                </c:pt>
                <c:pt idx="15">
                  <c:v>0.18587388015378753</c:v>
                </c:pt>
                <c:pt idx="16">
                  <c:v>0.1695865617652127</c:v>
                </c:pt>
                <c:pt idx="17">
                  <c:v>0.15474053222309928</c:v>
                </c:pt>
                <c:pt idx="18">
                  <c:v>0.1412048653257135</c:v>
                </c:pt>
                <c:pt idx="19">
                  <c:v>0.12886133618809978</c:v>
                </c:pt>
                <c:pt idx="20">
                  <c:v>0.1176029997776267</c:v>
                </c:pt>
                <c:pt idx="21">
                  <c:v>0.1073329705565106</c:v>
                </c:pt>
                <c:pt idx="22">
                  <c:v>9.7963366509471655E-2</c:v>
                </c:pt>
                <c:pt idx="23">
                  <c:v>8.9414388893259825E-2</c:v>
                </c:pt>
                <c:pt idx="24">
                  <c:v>8.1613515139824705E-2</c:v>
                </c:pt>
                <c:pt idx="25">
                  <c:v>7.4494786986277151E-2</c:v>
                </c:pt>
                <c:pt idx="26">
                  <c:v>6.7998179462962563E-2</c:v>
                </c:pt>
                <c:pt idx="27">
                  <c:v>6.2069039117141726E-2</c:v>
                </c:pt>
                <c:pt idx="28">
                  <c:v>5.665758198383803E-2</c:v>
                </c:pt>
                <c:pt idx="29">
                  <c:v>5.1718443485569289E-2</c:v>
                </c:pt>
                <c:pt idx="30">
                  <c:v>4.721027375943055E-2</c:v>
                </c:pt>
                <c:pt idx="31">
                  <c:v>4.3095372956107665E-2</c:v>
                </c:pt>
                <c:pt idx="32">
                  <c:v>3.9339361893179554E-2</c:v>
                </c:pt>
                <c:pt idx="33">
                  <c:v>3.5910884121593496E-2</c:v>
                </c:pt>
                <c:pt idx="34">
                  <c:v>3.2781336015203111E-2</c:v>
                </c:pt>
                <c:pt idx="35">
                  <c:v>2.9924621945964437E-2</c:v>
                </c:pt>
                <c:pt idx="36">
                  <c:v>2.7316931982616047E-2</c:v>
                </c:pt>
                <c:pt idx="37">
                  <c:v>2.4936539864415071E-2</c:v>
                </c:pt>
                <c:pt idx="38">
                  <c:v>2.2763619266100415E-2</c:v>
                </c:pt>
                <c:pt idx="39">
                  <c:v>2.0780076595263364E-2</c:v>
                </c:pt>
                <c:pt idx="40">
                  <c:v>1.8969398756167408E-2</c:v>
                </c:pt>
                <c:pt idx="41">
                  <c:v>1.7316514480597893E-2</c:v>
                </c:pt>
                <c:pt idx="42">
                  <c:v>1.5807667971123859E-2</c:v>
                </c:pt>
                <c:pt idx="43">
                  <c:v>1.443030372885119E-2</c:v>
                </c:pt>
                <c:pt idx="44">
                  <c:v>1.3172961549234748E-2</c:v>
                </c:pt>
                <c:pt idx="45">
                  <c:v>1.2025180768123598E-2</c:v>
                </c:pt>
                <c:pt idx="46">
                  <c:v>1.0977412927820776E-2</c:v>
                </c:pt>
                <c:pt idx="47">
                  <c:v>1.0020942111083115E-2</c:v>
                </c:pt>
                <c:pt idx="48">
                  <c:v>9.1478122609306815E-3</c:v>
                </c:pt>
                <c:pt idx="49">
                  <c:v>8.3507608669276309E-3</c:v>
                </c:pt>
                <c:pt idx="50">
                  <c:v>7.6231584551130329E-3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7632"/>
        <c:axId val="243198208"/>
      </c:scatterChart>
      <c:valAx>
        <c:axId val="243197632"/>
        <c:scaling>
          <c:logBase val="10"/>
          <c:orientation val="minMax"/>
          <c:min val="1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in"/>
        <c:minorTickMark val="none"/>
        <c:tickLblPos val="low"/>
        <c:crossAx val="243198208"/>
        <c:crosses val="autoZero"/>
        <c:crossBetween val="midCat"/>
      </c:valAx>
      <c:valAx>
        <c:axId val="24319820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minimum rel. error of D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spPr>
          <a:ln w="9525"/>
        </c:spPr>
        <c:crossAx val="24319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125730</xdr:rowOff>
    </xdr:from>
    <xdr:to>
      <xdr:col>16</xdr:col>
      <xdr:colOff>762000</xdr:colOff>
      <xdr:row>32</xdr:row>
      <xdr:rowOff>121920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workbookViewId="0">
      <selection activeCell="E30" sqref="E30"/>
    </sheetView>
  </sheetViews>
  <sheetFormatPr baseColWidth="10" defaultRowHeight="14.4" x14ac:dyDescent="0.3"/>
  <cols>
    <col min="4" max="4" width="14.5546875" bestFit="1" customWidth="1"/>
    <col min="5" max="5" width="21.77734375" style="5" bestFit="1" customWidth="1"/>
    <col min="6" max="6" width="40.6640625" bestFit="1" customWidth="1"/>
  </cols>
  <sheetData>
    <row r="1" spans="2:6" x14ac:dyDescent="0.3">
      <c r="F1" t="s">
        <v>10</v>
      </c>
    </row>
    <row r="2" spans="2:6" x14ac:dyDescent="0.3">
      <c r="B2" s="12" t="s">
        <v>4</v>
      </c>
      <c r="C2" s="3" t="s">
        <v>2</v>
      </c>
      <c r="D2" t="s">
        <v>0</v>
      </c>
      <c r="E2" s="1">
        <v>5.3200000000000005E-7</v>
      </c>
    </row>
    <row r="3" spans="2:6" x14ac:dyDescent="0.3">
      <c r="B3" s="12"/>
      <c r="C3" s="3" t="s">
        <v>2</v>
      </c>
      <c r="D3" t="s">
        <v>1</v>
      </c>
      <c r="E3" s="5">
        <v>1.25</v>
      </c>
    </row>
    <row r="4" spans="2:6" ht="15.6" x14ac:dyDescent="0.35">
      <c r="B4" s="12"/>
      <c r="C4" s="4" t="s">
        <v>3</v>
      </c>
      <c r="D4" t="s">
        <v>14</v>
      </c>
      <c r="E4" s="1">
        <f>0.21*E2/E3</f>
        <v>8.9376000000000006E-8</v>
      </c>
      <c r="F4" t="s">
        <v>11</v>
      </c>
    </row>
    <row r="5" spans="2:6" x14ac:dyDescent="0.3">
      <c r="B5" s="12"/>
      <c r="C5" s="4" t="s">
        <v>3</v>
      </c>
      <c r="D5" t="s">
        <v>15</v>
      </c>
      <c r="E5" s="1">
        <f>2.35*E4</f>
        <v>2.1003360000000002E-7</v>
      </c>
    </row>
    <row r="7" spans="2:6" x14ac:dyDescent="0.3">
      <c r="B7" s="12" t="s">
        <v>5</v>
      </c>
      <c r="C7" s="3" t="s">
        <v>2</v>
      </c>
      <c r="D7" t="s">
        <v>16</v>
      </c>
      <c r="E7" s="1">
        <v>5.9999999999999995E-8</v>
      </c>
    </row>
    <row r="8" spans="2:6" x14ac:dyDescent="0.3">
      <c r="B8" s="12"/>
      <c r="C8" s="3" t="s">
        <v>2</v>
      </c>
      <c r="D8" t="s">
        <v>8</v>
      </c>
      <c r="E8" s="5">
        <v>1E-3</v>
      </c>
    </row>
    <row r="9" spans="2:6" x14ac:dyDescent="0.3">
      <c r="B9" s="12"/>
      <c r="C9" s="3" t="s">
        <v>2</v>
      </c>
      <c r="D9" t="s">
        <v>6</v>
      </c>
      <c r="E9" s="5">
        <v>293</v>
      </c>
    </row>
    <row r="10" spans="2:6" x14ac:dyDescent="0.3">
      <c r="B10" s="12"/>
      <c r="C10" s="4" t="s">
        <v>3</v>
      </c>
      <c r="D10" t="s">
        <v>7</v>
      </c>
      <c r="E10" s="1">
        <v>1.3805999999999999E-23</v>
      </c>
    </row>
    <row r="11" spans="2:6" x14ac:dyDescent="0.3">
      <c r="B11" s="12"/>
      <c r="C11" s="4" t="s">
        <v>3</v>
      </c>
      <c r="D11" t="s">
        <v>17</v>
      </c>
      <c r="E11" s="1">
        <f>E10*E9/(6*PI()*E8*(E7/2))</f>
        <v>7.1534099031969463E-12</v>
      </c>
      <c r="F11" t="s">
        <v>9</v>
      </c>
    </row>
    <row r="14" spans="2:6" ht="15.6" x14ac:dyDescent="0.35">
      <c r="B14" s="12" t="s">
        <v>12</v>
      </c>
      <c r="C14" s="3" t="s">
        <v>2</v>
      </c>
      <c r="D14" t="s">
        <v>18</v>
      </c>
      <c r="E14" s="2">
        <v>2.0000000000000001E-4</v>
      </c>
      <c r="F14" s="5" t="s">
        <v>20</v>
      </c>
    </row>
    <row r="15" spans="2:6" x14ac:dyDescent="0.3">
      <c r="B15" s="12"/>
      <c r="C15" s="3" t="s">
        <v>2</v>
      </c>
      <c r="D15" t="s">
        <v>13</v>
      </c>
      <c r="E15" s="5">
        <v>2480</v>
      </c>
    </row>
    <row r="16" spans="2:6" x14ac:dyDescent="0.3">
      <c r="B16" s="12"/>
      <c r="C16" s="4" t="s">
        <v>3</v>
      </c>
      <c r="D16" s="7" t="s">
        <v>19</v>
      </c>
      <c r="E16" s="2">
        <f>1/E15</f>
        <v>4.032258064516129E-4</v>
      </c>
      <c r="F16" t="s">
        <v>21</v>
      </c>
    </row>
    <row r="17" spans="2:6" x14ac:dyDescent="0.3">
      <c r="B17" s="12"/>
      <c r="C17" s="4" t="s">
        <v>3</v>
      </c>
      <c r="D17" s="7" t="s">
        <v>30</v>
      </c>
      <c r="E17" s="5">
        <f>1/6*E14/E16</f>
        <v>8.2666666666666666E-2</v>
      </c>
      <c r="F17" t="s">
        <v>31</v>
      </c>
    </row>
    <row r="18" spans="2:6" x14ac:dyDescent="0.3">
      <c r="B18" s="12"/>
      <c r="C18" s="3" t="s">
        <v>2</v>
      </c>
      <c r="D18" s="7" t="s">
        <v>22</v>
      </c>
      <c r="E18" s="5">
        <v>1000</v>
      </c>
      <c r="F18" t="s">
        <v>23</v>
      </c>
    </row>
    <row r="19" spans="2:6" x14ac:dyDescent="0.3">
      <c r="D19" s="7"/>
    </row>
    <row r="20" spans="2:6" ht="15.6" x14ac:dyDescent="0.35">
      <c r="B20" s="12" t="s">
        <v>32</v>
      </c>
      <c r="C20" s="4" t="s">
        <v>3</v>
      </c>
      <c r="D20" s="7" t="s">
        <v>26</v>
      </c>
      <c r="E20" s="1">
        <f>E4/SQRT(E18)</f>
        <v>2.8263172815520908E-9</v>
      </c>
      <c r="F20" t="s">
        <v>25</v>
      </c>
    </row>
    <row r="21" spans="2:6" x14ac:dyDescent="0.3">
      <c r="B21" s="12"/>
      <c r="C21" s="4" t="s">
        <v>3</v>
      </c>
      <c r="D21" s="7" t="s">
        <v>27</v>
      </c>
      <c r="E21" s="1">
        <f>E20*SQRT(1+E11*E14/(E4^2))</f>
        <v>3.0689984289079374E-9</v>
      </c>
      <c r="F21" t="s">
        <v>24</v>
      </c>
    </row>
    <row r="22" spans="2:6" x14ac:dyDescent="0.3">
      <c r="B22" s="12"/>
      <c r="C22" s="4" t="s">
        <v>3</v>
      </c>
      <c r="D22" s="7" t="s">
        <v>29</v>
      </c>
      <c r="E22" s="1">
        <f>E20^2/(E11*E16)*(1+E11*E14/(E4^2))-1/3*E14/E16</f>
        <v>-0.16206796707017168</v>
      </c>
      <c r="F22" t="s">
        <v>28</v>
      </c>
    </row>
    <row r="23" spans="2:6" x14ac:dyDescent="0.3">
      <c r="B23" s="12"/>
      <c r="E23" s="8" t="str">
        <f>IF(E22&lt;(2/3)," quasi optimal fit possible", "not optimal fit possible")</f>
        <v xml:space="preserve"> quasi optimal fit possible</v>
      </c>
    </row>
    <row r="24" spans="2:6" ht="15.6" x14ac:dyDescent="0.35">
      <c r="B24" s="12"/>
      <c r="C24" s="4" t="s">
        <v>3</v>
      </c>
      <c r="D24" t="s">
        <v>33</v>
      </c>
      <c r="E24" s="1">
        <f>1+E4^2/(E11*E16)</f>
        <v>3.7693662631616411</v>
      </c>
      <c r="F24" t="s">
        <v>34</v>
      </c>
    </row>
    <row r="25" spans="2:6" x14ac:dyDescent="0.3">
      <c r="B25" s="12"/>
      <c r="C25" s="4" t="s">
        <v>3</v>
      </c>
      <c r="D25" t="s">
        <v>35</v>
      </c>
    </row>
  </sheetData>
  <mergeCells count="4">
    <mergeCell ref="B2:B5"/>
    <mergeCell ref="B7:B11"/>
    <mergeCell ref="B14:B18"/>
    <mergeCell ref="B20:B25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abSelected="1" workbookViewId="0">
      <selection activeCell="F18" sqref="F18"/>
    </sheetView>
  </sheetViews>
  <sheetFormatPr baseColWidth="10" defaultRowHeight="14.4" x14ac:dyDescent="0.3"/>
  <cols>
    <col min="3" max="3" width="11.5546875" style="9"/>
    <col min="6" max="6" width="12.44140625" bestFit="1" customWidth="1"/>
  </cols>
  <sheetData>
    <row r="2" spans="2:6" x14ac:dyDescent="0.3">
      <c r="B2" t="s">
        <v>29</v>
      </c>
      <c r="C2" s="6">
        <f>Inputs!E22</f>
        <v>-0.16206796707017168</v>
      </c>
      <c r="E2" t="s">
        <v>42</v>
      </c>
      <c r="F2" s="11">
        <f>1/SQRT(1+2*$C$2)</f>
        <v>1.216382943469255</v>
      </c>
    </row>
    <row r="3" spans="2:6" x14ac:dyDescent="0.3">
      <c r="B3" t="s">
        <v>38</v>
      </c>
      <c r="C3" s="6">
        <v>1.2</v>
      </c>
      <c r="E3" t="s">
        <v>43</v>
      </c>
      <c r="F3" s="11">
        <f>(1+$C$2)/((1+2*$C$2)^(3/2))</f>
        <v>1.5080639497321757</v>
      </c>
    </row>
    <row r="4" spans="2:6" x14ac:dyDescent="0.3">
      <c r="E4" s="7" t="s">
        <v>41</v>
      </c>
      <c r="F4" s="11">
        <f>(1-F2)/SQRT(F3-(F2)^2)</f>
        <v>-1.282271049205649</v>
      </c>
    </row>
    <row r="5" spans="2:6" x14ac:dyDescent="0.3">
      <c r="B5" t="s">
        <v>36</v>
      </c>
      <c r="C5" s="9" t="s">
        <v>37</v>
      </c>
      <c r="D5" t="s">
        <v>37</v>
      </c>
    </row>
    <row r="6" spans="2:6" x14ac:dyDescent="0.3">
      <c r="C6" s="9" t="s">
        <v>39</v>
      </c>
      <c r="D6" t="s">
        <v>40</v>
      </c>
    </row>
    <row r="7" spans="2:6" x14ac:dyDescent="0.3">
      <c r="B7" s="10">
        <v>10</v>
      </c>
      <c r="C7" s="9">
        <f>SQRT(2/(B7-1)*(1+2*SQRT(1+2*$C$2)))</f>
        <v>0.76655347622849213</v>
      </c>
      <c r="D7" s="9">
        <f>SQRT(2/(B7-1)*(1+$F$4^2))</f>
        <v>0.76655347622849523</v>
      </c>
    </row>
    <row r="8" spans="2:6" x14ac:dyDescent="0.3">
      <c r="B8" s="10">
        <f>$C$3*B7</f>
        <v>12</v>
      </c>
      <c r="C8" s="9">
        <f t="shared" ref="C8:C57" si="0">SQRT(2/(B8-1)*(1+2*SQRT(1+2*$C$2)))</f>
        <v>0.69337370792523434</v>
      </c>
      <c r="D8" s="9">
        <f t="shared" ref="D8:D57" si="1">SQRT(2/(B8-1)*(1+$F$4^2))</f>
        <v>0.69337370792523711</v>
      </c>
    </row>
    <row r="9" spans="2:6" x14ac:dyDescent="0.3">
      <c r="B9" s="10">
        <f t="shared" ref="B9:B57" si="2">$C$3*B8</f>
        <v>14.399999999999999</v>
      </c>
      <c r="C9" s="9">
        <f t="shared" si="0"/>
        <v>0.6282193556003236</v>
      </c>
      <c r="D9" s="9">
        <f t="shared" si="1"/>
        <v>0.62821935560032616</v>
      </c>
    </row>
    <row r="10" spans="2:6" x14ac:dyDescent="0.3">
      <c r="B10" s="10">
        <f t="shared" si="2"/>
        <v>17.279999999999998</v>
      </c>
      <c r="C10" s="9">
        <f t="shared" si="0"/>
        <v>0.5699496770353456</v>
      </c>
      <c r="D10" s="9">
        <f t="shared" si="1"/>
        <v>0.56994967703534793</v>
      </c>
    </row>
    <row r="11" spans="2:6" x14ac:dyDescent="0.3">
      <c r="B11" s="10">
        <f t="shared" si="2"/>
        <v>20.735999999999997</v>
      </c>
      <c r="C11" s="9">
        <f t="shared" si="0"/>
        <v>0.51764752744540565</v>
      </c>
      <c r="D11" s="9">
        <f t="shared" si="1"/>
        <v>0.51764752744540776</v>
      </c>
    </row>
    <row r="12" spans="2:6" x14ac:dyDescent="0.3">
      <c r="B12" s="10">
        <f t="shared" si="2"/>
        <v>24.883199999999995</v>
      </c>
      <c r="C12" s="9">
        <f t="shared" si="0"/>
        <v>0.47056265164194316</v>
      </c>
      <c r="D12" s="9">
        <f t="shared" si="1"/>
        <v>0.47056265164194505</v>
      </c>
    </row>
    <row r="13" spans="2:6" x14ac:dyDescent="0.3">
      <c r="B13" s="10">
        <f t="shared" si="2"/>
        <v>29.859839999999991</v>
      </c>
      <c r="C13" s="9">
        <f t="shared" si="0"/>
        <v>0.42807193190244563</v>
      </c>
      <c r="D13" s="9">
        <f t="shared" si="1"/>
        <v>0.42807193190244736</v>
      </c>
    </row>
    <row r="14" spans="2:6" x14ac:dyDescent="0.3">
      <c r="B14" s="10">
        <f t="shared" si="2"/>
        <v>35.831807999999988</v>
      </c>
      <c r="C14" s="9">
        <f t="shared" si="0"/>
        <v>0.38965091757763648</v>
      </c>
      <c r="D14" s="9">
        <f t="shared" si="1"/>
        <v>0.38965091757763809</v>
      </c>
    </row>
    <row r="15" spans="2:6" x14ac:dyDescent="0.3">
      <c r="B15" s="10">
        <f t="shared" si="2"/>
        <v>42.998169599999983</v>
      </c>
      <c r="C15" s="9">
        <f t="shared" si="0"/>
        <v>0.35485304042240623</v>
      </c>
      <c r="D15" s="9">
        <f t="shared" si="1"/>
        <v>0.35485304042240767</v>
      </c>
    </row>
    <row r="16" spans="2:6" x14ac:dyDescent="0.3">
      <c r="B16" s="10">
        <f t="shared" si="2"/>
        <v>51.597803519999978</v>
      </c>
      <c r="C16" s="9">
        <f t="shared" si="0"/>
        <v>0.32329417523922777</v>
      </c>
      <c r="D16" s="9">
        <f t="shared" si="1"/>
        <v>0.32329417523922904</v>
      </c>
    </row>
    <row r="17" spans="2:4" x14ac:dyDescent="0.3">
      <c r="B17" s="10">
        <f t="shared" si="2"/>
        <v>61.917364223999968</v>
      </c>
      <c r="C17" s="9">
        <f t="shared" si="0"/>
        <v>0.2946409866702086</v>
      </c>
      <c r="D17" s="9">
        <f t="shared" si="1"/>
        <v>0.29464098667020977</v>
      </c>
    </row>
    <row r="18" spans="2:4" x14ac:dyDescent="0.3">
      <c r="B18" s="10">
        <f t="shared" si="2"/>
        <v>74.300837068799964</v>
      </c>
      <c r="C18" s="9">
        <f t="shared" si="0"/>
        <v>0.26860200186444427</v>
      </c>
      <c r="D18" s="9">
        <f t="shared" si="1"/>
        <v>0.26860200186444538</v>
      </c>
    </row>
    <row r="19" spans="2:4" x14ac:dyDescent="0.3">
      <c r="B19" s="10">
        <f t="shared" si="2"/>
        <v>89.16100448255996</v>
      </c>
      <c r="C19" s="9">
        <f t="shared" si="0"/>
        <v>0.24492067478164786</v>
      </c>
      <c r="D19" s="9">
        <f t="shared" si="1"/>
        <v>0.24492067478164886</v>
      </c>
    </row>
    <row r="20" spans="2:4" x14ac:dyDescent="0.3">
      <c r="B20" s="10">
        <f t="shared" si="2"/>
        <v>106.99320537907195</v>
      </c>
      <c r="C20" s="9">
        <f t="shared" si="0"/>
        <v>0.22336992540335199</v>
      </c>
      <c r="D20" s="9">
        <f t="shared" si="1"/>
        <v>0.22336992540335288</v>
      </c>
    </row>
    <row r="21" spans="2:4" x14ac:dyDescent="0.3">
      <c r="B21" s="10">
        <f t="shared" si="2"/>
        <v>128.39184645488635</v>
      </c>
      <c r="C21" s="9">
        <f t="shared" si="0"/>
        <v>0.20374778493048396</v>
      </c>
      <c r="D21" s="9">
        <f t="shared" si="1"/>
        <v>0.20374778493048479</v>
      </c>
    </row>
    <row r="22" spans="2:4" x14ac:dyDescent="0.3">
      <c r="B22" s="10">
        <f t="shared" si="2"/>
        <v>154.07021574586361</v>
      </c>
      <c r="C22" s="9">
        <f t="shared" si="0"/>
        <v>0.18587388015378753</v>
      </c>
      <c r="D22" s="9">
        <f t="shared" si="1"/>
        <v>0.18587388015378828</v>
      </c>
    </row>
    <row r="23" spans="2:4" x14ac:dyDescent="0.3">
      <c r="B23" s="10">
        <f t="shared" si="2"/>
        <v>184.88425889503631</v>
      </c>
      <c r="C23" s="9">
        <f t="shared" si="0"/>
        <v>0.1695865617652127</v>
      </c>
      <c r="D23" s="9">
        <f t="shared" si="1"/>
        <v>0.16958656176521339</v>
      </c>
    </row>
    <row r="24" spans="2:4" x14ac:dyDescent="0.3">
      <c r="B24" s="10">
        <f t="shared" si="2"/>
        <v>221.86111067404357</v>
      </c>
      <c r="C24" s="9">
        <f t="shared" si="0"/>
        <v>0.15474053222309928</v>
      </c>
      <c r="D24" s="9">
        <f t="shared" si="1"/>
        <v>0.15474053222309991</v>
      </c>
    </row>
    <row r="25" spans="2:4" x14ac:dyDescent="0.3">
      <c r="B25" s="10">
        <f t="shared" si="2"/>
        <v>266.23333280885225</v>
      </c>
      <c r="C25" s="9">
        <f t="shared" si="0"/>
        <v>0.1412048653257135</v>
      </c>
      <c r="D25" s="9">
        <f t="shared" si="1"/>
        <v>0.14120486532571408</v>
      </c>
    </row>
    <row r="26" spans="2:4" x14ac:dyDescent="0.3">
      <c r="B26" s="10">
        <f t="shared" si="2"/>
        <v>319.47999937062269</v>
      </c>
      <c r="C26" s="9">
        <f t="shared" si="0"/>
        <v>0.12886133618809978</v>
      </c>
      <c r="D26" s="9">
        <f t="shared" si="1"/>
        <v>0.12886133618810028</v>
      </c>
    </row>
    <row r="27" spans="2:4" x14ac:dyDescent="0.3">
      <c r="B27" s="10">
        <f t="shared" si="2"/>
        <v>383.37599924474722</v>
      </c>
      <c r="C27" s="9">
        <f t="shared" si="0"/>
        <v>0.1176029997776267</v>
      </c>
      <c r="D27" s="9">
        <f t="shared" si="1"/>
        <v>0.11760299977762717</v>
      </c>
    </row>
    <row r="28" spans="2:4" x14ac:dyDescent="0.3">
      <c r="B28" s="10">
        <f t="shared" si="2"/>
        <v>460.05119909369665</v>
      </c>
      <c r="C28" s="9">
        <f t="shared" si="0"/>
        <v>0.1073329705565106</v>
      </c>
      <c r="D28" s="9">
        <f t="shared" si="1"/>
        <v>0.10733297055651105</v>
      </c>
    </row>
    <row r="29" spans="2:4" x14ac:dyDescent="0.3">
      <c r="B29" s="10">
        <f t="shared" si="2"/>
        <v>552.06143891243596</v>
      </c>
      <c r="C29" s="9">
        <f t="shared" si="0"/>
        <v>9.7963366509471655E-2</v>
      </c>
      <c r="D29" s="9">
        <f t="shared" si="1"/>
        <v>9.7963366509472044E-2</v>
      </c>
    </row>
    <row r="30" spans="2:4" x14ac:dyDescent="0.3">
      <c r="B30" s="10">
        <f t="shared" si="2"/>
        <v>662.47372669492313</v>
      </c>
      <c r="C30" s="9">
        <f t="shared" si="0"/>
        <v>8.9414388893259825E-2</v>
      </c>
      <c r="D30" s="9">
        <f t="shared" si="1"/>
        <v>8.9414388893260172E-2</v>
      </c>
    </row>
    <row r="31" spans="2:4" x14ac:dyDescent="0.3">
      <c r="B31" s="10">
        <f t="shared" si="2"/>
        <v>794.96847203390769</v>
      </c>
      <c r="C31" s="9">
        <f t="shared" si="0"/>
        <v>8.1613515139824705E-2</v>
      </c>
      <c r="D31" s="9">
        <f t="shared" si="1"/>
        <v>8.1613515139825038E-2</v>
      </c>
    </row>
    <row r="32" spans="2:4" x14ac:dyDescent="0.3">
      <c r="B32" s="10">
        <f t="shared" si="2"/>
        <v>953.9621664406892</v>
      </c>
      <c r="C32" s="9">
        <f t="shared" si="0"/>
        <v>7.4494786986277151E-2</v>
      </c>
      <c r="D32" s="9">
        <f t="shared" si="1"/>
        <v>7.4494786986277456E-2</v>
      </c>
    </row>
    <row r="33" spans="2:4" x14ac:dyDescent="0.3">
      <c r="B33" s="10">
        <f t="shared" si="2"/>
        <v>1144.7545997288271</v>
      </c>
      <c r="C33" s="9">
        <f t="shared" si="0"/>
        <v>6.7998179462962563E-2</v>
      </c>
      <c r="D33" s="9">
        <f t="shared" si="1"/>
        <v>6.7998179462962827E-2</v>
      </c>
    </row>
    <row r="34" spans="2:4" x14ac:dyDescent="0.3">
      <c r="B34" s="10">
        <f t="shared" si="2"/>
        <v>1373.7055196745926</v>
      </c>
      <c r="C34" s="9">
        <f t="shared" si="0"/>
        <v>6.2069039117141726E-2</v>
      </c>
      <c r="D34" s="9">
        <f t="shared" si="1"/>
        <v>6.2069039117141976E-2</v>
      </c>
    </row>
    <row r="35" spans="2:4" x14ac:dyDescent="0.3">
      <c r="B35" s="10">
        <f t="shared" si="2"/>
        <v>1648.4466236095111</v>
      </c>
      <c r="C35" s="9">
        <f t="shared" si="0"/>
        <v>5.665758198383803E-2</v>
      </c>
      <c r="D35" s="9">
        <f t="shared" si="1"/>
        <v>5.6657581983838259E-2</v>
      </c>
    </row>
    <row r="36" spans="2:4" x14ac:dyDescent="0.3">
      <c r="B36" s="10">
        <f t="shared" si="2"/>
        <v>1978.1359483314131</v>
      </c>
      <c r="C36" s="9">
        <f t="shared" si="0"/>
        <v>5.1718443485569289E-2</v>
      </c>
      <c r="D36" s="9">
        <f t="shared" si="1"/>
        <v>5.171844348556949E-2</v>
      </c>
    </row>
    <row r="37" spans="2:4" x14ac:dyDescent="0.3">
      <c r="B37" s="10">
        <f t="shared" si="2"/>
        <v>2373.7631379976956</v>
      </c>
      <c r="C37" s="9">
        <f t="shared" si="0"/>
        <v>4.721027375943055E-2</v>
      </c>
      <c r="D37" s="9">
        <f t="shared" si="1"/>
        <v>4.7210273759430738E-2</v>
      </c>
    </row>
    <row r="38" spans="2:4" x14ac:dyDescent="0.3">
      <c r="B38" s="10">
        <f t="shared" si="2"/>
        <v>2848.5157655972348</v>
      </c>
      <c r="C38" s="9">
        <f t="shared" si="0"/>
        <v>4.3095372956107665E-2</v>
      </c>
      <c r="D38" s="9">
        <f t="shared" si="1"/>
        <v>4.3095372956107839E-2</v>
      </c>
    </row>
    <row r="39" spans="2:4" x14ac:dyDescent="0.3">
      <c r="B39" s="10">
        <f t="shared" si="2"/>
        <v>3418.2189187166819</v>
      </c>
      <c r="C39" s="9">
        <f t="shared" si="0"/>
        <v>3.9339361893179554E-2</v>
      </c>
      <c r="D39" s="9">
        <f t="shared" si="1"/>
        <v>3.9339361893179714E-2</v>
      </c>
    </row>
    <row r="40" spans="2:4" x14ac:dyDescent="0.3">
      <c r="B40" s="10">
        <f t="shared" si="2"/>
        <v>4101.8627024600182</v>
      </c>
      <c r="C40" s="9">
        <f t="shared" si="0"/>
        <v>3.5910884121593496E-2</v>
      </c>
      <c r="D40" s="9">
        <f t="shared" si="1"/>
        <v>3.5910884121593642E-2</v>
      </c>
    </row>
    <row r="41" spans="2:4" x14ac:dyDescent="0.3">
      <c r="B41" s="10">
        <f t="shared" si="2"/>
        <v>4922.2352429520215</v>
      </c>
      <c r="C41" s="9">
        <f t="shared" si="0"/>
        <v>3.2781336015203111E-2</v>
      </c>
      <c r="D41" s="9">
        <f t="shared" si="1"/>
        <v>3.2781336015203236E-2</v>
      </c>
    </row>
    <row r="42" spans="2:4" x14ac:dyDescent="0.3">
      <c r="B42" s="10">
        <f t="shared" si="2"/>
        <v>5906.6822915424254</v>
      </c>
      <c r="C42" s="9">
        <f t="shared" si="0"/>
        <v>2.9924621945964437E-2</v>
      </c>
      <c r="D42" s="9">
        <f t="shared" si="1"/>
        <v>2.9924621945964555E-2</v>
      </c>
    </row>
    <row r="43" spans="2:4" x14ac:dyDescent="0.3">
      <c r="B43" s="10">
        <f t="shared" si="2"/>
        <v>7088.0187498509104</v>
      </c>
      <c r="C43" s="9">
        <f t="shared" si="0"/>
        <v>2.7316931982616047E-2</v>
      </c>
      <c r="D43" s="9">
        <f t="shared" si="1"/>
        <v>2.7316931982616158E-2</v>
      </c>
    </row>
    <row r="44" spans="2:4" x14ac:dyDescent="0.3">
      <c r="B44" s="10">
        <f t="shared" si="2"/>
        <v>8505.6224998210928</v>
      </c>
      <c r="C44" s="9">
        <f t="shared" si="0"/>
        <v>2.4936539864415071E-2</v>
      </c>
      <c r="D44" s="9">
        <f t="shared" si="1"/>
        <v>2.4936539864415172E-2</v>
      </c>
    </row>
    <row r="45" spans="2:4" x14ac:dyDescent="0.3">
      <c r="B45" s="10">
        <f t="shared" si="2"/>
        <v>10206.746999785311</v>
      </c>
      <c r="C45" s="9">
        <f t="shared" si="0"/>
        <v>2.2763619266100415E-2</v>
      </c>
      <c r="D45" s="9">
        <f t="shared" si="1"/>
        <v>2.2763619266100505E-2</v>
      </c>
    </row>
    <row r="46" spans="2:4" x14ac:dyDescent="0.3">
      <c r="B46" s="10">
        <f t="shared" si="2"/>
        <v>12248.096399742373</v>
      </c>
      <c r="C46" s="9">
        <f t="shared" si="0"/>
        <v>2.0780076595263364E-2</v>
      </c>
      <c r="D46" s="9">
        <f t="shared" si="1"/>
        <v>2.0780076595263451E-2</v>
      </c>
    </row>
    <row r="47" spans="2:4" x14ac:dyDescent="0.3">
      <c r="B47" s="10">
        <f t="shared" si="2"/>
        <v>14697.715679690848</v>
      </c>
      <c r="C47" s="9">
        <f t="shared" si="0"/>
        <v>1.8969398756167408E-2</v>
      </c>
      <c r="D47" s="9">
        <f t="shared" si="1"/>
        <v>1.8969398756167485E-2</v>
      </c>
    </row>
    <row r="48" spans="2:4" x14ac:dyDescent="0.3">
      <c r="B48" s="10">
        <f t="shared" si="2"/>
        <v>17637.258815629015</v>
      </c>
      <c r="C48" s="9">
        <f t="shared" si="0"/>
        <v>1.7316514480597893E-2</v>
      </c>
      <c r="D48" s="9">
        <f t="shared" si="1"/>
        <v>1.7316514480597966E-2</v>
      </c>
    </row>
    <row r="49" spans="2:4" x14ac:dyDescent="0.3">
      <c r="B49" s="10">
        <f t="shared" si="2"/>
        <v>21164.710578754817</v>
      </c>
      <c r="C49" s="9">
        <f t="shared" si="0"/>
        <v>1.5807667971123859E-2</v>
      </c>
      <c r="D49" s="9">
        <f t="shared" si="1"/>
        <v>1.5807667971123922E-2</v>
      </c>
    </row>
    <row r="50" spans="2:4" x14ac:dyDescent="0.3">
      <c r="B50" s="10">
        <f t="shared" si="2"/>
        <v>25397.652694505781</v>
      </c>
      <c r="C50" s="9">
        <f t="shared" si="0"/>
        <v>1.443030372885119E-2</v>
      </c>
      <c r="D50" s="9">
        <f t="shared" si="1"/>
        <v>1.4430303728851249E-2</v>
      </c>
    </row>
    <row r="51" spans="2:4" x14ac:dyDescent="0.3">
      <c r="B51" s="10">
        <f t="shared" si="2"/>
        <v>30477.183233406937</v>
      </c>
      <c r="C51" s="9">
        <f t="shared" si="0"/>
        <v>1.3172961549234748E-2</v>
      </c>
      <c r="D51" s="9">
        <f t="shared" si="1"/>
        <v>1.3172961549234802E-2</v>
      </c>
    </row>
    <row r="52" spans="2:4" x14ac:dyDescent="0.3">
      <c r="B52" s="10">
        <f t="shared" si="2"/>
        <v>36572.619880088321</v>
      </c>
      <c r="C52" s="9">
        <f t="shared" si="0"/>
        <v>1.2025180768123598E-2</v>
      </c>
      <c r="D52" s="9">
        <f t="shared" si="1"/>
        <v>1.2025180768123646E-2</v>
      </c>
    </row>
    <row r="53" spans="2:4" x14ac:dyDescent="0.3">
      <c r="B53" s="10">
        <f t="shared" si="2"/>
        <v>43887.143856105984</v>
      </c>
      <c r="C53" s="9">
        <f t="shared" si="0"/>
        <v>1.0977412927820776E-2</v>
      </c>
      <c r="D53" s="9">
        <f t="shared" si="1"/>
        <v>1.0977412927820821E-2</v>
      </c>
    </row>
    <row r="54" spans="2:4" x14ac:dyDescent="0.3">
      <c r="B54" s="10">
        <f t="shared" si="2"/>
        <v>52664.572627327179</v>
      </c>
      <c r="C54" s="9">
        <f t="shared" si="0"/>
        <v>1.0020942111083115E-2</v>
      </c>
      <c r="D54" s="9">
        <f t="shared" si="1"/>
        <v>1.0020942111083155E-2</v>
      </c>
    </row>
    <row r="55" spans="2:4" x14ac:dyDescent="0.3">
      <c r="B55" s="10">
        <f t="shared" si="2"/>
        <v>63197.487152792615</v>
      </c>
      <c r="C55" s="9">
        <f t="shared" si="0"/>
        <v>9.1478122609306815E-3</v>
      </c>
      <c r="D55" s="9">
        <f t="shared" si="1"/>
        <v>9.147812260930718E-3</v>
      </c>
    </row>
    <row r="56" spans="2:4" x14ac:dyDescent="0.3">
      <c r="B56" s="10">
        <f t="shared" si="2"/>
        <v>75836.984583351135</v>
      </c>
      <c r="C56" s="9">
        <f t="shared" si="0"/>
        <v>8.3507608669276309E-3</v>
      </c>
      <c r="D56" s="9">
        <f t="shared" si="1"/>
        <v>8.3507608669276655E-3</v>
      </c>
    </row>
    <row r="57" spans="2:4" x14ac:dyDescent="0.3">
      <c r="B57" s="10">
        <f t="shared" si="2"/>
        <v>91004.381500021365</v>
      </c>
      <c r="C57" s="9">
        <f t="shared" si="0"/>
        <v>7.6231584551130329E-3</v>
      </c>
      <c r="D57" s="9">
        <f t="shared" si="1"/>
        <v>7.6231584551130632E-3</v>
      </c>
    </row>
    <row r="58" spans="2:4" x14ac:dyDescent="0.3">
      <c r="B58" s="10"/>
    </row>
    <row r="59" spans="2:4" x14ac:dyDescent="0.3">
      <c r="B59" s="10"/>
    </row>
    <row r="60" spans="2:4" x14ac:dyDescent="0.3">
      <c r="B60" s="10"/>
    </row>
    <row r="61" spans="2:4" x14ac:dyDescent="0.3">
      <c r="B61" s="10"/>
    </row>
    <row r="62" spans="2:4" x14ac:dyDescent="0.3">
      <c r="B62" s="10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Inputs</vt:lpstr>
      <vt:lpstr>min rel. error of D</vt:lpstr>
    </vt:vector>
  </TitlesOfParts>
  <Company>ipht-jena.de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Förster, Ronny // Leibniz-IPHT</dc:creator>
  <cp:lastModifiedBy>Förster, Ronny // Leibniz-IPHT</cp:lastModifiedBy>
  <dcterms:created xsi:type="dcterms:W3CDTF">2020-11-12T14:19:01Z</dcterms:created>
  <dcterms:modified xsi:type="dcterms:W3CDTF">2020-11-17T15:02:39Z</dcterms:modified>
</cp:coreProperties>
</file>