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penTTDCoop\OpenGFX Mars\aircraft\"/>
    </mc:Choice>
  </mc:AlternateContent>
  <bookViews>
    <workbookView xWindow="120" yWindow="105" windowWidth="24915" windowHeight="11565" activeTab="1"/>
  </bookViews>
  <sheets>
    <sheet name="Sheet1" sheetId="1" r:id="rId1"/>
    <sheet name="TrackingTable_and_PropertyCalcu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R29" i="2" l="1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G29" i="2" l="1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O29" i="2" l="1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K29" i="1"/>
  <c r="K28" i="1"/>
  <c r="K27" i="1"/>
  <c r="K26" i="1"/>
  <c r="K25" i="1"/>
  <c r="K24" i="1"/>
  <c r="K23" i="1"/>
  <c r="K22" i="1"/>
  <c r="K2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E3" i="3" l="1"/>
  <c r="Q29" i="2" l="1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Q2" i="2"/>
  <c r="P2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A12" i="2" l="1"/>
  <c r="B12" i="2"/>
  <c r="C12" i="2"/>
  <c r="D12" i="2" s="1"/>
  <c r="F12" i="2"/>
  <c r="H12" i="2"/>
  <c r="J12" i="2"/>
  <c r="K12" i="2"/>
  <c r="L12" i="2"/>
  <c r="N12" i="2"/>
  <c r="A13" i="2"/>
  <c r="B13" i="2"/>
  <c r="C13" i="2"/>
  <c r="D13" i="2" s="1"/>
  <c r="F13" i="2"/>
  <c r="H13" i="2"/>
  <c r="J13" i="2"/>
  <c r="K13" i="2"/>
  <c r="L13" i="2"/>
  <c r="N13" i="2"/>
  <c r="A14" i="2"/>
  <c r="B14" i="2"/>
  <c r="C14" i="2"/>
  <c r="D14" i="2" s="1"/>
  <c r="F14" i="2"/>
  <c r="H14" i="2"/>
  <c r="J14" i="2"/>
  <c r="K14" i="2"/>
  <c r="L14" i="2"/>
  <c r="N14" i="2"/>
  <c r="A15" i="2"/>
  <c r="B15" i="2"/>
  <c r="C15" i="2"/>
  <c r="D15" i="2" s="1"/>
  <c r="F15" i="2"/>
  <c r="H15" i="2"/>
  <c r="J15" i="2"/>
  <c r="K15" i="2"/>
  <c r="L15" i="2"/>
  <c r="N15" i="2"/>
  <c r="A16" i="2"/>
  <c r="B16" i="2"/>
  <c r="C16" i="2"/>
  <c r="D16" i="2" s="1"/>
  <c r="F16" i="2"/>
  <c r="H16" i="2"/>
  <c r="J16" i="2"/>
  <c r="K16" i="2"/>
  <c r="L16" i="2"/>
  <c r="N16" i="2"/>
  <c r="A17" i="2"/>
  <c r="B17" i="2"/>
  <c r="C17" i="2"/>
  <c r="D17" i="2" s="1"/>
  <c r="F17" i="2"/>
  <c r="H17" i="2"/>
  <c r="J17" i="2"/>
  <c r="K17" i="2"/>
  <c r="L17" i="2"/>
  <c r="N17" i="2"/>
  <c r="A18" i="2"/>
  <c r="B18" i="2"/>
  <c r="C18" i="2"/>
  <c r="D18" i="2" s="1"/>
  <c r="F18" i="2"/>
  <c r="H18" i="2"/>
  <c r="J18" i="2"/>
  <c r="K18" i="2"/>
  <c r="L18" i="2"/>
  <c r="N18" i="2"/>
  <c r="A19" i="2"/>
  <c r="B19" i="2"/>
  <c r="C19" i="2"/>
  <c r="D19" i="2" s="1"/>
  <c r="F19" i="2"/>
  <c r="H19" i="2"/>
  <c r="J19" i="2"/>
  <c r="K19" i="2"/>
  <c r="L19" i="2"/>
  <c r="N19" i="2"/>
  <c r="A20" i="2"/>
  <c r="B20" i="2"/>
  <c r="C20" i="2"/>
  <c r="D20" i="2" s="1"/>
  <c r="F20" i="2"/>
  <c r="H20" i="2"/>
  <c r="J20" i="2"/>
  <c r="K20" i="2"/>
  <c r="L20" i="2"/>
  <c r="N20" i="2"/>
  <c r="A21" i="2"/>
  <c r="B21" i="2"/>
  <c r="C21" i="2"/>
  <c r="D21" i="2" s="1"/>
  <c r="F21" i="2"/>
  <c r="H21" i="2"/>
  <c r="J21" i="2"/>
  <c r="K21" i="2"/>
  <c r="L21" i="2"/>
  <c r="N21" i="2"/>
  <c r="A22" i="2"/>
  <c r="B22" i="2"/>
  <c r="C22" i="2"/>
  <c r="D22" i="2" s="1"/>
  <c r="F22" i="2"/>
  <c r="H22" i="2"/>
  <c r="J22" i="2"/>
  <c r="K22" i="2"/>
  <c r="L22" i="2"/>
  <c r="N22" i="2"/>
  <c r="A23" i="2"/>
  <c r="B23" i="2"/>
  <c r="C23" i="2"/>
  <c r="D23" i="2" s="1"/>
  <c r="F23" i="2"/>
  <c r="H23" i="2"/>
  <c r="J23" i="2"/>
  <c r="K23" i="2"/>
  <c r="L23" i="2"/>
  <c r="N23" i="2"/>
  <c r="A24" i="2"/>
  <c r="B24" i="2"/>
  <c r="C24" i="2"/>
  <c r="D24" i="2" s="1"/>
  <c r="F24" i="2"/>
  <c r="H24" i="2"/>
  <c r="J24" i="2"/>
  <c r="K24" i="2"/>
  <c r="L24" i="2"/>
  <c r="N24" i="2"/>
  <c r="A25" i="2"/>
  <c r="B25" i="2"/>
  <c r="C25" i="2"/>
  <c r="D25" i="2" s="1"/>
  <c r="F25" i="2"/>
  <c r="H25" i="2"/>
  <c r="J25" i="2"/>
  <c r="K25" i="2"/>
  <c r="L25" i="2"/>
  <c r="N25" i="2"/>
  <c r="A26" i="2"/>
  <c r="B26" i="2"/>
  <c r="C26" i="2"/>
  <c r="D26" i="2" s="1"/>
  <c r="F26" i="2"/>
  <c r="H26" i="2"/>
  <c r="J26" i="2"/>
  <c r="K26" i="2"/>
  <c r="L26" i="2"/>
  <c r="N26" i="2"/>
  <c r="A27" i="2"/>
  <c r="B27" i="2"/>
  <c r="C27" i="2"/>
  <c r="D27" i="2" s="1"/>
  <c r="F27" i="2"/>
  <c r="H27" i="2"/>
  <c r="J27" i="2"/>
  <c r="K27" i="2"/>
  <c r="L27" i="2"/>
  <c r="N27" i="2"/>
  <c r="A28" i="2"/>
  <c r="B28" i="2"/>
  <c r="C28" i="2"/>
  <c r="D28" i="2" s="1"/>
  <c r="F28" i="2"/>
  <c r="H28" i="2"/>
  <c r="J28" i="2"/>
  <c r="K28" i="2"/>
  <c r="L28" i="2"/>
  <c r="N28" i="2"/>
  <c r="A29" i="2"/>
  <c r="B29" i="2"/>
  <c r="C29" i="2"/>
  <c r="D29" i="2" s="1"/>
  <c r="F29" i="2"/>
  <c r="H29" i="2"/>
  <c r="J29" i="2"/>
  <c r="K29" i="2"/>
  <c r="L29" i="2"/>
  <c r="N29" i="2"/>
  <c r="B1" i="3"/>
  <c r="K10" i="2" s="1"/>
  <c r="E1" i="3"/>
  <c r="L11" i="2" s="1"/>
  <c r="K11" i="2"/>
  <c r="K9" i="2"/>
  <c r="K8" i="2"/>
  <c r="K7" i="2"/>
  <c r="K5" i="2"/>
  <c r="K4" i="2"/>
  <c r="K3" i="2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B11" i="2"/>
  <c r="B10" i="2"/>
  <c r="B9" i="2"/>
  <c r="B8" i="2"/>
  <c r="B7" i="2"/>
  <c r="B6" i="2"/>
  <c r="B5" i="2"/>
  <c r="B4" i="2"/>
  <c r="B3" i="2"/>
  <c r="B2" i="2"/>
  <c r="K2" i="2" l="1"/>
  <c r="K6" i="2"/>
  <c r="L2" i="2"/>
  <c r="L4" i="2"/>
  <c r="L6" i="2"/>
  <c r="L10" i="2"/>
  <c r="L8" i="2"/>
  <c r="L3" i="2"/>
  <c r="L5" i="2"/>
  <c r="L7" i="2"/>
  <c r="L9" i="2"/>
  <c r="A2" i="2" l="1"/>
  <c r="A3" i="2"/>
  <c r="A4" i="2"/>
  <c r="A5" i="2"/>
  <c r="A6" i="2"/>
  <c r="A7" i="2"/>
  <c r="A8" i="2"/>
  <c r="A9" i="2"/>
  <c r="A10" i="2"/>
  <c r="A11" i="2"/>
  <c r="N3" i="2" l="1"/>
  <c r="N4" i="2"/>
  <c r="N5" i="2"/>
  <c r="N6" i="2"/>
  <c r="N7" i="2"/>
  <c r="N8" i="2"/>
  <c r="N9" i="2"/>
  <c r="N10" i="2"/>
  <c r="N11" i="2"/>
  <c r="N2" i="2"/>
  <c r="F3" i="2" l="1"/>
  <c r="H3" i="2"/>
  <c r="J3" i="2"/>
  <c r="F4" i="2"/>
  <c r="H4" i="2"/>
  <c r="J4" i="2"/>
  <c r="F5" i="2"/>
  <c r="H5" i="2"/>
  <c r="J5" i="2"/>
  <c r="F6" i="2"/>
  <c r="H6" i="2"/>
  <c r="J6" i="2"/>
  <c r="F7" i="2"/>
  <c r="H7" i="2"/>
  <c r="J7" i="2"/>
  <c r="F8" i="2"/>
  <c r="H8" i="2"/>
  <c r="J8" i="2"/>
  <c r="F9" i="2"/>
  <c r="H9" i="2"/>
  <c r="J9" i="2"/>
  <c r="F10" i="2"/>
  <c r="H10" i="2"/>
  <c r="J10" i="2"/>
  <c r="F11" i="2"/>
  <c r="H11" i="2"/>
  <c r="J11" i="2"/>
  <c r="J2" i="2"/>
  <c r="H2" i="2"/>
  <c r="F2" i="2"/>
</calcChain>
</file>

<file path=xl/sharedStrings.xml><?xml version="1.0" encoding="utf-8"?>
<sst xmlns="http://schemas.openxmlformats.org/spreadsheetml/2006/main" count="295" uniqueCount="109">
  <si>
    <t>climates_available</t>
  </si>
  <si>
    <t>ALL_CLIMATES</t>
  </si>
  <si>
    <t>introduction_date</t>
  </si>
  <si>
    <t>Introduction Year</t>
  </si>
  <si>
    <t>Model Life</t>
  </si>
  <si>
    <t>model_life</t>
  </si>
  <si>
    <t>retire_early</t>
  </si>
  <si>
    <t>reliability_decay</t>
  </si>
  <si>
    <t>cost_factor</t>
  </si>
  <si>
    <t>running_cost_factor</t>
  </si>
  <si>
    <t>sprite_id</t>
  </si>
  <si>
    <t>speed</t>
  </si>
  <si>
    <t>Speed (km/h)</t>
  </si>
  <si>
    <t>refit_cost</t>
  </si>
  <si>
    <t>running_cost_base</t>
  </si>
  <si>
    <t>Reliability Decay</t>
  </si>
  <si>
    <t>name</t>
  </si>
  <si>
    <t>Number</t>
  </si>
  <si>
    <t>Name</t>
  </si>
  <si>
    <t>Graphics</t>
  </si>
  <si>
    <t>graphics</t>
  </si>
  <si>
    <t>Cost (£)</t>
  </si>
  <si>
    <t>Running Cost (£)</t>
  </si>
  <si>
    <t>id</t>
  </si>
  <si>
    <t>misc_flags</t>
  </si>
  <si>
    <t>bitmask(TRAIN_FLAG_2CC)</t>
  </si>
  <si>
    <t>Kelling K9</t>
  </si>
  <si>
    <t>HellasWorks 'DX1'</t>
  </si>
  <si>
    <t>Kelling K11</t>
  </si>
  <si>
    <t>Aeolis Air 'He'</t>
  </si>
  <si>
    <t>TharsisAero Swan</t>
  </si>
  <si>
    <t>Kelling KA1</t>
  </si>
  <si>
    <t>Aeolis Air 'H2'</t>
  </si>
  <si>
    <t>HellasWorks 'D3x'</t>
  </si>
  <si>
    <t>Aeolis Air 'H2X'</t>
  </si>
  <si>
    <t>TharsisAero Petrel</t>
  </si>
  <si>
    <t>HellasWorks 'D3xi'</t>
  </si>
  <si>
    <t>Argyre Coop HydroA</t>
  </si>
  <si>
    <t>TharsisAero Albatros</t>
  </si>
  <si>
    <t>FFP Orbitus</t>
  </si>
  <si>
    <t>HellasWorks 'RSi'</t>
  </si>
  <si>
    <t>Aeolis Air 'N2H4'</t>
  </si>
  <si>
    <t>HellasWorks 'RSii'</t>
  </si>
  <si>
    <t>FFP Supra</t>
  </si>
  <si>
    <t>TharsisAero Falcon</t>
  </si>
  <si>
    <t>TharsisAero Hummingbird</t>
  </si>
  <si>
    <t>HellasWorks 'H1'</t>
  </si>
  <si>
    <t>HellasWorks 'Hx1'</t>
  </si>
  <si>
    <t>TharsisAero Tern</t>
  </si>
  <si>
    <t>Aeolis Air VTOL 'He'</t>
  </si>
  <si>
    <t>HellasWorks 'QXa'</t>
  </si>
  <si>
    <t>TharsisAero Nightjar</t>
  </si>
  <si>
    <t>Aeolis Air VTOL 'H2'</t>
  </si>
  <si>
    <t>TharsisAero Kestrel</t>
  </si>
  <si>
    <t>Type</t>
  </si>
  <si>
    <t>DIRI</t>
  </si>
  <si>
    <t>AERO</t>
  </si>
  <si>
    <t>RPLA</t>
  </si>
  <si>
    <t>VTBA</t>
  </si>
  <si>
    <t>QUAD</t>
  </si>
  <si>
    <t>Base</t>
  </si>
  <si>
    <t>Running</t>
  </si>
  <si>
    <t>PR_RUNNING_AIRCRAFT</t>
  </si>
  <si>
    <t>PF_BUILD_VEHICLE_AIRCRAFT</t>
  </si>
  <si>
    <t>../graphics/Vehicles/Blender_Aircraft/Dirigible_1/combined_8bpp</t>
  </si>
  <si>
    <t>../graphics/Vehicles/Blender_Aircraft/Dirigible_6/combined_8bpp</t>
  </si>
  <si>
    <t>../graphics/Vehicles/Blender_Aircraft/Dirigible_5/combined_8bpp</t>
  </si>
  <si>
    <t>../graphics/Vehicles/Blender_Aircraft/Dirigible_3/combined_8bpp</t>
  </si>
  <si>
    <t>../graphics/Vehicles/Blender_Aircraft/Dirigible_2/combined_8bpp</t>
  </si>
  <si>
    <t>../graphics/Vehicles/Blender_Aircraft/Dirigible_4/combined_8bpp</t>
  </si>
  <si>
    <t>../graphics/Vehicles/Blender_Aircraft/Dirigible_7/combined_8bpp</t>
  </si>
  <si>
    <t>../graphics/Vehicles/Blender_Aircraft/Dirigible_8/combined_8bpp</t>
  </si>
  <si>
    <t>../graphics/Vehicles/Blender_Aircraft/Dirigible_9/combined_8bpp</t>
  </si>
  <si>
    <t>../graphics/Vehicles/Blender_Aircraft/Aeroplane_2/combined_8bpp</t>
  </si>
  <si>
    <t>../graphics/Vehicles/Blender_Aircraft/Aeroplane_3/combined_8bpp</t>
  </si>
  <si>
    <t>../graphics/Vehicles/Blender_Aircraft/Aeroplane_1/combined_8bpp</t>
  </si>
  <si>
    <t>../graphics/Vehicles/Blender_Aircraft/Aeroplane_4/combined_8bpp</t>
  </si>
  <si>
    <t>../graphics/Vehicles/Blender_Aircraft/RocketPlane_4/combined_8bpp</t>
  </si>
  <si>
    <t>../graphics/Vehicles/Blender_Aircraft/RocketPlane_2/combined_8bpp</t>
  </si>
  <si>
    <t>../graphics/Vehicles/Blender_Aircraft/RocketPlane_3/combined_8bpp</t>
  </si>
  <si>
    <t>../graphics/Vehicles/Blender_Aircraft/RocketPlane_1/combined_8bpp</t>
  </si>
  <si>
    <t>../graphics/Vehicles/Blender_Aircraft/RocketPlane_5/combined_8bpp</t>
  </si>
  <si>
    <t>../graphics/Vehicles/Blender_Aircraft/RocketPlane_6/combined_8bpp</t>
  </si>
  <si>
    <t>../graphics/Vehicles/Blender_Aircraft/VTOL_Balloon_2/combined_8bpp</t>
  </si>
  <si>
    <t>../graphics/Vehicles/Blender_Aircraft/VTOL_Balloon_3/combined_8bpp</t>
  </si>
  <si>
    <t>../graphics/Vehicles/Blender_Aircraft/VTOL_Balloon_1/combined_8bpp</t>
  </si>
  <si>
    <t>../graphics/Vehicles/Blender_Aircraft/VTOL_Balloon_4/combined_8bpp</t>
  </si>
  <si>
    <t>../graphics/Vehicles/Blender_Aircraft/Quadcopter_1/combined_8bpp</t>
  </si>
  <si>
    <t>../graphics/Vehicles/Blender_Aircraft/Quadcopter_2/combined_8bpp</t>
  </si>
  <si>
    <t>../graphics/Vehicles/Blender_Aircraft/Quadcopter_3/combined_8bpp</t>
  </si>
  <si>
    <t>../graphics/Vehicles/Blender_Aircraft/Quadcopter_4/combined_8bpp</t>
  </si>
  <si>
    <t>Range</t>
  </si>
  <si>
    <t>range</t>
  </si>
  <si>
    <t>AIRCRAFT_TYPE_SMALL</t>
  </si>
  <si>
    <t>AIRCRAFT_TYPE_HELICOPTER</t>
  </si>
  <si>
    <t>AIRCRAFT_TYPE_LARGE</t>
  </si>
  <si>
    <t>aircraft_type</t>
  </si>
  <si>
    <t>Passenger capacity</t>
  </si>
  <si>
    <t>Mail capacity</t>
  </si>
  <si>
    <t>passenger_capacity</t>
  </si>
  <si>
    <t>mail_capacity</t>
  </si>
  <si>
    <t>cost_base</t>
  </si>
  <si>
    <t>SPRITE_ID_NEW_AIRCRAFT</t>
  </si>
  <si>
    <t>acceleration</t>
  </si>
  <si>
    <t>Acceleration factor</t>
  </si>
  <si>
    <t>Vehicle Life</t>
  </si>
  <si>
    <t>vehicle_life</t>
  </si>
  <si>
    <t>Loading Speed</t>
  </si>
  <si>
    <t>loading_speed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</si>
</sst>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/>
  </sheetViews>
  <sheetFormatPr defaultRowHeight="15" x14ac:dyDescent="0.25"/>
  <cols>
    <col min="1" max="1" width="21.7109375" bestFit="1" customWidth="1"/>
    <col min="2" max="2" width="65.42578125" bestFit="1" customWidth="1"/>
  </cols>
  <sheetData>
    <row r="1" spans="1:17" x14ac:dyDescent="0.25">
      <c r="A1" t="s">
        <v>18</v>
      </c>
      <c r="B1" t="s">
        <v>19</v>
      </c>
      <c r="C1" t="s">
        <v>17</v>
      </c>
      <c r="D1" t="s">
        <v>3</v>
      </c>
      <c r="E1" t="s">
        <v>105</v>
      </c>
      <c r="F1" t="s">
        <v>4</v>
      </c>
      <c r="G1" t="s">
        <v>15</v>
      </c>
      <c r="H1" t="s">
        <v>21</v>
      </c>
      <c r="I1" t="s">
        <v>22</v>
      </c>
      <c r="J1" t="s">
        <v>12</v>
      </c>
      <c r="K1" t="s">
        <v>104</v>
      </c>
      <c r="L1" t="s">
        <v>97</v>
      </c>
      <c r="M1" t="s">
        <v>98</v>
      </c>
      <c r="N1" t="s">
        <v>107</v>
      </c>
      <c r="O1" t="s">
        <v>91</v>
      </c>
      <c r="P1" t="s">
        <v>54</v>
      </c>
      <c r="Q1" t="s">
        <v>54</v>
      </c>
    </row>
    <row r="2" spans="1:17" x14ac:dyDescent="0.25">
      <c r="A2" t="s">
        <v>26</v>
      </c>
      <c r="B2" t="s">
        <v>64</v>
      </c>
      <c r="C2">
        <v>1</v>
      </c>
      <c r="D2">
        <v>1938</v>
      </c>
      <c r="E2">
        <v>20</v>
      </c>
      <c r="F2">
        <v>35</v>
      </c>
      <c r="G2">
        <v>20</v>
      </c>
      <c r="H2" s="1">
        <v>24773</v>
      </c>
      <c r="I2" s="1">
        <v>2586</v>
      </c>
      <c r="J2" s="1">
        <v>283</v>
      </c>
      <c r="K2" s="1">
        <f t="shared" ref="K2:K19" si="0">J2/50</f>
        <v>5.66</v>
      </c>
      <c r="L2" s="1">
        <v>200</v>
      </c>
      <c r="M2" s="1">
        <v>20</v>
      </c>
      <c r="N2" s="1">
        <v>20</v>
      </c>
      <c r="O2" s="1">
        <v>0</v>
      </c>
      <c r="P2" s="1" t="s">
        <v>93</v>
      </c>
      <c r="Q2" t="s">
        <v>55</v>
      </c>
    </row>
    <row r="3" spans="1:17" x14ac:dyDescent="0.25">
      <c r="A3" t="s">
        <v>27</v>
      </c>
      <c r="B3" t="s">
        <v>65</v>
      </c>
      <c r="C3">
        <v>2</v>
      </c>
      <c r="D3">
        <v>1947</v>
      </c>
      <c r="E3">
        <v>20</v>
      </c>
      <c r="F3">
        <v>35</v>
      </c>
      <c r="G3">
        <v>20</v>
      </c>
      <c r="H3" s="1">
        <v>30915</v>
      </c>
      <c r="I3" s="1">
        <v>2911</v>
      </c>
      <c r="J3" s="1">
        <v>308</v>
      </c>
      <c r="K3" s="1">
        <f t="shared" si="0"/>
        <v>6.16</v>
      </c>
      <c r="L3" s="1">
        <v>300</v>
      </c>
      <c r="M3" s="1">
        <v>30</v>
      </c>
      <c r="N3" s="1">
        <v>20</v>
      </c>
      <c r="O3" s="1">
        <v>0</v>
      </c>
      <c r="P3" s="1" t="s">
        <v>93</v>
      </c>
      <c r="Q3" t="s">
        <v>55</v>
      </c>
    </row>
    <row r="4" spans="1:17" x14ac:dyDescent="0.25">
      <c r="A4" t="s">
        <v>28</v>
      </c>
      <c r="B4" t="s">
        <v>66</v>
      </c>
      <c r="C4">
        <v>3</v>
      </c>
      <c r="D4">
        <v>1962</v>
      </c>
      <c r="E4">
        <v>20</v>
      </c>
      <c r="F4">
        <v>35</v>
      </c>
      <c r="G4">
        <v>20</v>
      </c>
      <c r="H4" s="1">
        <v>34890</v>
      </c>
      <c r="I4" s="1">
        <v>3518</v>
      </c>
      <c r="J4" s="1">
        <v>335</v>
      </c>
      <c r="K4" s="1">
        <f t="shared" si="0"/>
        <v>6.7</v>
      </c>
      <c r="L4" s="1">
        <v>300</v>
      </c>
      <c r="M4" s="1">
        <v>30</v>
      </c>
      <c r="N4" s="1">
        <v>20</v>
      </c>
      <c r="O4" s="1">
        <v>0</v>
      </c>
      <c r="P4" s="1" t="s">
        <v>93</v>
      </c>
      <c r="Q4" t="s">
        <v>55</v>
      </c>
    </row>
    <row r="5" spans="1:17" x14ac:dyDescent="0.25">
      <c r="A5" t="s">
        <v>29</v>
      </c>
      <c r="B5" t="s">
        <v>67</v>
      </c>
      <c r="C5">
        <v>4</v>
      </c>
      <c r="D5">
        <v>1974</v>
      </c>
      <c r="E5">
        <v>22</v>
      </c>
      <c r="F5">
        <v>35</v>
      </c>
      <c r="G5">
        <v>20</v>
      </c>
      <c r="H5" s="1">
        <v>38930</v>
      </c>
      <c r="I5" s="1">
        <v>4089</v>
      </c>
      <c r="J5" s="1">
        <v>367</v>
      </c>
      <c r="K5" s="1">
        <f t="shared" si="0"/>
        <v>7.34</v>
      </c>
      <c r="L5" s="1">
        <v>360</v>
      </c>
      <c r="M5" s="1">
        <v>35</v>
      </c>
      <c r="N5" s="1">
        <v>20</v>
      </c>
      <c r="O5" s="1">
        <v>0</v>
      </c>
      <c r="P5" s="1" t="s">
        <v>93</v>
      </c>
      <c r="Q5" t="s">
        <v>55</v>
      </c>
    </row>
    <row r="6" spans="1:17" x14ac:dyDescent="0.25">
      <c r="A6" t="s">
        <v>30</v>
      </c>
      <c r="B6" t="s">
        <v>68</v>
      </c>
      <c r="C6">
        <v>5</v>
      </c>
      <c r="D6">
        <v>1984</v>
      </c>
      <c r="E6">
        <v>20</v>
      </c>
      <c r="F6">
        <v>35</v>
      </c>
      <c r="G6">
        <v>20</v>
      </c>
      <c r="H6" s="1">
        <v>43142</v>
      </c>
      <c r="I6" s="1">
        <v>4336</v>
      </c>
      <c r="J6" s="1">
        <v>401</v>
      </c>
      <c r="K6" s="1">
        <f t="shared" si="0"/>
        <v>8.02</v>
      </c>
      <c r="L6" s="1">
        <v>400</v>
      </c>
      <c r="M6" s="1">
        <v>40</v>
      </c>
      <c r="N6" s="1">
        <v>20</v>
      </c>
      <c r="O6" s="1">
        <v>0</v>
      </c>
      <c r="P6" s="1" t="s">
        <v>93</v>
      </c>
      <c r="Q6" t="s">
        <v>55</v>
      </c>
    </row>
    <row r="7" spans="1:17" x14ac:dyDescent="0.25">
      <c r="A7" t="s">
        <v>31</v>
      </c>
      <c r="B7" t="s">
        <v>69</v>
      </c>
      <c r="C7">
        <v>6</v>
      </c>
      <c r="D7">
        <v>1996</v>
      </c>
      <c r="E7">
        <v>22</v>
      </c>
      <c r="F7">
        <v>35</v>
      </c>
      <c r="G7">
        <v>20</v>
      </c>
      <c r="H7" s="1">
        <v>47031</v>
      </c>
      <c r="I7" s="1">
        <v>5040</v>
      </c>
      <c r="J7" s="1">
        <v>421</v>
      </c>
      <c r="K7" s="1">
        <f t="shared" si="0"/>
        <v>8.42</v>
      </c>
      <c r="L7" s="1">
        <v>470</v>
      </c>
      <c r="M7" s="1">
        <v>45</v>
      </c>
      <c r="N7" s="1">
        <v>20</v>
      </c>
      <c r="O7" s="1">
        <v>0</v>
      </c>
      <c r="P7" s="1" t="s">
        <v>93</v>
      </c>
      <c r="Q7" t="s">
        <v>55</v>
      </c>
    </row>
    <row r="8" spans="1:17" x14ac:dyDescent="0.25">
      <c r="A8" t="s">
        <v>32</v>
      </c>
      <c r="B8" t="s">
        <v>70</v>
      </c>
      <c r="C8">
        <v>7</v>
      </c>
      <c r="D8">
        <v>2003</v>
      </c>
      <c r="E8">
        <v>22</v>
      </c>
      <c r="F8">
        <v>35</v>
      </c>
      <c r="G8">
        <v>20</v>
      </c>
      <c r="H8" s="1">
        <v>52556</v>
      </c>
      <c r="I8" s="1">
        <v>5144</v>
      </c>
      <c r="J8" s="1">
        <v>465</v>
      </c>
      <c r="K8" s="1">
        <f t="shared" si="0"/>
        <v>9.3000000000000007</v>
      </c>
      <c r="L8" s="1">
        <v>520</v>
      </c>
      <c r="M8" s="1">
        <v>50</v>
      </c>
      <c r="N8" s="1">
        <v>20</v>
      </c>
      <c r="O8" s="1">
        <v>0</v>
      </c>
      <c r="P8" s="1" t="s">
        <v>93</v>
      </c>
      <c r="Q8" t="s">
        <v>55</v>
      </c>
    </row>
    <row r="9" spans="1:17" x14ac:dyDescent="0.25">
      <c r="A9" t="s">
        <v>33</v>
      </c>
      <c r="B9" t="s">
        <v>71</v>
      </c>
      <c r="C9">
        <v>8</v>
      </c>
      <c r="D9">
        <v>2018</v>
      </c>
      <c r="E9">
        <v>20</v>
      </c>
      <c r="F9">
        <v>35</v>
      </c>
      <c r="G9">
        <v>20</v>
      </c>
      <c r="H9" s="1">
        <v>58218</v>
      </c>
      <c r="I9" s="1">
        <v>5758</v>
      </c>
      <c r="J9" s="1">
        <v>493</v>
      </c>
      <c r="K9" s="1">
        <f t="shared" si="0"/>
        <v>9.86</v>
      </c>
      <c r="L9" s="1">
        <v>590</v>
      </c>
      <c r="M9" s="1">
        <v>60</v>
      </c>
      <c r="N9" s="1">
        <v>20</v>
      </c>
      <c r="O9" s="1">
        <v>0</v>
      </c>
      <c r="P9" s="1" t="s">
        <v>93</v>
      </c>
      <c r="Q9" t="s">
        <v>55</v>
      </c>
    </row>
    <row r="10" spans="1:17" x14ac:dyDescent="0.25">
      <c r="A10" t="s">
        <v>34</v>
      </c>
      <c r="B10" t="s">
        <v>72</v>
      </c>
      <c r="C10">
        <v>9</v>
      </c>
      <c r="D10">
        <v>2023</v>
      </c>
      <c r="E10">
        <v>22</v>
      </c>
      <c r="F10">
        <v>35</v>
      </c>
      <c r="G10">
        <v>20</v>
      </c>
      <c r="H10" s="1">
        <v>60652</v>
      </c>
      <c r="I10" s="1">
        <v>6066</v>
      </c>
      <c r="J10" s="1">
        <v>508</v>
      </c>
      <c r="K10" s="1">
        <f t="shared" si="0"/>
        <v>10.16</v>
      </c>
      <c r="L10" s="1">
        <v>630</v>
      </c>
      <c r="M10" s="1">
        <v>65</v>
      </c>
      <c r="N10" s="1">
        <v>20</v>
      </c>
      <c r="O10" s="1">
        <v>0</v>
      </c>
      <c r="P10" s="1" t="s">
        <v>93</v>
      </c>
      <c r="Q10" t="s">
        <v>55</v>
      </c>
    </row>
    <row r="11" spans="1:17" x14ac:dyDescent="0.25">
      <c r="A11" t="s">
        <v>35</v>
      </c>
      <c r="B11" t="s">
        <v>73</v>
      </c>
      <c r="C11">
        <v>1</v>
      </c>
      <c r="D11">
        <v>1996</v>
      </c>
      <c r="E11">
        <v>22</v>
      </c>
      <c r="F11">
        <v>35</v>
      </c>
      <c r="G11">
        <v>20</v>
      </c>
      <c r="H11" s="1">
        <v>56490</v>
      </c>
      <c r="I11" s="1">
        <v>5191</v>
      </c>
      <c r="J11" s="1">
        <v>717</v>
      </c>
      <c r="K11" s="1">
        <f t="shared" si="0"/>
        <v>14.34</v>
      </c>
      <c r="L11" s="1">
        <v>140</v>
      </c>
      <c r="M11" s="1">
        <v>15</v>
      </c>
      <c r="N11" s="1">
        <v>20</v>
      </c>
      <c r="O11" s="1">
        <v>0</v>
      </c>
      <c r="P11" s="1" t="s">
        <v>95</v>
      </c>
      <c r="Q11" t="s">
        <v>56</v>
      </c>
    </row>
    <row r="12" spans="1:17" x14ac:dyDescent="0.25">
      <c r="A12" t="s">
        <v>36</v>
      </c>
      <c r="B12" t="s">
        <v>74</v>
      </c>
      <c r="C12">
        <v>2</v>
      </c>
      <c r="D12">
        <v>2016</v>
      </c>
      <c r="E12">
        <v>22</v>
      </c>
      <c r="F12">
        <v>35</v>
      </c>
      <c r="G12">
        <v>20</v>
      </c>
      <c r="H12" s="1">
        <v>60583</v>
      </c>
      <c r="I12" s="1">
        <v>6878</v>
      </c>
      <c r="J12" s="1">
        <v>801</v>
      </c>
      <c r="K12" s="1">
        <f t="shared" si="0"/>
        <v>16.02</v>
      </c>
      <c r="L12" s="1">
        <v>150</v>
      </c>
      <c r="M12" s="1">
        <v>15</v>
      </c>
      <c r="N12" s="1">
        <v>20</v>
      </c>
      <c r="O12" s="1">
        <v>0</v>
      </c>
      <c r="P12" s="1" t="s">
        <v>95</v>
      </c>
      <c r="Q12" t="s">
        <v>56</v>
      </c>
    </row>
    <row r="13" spans="1:17" x14ac:dyDescent="0.25">
      <c r="A13" t="s">
        <v>37</v>
      </c>
      <c r="B13" t="s">
        <v>75</v>
      </c>
      <c r="C13">
        <v>3</v>
      </c>
      <c r="D13">
        <v>2029</v>
      </c>
      <c r="E13">
        <v>20</v>
      </c>
      <c r="F13">
        <v>35</v>
      </c>
      <c r="G13">
        <v>20</v>
      </c>
      <c r="H13" s="1">
        <v>71159</v>
      </c>
      <c r="I13" s="1">
        <v>7555</v>
      </c>
      <c r="J13" s="1">
        <v>887</v>
      </c>
      <c r="K13" s="1">
        <f t="shared" si="0"/>
        <v>17.739999999999998</v>
      </c>
      <c r="L13" s="1">
        <v>190</v>
      </c>
      <c r="M13" s="1">
        <v>20</v>
      </c>
      <c r="N13" s="1">
        <v>20</v>
      </c>
      <c r="O13" s="1">
        <v>0</v>
      </c>
      <c r="P13" s="1" t="s">
        <v>95</v>
      </c>
      <c r="Q13" t="s">
        <v>56</v>
      </c>
    </row>
    <row r="14" spans="1:17" x14ac:dyDescent="0.25">
      <c r="A14" t="s">
        <v>38</v>
      </c>
      <c r="B14" t="s">
        <v>76</v>
      </c>
      <c r="C14">
        <v>4</v>
      </c>
      <c r="D14">
        <v>2041</v>
      </c>
      <c r="E14">
        <v>20</v>
      </c>
      <c r="F14">
        <v>35</v>
      </c>
      <c r="G14">
        <v>20</v>
      </c>
      <c r="H14" s="1">
        <v>84163</v>
      </c>
      <c r="I14" s="1">
        <v>8197</v>
      </c>
      <c r="J14" s="1">
        <v>922</v>
      </c>
      <c r="K14" s="1">
        <f t="shared" si="0"/>
        <v>18.440000000000001</v>
      </c>
      <c r="L14" s="1">
        <v>210</v>
      </c>
      <c r="M14" s="1">
        <v>20</v>
      </c>
      <c r="N14" s="1">
        <v>20</v>
      </c>
      <c r="O14" s="1">
        <v>0</v>
      </c>
      <c r="P14" s="1" t="s">
        <v>95</v>
      </c>
      <c r="Q14" t="s">
        <v>56</v>
      </c>
    </row>
    <row r="15" spans="1:17" x14ac:dyDescent="0.25">
      <c r="A15" t="s">
        <v>39</v>
      </c>
      <c r="B15" t="s">
        <v>77</v>
      </c>
      <c r="C15">
        <v>1</v>
      </c>
      <c r="D15">
        <v>1937</v>
      </c>
      <c r="E15">
        <v>20</v>
      </c>
      <c r="F15">
        <v>35</v>
      </c>
      <c r="G15">
        <v>20</v>
      </c>
      <c r="H15" s="1">
        <v>119786</v>
      </c>
      <c r="I15" s="1">
        <v>6418</v>
      </c>
      <c r="J15" s="1">
        <v>2024</v>
      </c>
      <c r="K15" s="1">
        <f t="shared" si="0"/>
        <v>40.479999999999997</v>
      </c>
      <c r="L15" s="1">
        <v>15</v>
      </c>
      <c r="M15" s="1">
        <v>0</v>
      </c>
      <c r="N15" s="1">
        <v>20</v>
      </c>
      <c r="O15" s="1">
        <v>0</v>
      </c>
      <c r="P15" s="1" t="s">
        <v>95</v>
      </c>
      <c r="Q15" t="s">
        <v>57</v>
      </c>
    </row>
    <row r="16" spans="1:17" x14ac:dyDescent="0.25">
      <c r="A16" t="s">
        <v>40</v>
      </c>
      <c r="B16" t="s">
        <v>78</v>
      </c>
      <c r="C16">
        <v>2</v>
      </c>
      <c r="D16">
        <v>1962</v>
      </c>
      <c r="E16">
        <v>22</v>
      </c>
      <c r="F16">
        <v>35</v>
      </c>
      <c r="G16">
        <v>16</v>
      </c>
      <c r="H16" s="1">
        <v>146955</v>
      </c>
      <c r="I16" s="1">
        <v>6961</v>
      </c>
      <c r="J16" s="1">
        <v>2154</v>
      </c>
      <c r="K16" s="1">
        <f t="shared" si="0"/>
        <v>43.08</v>
      </c>
      <c r="L16" s="1">
        <v>20</v>
      </c>
      <c r="M16" s="1">
        <v>0</v>
      </c>
      <c r="N16" s="1">
        <v>20</v>
      </c>
      <c r="O16" s="1">
        <v>0</v>
      </c>
      <c r="P16" s="1" t="s">
        <v>95</v>
      </c>
      <c r="Q16" t="s">
        <v>57</v>
      </c>
    </row>
    <row r="17" spans="1:17" x14ac:dyDescent="0.25">
      <c r="A17" t="s">
        <v>41</v>
      </c>
      <c r="B17" t="s">
        <v>79</v>
      </c>
      <c r="C17">
        <v>3</v>
      </c>
      <c r="D17">
        <v>1977</v>
      </c>
      <c r="E17">
        <v>20</v>
      </c>
      <c r="F17">
        <v>35</v>
      </c>
      <c r="G17">
        <v>16</v>
      </c>
      <c r="H17" s="1">
        <v>158605</v>
      </c>
      <c r="I17" s="1">
        <v>7936</v>
      </c>
      <c r="J17" s="1">
        <v>2241</v>
      </c>
      <c r="K17" s="1">
        <f t="shared" si="0"/>
        <v>44.82</v>
      </c>
      <c r="L17" s="1">
        <v>20</v>
      </c>
      <c r="M17" s="1">
        <v>0</v>
      </c>
      <c r="N17" s="1">
        <v>20</v>
      </c>
      <c r="O17" s="1">
        <v>0</v>
      </c>
      <c r="P17" s="1" t="s">
        <v>95</v>
      </c>
      <c r="Q17" t="s">
        <v>57</v>
      </c>
    </row>
    <row r="18" spans="1:17" x14ac:dyDescent="0.25">
      <c r="A18" t="s">
        <v>42</v>
      </c>
      <c r="B18" t="s">
        <v>80</v>
      </c>
      <c r="C18">
        <v>4</v>
      </c>
      <c r="D18">
        <v>1995</v>
      </c>
      <c r="E18">
        <v>22</v>
      </c>
      <c r="F18">
        <v>35</v>
      </c>
      <c r="G18">
        <v>16</v>
      </c>
      <c r="H18" s="1">
        <v>172959</v>
      </c>
      <c r="I18" s="1">
        <v>8949</v>
      </c>
      <c r="J18" s="1">
        <v>2424</v>
      </c>
      <c r="K18" s="1">
        <f t="shared" si="0"/>
        <v>48.48</v>
      </c>
      <c r="L18" s="1">
        <v>25</v>
      </c>
      <c r="M18" s="1">
        <v>5</v>
      </c>
      <c r="N18" s="1">
        <v>20</v>
      </c>
      <c r="O18" s="1">
        <v>0</v>
      </c>
      <c r="P18" s="1" t="s">
        <v>95</v>
      </c>
      <c r="Q18" t="s">
        <v>57</v>
      </c>
    </row>
    <row r="19" spans="1:17" x14ac:dyDescent="0.25">
      <c r="A19" t="s">
        <v>43</v>
      </c>
      <c r="B19" t="s">
        <v>81</v>
      </c>
      <c r="C19">
        <v>5</v>
      </c>
      <c r="D19">
        <v>2011</v>
      </c>
      <c r="E19">
        <v>22</v>
      </c>
      <c r="F19">
        <v>35</v>
      </c>
      <c r="G19">
        <v>16</v>
      </c>
      <c r="H19" s="1">
        <v>193594</v>
      </c>
      <c r="I19" s="1">
        <v>9311</v>
      </c>
      <c r="J19" s="1">
        <v>2498</v>
      </c>
      <c r="K19" s="1">
        <f t="shared" si="0"/>
        <v>49.96</v>
      </c>
      <c r="L19" s="1">
        <v>30</v>
      </c>
      <c r="M19" s="1">
        <v>5</v>
      </c>
      <c r="N19" s="1">
        <v>20</v>
      </c>
      <c r="O19" s="1">
        <v>0</v>
      </c>
      <c r="P19" s="1" t="s">
        <v>95</v>
      </c>
      <c r="Q19" t="s">
        <v>57</v>
      </c>
    </row>
    <row r="20" spans="1:17" x14ac:dyDescent="0.25">
      <c r="A20" t="s">
        <v>44</v>
      </c>
      <c r="B20" t="s">
        <v>82</v>
      </c>
      <c r="C20">
        <v>6</v>
      </c>
      <c r="D20">
        <v>2027</v>
      </c>
      <c r="E20">
        <v>20</v>
      </c>
      <c r="F20">
        <v>35</v>
      </c>
      <c r="G20">
        <v>16</v>
      </c>
      <c r="H20" s="1">
        <v>216473</v>
      </c>
      <c r="I20">
        <v>9562</v>
      </c>
      <c r="J20" s="1">
        <v>2686</v>
      </c>
      <c r="K20" s="1">
        <f>J20/50</f>
        <v>53.72</v>
      </c>
      <c r="L20" s="1">
        <v>30</v>
      </c>
      <c r="M20" s="1">
        <v>5</v>
      </c>
      <c r="N20" s="1">
        <v>20</v>
      </c>
      <c r="O20" s="1">
        <v>0</v>
      </c>
      <c r="P20" s="1" t="s">
        <v>95</v>
      </c>
      <c r="Q20" t="s">
        <v>57</v>
      </c>
    </row>
    <row r="21" spans="1:17" x14ac:dyDescent="0.25">
      <c r="A21" t="s">
        <v>45</v>
      </c>
      <c r="B21" t="s">
        <v>83</v>
      </c>
      <c r="C21">
        <v>1</v>
      </c>
      <c r="D21">
        <v>1935</v>
      </c>
      <c r="E21">
        <v>22</v>
      </c>
      <c r="F21">
        <v>35</v>
      </c>
      <c r="G21">
        <v>20</v>
      </c>
      <c r="H21" s="1">
        <v>16295</v>
      </c>
      <c r="I21" s="1">
        <v>1645</v>
      </c>
      <c r="J21" s="1">
        <v>181</v>
      </c>
      <c r="K21" s="1">
        <f t="shared" ref="K21:K29" si="1">J21/50</f>
        <v>3.62</v>
      </c>
      <c r="L21" s="1">
        <v>90</v>
      </c>
      <c r="M21" s="1">
        <v>10</v>
      </c>
      <c r="N21" s="1">
        <v>20</v>
      </c>
      <c r="O21" s="1">
        <v>0</v>
      </c>
      <c r="P21" s="1" t="s">
        <v>94</v>
      </c>
      <c r="Q21" t="s">
        <v>58</v>
      </c>
    </row>
    <row r="22" spans="1:17" x14ac:dyDescent="0.25">
      <c r="A22" t="s">
        <v>46</v>
      </c>
      <c r="B22" t="s">
        <v>84</v>
      </c>
      <c r="C22">
        <v>2</v>
      </c>
      <c r="D22">
        <v>1947</v>
      </c>
      <c r="E22">
        <v>22</v>
      </c>
      <c r="F22">
        <v>35</v>
      </c>
      <c r="G22">
        <v>20</v>
      </c>
      <c r="H22" s="1">
        <v>19396</v>
      </c>
      <c r="I22" s="1">
        <v>1812</v>
      </c>
      <c r="J22" s="1">
        <v>232</v>
      </c>
      <c r="K22" s="1">
        <f t="shared" si="1"/>
        <v>4.6399999999999997</v>
      </c>
      <c r="L22" s="1">
        <v>110</v>
      </c>
      <c r="M22" s="1">
        <v>10</v>
      </c>
      <c r="N22" s="1">
        <v>20</v>
      </c>
      <c r="O22" s="1">
        <v>0</v>
      </c>
      <c r="P22" s="1" t="s">
        <v>94</v>
      </c>
      <c r="Q22" t="s">
        <v>58</v>
      </c>
    </row>
    <row r="23" spans="1:17" x14ac:dyDescent="0.25">
      <c r="A23" t="s">
        <v>47</v>
      </c>
      <c r="B23" t="s">
        <v>83</v>
      </c>
      <c r="C23">
        <v>3</v>
      </c>
      <c r="D23">
        <v>1960</v>
      </c>
      <c r="E23">
        <v>22</v>
      </c>
      <c r="F23">
        <v>35</v>
      </c>
      <c r="G23">
        <v>20</v>
      </c>
      <c r="H23" s="1">
        <v>20289</v>
      </c>
      <c r="I23" s="1">
        <v>2249</v>
      </c>
      <c r="J23" s="1">
        <v>252</v>
      </c>
      <c r="K23" s="1">
        <f t="shared" si="1"/>
        <v>5.04</v>
      </c>
      <c r="L23" s="1">
        <v>130</v>
      </c>
      <c r="M23" s="1">
        <v>15</v>
      </c>
      <c r="N23" s="1">
        <v>20</v>
      </c>
      <c r="O23" s="1">
        <v>0</v>
      </c>
      <c r="P23" s="1" t="s">
        <v>94</v>
      </c>
      <c r="Q23" t="s">
        <v>58</v>
      </c>
    </row>
    <row r="24" spans="1:17" x14ac:dyDescent="0.25">
      <c r="A24" t="s">
        <v>48</v>
      </c>
      <c r="B24" t="s">
        <v>85</v>
      </c>
      <c r="C24">
        <v>4</v>
      </c>
      <c r="D24">
        <v>1973</v>
      </c>
      <c r="E24">
        <v>20</v>
      </c>
      <c r="F24">
        <v>35</v>
      </c>
      <c r="G24">
        <v>20</v>
      </c>
      <c r="H24" s="1">
        <v>24986</v>
      </c>
      <c r="I24" s="1">
        <v>2361</v>
      </c>
      <c r="J24" s="1">
        <v>271</v>
      </c>
      <c r="K24" s="1">
        <f t="shared" si="1"/>
        <v>5.42</v>
      </c>
      <c r="L24" s="1">
        <v>140</v>
      </c>
      <c r="M24" s="1">
        <v>15</v>
      </c>
      <c r="N24" s="1">
        <v>20</v>
      </c>
      <c r="O24" s="1">
        <v>0</v>
      </c>
      <c r="P24" s="1" t="s">
        <v>94</v>
      </c>
      <c r="Q24" t="s">
        <v>58</v>
      </c>
    </row>
    <row r="25" spans="1:17" x14ac:dyDescent="0.25">
      <c r="A25" t="s">
        <v>49</v>
      </c>
      <c r="B25" t="s">
        <v>86</v>
      </c>
      <c r="C25">
        <v>5</v>
      </c>
      <c r="D25">
        <v>1985</v>
      </c>
      <c r="E25">
        <v>20</v>
      </c>
      <c r="F25">
        <v>35</v>
      </c>
      <c r="G25">
        <v>20</v>
      </c>
      <c r="H25" s="1">
        <v>27244</v>
      </c>
      <c r="I25" s="1">
        <v>2754</v>
      </c>
      <c r="J25" s="1">
        <v>299</v>
      </c>
      <c r="K25" s="1">
        <f t="shared" si="1"/>
        <v>5.98</v>
      </c>
      <c r="L25" s="1">
        <v>150</v>
      </c>
      <c r="M25" s="1">
        <v>15</v>
      </c>
      <c r="N25" s="1">
        <v>20</v>
      </c>
      <c r="O25" s="1">
        <v>0</v>
      </c>
      <c r="P25" s="1" t="s">
        <v>94</v>
      </c>
      <c r="Q25" t="s">
        <v>58</v>
      </c>
    </row>
    <row r="26" spans="1:17" x14ac:dyDescent="0.25">
      <c r="A26" t="s">
        <v>50</v>
      </c>
      <c r="B26" t="s">
        <v>87</v>
      </c>
      <c r="C26">
        <v>6</v>
      </c>
      <c r="D26">
        <v>1988</v>
      </c>
      <c r="E26">
        <v>20</v>
      </c>
      <c r="F26">
        <v>35</v>
      </c>
      <c r="G26">
        <v>20</v>
      </c>
      <c r="H26" s="1">
        <v>31371</v>
      </c>
      <c r="I26" s="1">
        <v>3155</v>
      </c>
      <c r="J26" s="1">
        <v>321</v>
      </c>
      <c r="K26" s="1">
        <f t="shared" si="1"/>
        <v>6.42</v>
      </c>
      <c r="L26" s="1">
        <v>170</v>
      </c>
      <c r="M26" s="1">
        <v>15</v>
      </c>
      <c r="N26" s="1">
        <v>20</v>
      </c>
      <c r="O26" s="1">
        <v>0</v>
      </c>
      <c r="P26" s="1" t="s">
        <v>94</v>
      </c>
      <c r="Q26" t="s">
        <v>59</v>
      </c>
    </row>
    <row r="27" spans="1:17" x14ac:dyDescent="0.25">
      <c r="A27" t="s">
        <v>51</v>
      </c>
      <c r="B27" t="s">
        <v>88</v>
      </c>
      <c r="C27">
        <v>7</v>
      </c>
      <c r="D27">
        <v>2002</v>
      </c>
      <c r="E27">
        <v>22</v>
      </c>
      <c r="F27">
        <v>35</v>
      </c>
      <c r="G27">
        <v>20</v>
      </c>
      <c r="H27" s="1">
        <v>34747</v>
      </c>
      <c r="I27" s="1">
        <v>3484</v>
      </c>
      <c r="J27" s="1">
        <v>346</v>
      </c>
      <c r="K27" s="1">
        <f t="shared" si="1"/>
        <v>6.92</v>
      </c>
      <c r="L27" s="1">
        <v>180</v>
      </c>
      <c r="M27" s="1">
        <v>20</v>
      </c>
      <c r="N27" s="1">
        <v>20</v>
      </c>
      <c r="O27" s="1">
        <v>0</v>
      </c>
      <c r="P27" s="1" t="s">
        <v>94</v>
      </c>
      <c r="Q27" t="s">
        <v>59</v>
      </c>
    </row>
    <row r="28" spans="1:17" x14ac:dyDescent="0.25">
      <c r="A28" t="s">
        <v>52</v>
      </c>
      <c r="B28" t="s">
        <v>89</v>
      </c>
      <c r="C28">
        <v>8</v>
      </c>
      <c r="D28">
        <v>2019</v>
      </c>
      <c r="E28">
        <v>20</v>
      </c>
      <c r="F28">
        <v>35</v>
      </c>
      <c r="G28">
        <v>20</v>
      </c>
      <c r="H28" s="1">
        <v>38659</v>
      </c>
      <c r="I28" s="1">
        <v>3698</v>
      </c>
      <c r="J28" s="1">
        <v>389</v>
      </c>
      <c r="K28" s="1">
        <f t="shared" si="1"/>
        <v>7.78</v>
      </c>
      <c r="L28" s="1">
        <v>190</v>
      </c>
      <c r="M28" s="1">
        <v>20</v>
      </c>
      <c r="N28" s="1">
        <v>20</v>
      </c>
      <c r="O28" s="1">
        <v>0</v>
      </c>
      <c r="P28" s="1" t="s">
        <v>94</v>
      </c>
      <c r="Q28" t="s">
        <v>59</v>
      </c>
    </row>
    <row r="29" spans="1:17" x14ac:dyDescent="0.25">
      <c r="A29" t="s">
        <v>53</v>
      </c>
      <c r="B29" t="s">
        <v>90</v>
      </c>
      <c r="C29">
        <v>9</v>
      </c>
      <c r="D29">
        <v>2032</v>
      </c>
      <c r="E29">
        <v>22</v>
      </c>
      <c r="F29">
        <v>35</v>
      </c>
      <c r="G29">
        <v>20</v>
      </c>
      <c r="H29" s="1">
        <v>41809</v>
      </c>
      <c r="I29" s="1">
        <v>4135</v>
      </c>
      <c r="J29" s="1">
        <v>404</v>
      </c>
      <c r="K29" s="1">
        <f t="shared" si="1"/>
        <v>8.08</v>
      </c>
      <c r="L29" s="1">
        <v>210</v>
      </c>
      <c r="M29" s="1">
        <v>20</v>
      </c>
      <c r="N29" s="1">
        <v>20</v>
      </c>
      <c r="O29" s="1">
        <v>0</v>
      </c>
      <c r="P29" s="1" t="s">
        <v>94</v>
      </c>
      <c r="Q29" t="s">
        <v>59</v>
      </c>
    </row>
  </sheetData>
  <dataValidations count="3">
    <dataValidation type="whole" allowBlank="1" showInputMessage="1" showErrorMessage="1" sqref="E13:F13 E24:F24 E2:F2 F3:F12 F14:F23 F25:F29">
      <formula1>0</formula1>
      <formula2>254</formula2>
    </dataValidation>
    <dataValidation type="whole" allowBlank="1" showInputMessage="1" showErrorMessage="1" sqref="G2">
      <formula1>0</formula1>
      <formula2>255</formula2>
    </dataValidation>
    <dataValidation type="whole" allowBlank="1" showInputMessage="1" showErrorMessage="1" sqref="D2">
      <formula1>0</formula1>
      <formula2>2044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/>
  </sheetViews>
  <sheetFormatPr defaultRowHeight="15" x14ac:dyDescent="0.25"/>
  <sheetData>
    <row r="1" spans="1:24" x14ac:dyDescent="0.25">
      <c r="A1" t="s">
        <v>20</v>
      </c>
      <c r="B1" t="s">
        <v>16</v>
      </c>
      <c r="C1" t="s">
        <v>23</v>
      </c>
      <c r="D1" t="s">
        <v>16</v>
      </c>
      <c r="E1" t="s">
        <v>0</v>
      </c>
      <c r="F1" t="s">
        <v>2</v>
      </c>
      <c r="G1" t="s">
        <v>106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103</v>
      </c>
      <c r="P1" t="s">
        <v>99</v>
      </c>
      <c r="Q1" t="s">
        <v>100</v>
      </c>
      <c r="R1" t="s">
        <v>108</v>
      </c>
      <c r="S1" t="s">
        <v>13</v>
      </c>
      <c r="T1" t="s">
        <v>14</v>
      </c>
      <c r="U1" t="s">
        <v>101</v>
      </c>
      <c r="V1" t="s">
        <v>92</v>
      </c>
      <c r="W1" t="s">
        <v>96</v>
      </c>
      <c r="X1" t="s">
        <v>24</v>
      </c>
    </row>
    <row r="2" spans="1:24" x14ac:dyDescent="0.25">
      <c r="A2" t="str">
        <f>Sheet1!B2</f>
        <v>../graphics/Vehicles/Blender_Aircraft/Dirigible_1/combined_8bpp</v>
      </c>
      <c r="B2" t="str">
        <f>Sheet1!A2</f>
        <v>Kelling K9</v>
      </c>
      <c r="C2" t="str">
        <f>"_"&amp;Sheet1!Q2&amp;"_"&amp;Sheet1!C2</f>
        <v>_DIRI_1</v>
      </c>
      <c r="D2" t="str">
        <f>"string(STR_NAME"&amp;C2&amp;")"</f>
        <v>string(STR_NAME_DIRI_1)</v>
      </c>
      <c r="E2" t="s">
        <v>1</v>
      </c>
      <c r="F2" t="str">
        <f>"date("&amp;Sheet1!D2&amp;", 01, 01)"</f>
        <v>date(1938, 01, 01)</v>
      </c>
      <c r="G2">
        <f>Sheet1!E2</f>
        <v>20</v>
      </c>
      <c r="H2">
        <f>Sheet1!F2</f>
        <v>35</v>
      </c>
      <c r="I2">
        <v>0</v>
      </c>
      <c r="J2">
        <f>Sheet1!G2</f>
        <v>20</v>
      </c>
      <c r="K2">
        <f>ROUND(Sheet1!H2/Sheet3!$B$1, 0)</f>
        <v>9</v>
      </c>
      <c r="L2">
        <f>ROUND(Sheet1!I2/Sheet3!$E$1, 0)</f>
        <v>69</v>
      </c>
      <c r="M2" t="s">
        <v>102</v>
      </c>
      <c r="N2" t="str">
        <f>Sheet1!J2&amp;" km/h"</f>
        <v>283 km/h</v>
      </c>
      <c r="O2" s="1">
        <f>Sheet1!K2</f>
        <v>5.66</v>
      </c>
      <c r="P2" s="1">
        <f>Sheet1!L2</f>
        <v>200</v>
      </c>
      <c r="Q2" s="1">
        <f>Sheet1!M2</f>
        <v>20</v>
      </c>
      <c r="R2" s="1">
        <f>Sheet1!N2</f>
        <v>20</v>
      </c>
      <c r="S2">
        <v>0</v>
      </c>
      <c r="T2" t="s">
        <v>62</v>
      </c>
      <c r="U2" t="s">
        <v>63</v>
      </c>
      <c r="V2" s="1">
        <f>Sheet1!O2</f>
        <v>0</v>
      </c>
      <c r="W2" s="1" t="str">
        <f>Sheet1!P2</f>
        <v>AIRCRAFT_TYPE_SMALL</v>
      </c>
      <c r="X2" t="s">
        <v>25</v>
      </c>
    </row>
    <row r="3" spans="1:24" x14ac:dyDescent="0.25">
      <c r="A3" t="str">
        <f>Sheet1!B3</f>
        <v>../graphics/Vehicles/Blender_Aircraft/Dirigible_6/combined_8bpp</v>
      </c>
      <c r="B3" t="str">
        <f>Sheet1!A3</f>
        <v>HellasWorks 'DX1'</v>
      </c>
      <c r="C3" t="str">
        <f>"_"&amp;Sheet1!Q3&amp;"_"&amp;Sheet1!C3</f>
        <v>_DIRI_2</v>
      </c>
      <c r="D3" t="str">
        <f t="shared" ref="D3:D29" si="0">"string(STR_NAME"&amp;C3&amp;")"</f>
        <v>string(STR_NAME_DIRI_2)</v>
      </c>
      <c r="E3" t="s">
        <v>1</v>
      </c>
      <c r="F3" t="str">
        <f>"date("&amp;Sheet1!D3&amp;", 01, 01)"</f>
        <v>date(1947, 01, 01)</v>
      </c>
      <c r="G3">
        <f>Sheet1!E3</f>
        <v>20</v>
      </c>
      <c r="H3">
        <f>Sheet1!F3</f>
        <v>35</v>
      </c>
      <c r="I3">
        <v>0</v>
      </c>
      <c r="J3">
        <f>Sheet1!G3</f>
        <v>20</v>
      </c>
      <c r="K3">
        <f>ROUND(Sheet1!H3/Sheet3!$B$1, 0)</f>
        <v>11</v>
      </c>
      <c r="L3">
        <f>ROUND(Sheet1!I3/Sheet3!$E$1, 0)</f>
        <v>78</v>
      </c>
      <c r="M3" t="s">
        <v>102</v>
      </c>
      <c r="N3" t="str">
        <f>Sheet1!J3&amp;" km/h"</f>
        <v>308 km/h</v>
      </c>
      <c r="O3" s="1">
        <f>Sheet1!K3</f>
        <v>6.16</v>
      </c>
      <c r="P3" s="1">
        <f>Sheet1!L3</f>
        <v>300</v>
      </c>
      <c r="Q3" s="1">
        <f>Sheet1!M3</f>
        <v>30</v>
      </c>
      <c r="R3" s="1">
        <f>Sheet1!N3</f>
        <v>20</v>
      </c>
      <c r="S3">
        <v>1</v>
      </c>
      <c r="T3" t="s">
        <v>62</v>
      </c>
      <c r="U3" t="s">
        <v>63</v>
      </c>
      <c r="V3" s="1">
        <f>Sheet1!O3</f>
        <v>0</v>
      </c>
      <c r="W3" s="1" t="str">
        <f>Sheet1!P3</f>
        <v>AIRCRAFT_TYPE_SMALL</v>
      </c>
      <c r="X3" t="s">
        <v>25</v>
      </c>
    </row>
    <row r="4" spans="1:24" x14ac:dyDescent="0.25">
      <c r="A4" t="str">
        <f>Sheet1!B4</f>
        <v>../graphics/Vehicles/Blender_Aircraft/Dirigible_5/combined_8bpp</v>
      </c>
      <c r="B4" t="str">
        <f>Sheet1!A4</f>
        <v>Kelling K11</v>
      </c>
      <c r="C4" t="str">
        <f>"_"&amp;Sheet1!Q4&amp;"_"&amp;Sheet1!C4</f>
        <v>_DIRI_3</v>
      </c>
      <c r="D4" t="str">
        <f t="shared" si="0"/>
        <v>string(STR_NAME_DIRI_3)</v>
      </c>
      <c r="E4" t="s">
        <v>1</v>
      </c>
      <c r="F4" t="str">
        <f>"date("&amp;Sheet1!D4&amp;", 01, 01)"</f>
        <v>date(1962, 01, 01)</v>
      </c>
      <c r="G4">
        <f>Sheet1!E4</f>
        <v>20</v>
      </c>
      <c r="H4">
        <f>Sheet1!F4</f>
        <v>35</v>
      </c>
      <c r="I4">
        <v>0</v>
      </c>
      <c r="J4">
        <f>Sheet1!G4</f>
        <v>20</v>
      </c>
      <c r="K4">
        <f>ROUND(Sheet1!H4/Sheet3!$B$1, 0)</f>
        <v>13</v>
      </c>
      <c r="L4">
        <f>ROUND(Sheet1!I4/Sheet3!$E$1, 0)</f>
        <v>94</v>
      </c>
      <c r="M4" t="s">
        <v>102</v>
      </c>
      <c r="N4" t="str">
        <f>Sheet1!J4&amp;" km/h"</f>
        <v>335 km/h</v>
      </c>
      <c r="O4" s="1">
        <f>Sheet1!K4</f>
        <v>6.7</v>
      </c>
      <c r="P4" s="1">
        <f>Sheet1!L4</f>
        <v>300</v>
      </c>
      <c r="Q4" s="1">
        <f>Sheet1!M4</f>
        <v>30</v>
      </c>
      <c r="R4" s="1">
        <f>Sheet1!N4</f>
        <v>20</v>
      </c>
      <c r="S4">
        <v>2</v>
      </c>
      <c r="T4" t="s">
        <v>62</v>
      </c>
      <c r="U4" t="s">
        <v>63</v>
      </c>
      <c r="V4" s="1">
        <f>Sheet1!O4</f>
        <v>0</v>
      </c>
      <c r="W4" s="1" t="str">
        <f>Sheet1!P4</f>
        <v>AIRCRAFT_TYPE_SMALL</v>
      </c>
      <c r="X4" t="s">
        <v>25</v>
      </c>
    </row>
    <row r="5" spans="1:24" x14ac:dyDescent="0.25">
      <c r="A5" t="str">
        <f>Sheet1!B5</f>
        <v>../graphics/Vehicles/Blender_Aircraft/Dirigible_3/combined_8bpp</v>
      </c>
      <c r="B5" t="str">
        <f>Sheet1!A5</f>
        <v>Aeolis Air 'He'</v>
      </c>
      <c r="C5" t="str">
        <f>"_"&amp;Sheet1!Q5&amp;"_"&amp;Sheet1!C5</f>
        <v>_DIRI_4</v>
      </c>
      <c r="D5" t="str">
        <f t="shared" si="0"/>
        <v>string(STR_NAME_DIRI_4)</v>
      </c>
      <c r="E5" t="s">
        <v>1</v>
      </c>
      <c r="F5" t="str">
        <f>"date("&amp;Sheet1!D5&amp;", 01, 01)"</f>
        <v>date(1974, 01, 01)</v>
      </c>
      <c r="G5">
        <f>Sheet1!E5</f>
        <v>22</v>
      </c>
      <c r="H5">
        <f>Sheet1!F5</f>
        <v>35</v>
      </c>
      <c r="I5">
        <v>0</v>
      </c>
      <c r="J5">
        <f>Sheet1!G5</f>
        <v>20</v>
      </c>
      <c r="K5">
        <f>ROUND(Sheet1!H5/Sheet3!$B$1, 0)</f>
        <v>14</v>
      </c>
      <c r="L5">
        <f>ROUND(Sheet1!I5/Sheet3!$E$1, 0)</f>
        <v>109</v>
      </c>
      <c r="M5" t="s">
        <v>102</v>
      </c>
      <c r="N5" t="str">
        <f>Sheet1!J5&amp;" km/h"</f>
        <v>367 km/h</v>
      </c>
      <c r="O5" s="1">
        <f>Sheet1!K5</f>
        <v>7.34</v>
      </c>
      <c r="P5" s="1">
        <f>Sheet1!L5</f>
        <v>360</v>
      </c>
      <c r="Q5" s="1">
        <f>Sheet1!M5</f>
        <v>35</v>
      </c>
      <c r="R5" s="1">
        <f>Sheet1!N5</f>
        <v>20</v>
      </c>
      <c r="S5">
        <v>3</v>
      </c>
      <c r="T5" t="s">
        <v>62</v>
      </c>
      <c r="U5" t="s">
        <v>63</v>
      </c>
      <c r="V5" s="1">
        <f>Sheet1!O5</f>
        <v>0</v>
      </c>
      <c r="W5" s="1" t="str">
        <f>Sheet1!P5</f>
        <v>AIRCRAFT_TYPE_SMALL</v>
      </c>
      <c r="X5" t="s">
        <v>25</v>
      </c>
    </row>
    <row r="6" spans="1:24" x14ac:dyDescent="0.25">
      <c r="A6" t="str">
        <f>Sheet1!B6</f>
        <v>../graphics/Vehicles/Blender_Aircraft/Dirigible_2/combined_8bpp</v>
      </c>
      <c r="B6" t="str">
        <f>Sheet1!A6</f>
        <v>TharsisAero Swan</v>
      </c>
      <c r="C6" t="str">
        <f>"_"&amp;Sheet1!Q6&amp;"_"&amp;Sheet1!C6</f>
        <v>_DIRI_5</v>
      </c>
      <c r="D6" t="str">
        <f t="shared" si="0"/>
        <v>string(STR_NAME_DIRI_5)</v>
      </c>
      <c r="E6" t="s">
        <v>1</v>
      </c>
      <c r="F6" t="str">
        <f>"date("&amp;Sheet1!D6&amp;", 01, 01)"</f>
        <v>date(1984, 01, 01)</v>
      </c>
      <c r="G6">
        <f>Sheet1!E6</f>
        <v>20</v>
      </c>
      <c r="H6">
        <f>Sheet1!F6</f>
        <v>35</v>
      </c>
      <c r="I6">
        <v>0</v>
      </c>
      <c r="J6">
        <f>Sheet1!G6</f>
        <v>20</v>
      </c>
      <c r="K6">
        <f>ROUND(Sheet1!H6/Sheet3!$B$1, 0)</f>
        <v>16</v>
      </c>
      <c r="L6">
        <f>ROUND(Sheet1!I6/Sheet3!$E$1, 0)</f>
        <v>116</v>
      </c>
      <c r="M6" t="s">
        <v>102</v>
      </c>
      <c r="N6" t="str">
        <f>Sheet1!J6&amp;" km/h"</f>
        <v>401 km/h</v>
      </c>
      <c r="O6" s="1">
        <f>Sheet1!K6</f>
        <v>8.02</v>
      </c>
      <c r="P6" s="1">
        <f>Sheet1!L6</f>
        <v>400</v>
      </c>
      <c r="Q6" s="1">
        <f>Sheet1!M6</f>
        <v>40</v>
      </c>
      <c r="R6" s="1">
        <f>Sheet1!N6</f>
        <v>20</v>
      </c>
      <c r="S6">
        <v>4</v>
      </c>
      <c r="T6" t="s">
        <v>62</v>
      </c>
      <c r="U6" t="s">
        <v>63</v>
      </c>
      <c r="V6" s="1">
        <f>Sheet1!O6</f>
        <v>0</v>
      </c>
      <c r="W6" s="1" t="str">
        <f>Sheet1!P6</f>
        <v>AIRCRAFT_TYPE_SMALL</v>
      </c>
      <c r="X6" t="s">
        <v>25</v>
      </c>
    </row>
    <row r="7" spans="1:24" x14ac:dyDescent="0.25">
      <c r="A7" t="str">
        <f>Sheet1!B7</f>
        <v>../graphics/Vehicles/Blender_Aircraft/Dirigible_4/combined_8bpp</v>
      </c>
      <c r="B7" t="str">
        <f>Sheet1!A7</f>
        <v>Kelling KA1</v>
      </c>
      <c r="C7" t="str">
        <f>"_"&amp;Sheet1!Q7&amp;"_"&amp;Sheet1!C7</f>
        <v>_DIRI_6</v>
      </c>
      <c r="D7" t="str">
        <f t="shared" si="0"/>
        <v>string(STR_NAME_DIRI_6)</v>
      </c>
      <c r="E7" t="s">
        <v>1</v>
      </c>
      <c r="F7" t="str">
        <f>"date("&amp;Sheet1!D7&amp;", 01, 01)"</f>
        <v>date(1996, 01, 01)</v>
      </c>
      <c r="G7">
        <f>Sheet1!E7</f>
        <v>22</v>
      </c>
      <c r="H7">
        <f>Sheet1!F7</f>
        <v>35</v>
      </c>
      <c r="I7">
        <v>0</v>
      </c>
      <c r="J7">
        <f>Sheet1!G7</f>
        <v>20</v>
      </c>
      <c r="K7">
        <f>ROUND(Sheet1!H7/Sheet3!$B$1, 0)</f>
        <v>17</v>
      </c>
      <c r="L7">
        <f>ROUND(Sheet1!I7/Sheet3!$E$1, 0)</f>
        <v>134</v>
      </c>
      <c r="M7" t="s">
        <v>102</v>
      </c>
      <c r="N7" t="str">
        <f>Sheet1!J7&amp;" km/h"</f>
        <v>421 km/h</v>
      </c>
      <c r="O7" s="1">
        <f>Sheet1!K7</f>
        <v>8.42</v>
      </c>
      <c r="P7" s="1">
        <f>Sheet1!L7</f>
        <v>470</v>
      </c>
      <c r="Q7" s="1">
        <f>Sheet1!M7</f>
        <v>45</v>
      </c>
      <c r="R7" s="1">
        <f>Sheet1!N7</f>
        <v>20</v>
      </c>
      <c r="S7">
        <v>5</v>
      </c>
      <c r="T7" t="s">
        <v>62</v>
      </c>
      <c r="U7" t="s">
        <v>63</v>
      </c>
      <c r="V7" s="1">
        <f>Sheet1!O7</f>
        <v>0</v>
      </c>
      <c r="W7" s="1" t="str">
        <f>Sheet1!P7</f>
        <v>AIRCRAFT_TYPE_SMALL</v>
      </c>
      <c r="X7" t="s">
        <v>25</v>
      </c>
    </row>
    <row r="8" spans="1:24" x14ac:dyDescent="0.25">
      <c r="A8" t="str">
        <f>Sheet1!B8</f>
        <v>../graphics/Vehicles/Blender_Aircraft/Dirigible_7/combined_8bpp</v>
      </c>
      <c r="B8" t="str">
        <f>Sheet1!A8</f>
        <v>Aeolis Air 'H2'</v>
      </c>
      <c r="C8" t="str">
        <f>"_"&amp;Sheet1!Q8&amp;"_"&amp;Sheet1!C8</f>
        <v>_DIRI_7</v>
      </c>
      <c r="D8" t="str">
        <f t="shared" si="0"/>
        <v>string(STR_NAME_DIRI_7)</v>
      </c>
      <c r="E8" t="s">
        <v>1</v>
      </c>
      <c r="F8" t="str">
        <f>"date("&amp;Sheet1!D8&amp;", 01, 01)"</f>
        <v>date(2003, 01, 01)</v>
      </c>
      <c r="G8">
        <f>Sheet1!E8</f>
        <v>22</v>
      </c>
      <c r="H8">
        <f>Sheet1!F8</f>
        <v>35</v>
      </c>
      <c r="I8">
        <v>0</v>
      </c>
      <c r="J8">
        <f>Sheet1!G8</f>
        <v>20</v>
      </c>
      <c r="K8">
        <f>ROUND(Sheet1!H8/Sheet3!$B$1, 0)</f>
        <v>19</v>
      </c>
      <c r="L8">
        <f>ROUND(Sheet1!I8/Sheet3!$E$1, 0)</f>
        <v>137</v>
      </c>
      <c r="M8" t="s">
        <v>102</v>
      </c>
      <c r="N8" t="str">
        <f>Sheet1!J8&amp;" km/h"</f>
        <v>465 km/h</v>
      </c>
      <c r="O8" s="1">
        <f>Sheet1!K8</f>
        <v>9.3000000000000007</v>
      </c>
      <c r="P8" s="1">
        <f>Sheet1!L8</f>
        <v>520</v>
      </c>
      <c r="Q8" s="1">
        <f>Sheet1!M8</f>
        <v>50</v>
      </c>
      <c r="R8" s="1">
        <f>Sheet1!N8</f>
        <v>20</v>
      </c>
      <c r="S8">
        <v>6</v>
      </c>
      <c r="T8" t="s">
        <v>62</v>
      </c>
      <c r="U8" t="s">
        <v>63</v>
      </c>
      <c r="V8" s="1">
        <f>Sheet1!O8</f>
        <v>0</v>
      </c>
      <c r="W8" s="1" t="str">
        <f>Sheet1!P8</f>
        <v>AIRCRAFT_TYPE_SMALL</v>
      </c>
      <c r="X8" t="s">
        <v>25</v>
      </c>
    </row>
    <row r="9" spans="1:24" x14ac:dyDescent="0.25">
      <c r="A9" t="str">
        <f>Sheet1!B9</f>
        <v>../graphics/Vehicles/Blender_Aircraft/Dirigible_8/combined_8bpp</v>
      </c>
      <c r="B9" t="str">
        <f>Sheet1!A9</f>
        <v>HellasWorks 'D3x'</v>
      </c>
      <c r="C9" t="str">
        <f>"_"&amp;Sheet1!Q9&amp;"_"&amp;Sheet1!C9</f>
        <v>_DIRI_8</v>
      </c>
      <c r="D9" t="str">
        <f t="shared" si="0"/>
        <v>string(STR_NAME_DIRI_8)</v>
      </c>
      <c r="E9" t="s">
        <v>1</v>
      </c>
      <c r="F9" t="str">
        <f>"date("&amp;Sheet1!D9&amp;", 01, 01)"</f>
        <v>date(2018, 01, 01)</v>
      </c>
      <c r="G9">
        <f>Sheet1!E9</f>
        <v>20</v>
      </c>
      <c r="H9">
        <f>Sheet1!F9</f>
        <v>35</v>
      </c>
      <c r="I9">
        <v>0</v>
      </c>
      <c r="J9">
        <f>Sheet1!G9</f>
        <v>20</v>
      </c>
      <c r="K9">
        <f>ROUND(Sheet1!H9/Sheet3!$B$1, 0)</f>
        <v>21</v>
      </c>
      <c r="L9">
        <f>ROUND(Sheet1!I9/Sheet3!$E$1, 0)</f>
        <v>154</v>
      </c>
      <c r="M9" t="s">
        <v>102</v>
      </c>
      <c r="N9" t="str">
        <f>Sheet1!J9&amp;" km/h"</f>
        <v>493 km/h</v>
      </c>
      <c r="O9" s="1">
        <f>Sheet1!K9</f>
        <v>9.86</v>
      </c>
      <c r="P9" s="1">
        <f>Sheet1!L9</f>
        <v>590</v>
      </c>
      <c r="Q9" s="1">
        <f>Sheet1!M9</f>
        <v>60</v>
      </c>
      <c r="R9" s="1">
        <f>Sheet1!N9</f>
        <v>20</v>
      </c>
      <c r="S9">
        <v>7</v>
      </c>
      <c r="T9" t="s">
        <v>62</v>
      </c>
      <c r="U9" t="s">
        <v>63</v>
      </c>
      <c r="V9" s="1">
        <f>Sheet1!O9</f>
        <v>0</v>
      </c>
      <c r="W9" s="1" t="str">
        <f>Sheet1!P9</f>
        <v>AIRCRAFT_TYPE_SMALL</v>
      </c>
      <c r="X9" t="s">
        <v>25</v>
      </c>
    </row>
    <row r="10" spans="1:24" x14ac:dyDescent="0.25">
      <c r="A10" t="str">
        <f>Sheet1!B10</f>
        <v>../graphics/Vehicles/Blender_Aircraft/Dirigible_9/combined_8bpp</v>
      </c>
      <c r="B10" t="str">
        <f>Sheet1!A10</f>
        <v>Aeolis Air 'H2X'</v>
      </c>
      <c r="C10" t="str">
        <f>"_"&amp;Sheet1!Q10&amp;"_"&amp;Sheet1!C10</f>
        <v>_DIRI_9</v>
      </c>
      <c r="D10" t="str">
        <f t="shared" si="0"/>
        <v>string(STR_NAME_DIRI_9)</v>
      </c>
      <c r="E10" t="s">
        <v>1</v>
      </c>
      <c r="F10" t="str">
        <f>"date("&amp;Sheet1!D10&amp;", 01, 01)"</f>
        <v>date(2023, 01, 01)</v>
      </c>
      <c r="G10">
        <f>Sheet1!E10</f>
        <v>22</v>
      </c>
      <c r="H10">
        <f>Sheet1!F10</f>
        <v>35</v>
      </c>
      <c r="I10">
        <v>0</v>
      </c>
      <c r="J10">
        <f>Sheet1!G10</f>
        <v>20</v>
      </c>
      <c r="K10">
        <f>ROUND(Sheet1!H10/Sheet3!$B$1, 0)</f>
        <v>22</v>
      </c>
      <c r="L10">
        <f>ROUND(Sheet1!I10/Sheet3!$E$1, 0)</f>
        <v>162</v>
      </c>
      <c r="M10" t="s">
        <v>102</v>
      </c>
      <c r="N10" t="str">
        <f>Sheet1!J10&amp;" km/h"</f>
        <v>508 km/h</v>
      </c>
      <c r="O10" s="1">
        <f>Sheet1!K10</f>
        <v>10.16</v>
      </c>
      <c r="P10" s="1">
        <f>Sheet1!L10</f>
        <v>630</v>
      </c>
      <c r="Q10" s="1">
        <f>Sheet1!M10</f>
        <v>65</v>
      </c>
      <c r="R10" s="1">
        <f>Sheet1!N10</f>
        <v>20</v>
      </c>
      <c r="S10">
        <v>8</v>
      </c>
      <c r="T10" t="s">
        <v>62</v>
      </c>
      <c r="U10" t="s">
        <v>63</v>
      </c>
      <c r="V10" s="1">
        <f>Sheet1!O10</f>
        <v>0</v>
      </c>
      <c r="W10" s="1" t="str">
        <f>Sheet1!P10</f>
        <v>AIRCRAFT_TYPE_SMALL</v>
      </c>
      <c r="X10" t="s">
        <v>25</v>
      </c>
    </row>
    <row r="11" spans="1:24" x14ac:dyDescent="0.25">
      <c r="A11" t="str">
        <f>Sheet1!B11</f>
        <v>../graphics/Vehicles/Blender_Aircraft/Aeroplane_2/combined_8bpp</v>
      </c>
      <c r="B11" t="str">
        <f>Sheet1!A11</f>
        <v>TharsisAero Petrel</v>
      </c>
      <c r="C11" t="str">
        <f>"_"&amp;Sheet1!Q11&amp;"_"&amp;Sheet1!C11</f>
        <v>_AERO_1</v>
      </c>
      <c r="D11" t="str">
        <f t="shared" si="0"/>
        <v>string(STR_NAME_AERO_1)</v>
      </c>
      <c r="E11" t="s">
        <v>1</v>
      </c>
      <c r="F11" t="str">
        <f>"date("&amp;Sheet1!D11&amp;", 01, 01)"</f>
        <v>date(1996, 01, 01)</v>
      </c>
      <c r="G11">
        <f>Sheet1!E11</f>
        <v>22</v>
      </c>
      <c r="H11">
        <f>Sheet1!F11</f>
        <v>35</v>
      </c>
      <c r="I11">
        <v>0</v>
      </c>
      <c r="J11">
        <f>Sheet1!G11</f>
        <v>20</v>
      </c>
      <c r="K11">
        <f>ROUND(Sheet1!H11/Sheet3!$B$1, 0)</f>
        <v>21</v>
      </c>
      <c r="L11">
        <f>ROUND(Sheet1!I11/Sheet3!$E$1, 0)</f>
        <v>138</v>
      </c>
      <c r="M11" t="s">
        <v>102</v>
      </c>
      <c r="N11" t="str">
        <f>Sheet1!J11&amp;" km/h"</f>
        <v>717 km/h</v>
      </c>
      <c r="O11" s="1">
        <f>Sheet1!K11</f>
        <v>14.34</v>
      </c>
      <c r="P11" s="1">
        <f>Sheet1!L11</f>
        <v>140</v>
      </c>
      <c r="Q11" s="1">
        <f>Sheet1!M11</f>
        <v>15</v>
      </c>
      <c r="R11" s="1">
        <f>Sheet1!N11</f>
        <v>20</v>
      </c>
      <c r="S11">
        <v>9</v>
      </c>
      <c r="T11" t="s">
        <v>62</v>
      </c>
      <c r="U11" t="s">
        <v>63</v>
      </c>
      <c r="V11" s="1">
        <f>Sheet1!O11</f>
        <v>0</v>
      </c>
      <c r="W11" s="1" t="str">
        <f>Sheet1!P11</f>
        <v>AIRCRAFT_TYPE_LARGE</v>
      </c>
      <c r="X11" t="s">
        <v>25</v>
      </c>
    </row>
    <row r="12" spans="1:24" x14ac:dyDescent="0.25">
      <c r="A12" t="str">
        <f>Sheet1!B12</f>
        <v>../graphics/Vehicles/Blender_Aircraft/Aeroplane_3/combined_8bpp</v>
      </c>
      <c r="B12" t="str">
        <f>Sheet1!A12</f>
        <v>HellasWorks 'D3xi'</v>
      </c>
      <c r="C12" t="str">
        <f>"_"&amp;Sheet1!Q12&amp;"_"&amp;Sheet1!C12</f>
        <v>_AERO_2</v>
      </c>
      <c r="D12" t="str">
        <f t="shared" si="0"/>
        <v>string(STR_NAME_AERO_2)</v>
      </c>
      <c r="E12" t="s">
        <v>1</v>
      </c>
      <c r="F12" t="str">
        <f>"date("&amp;Sheet1!D12&amp;", 01, 01)"</f>
        <v>date(2016, 01, 01)</v>
      </c>
      <c r="G12">
        <f>Sheet1!E12</f>
        <v>22</v>
      </c>
      <c r="H12">
        <f>Sheet1!F12</f>
        <v>35</v>
      </c>
      <c r="I12">
        <v>1</v>
      </c>
      <c r="J12">
        <f>Sheet1!G12</f>
        <v>20</v>
      </c>
      <c r="K12">
        <f>ROUND(Sheet1!H12/Sheet3!$B$1, 0)</f>
        <v>22</v>
      </c>
      <c r="L12">
        <f>ROUND(Sheet1!I12/Sheet3!$E$1, 0)</f>
        <v>183</v>
      </c>
      <c r="M12" t="s">
        <v>102</v>
      </c>
      <c r="N12" t="str">
        <f>Sheet1!J12&amp;" km/h"</f>
        <v>801 km/h</v>
      </c>
      <c r="O12" s="1">
        <f>Sheet1!K12</f>
        <v>16.02</v>
      </c>
      <c r="P12" s="1">
        <f>Sheet1!L12</f>
        <v>150</v>
      </c>
      <c r="Q12" s="1">
        <f>Sheet1!M12</f>
        <v>15</v>
      </c>
      <c r="R12" s="1">
        <f>Sheet1!N12</f>
        <v>20</v>
      </c>
      <c r="S12">
        <v>10</v>
      </c>
      <c r="T12" t="s">
        <v>62</v>
      </c>
      <c r="U12" t="s">
        <v>63</v>
      </c>
      <c r="V12" s="1">
        <f>Sheet1!O12</f>
        <v>0</v>
      </c>
      <c r="W12" s="1" t="str">
        <f>Sheet1!P12</f>
        <v>AIRCRAFT_TYPE_LARGE</v>
      </c>
      <c r="X12" t="s">
        <v>25</v>
      </c>
    </row>
    <row r="13" spans="1:24" x14ac:dyDescent="0.25">
      <c r="A13" t="str">
        <f>Sheet1!B13</f>
        <v>../graphics/Vehicles/Blender_Aircraft/Aeroplane_1/combined_8bpp</v>
      </c>
      <c r="B13" t="str">
        <f>Sheet1!A13</f>
        <v>Argyre Coop HydroA</v>
      </c>
      <c r="C13" t="str">
        <f>"_"&amp;Sheet1!Q13&amp;"_"&amp;Sheet1!C13</f>
        <v>_AERO_3</v>
      </c>
      <c r="D13" t="str">
        <f t="shared" si="0"/>
        <v>string(STR_NAME_AERO_3)</v>
      </c>
      <c r="E13" t="s">
        <v>1</v>
      </c>
      <c r="F13" t="str">
        <f>"date("&amp;Sheet1!D13&amp;", 01, 01)"</f>
        <v>date(2029, 01, 01)</v>
      </c>
      <c r="G13">
        <f>Sheet1!E13</f>
        <v>20</v>
      </c>
      <c r="H13">
        <f>Sheet1!F13</f>
        <v>35</v>
      </c>
      <c r="I13">
        <v>2</v>
      </c>
      <c r="J13">
        <f>Sheet1!G13</f>
        <v>20</v>
      </c>
      <c r="K13">
        <f>ROUND(Sheet1!H13/Sheet3!$B$1, 0)</f>
        <v>26</v>
      </c>
      <c r="L13">
        <f>ROUND(Sheet1!I13/Sheet3!$E$1, 0)</f>
        <v>201</v>
      </c>
      <c r="M13" t="s">
        <v>102</v>
      </c>
      <c r="N13" t="str">
        <f>Sheet1!J13&amp;" km/h"</f>
        <v>887 km/h</v>
      </c>
      <c r="O13" s="1">
        <f>Sheet1!K13</f>
        <v>17.739999999999998</v>
      </c>
      <c r="P13" s="1">
        <f>Sheet1!L13</f>
        <v>190</v>
      </c>
      <c r="Q13" s="1">
        <f>Sheet1!M13</f>
        <v>20</v>
      </c>
      <c r="R13" s="1">
        <f>Sheet1!N13</f>
        <v>20</v>
      </c>
      <c r="S13">
        <v>11</v>
      </c>
      <c r="T13" t="s">
        <v>62</v>
      </c>
      <c r="U13" t="s">
        <v>63</v>
      </c>
      <c r="V13" s="1">
        <f>Sheet1!O13</f>
        <v>0</v>
      </c>
      <c r="W13" s="1" t="str">
        <f>Sheet1!P13</f>
        <v>AIRCRAFT_TYPE_LARGE</v>
      </c>
      <c r="X13" t="s">
        <v>25</v>
      </c>
    </row>
    <row r="14" spans="1:24" x14ac:dyDescent="0.25">
      <c r="A14" t="str">
        <f>Sheet1!B14</f>
        <v>../graphics/Vehicles/Blender_Aircraft/Aeroplane_4/combined_8bpp</v>
      </c>
      <c r="B14" t="str">
        <f>Sheet1!A14</f>
        <v>TharsisAero Albatros</v>
      </c>
      <c r="C14" t="str">
        <f>"_"&amp;Sheet1!Q14&amp;"_"&amp;Sheet1!C14</f>
        <v>_AERO_4</v>
      </c>
      <c r="D14" t="str">
        <f t="shared" si="0"/>
        <v>string(STR_NAME_AERO_4)</v>
      </c>
      <c r="E14" t="s">
        <v>1</v>
      </c>
      <c r="F14" t="str">
        <f>"date("&amp;Sheet1!D14&amp;", 01, 01)"</f>
        <v>date(2041, 01, 01)</v>
      </c>
      <c r="G14">
        <f>Sheet1!E14</f>
        <v>20</v>
      </c>
      <c r="H14">
        <f>Sheet1!F14</f>
        <v>35</v>
      </c>
      <c r="I14">
        <v>3</v>
      </c>
      <c r="J14">
        <f>Sheet1!G14</f>
        <v>20</v>
      </c>
      <c r="K14">
        <f>ROUND(Sheet1!H14/Sheet3!$B$1, 0)</f>
        <v>31</v>
      </c>
      <c r="L14">
        <f>ROUND(Sheet1!I14/Sheet3!$E$1, 0)</f>
        <v>219</v>
      </c>
      <c r="M14" t="s">
        <v>102</v>
      </c>
      <c r="N14" t="str">
        <f>Sheet1!J14&amp;" km/h"</f>
        <v>922 km/h</v>
      </c>
      <c r="O14" s="1">
        <f>Sheet1!K14</f>
        <v>18.440000000000001</v>
      </c>
      <c r="P14" s="1">
        <f>Sheet1!L14</f>
        <v>210</v>
      </c>
      <c r="Q14" s="1">
        <f>Sheet1!M14</f>
        <v>20</v>
      </c>
      <c r="R14" s="1">
        <f>Sheet1!N14</f>
        <v>20</v>
      </c>
      <c r="S14">
        <v>12</v>
      </c>
      <c r="T14" t="s">
        <v>62</v>
      </c>
      <c r="U14" t="s">
        <v>63</v>
      </c>
      <c r="V14" s="1">
        <f>Sheet1!O14</f>
        <v>0</v>
      </c>
      <c r="W14" s="1" t="str">
        <f>Sheet1!P14</f>
        <v>AIRCRAFT_TYPE_LARGE</v>
      </c>
      <c r="X14" t="s">
        <v>25</v>
      </c>
    </row>
    <row r="15" spans="1:24" x14ac:dyDescent="0.25">
      <c r="A15" t="str">
        <f>Sheet1!B15</f>
        <v>../graphics/Vehicles/Blender_Aircraft/RocketPlane_4/combined_8bpp</v>
      </c>
      <c r="B15" t="str">
        <f>Sheet1!A15</f>
        <v>FFP Orbitus</v>
      </c>
      <c r="C15" t="str">
        <f>"_"&amp;Sheet1!Q15&amp;"_"&amp;Sheet1!C15</f>
        <v>_RPLA_1</v>
      </c>
      <c r="D15" t="str">
        <f t="shared" si="0"/>
        <v>string(STR_NAME_RPLA_1)</v>
      </c>
      <c r="E15" t="s">
        <v>1</v>
      </c>
      <c r="F15" t="str">
        <f>"date("&amp;Sheet1!D15&amp;", 01, 01)"</f>
        <v>date(1937, 01, 01)</v>
      </c>
      <c r="G15">
        <f>Sheet1!E15</f>
        <v>20</v>
      </c>
      <c r="H15">
        <f>Sheet1!F15</f>
        <v>35</v>
      </c>
      <c r="I15">
        <v>4</v>
      </c>
      <c r="J15">
        <f>Sheet1!G15</f>
        <v>20</v>
      </c>
      <c r="K15">
        <f>ROUND(Sheet1!H15/Sheet3!$B$1, 0)</f>
        <v>44</v>
      </c>
      <c r="L15">
        <f>ROUND(Sheet1!I15/Sheet3!$E$1, 0)</f>
        <v>171</v>
      </c>
      <c r="M15" t="s">
        <v>102</v>
      </c>
      <c r="N15" t="str">
        <f>Sheet1!J15&amp;" km/h"</f>
        <v>2024 km/h</v>
      </c>
      <c r="O15" s="1">
        <f>Sheet1!K15</f>
        <v>40.479999999999997</v>
      </c>
      <c r="P15" s="1">
        <f>Sheet1!L15</f>
        <v>15</v>
      </c>
      <c r="Q15" s="1">
        <f>Sheet1!M15</f>
        <v>0</v>
      </c>
      <c r="R15" s="1">
        <f>Sheet1!N15</f>
        <v>20</v>
      </c>
      <c r="S15">
        <v>13</v>
      </c>
      <c r="T15" t="s">
        <v>62</v>
      </c>
      <c r="U15" t="s">
        <v>63</v>
      </c>
      <c r="V15" s="1">
        <f>Sheet1!O15</f>
        <v>0</v>
      </c>
      <c r="W15" s="1" t="str">
        <f>Sheet1!P15</f>
        <v>AIRCRAFT_TYPE_LARGE</v>
      </c>
      <c r="X15" t="s">
        <v>25</v>
      </c>
    </row>
    <row r="16" spans="1:24" x14ac:dyDescent="0.25">
      <c r="A16" t="str">
        <f>Sheet1!B16</f>
        <v>../graphics/Vehicles/Blender_Aircraft/RocketPlane_2/combined_8bpp</v>
      </c>
      <c r="B16" t="str">
        <f>Sheet1!A16</f>
        <v>HellasWorks 'RSi'</v>
      </c>
      <c r="C16" t="str">
        <f>"_"&amp;Sheet1!Q16&amp;"_"&amp;Sheet1!C16</f>
        <v>_RPLA_2</v>
      </c>
      <c r="D16" t="str">
        <f t="shared" si="0"/>
        <v>string(STR_NAME_RPLA_2)</v>
      </c>
      <c r="E16" t="s">
        <v>1</v>
      </c>
      <c r="F16" t="str">
        <f>"date("&amp;Sheet1!D16&amp;", 01, 01)"</f>
        <v>date(1962, 01, 01)</v>
      </c>
      <c r="G16">
        <f>Sheet1!E16</f>
        <v>22</v>
      </c>
      <c r="H16">
        <f>Sheet1!F16</f>
        <v>35</v>
      </c>
      <c r="I16">
        <v>5</v>
      </c>
      <c r="J16">
        <f>Sheet1!G16</f>
        <v>16</v>
      </c>
      <c r="K16">
        <f>ROUND(Sheet1!H16/Sheet3!$B$1, 0)</f>
        <v>54</v>
      </c>
      <c r="L16">
        <f>ROUND(Sheet1!I16/Sheet3!$E$1, 0)</f>
        <v>186</v>
      </c>
      <c r="M16" t="s">
        <v>102</v>
      </c>
      <c r="N16" t="str">
        <f>Sheet1!J16&amp;" km/h"</f>
        <v>2154 km/h</v>
      </c>
      <c r="O16" s="1">
        <f>Sheet1!K16</f>
        <v>43.08</v>
      </c>
      <c r="P16" s="1">
        <f>Sheet1!L16</f>
        <v>20</v>
      </c>
      <c r="Q16" s="1">
        <f>Sheet1!M16</f>
        <v>0</v>
      </c>
      <c r="R16" s="1">
        <f>Sheet1!N16</f>
        <v>20</v>
      </c>
      <c r="S16">
        <v>14</v>
      </c>
      <c r="T16" t="s">
        <v>62</v>
      </c>
      <c r="U16" t="s">
        <v>63</v>
      </c>
      <c r="V16" s="1">
        <f>Sheet1!O16</f>
        <v>0</v>
      </c>
      <c r="W16" s="1" t="str">
        <f>Sheet1!P16</f>
        <v>AIRCRAFT_TYPE_LARGE</v>
      </c>
      <c r="X16" t="s">
        <v>25</v>
      </c>
    </row>
    <row r="17" spans="1:24" x14ac:dyDescent="0.25">
      <c r="A17" t="str">
        <f>Sheet1!B17</f>
        <v>../graphics/Vehicles/Blender_Aircraft/RocketPlane_3/combined_8bpp</v>
      </c>
      <c r="B17" t="str">
        <f>Sheet1!A17</f>
        <v>Aeolis Air 'N2H4'</v>
      </c>
      <c r="C17" t="str">
        <f>"_"&amp;Sheet1!Q17&amp;"_"&amp;Sheet1!C17</f>
        <v>_RPLA_3</v>
      </c>
      <c r="D17" t="str">
        <f t="shared" si="0"/>
        <v>string(STR_NAME_RPLA_3)</v>
      </c>
      <c r="E17" t="s">
        <v>1</v>
      </c>
      <c r="F17" t="str">
        <f>"date("&amp;Sheet1!D17&amp;", 01, 01)"</f>
        <v>date(1977, 01, 01)</v>
      </c>
      <c r="G17">
        <f>Sheet1!E17</f>
        <v>20</v>
      </c>
      <c r="H17">
        <f>Sheet1!F17</f>
        <v>35</v>
      </c>
      <c r="I17">
        <v>6</v>
      </c>
      <c r="J17">
        <f>Sheet1!G17</f>
        <v>16</v>
      </c>
      <c r="K17">
        <f>ROUND(Sheet1!H17/Sheet3!$B$1, 0)</f>
        <v>58</v>
      </c>
      <c r="L17">
        <f>ROUND(Sheet1!I17/Sheet3!$E$1, 0)</f>
        <v>212</v>
      </c>
      <c r="M17" t="s">
        <v>102</v>
      </c>
      <c r="N17" t="str">
        <f>Sheet1!J17&amp;" km/h"</f>
        <v>2241 km/h</v>
      </c>
      <c r="O17" s="1">
        <f>Sheet1!K17</f>
        <v>44.82</v>
      </c>
      <c r="P17" s="1">
        <f>Sheet1!L17</f>
        <v>20</v>
      </c>
      <c r="Q17" s="1">
        <f>Sheet1!M17</f>
        <v>0</v>
      </c>
      <c r="R17" s="1">
        <f>Sheet1!N17</f>
        <v>20</v>
      </c>
      <c r="S17">
        <v>15</v>
      </c>
      <c r="T17" t="s">
        <v>62</v>
      </c>
      <c r="U17" t="s">
        <v>63</v>
      </c>
      <c r="V17" s="1">
        <f>Sheet1!O17</f>
        <v>0</v>
      </c>
      <c r="W17" s="1" t="str">
        <f>Sheet1!P17</f>
        <v>AIRCRAFT_TYPE_LARGE</v>
      </c>
      <c r="X17" t="s">
        <v>25</v>
      </c>
    </row>
    <row r="18" spans="1:24" x14ac:dyDescent="0.25">
      <c r="A18" t="str">
        <f>Sheet1!B18</f>
        <v>../graphics/Vehicles/Blender_Aircraft/RocketPlane_1/combined_8bpp</v>
      </c>
      <c r="B18" t="str">
        <f>Sheet1!A18</f>
        <v>HellasWorks 'RSii'</v>
      </c>
      <c r="C18" t="str">
        <f>"_"&amp;Sheet1!Q18&amp;"_"&amp;Sheet1!C18</f>
        <v>_RPLA_4</v>
      </c>
      <c r="D18" t="str">
        <f t="shared" si="0"/>
        <v>string(STR_NAME_RPLA_4)</v>
      </c>
      <c r="E18" t="s">
        <v>1</v>
      </c>
      <c r="F18" t="str">
        <f>"date("&amp;Sheet1!D18&amp;", 01, 01)"</f>
        <v>date(1995, 01, 01)</v>
      </c>
      <c r="G18">
        <f>Sheet1!E18</f>
        <v>22</v>
      </c>
      <c r="H18">
        <f>Sheet1!F18</f>
        <v>35</v>
      </c>
      <c r="I18">
        <v>7</v>
      </c>
      <c r="J18">
        <f>Sheet1!G18</f>
        <v>16</v>
      </c>
      <c r="K18">
        <f>ROUND(Sheet1!H18/Sheet3!$B$1, 0)</f>
        <v>63</v>
      </c>
      <c r="L18">
        <f>ROUND(Sheet1!I18/Sheet3!$E$1, 0)</f>
        <v>239</v>
      </c>
      <c r="M18" t="s">
        <v>102</v>
      </c>
      <c r="N18" t="str">
        <f>Sheet1!J18&amp;" km/h"</f>
        <v>2424 km/h</v>
      </c>
      <c r="O18" s="1">
        <f>Sheet1!K18</f>
        <v>48.48</v>
      </c>
      <c r="P18" s="1">
        <f>Sheet1!L18</f>
        <v>25</v>
      </c>
      <c r="Q18" s="1">
        <f>Sheet1!M18</f>
        <v>5</v>
      </c>
      <c r="R18" s="1">
        <f>Sheet1!N18</f>
        <v>20</v>
      </c>
      <c r="S18">
        <v>16</v>
      </c>
      <c r="T18" t="s">
        <v>62</v>
      </c>
      <c r="U18" t="s">
        <v>63</v>
      </c>
      <c r="V18" s="1">
        <f>Sheet1!O18</f>
        <v>0</v>
      </c>
      <c r="W18" s="1" t="str">
        <f>Sheet1!P18</f>
        <v>AIRCRAFT_TYPE_LARGE</v>
      </c>
      <c r="X18" t="s">
        <v>25</v>
      </c>
    </row>
    <row r="19" spans="1:24" x14ac:dyDescent="0.25">
      <c r="A19" t="str">
        <f>Sheet1!B19</f>
        <v>../graphics/Vehicles/Blender_Aircraft/RocketPlane_5/combined_8bpp</v>
      </c>
      <c r="B19" t="str">
        <f>Sheet1!A19</f>
        <v>FFP Supra</v>
      </c>
      <c r="C19" t="str">
        <f>"_"&amp;Sheet1!Q19&amp;"_"&amp;Sheet1!C19</f>
        <v>_RPLA_5</v>
      </c>
      <c r="D19" t="str">
        <f t="shared" si="0"/>
        <v>string(STR_NAME_RPLA_5)</v>
      </c>
      <c r="E19" t="s">
        <v>1</v>
      </c>
      <c r="F19" t="str">
        <f>"date("&amp;Sheet1!D19&amp;", 01, 01)"</f>
        <v>date(2011, 01, 01)</v>
      </c>
      <c r="G19">
        <f>Sheet1!E19</f>
        <v>22</v>
      </c>
      <c r="H19">
        <f>Sheet1!F19</f>
        <v>35</v>
      </c>
      <c r="I19">
        <v>8</v>
      </c>
      <c r="J19">
        <f>Sheet1!G19</f>
        <v>16</v>
      </c>
      <c r="K19">
        <f>ROUND(Sheet1!H19/Sheet3!$B$1, 0)</f>
        <v>71</v>
      </c>
      <c r="L19">
        <f>ROUND(Sheet1!I19/Sheet3!$E$1, 0)</f>
        <v>248</v>
      </c>
      <c r="M19" t="s">
        <v>102</v>
      </c>
      <c r="N19" t="str">
        <f>Sheet1!J19&amp;" km/h"</f>
        <v>2498 km/h</v>
      </c>
      <c r="O19" s="1">
        <f>Sheet1!K19</f>
        <v>49.96</v>
      </c>
      <c r="P19" s="1">
        <f>Sheet1!L19</f>
        <v>30</v>
      </c>
      <c r="Q19" s="1">
        <f>Sheet1!M19</f>
        <v>5</v>
      </c>
      <c r="R19" s="1">
        <f>Sheet1!N19</f>
        <v>20</v>
      </c>
      <c r="S19">
        <v>17</v>
      </c>
      <c r="T19" t="s">
        <v>62</v>
      </c>
      <c r="U19" t="s">
        <v>63</v>
      </c>
      <c r="V19" s="1">
        <f>Sheet1!O19</f>
        <v>0</v>
      </c>
      <c r="W19" s="1" t="str">
        <f>Sheet1!P19</f>
        <v>AIRCRAFT_TYPE_LARGE</v>
      </c>
      <c r="X19" t="s">
        <v>25</v>
      </c>
    </row>
    <row r="20" spans="1:24" x14ac:dyDescent="0.25">
      <c r="A20" t="str">
        <f>Sheet1!B20</f>
        <v>../graphics/Vehicles/Blender_Aircraft/RocketPlane_6/combined_8bpp</v>
      </c>
      <c r="B20" t="str">
        <f>Sheet1!A20</f>
        <v>TharsisAero Falcon</v>
      </c>
      <c r="C20" t="str">
        <f>"_"&amp;Sheet1!Q20&amp;"_"&amp;Sheet1!C20</f>
        <v>_RPLA_6</v>
      </c>
      <c r="D20" t="str">
        <f t="shared" si="0"/>
        <v>string(STR_NAME_RPLA_6)</v>
      </c>
      <c r="E20" t="s">
        <v>1</v>
      </c>
      <c r="F20" t="str">
        <f>"date("&amp;Sheet1!D20&amp;", 01, 01)"</f>
        <v>date(2027, 01, 01)</v>
      </c>
      <c r="G20">
        <f>Sheet1!E20</f>
        <v>20</v>
      </c>
      <c r="H20">
        <f>Sheet1!F20</f>
        <v>35</v>
      </c>
      <c r="I20">
        <v>9</v>
      </c>
      <c r="J20">
        <f>Sheet1!G20</f>
        <v>16</v>
      </c>
      <c r="K20">
        <f>ROUND(Sheet1!H20/Sheet3!$B$1, 0)</f>
        <v>79</v>
      </c>
      <c r="L20">
        <f>ROUND(Sheet1!I20/Sheet3!$E$1, 0)</f>
        <v>255</v>
      </c>
      <c r="M20" t="s">
        <v>102</v>
      </c>
      <c r="N20" t="str">
        <f>Sheet1!J20&amp;" km/h"</f>
        <v>2686 km/h</v>
      </c>
      <c r="O20" s="1">
        <f>Sheet1!K20</f>
        <v>53.72</v>
      </c>
      <c r="P20" s="1">
        <f>Sheet1!L20</f>
        <v>30</v>
      </c>
      <c r="Q20" s="1">
        <f>Sheet1!M20</f>
        <v>5</v>
      </c>
      <c r="R20" s="1">
        <f>Sheet1!N20</f>
        <v>20</v>
      </c>
      <c r="S20">
        <v>18</v>
      </c>
      <c r="T20" t="s">
        <v>62</v>
      </c>
      <c r="U20" t="s">
        <v>63</v>
      </c>
      <c r="V20" s="1">
        <f>Sheet1!O20</f>
        <v>0</v>
      </c>
      <c r="W20" s="1" t="str">
        <f>Sheet1!P20</f>
        <v>AIRCRAFT_TYPE_LARGE</v>
      </c>
      <c r="X20" t="s">
        <v>25</v>
      </c>
    </row>
    <row r="21" spans="1:24" x14ac:dyDescent="0.25">
      <c r="A21" t="str">
        <f>Sheet1!B21</f>
        <v>../graphics/Vehicles/Blender_Aircraft/VTOL_Balloon_2/combined_8bpp</v>
      </c>
      <c r="B21" t="str">
        <f>Sheet1!A21</f>
        <v>TharsisAero Hummingbird</v>
      </c>
      <c r="C21" t="str">
        <f>"_"&amp;Sheet1!Q21&amp;"_"&amp;Sheet1!C21</f>
        <v>_VTBA_1</v>
      </c>
      <c r="D21" t="str">
        <f t="shared" si="0"/>
        <v>string(STR_NAME_VTBA_1)</v>
      </c>
      <c r="E21" t="s">
        <v>1</v>
      </c>
      <c r="F21" t="str">
        <f>"date("&amp;Sheet1!D21&amp;", 01, 01)"</f>
        <v>date(1935, 01, 01)</v>
      </c>
      <c r="G21">
        <f>Sheet1!E21</f>
        <v>22</v>
      </c>
      <c r="H21">
        <f>Sheet1!F21</f>
        <v>35</v>
      </c>
      <c r="I21">
        <v>10</v>
      </c>
      <c r="J21">
        <f>Sheet1!G21</f>
        <v>20</v>
      </c>
      <c r="K21">
        <f>ROUND(Sheet1!H21/Sheet3!$B$1, 0)</f>
        <v>6</v>
      </c>
      <c r="L21">
        <f>ROUND(Sheet1!I21/Sheet3!$E$1, 0)</f>
        <v>44</v>
      </c>
      <c r="M21" t="s">
        <v>102</v>
      </c>
      <c r="N21" t="str">
        <f>Sheet1!J21&amp;" km/h"</f>
        <v>181 km/h</v>
      </c>
      <c r="O21" s="1">
        <f>Sheet1!K21</f>
        <v>3.62</v>
      </c>
      <c r="P21" s="1">
        <f>Sheet1!L21</f>
        <v>90</v>
      </c>
      <c r="Q21" s="1">
        <f>Sheet1!M21</f>
        <v>10</v>
      </c>
      <c r="R21" s="1">
        <f>Sheet1!N21</f>
        <v>20</v>
      </c>
      <c r="S21">
        <v>19</v>
      </c>
      <c r="T21" t="s">
        <v>62</v>
      </c>
      <c r="U21" t="s">
        <v>63</v>
      </c>
      <c r="V21" s="1">
        <f>Sheet1!O21</f>
        <v>0</v>
      </c>
      <c r="W21" s="1" t="str">
        <f>Sheet1!P21</f>
        <v>AIRCRAFT_TYPE_HELICOPTER</v>
      </c>
      <c r="X21" t="s">
        <v>25</v>
      </c>
    </row>
    <row r="22" spans="1:24" x14ac:dyDescent="0.25">
      <c r="A22" t="str">
        <f>Sheet1!B22</f>
        <v>../graphics/Vehicles/Blender_Aircraft/VTOL_Balloon_3/combined_8bpp</v>
      </c>
      <c r="B22" t="str">
        <f>Sheet1!A22</f>
        <v>HellasWorks 'H1'</v>
      </c>
      <c r="C22" t="str">
        <f>"_"&amp;Sheet1!Q22&amp;"_"&amp;Sheet1!C22</f>
        <v>_VTBA_2</v>
      </c>
      <c r="D22" t="str">
        <f t="shared" si="0"/>
        <v>string(STR_NAME_VTBA_2)</v>
      </c>
      <c r="E22" t="s">
        <v>1</v>
      </c>
      <c r="F22" t="str">
        <f>"date("&amp;Sheet1!D22&amp;", 01, 01)"</f>
        <v>date(1947, 01, 01)</v>
      </c>
      <c r="G22">
        <f>Sheet1!E22</f>
        <v>22</v>
      </c>
      <c r="H22">
        <f>Sheet1!F22</f>
        <v>35</v>
      </c>
      <c r="I22">
        <v>11</v>
      </c>
      <c r="J22">
        <f>Sheet1!G22</f>
        <v>20</v>
      </c>
      <c r="K22">
        <f>ROUND(Sheet1!H22/Sheet3!$B$1, 0)</f>
        <v>7</v>
      </c>
      <c r="L22">
        <f>ROUND(Sheet1!I22/Sheet3!$E$1, 0)</f>
        <v>48</v>
      </c>
      <c r="M22" t="s">
        <v>102</v>
      </c>
      <c r="N22" t="str">
        <f>Sheet1!J22&amp;" km/h"</f>
        <v>232 km/h</v>
      </c>
      <c r="O22" s="1">
        <f>Sheet1!K22</f>
        <v>4.6399999999999997</v>
      </c>
      <c r="P22" s="1">
        <f>Sheet1!L22</f>
        <v>110</v>
      </c>
      <c r="Q22" s="1">
        <f>Sheet1!M22</f>
        <v>10</v>
      </c>
      <c r="R22" s="1">
        <f>Sheet1!N22</f>
        <v>20</v>
      </c>
      <c r="S22">
        <v>20</v>
      </c>
      <c r="T22" t="s">
        <v>62</v>
      </c>
      <c r="U22" t="s">
        <v>63</v>
      </c>
      <c r="V22" s="1">
        <f>Sheet1!O22</f>
        <v>0</v>
      </c>
      <c r="W22" s="1" t="str">
        <f>Sheet1!P22</f>
        <v>AIRCRAFT_TYPE_HELICOPTER</v>
      </c>
      <c r="X22" t="s">
        <v>25</v>
      </c>
    </row>
    <row r="23" spans="1:24" x14ac:dyDescent="0.25">
      <c r="A23" t="str">
        <f>Sheet1!B23</f>
        <v>../graphics/Vehicles/Blender_Aircraft/VTOL_Balloon_2/combined_8bpp</v>
      </c>
      <c r="B23" t="str">
        <f>Sheet1!A23</f>
        <v>HellasWorks 'Hx1'</v>
      </c>
      <c r="C23" t="str">
        <f>"_"&amp;Sheet1!Q23&amp;"_"&amp;Sheet1!C23</f>
        <v>_VTBA_3</v>
      </c>
      <c r="D23" t="str">
        <f t="shared" si="0"/>
        <v>string(STR_NAME_VTBA_3)</v>
      </c>
      <c r="E23" t="s">
        <v>1</v>
      </c>
      <c r="F23" t="str">
        <f>"date("&amp;Sheet1!D23&amp;", 01, 01)"</f>
        <v>date(1960, 01, 01)</v>
      </c>
      <c r="G23">
        <f>Sheet1!E23</f>
        <v>22</v>
      </c>
      <c r="H23">
        <f>Sheet1!F23</f>
        <v>35</v>
      </c>
      <c r="I23">
        <v>12</v>
      </c>
      <c r="J23">
        <f>Sheet1!G23</f>
        <v>20</v>
      </c>
      <c r="K23">
        <f>ROUND(Sheet1!H23/Sheet3!$B$1, 0)</f>
        <v>7</v>
      </c>
      <c r="L23">
        <f>ROUND(Sheet1!I23/Sheet3!$E$1, 0)</f>
        <v>60</v>
      </c>
      <c r="M23" t="s">
        <v>102</v>
      </c>
      <c r="N23" t="str">
        <f>Sheet1!J23&amp;" km/h"</f>
        <v>252 km/h</v>
      </c>
      <c r="O23" s="1">
        <f>Sheet1!K23</f>
        <v>5.04</v>
      </c>
      <c r="P23" s="1">
        <f>Sheet1!L23</f>
        <v>130</v>
      </c>
      <c r="Q23" s="1">
        <f>Sheet1!M23</f>
        <v>15</v>
      </c>
      <c r="R23" s="1">
        <f>Sheet1!N23</f>
        <v>20</v>
      </c>
      <c r="S23">
        <v>21</v>
      </c>
      <c r="T23" t="s">
        <v>62</v>
      </c>
      <c r="U23" t="s">
        <v>63</v>
      </c>
      <c r="V23" s="1">
        <f>Sheet1!O23</f>
        <v>0</v>
      </c>
      <c r="W23" s="1" t="str">
        <f>Sheet1!P23</f>
        <v>AIRCRAFT_TYPE_HELICOPTER</v>
      </c>
      <c r="X23" t="s">
        <v>25</v>
      </c>
    </row>
    <row r="24" spans="1:24" x14ac:dyDescent="0.25">
      <c r="A24" t="str">
        <f>Sheet1!B24</f>
        <v>../graphics/Vehicles/Blender_Aircraft/VTOL_Balloon_1/combined_8bpp</v>
      </c>
      <c r="B24" t="str">
        <f>Sheet1!A24</f>
        <v>TharsisAero Tern</v>
      </c>
      <c r="C24" t="str">
        <f>"_"&amp;Sheet1!Q24&amp;"_"&amp;Sheet1!C24</f>
        <v>_VTBA_4</v>
      </c>
      <c r="D24" t="str">
        <f t="shared" si="0"/>
        <v>string(STR_NAME_VTBA_4)</v>
      </c>
      <c r="E24" t="s">
        <v>1</v>
      </c>
      <c r="F24" t="str">
        <f>"date("&amp;Sheet1!D24&amp;", 01, 01)"</f>
        <v>date(1973, 01, 01)</v>
      </c>
      <c r="G24">
        <f>Sheet1!E24</f>
        <v>20</v>
      </c>
      <c r="H24">
        <f>Sheet1!F24</f>
        <v>35</v>
      </c>
      <c r="I24">
        <v>13</v>
      </c>
      <c r="J24">
        <f>Sheet1!G24</f>
        <v>20</v>
      </c>
      <c r="K24">
        <f>ROUND(Sheet1!H24/Sheet3!$B$1, 0)</f>
        <v>9</v>
      </c>
      <c r="L24">
        <f>ROUND(Sheet1!I24/Sheet3!$E$1, 0)</f>
        <v>63</v>
      </c>
      <c r="M24" t="s">
        <v>102</v>
      </c>
      <c r="N24" t="str">
        <f>Sheet1!J24&amp;" km/h"</f>
        <v>271 km/h</v>
      </c>
      <c r="O24" s="1">
        <f>Sheet1!K24</f>
        <v>5.42</v>
      </c>
      <c r="P24" s="1">
        <f>Sheet1!L24</f>
        <v>140</v>
      </c>
      <c r="Q24" s="1">
        <f>Sheet1!M24</f>
        <v>15</v>
      </c>
      <c r="R24" s="1">
        <f>Sheet1!N24</f>
        <v>20</v>
      </c>
      <c r="S24">
        <v>22</v>
      </c>
      <c r="T24" t="s">
        <v>62</v>
      </c>
      <c r="U24" t="s">
        <v>63</v>
      </c>
      <c r="V24" s="1">
        <f>Sheet1!O24</f>
        <v>0</v>
      </c>
      <c r="W24" s="1" t="str">
        <f>Sheet1!P24</f>
        <v>AIRCRAFT_TYPE_HELICOPTER</v>
      </c>
      <c r="X24" t="s">
        <v>25</v>
      </c>
    </row>
    <row r="25" spans="1:24" x14ac:dyDescent="0.25">
      <c r="A25" t="str">
        <f>Sheet1!B25</f>
        <v>../graphics/Vehicles/Blender_Aircraft/VTOL_Balloon_4/combined_8bpp</v>
      </c>
      <c r="B25" t="str">
        <f>Sheet1!A25</f>
        <v>Aeolis Air VTOL 'He'</v>
      </c>
      <c r="C25" t="str">
        <f>"_"&amp;Sheet1!Q25&amp;"_"&amp;Sheet1!C25</f>
        <v>_VTBA_5</v>
      </c>
      <c r="D25" t="str">
        <f t="shared" si="0"/>
        <v>string(STR_NAME_VTBA_5)</v>
      </c>
      <c r="E25" t="s">
        <v>1</v>
      </c>
      <c r="F25" t="str">
        <f>"date("&amp;Sheet1!D25&amp;", 01, 01)"</f>
        <v>date(1985, 01, 01)</v>
      </c>
      <c r="G25">
        <f>Sheet1!E25</f>
        <v>20</v>
      </c>
      <c r="H25">
        <f>Sheet1!F25</f>
        <v>35</v>
      </c>
      <c r="I25">
        <v>14</v>
      </c>
      <c r="J25">
        <f>Sheet1!G25</f>
        <v>20</v>
      </c>
      <c r="K25">
        <f>ROUND(Sheet1!H25/Sheet3!$B$1, 0)</f>
        <v>10</v>
      </c>
      <c r="L25">
        <f>ROUND(Sheet1!I25/Sheet3!$E$1, 0)</f>
        <v>73</v>
      </c>
      <c r="M25" t="s">
        <v>102</v>
      </c>
      <c r="N25" t="str">
        <f>Sheet1!J25&amp;" km/h"</f>
        <v>299 km/h</v>
      </c>
      <c r="O25" s="1">
        <f>Sheet1!K25</f>
        <v>5.98</v>
      </c>
      <c r="P25" s="1">
        <f>Sheet1!L25</f>
        <v>150</v>
      </c>
      <c r="Q25" s="1">
        <f>Sheet1!M25</f>
        <v>15</v>
      </c>
      <c r="R25" s="1">
        <f>Sheet1!N25</f>
        <v>20</v>
      </c>
      <c r="S25">
        <v>23</v>
      </c>
      <c r="T25" t="s">
        <v>62</v>
      </c>
      <c r="U25" t="s">
        <v>63</v>
      </c>
      <c r="V25" s="1">
        <f>Sheet1!O25</f>
        <v>0</v>
      </c>
      <c r="W25" s="1" t="str">
        <f>Sheet1!P25</f>
        <v>AIRCRAFT_TYPE_HELICOPTER</v>
      </c>
      <c r="X25" t="s">
        <v>25</v>
      </c>
    </row>
    <row r="26" spans="1:24" x14ac:dyDescent="0.25">
      <c r="A26" t="str">
        <f>Sheet1!B26</f>
        <v>../graphics/Vehicles/Blender_Aircraft/Quadcopter_1/combined_8bpp</v>
      </c>
      <c r="B26" t="str">
        <f>Sheet1!A26</f>
        <v>HellasWorks 'QXa'</v>
      </c>
      <c r="C26" t="str">
        <f>"_"&amp;Sheet1!Q26&amp;"_"&amp;Sheet1!C26</f>
        <v>_QUAD_6</v>
      </c>
      <c r="D26" t="str">
        <f t="shared" si="0"/>
        <v>string(STR_NAME_QUAD_6)</v>
      </c>
      <c r="E26" t="s">
        <v>1</v>
      </c>
      <c r="F26" t="str">
        <f>"date("&amp;Sheet1!D26&amp;", 01, 01)"</f>
        <v>date(1988, 01, 01)</v>
      </c>
      <c r="G26">
        <f>Sheet1!E26</f>
        <v>20</v>
      </c>
      <c r="H26">
        <f>Sheet1!F26</f>
        <v>35</v>
      </c>
      <c r="I26">
        <v>15</v>
      </c>
      <c r="J26">
        <f>Sheet1!G26</f>
        <v>20</v>
      </c>
      <c r="K26">
        <f>ROUND(Sheet1!H26/Sheet3!$B$1, 0)</f>
        <v>11</v>
      </c>
      <c r="L26">
        <f>ROUND(Sheet1!I26/Sheet3!$E$1, 0)</f>
        <v>84</v>
      </c>
      <c r="M26" t="s">
        <v>102</v>
      </c>
      <c r="N26" t="str">
        <f>Sheet1!J26&amp;" km/h"</f>
        <v>321 km/h</v>
      </c>
      <c r="O26" s="1">
        <f>Sheet1!K26</f>
        <v>6.42</v>
      </c>
      <c r="P26" s="1">
        <f>Sheet1!L26</f>
        <v>170</v>
      </c>
      <c r="Q26" s="1">
        <f>Sheet1!M26</f>
        <v>15</v>
      </c>
      <c r="R26" s="1">
        <f>Sheet1!N26</f>
        <v>20</v>
      </c>
      <c r="S26">
        <v>24</v>
      </c>
      <c r="T26" t="s">
        <v>62</v>
      </c>
      <c r="U26" t="s">
        <v>63</v>
      </c>
      <c r="V26" s="1">
        <f>Sheet1!O26</f>
        <v>0</v>
      </c>
      <c r="W26" s="1" t="str">
        <f>Sheet1!P26</f>
        <v>AIRCRAFT_TYPE_HELICOPTER</v>
      </c>
      <c r="X26" t="s">
        <v>25</v>
      </c>
    </row>
    <row r="27" spans="1:24" x14ac:dyDescent="0.25">
      <c r="A27" t="str">
        <f>Sheet1!B27</f>
        <v>../graphics/Vehicles/Blender_Aircraft/Quadcopter_2/combined_8bpp</v>
      </c>
      <c r="B27" t="str">
        <f>Sheet1!A27</f>
        <v>TharsisAero Nightjar</v>
      </c>
      <c r="C27" t="str">
        <f>"_"&amp;Sheet1!Q27&amp;"_"&amp;Sheet1!C27</f>
        <v>_QUAD_7</v>
      </c>
      <c r="D27" t="str">
        <f t="shared" si="0"/>
        <v>string(STR_NAME_QUAD_7)</v>
      </c>
      <c r="E27" t="s">
        <v>1</v>
      </c>
      <c r="F27" t="str">
        <f>"date("&amp;Sheet1!D27&amp;", 01, 01)"</f>
        <v>date(2002, 01, 01)</v>
      </c>
      <c r="G27">
        <f>Sheet1!E27</f>
        <v>22</v>
      </c>
      <c r="H27">
        <f>Sheet1!F27</f>
        <v>35</v>
      </c>
      <c r="I27">
        <v>16</v>
      </c>
      <c r="J27">
        <f>Sheet1!G27</f>
        <v>20</v>
      </c>
      <c r="K27">
        <f>ROUND(Sheet1!H27/Sheet3!$B$1, 0)</f>
        <v>13</v>
      </c>
      <c r="L27">
        <f>ROUND(Sheet1!I27/Sheet3!$E$1, 0)</f>
        <v>93</v>
      </c>
      <c r="M27" t="s">
        <v>102</v>
      </c>
      <c r="N27" t="str">
        <f>Sheet1!J27&amp;" km/h"</f>
        <v>346 km/h</v>
      </c>
      <c r="O27" s="1">
        <f>Sheet1!K27</f>
        <v>6.92</v>
      </c>
      <c r="P27" s="1">
        <f>Sheet1!L27</f>
        <v>180</v>
      </c>
      <c r="Q27" s="1">
        <f>Sheet1!M27</f>
        <v>20</v>
      </c>
      <c r="R27" s="1">
        <f>Sheet1!N27</f>
        <v>20</v>
      </c>
      <c r="S27">
        <v>25</v>
      </c>
      <c r="T27" t="s">
        <v>62</v>
      </c>
      <c r="U27" t="s">
        <v>63</v>
      </c>
      <c r="V27" s="1">
        <f>Sheet1!O27</f>
        <v>0</v>
      </c>
      <c r="W27" s="1" t="str">
        <f>Sheet1!P27</f>
        <v>AIRCRAFT_TYPE_HELICOPTER</v>
      </c>
      <c r="X27" t="s">
        <v>25</v>
      </c>
    </row>
    <row r="28" spans="1:24" x14ac:dyDescent="0.25">
      <c r="A28" t="str">
        <f>Sheet1!B28</f>
        <v>../graphics/Vehicles/Blender_Aircraft/Quadcopter_3/combined_8bpp</v>
      </c>
      <c r="B28" t="str">
        <f>Sheet1!A28</f>
        <v>Aeolis Air VTOL 'H2'</v>
      </c>
      <c r="C28" t="str">
        <f>"_"&amp;Sheet1!Q28&amp;"_"&amp;Sheet1!C28</f>
        <v>_QUAD_8</v>
      </c>
      <c r="D28" t="str">
        <f t="shared" si="0"/>
        <v>string(STR_NAME_QUAD_8)</v>
      </c>
      <c r="E28" t="s">
        <v>1</v>
      </c>
      <c r="F28" t="str">
        <f>"date("&amp;Sheet1!D28&amp;", 01, 01)"</f>
        <v>date(2019, 01, 01)</v>
      </c>
      <c r="G28">
        <f>Sheet1!E28</f>
        <v>20</v>
      </c>
      <c r="H28">
        <f>Sheet1!F28</f>
        <v>35</v>
      </c>
      <c r="I28">
        <v>17</v>
      </c>
      <c r="J28">
        <f>Sheet1!G28</f>
        <v>20</v>
      </c>
      <c r="K28">
        <f>ROUND(Sheet1!H28/Sheet3!$B$1, 0)</f>
        <v>14</v>
      </c>
      <c r="L28">
        <f>ROUND(Sheet1!I28/Sheet3!$E$1, 0)</f>
        <v>99</v>
      </c>
      <c r="M28" t="s">
        <v>102</v>
      </c>
      <c r="N28" t="str">
        <f>Sheet1!J28&amp;" km/h"</f>
        <v>389 km/h</v>
      </c>
      <c r="O28" s="1">
        <f>Sheet1!K28</f>
        <v>7.78</v>
      </c>
      <c r="P28" s="1">
        <f>Sheet1!L28</f>
        <v>190</v>
      </c>
      <c r="Q28" s="1">
        <f>Sheet1!M28</f>
        <v>20</v>
      </c>
      <c r="R28" s="1">
        <f>Sheet1!N28</f>
        <v>20</v>
      </c>
      <c r="S28">
        <v>26</v>
      </c>
      <c r="T28" t="s">
        <v>62</v>
      </c>
      <c r="U28" t="s">
        <v>63</v>
      </c>
      <c r="V28" s="1">
        <f>Sheet1!O28</f>
        <v>0</v>
      </c>
      <c r="W28" s="1" t="str">
        <f>Sheet1!P28</f>
        <v>AIRCRAFT_TYPE_HELICOPTER</v>
      </c>
      <c r="X28" t="s">
        <v>25</v>
      </c>
    </row>
    <row r="29" spans="1:24" x14ac:dyDescent="0.25">
      <c r="A29" t="str">
        <f>Sheet1!B29</f>
        <v>../graphics/Vehicles/Blender_Aircraft/Quadcopter_4/combined_8bpp</v>
      </c>
      <c r="B29" t="str">
        <f>Sheet1!A29</f>
        <v>TharsisAero Kestrel</v>
      </c>
      <c r="C29" t="str">
        <f>"_"&amp;Sheet1!Q29&amp;"_"&amp;Sheet1!C29</f>
        <v>_QUAD_9</v>
      </c>
      <c r="D29" t="str">
        <f t="shared" si="0"/>
        <v>string(STR_NAME_QUAD_9)</v>
      </c>
      <c r="E29" t="s">
        <v>1</v>
      </c>
      <c r="F29" t="str">
        <f>"date("&amp;Sheet1!D29&amp;", 01, 01)"</f>
        <v>date(2032, 01, 01)</v>
      </c>
      <c r="G29">
        <f>Sheet1!E29</f>
        <v>22</v>
      </c>
      <c r="H29">
        <f>Sheet1!F29</f>
        <v>35</v>
      </c>
      <c r="I29">
        <v>18</v>
      </c>
      <c r="J29">
        <f>Sheet1!G29</f>
        <v>20</v>
      </c>
      <c r="K29">
        <f>ROUND(Sheet1!H29/Sheet3!$B$1, 0)</f>
        <v>15</v>
      </c>
      <c r="L29">
        <f>ROUND(Sheet1!I29/Sheet3!$E$1, 0)</f>
        <v>110</v>
      </c>
      <c r="M29" t="s">
        <v>102</v>
      </c>
      <c r="N29" t="str">
        <f>Sheet1!J29&amp;" km/h"</f>
        <v>404 km/h</v>
      </c>
      <c r="O29" s="1">
        <f>Sheet1!K29</f>
        <v>8.08</v>
      </c>
      <c r="P29" s="1">
        <f>Sheet1!L29</f>
        <v>210</v>
      </c>
      <c r="Q29" s="1">
        <f>Sheet1!M29</f>
        <v>20</v>
      </c>
      <c r="R29" s="1">
        <f>Sheet1!N29</f>
        <v>20</v>
      </c>
      <c r="S29">
        <v>27</v>
      </c>
      <c r="T29" t="s">
        <v>62</v>
      </c>
      <c r="U29" t="s">
        <v>63</v>
      </c>
      <c r="V29" s="1">
        <f>Sheet1!O29</f>
        <v>0</v>
      </c>
      <c r="W29" s="1" t="str">
        <f>Sheet1!P29</f>
        <v>AIRCRAFT_TYPE_HELICOPTER</v>
      </c>
      <c r="X29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60</v>
      </c>
      <c r="B1">
        <f>700000/256</f>
        <v>2734.375</v>
      </c>
      <c r="D1" t="s">
        <v>61</v>
      </c>
      <c r="E1">
        <f>9600/256</f>
        <v>37.5</v>
      </c>
    </row>
    <row r="3" spans="1:6" x14ac:dyDescent="0.25">
      <c r="E3">
        <f>E1*255</f>
        <v>9562.5</v>
      </c>
      <c r="F3">
        <v>9562.5</v>
      </c>
    </row>
  </sheetData>
  <sortState ref="A2:C4">
    <sortCondition ref="A2:A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TrackingTable_and_PropertyCalcu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2014-02-16T15:41:50Z</dcterms:created>
  <dcterms:modified xsi:type="dcterms:W3CDTF">2014-11-08T23:25:33Z</dcterms:modified>
</cp:coreProperties>
</file>