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penTTDCoop\OpenGFX Mars\trains\"/>
    </mc:Choice>
  </mc:AlternateContent>
  <bookViews>
    <workbookView xWindow="120" yWindow="105" windowWidth="24915" windowHeight="11565"/>
  </bookViews>
  <sheets>
    <sheet name="Sheet1" sheetId="1" r:id="rId1"/>
    <sheet name="TrackingTable_and_PropertyCalcu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3" i="2" l="1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V2" i="2"/>
  <c r="W2" i="2"/>
  <c r="U2" i="2"/>
  <c r="P3" i="2" l="1"/>
  <c r="P4" i="2"/>
  <c r="P5" i="2"/>
  <c r="P6" i="2"/>
  <c r="P7" i="2"/>
  <c r="P8" i="2"/>
  <c r="P9" i="2"/>
  <c r="P10" i="2"/>
  <c r="P11" i="2"/>
  <c r="P2" i="2"/>
  <c r="M3" i="2"/>
  <c r="O3" i="2"/>
  <c r="Q3" i="2"/>
  <c r="R3" i="2"/>
  <c r="S3" i="2"/>
  <c r="M4" i="2"/>
  <c r="O4" i="2"/>
  <c r="Q4" i="2"/>
  <c r="R4" i="2"/>
  <c r="S4" i="2"/>
  <c r="M5" i="2"/>
  <c r="O5" i="2"/>
  <c r="Q5" i="2"/>
  <c r="R5" i="2"/>
  <c r="S5" i="2"/>
  <c r="M6" i="2"/>
  <c r="O6" i="2"/>
  <c r="Q6" i="2"/>
  <c r="R6" i="2"/>
  <c r="S6" i="2"/>
  <c r="M7" i="2"/>
  <c r="O7" i="2"/>
  <c r="Q7" i="2"/>
  <c r="R7" i="2"/>
  <c r="S7" i="2"/>
  <c r="M8" i="2"/>
  <c r="O8" i="2"/>
  <c r="Q8" i="2"/>
  <c r="R8" i="2"/>
  <c r="S8" i="2"/>
  <c r="M9" i="2"/>
  <c r="O9" i="2"/>
  <c r="Q9" i="2"/>
  <c r="R9" i="2"/>
  <c r="S9" i="2"/>
  <c r="M10" i="2"/>
  <c r="O10" i="2"/>
  <c r="Q10" i="2"/>
  <c r="R10" i="2"/>
  <c r="S10" i="2"/>
  <c r="M11" i="2"/>
  <c r="O11" i="2"/>
  <c r="Q11" i="2"/>
  <c r="R11" i="2"/>
  <c r="S11" i="2"/>
  <c r="S2" i="2"/>
  <c r="M2" i="2"/>
  <c r="C11" i="2" l="1"/>
  <c r="C10" i="2"/>
  <c r="C9" i="2"/>
  <c r="C8" i="2"/>
  <c r="C7" i="2"/>
  <c r="C6" i="2"/>
  <c r="C5" i="2"/>
  <c r="C4" i="2"/>
  <c r="C3" i="2"/>
  <c r="C2" i="2"/>
  <c r="A3" i="2" l="1"/>
  <c r="B3" i="2"/>
  <c r="D3" i="2"/>
  <c r="F3" i="2"/>
  <c r="G3" i="2"/>
  <c r="I3" i="2"/>
  <c r="T3" i="2"/>
  <c r="A4" i="2"/>
  <c r="B4" i="2"/>
  <c r="D4" i="2"/>
  <c r="F4" i="2"/>
  <c r="G4" i="2"/>
  <c r="I4" i="2"/>
  <c r="J4" i="2"/>
  <c r="K4" i="2"/>
  <c r="T4" i="2"/>
  <c r="A5" i="2"/>
  <c r="B5" i="2"/>
  <c r="D5" i="2"/>
  <c r="F5" i="2"/>
  <c r="G5" i="2"/>
  <c r="I5" i="2"/>
  <c r="J5" i="2"/>
  <c r="T5" i="2"/>
  <c r="A6" i="2"/>
  <c r="B6" i="2"/>
  <c r="D6" i="2"/>
  <c r="F6" i="2"/>
  <c r="G6" i="2"/>
  <c r="I6" i="2"/>
  <c r="T6" i="2"/>
  <c r="A7" i="2"/>
  <c r="B7" i="2"/>
  <c r="D7" i="2"/>
  <c r="F7" i="2"/>
  <c r="G7" i="2"/>
  <c r="I7" i="2"/>
  <c r="K7" i="2"/>
  <c r="T7" i="2"/>
  <c r="A8" i="2"/>
  <c r="B8" i="2"/>
  <c r="D8" i="2"/>
  <c r="F8" i="2"/>
  <c r="G8" i="2"/>
  <c r="I8" i="2"/>
  <c r="J8" i="2"/>
  <c r="K8" i="2"/>
  <c r="T8" i="2"/>
  <c r="A9" i="2"/>
  <c r="B9" i="2"/>
  <c r="D9" i="2"/>
  <c r="F9" i="2"/>
  <c r="G9" i="2"/>
  <c r="I9" i="2"/>
  <c r="J9" i="2"/>
  <c r="T9" i="2"/>
  <c r="A10" i="2"/>
  <c r="B10" i="2"/>
  <c r="D10" i="2"/>
  <c r="F10" i="2"/>
  <c r="G10" i="2"/>
  <c r="I10" i="2"/>
  <c r="T10" i="2"/>
  <c r="A11" i="2"/>
  <c r="B11" i="2"/>
  <c r="D11" i="2"/>
  <c r="F11" i="2"/>
  <c r="G11" i="2"/>
  <c r="I11" i="2"/>
  <c r="K11" i="2"/>
  <c r="T11" i="2"/>
  <c r="B2" i="2"/>
  <c r="A2" i="2"/>
  <c r="S3" i="1"/>
  <c r="X3" i="2" s="1"/>
  <c r="S4" i="1"/>
  <c r="X4" i="2" s="1"/>
  <c r="S5" i="1"/>
  <c r="X5" i="2" s="1"/>
  <c r="S6" i="1"/>
  <c r="X6" i="2" s="1"/>
  <c r="S7" i="1"/>
  <c r="X7" i="2" s="1"/>
  <c r="S8" i="1"/>
  <c r="X8" i="2" s="1"/>
  <c r="S9" i="1"/>
  <c r="X9" i="2" s="1"/>
  <c r="S10" i="1"/>
  <c r="X10" i="2" s="1"/>
  <c r="S11" i="1"/>
  <c r="X11" i="2" s="1"/>
  <c r="S2" i="1"/>
  <c r="X2" i="2" s="1"/>
  <c r="Q2" i="2"/>
  <c r="T2" i="2"/>
  <c r="J2" i="2"/>
  <c r="F4" i="3"/>
  <c r="K10" i="2" s="1"/>
  <c r="F3" i="3"/>
  <c r="F2" i="3"/>
  <c r="K5" i="2" s="1"/>
  <c r="I3" i="3"/>
  <c r="H3" i="3"/>
  <c r="J6" i="2" s="1"/>
  <c r="D2" i="2"/>
  <c r="O2" i="2"/>
  <c r="R2" i="2"/>
  <c r="I2" i="2"/>
  <c r="G2" i="2"/>
  <c r="F2" i="2"/>
  <c r="K3" i="2" l="1"/>
  <c r="K2" i="2"/>
  <c r="J11" i="2"/>
  <c r="J7" i="2"/>
  <c r="K6" i="2"/>
  <c r="J3" i="2"/>
  <c r="J10" i="2"/>
  <c r="K9" i="2"/>
</calcChain>
</file>

<file path=xl/sharedStrings.xml><?xml version="1.0" encoding="utf-8"?>
<sst xmlns="http://schemas.openxmlformats.org/spreadsheetml/2006/main" count="131" uniqueCount="83">
  <si>
    <t>climates_available</t>
  </si>
  <si>
    <t>ALL_CLIMATES</t>
  </si>
  <si>
    <t>introduction_date</t>
  </si>
  <si>
    <t>Introduction Year</t>
  </si>
  <si>
    <t>Model Life</t>
  </si>
  <si>
    <t>model_life</t>
  </si>
  <si>
    <t>retire_early</t>
  </si>
  <si>
    <t>reliability_decay</t>
  </si>
  <si>
    <t>cost_factor</t>
  </si>
  <si>
    <t>running_cost_factor</t>
  </si>
  <si>
    <t>sprite_id</t>
  </si>
  <si>
    <t>SPRITE_ID_NEW_TRAIN</t>
  </si>
  <si>
    <t>speed</t>
  </si>
  <si>
    <t>Speed (km/h)</t>
  </si>
  <si>
    <t>refit_cost</t>
  </si>
  <si>
    <t>track_type</t>
  </si>
  <si>
    <t>Track Type</t>
  </si>
  <si>
    <t>MGLV</t>
  </si>
  <si>
    <t>Power (hp)</t>
  </si>
  <si>
    <t>power</t>
  </si>
  <si>
    <t>Double Headed</t>
  </si>
  <si>
    <t>running_cost_base</t>
  </si>
  <si>
    <t>dual_headed</t>
  </si>
  <si>
    <t>Rail Types</t>
  </si>
  <si>
    <t>MONO</t>
  </si>
  <si>
    <t>Power Types</t>
  </si>
  <si>
    <t>STEAM</t>
  </si>
  <si>
    <t>DIESEL</t>
  </si>
  <si>
    <t>ELECTRIC</t>
  </si>
  <si>
    <t>Guided Ground Train</t>
  </si>
  <si>
    <t>Monorail</t>
  </si>
  <si>
    <t>Maglev</t>
  </si>
  <si>
    <t>Biofuel</t>
  </si>
  <si>
    <t>Fuel Cell</t>
  </si>
  <si>
    <t>Electric</t>
  </si>
  <si>
    <t>Reliability Decay</t>
  </si>
  <si>
    <t>Weight, tons</t>
  </si>
  <si>
    <t>weight</t>
  </si>
  <si>
    <t>Tractive Effort Coefficient</t>
  </si>
  <si>
    <t>Air Drag Coeficcient</t>
  </si>
  <si>
    <t>Length</t>
  </si>
  <si>
    <t>Engine Class</t>
  </si>
  <si>
    <t>engine_class</t>
  </si>
  <si>
    <t>tractive_effort_coefficient</t>
  </si>
  <si>
    <t>air_drag_coefficient</t>
  </si>
  <si>
    <t>length</t>
  </si>
  <si>
    <t>Visual Effect Position</t>
  </si>
  <si>
    <t>visual_effect_and_powered</t>
  </si>
  <si>
    <t>name</t>
  </si>
  <si>
    <t>Number</t>
  </si>
  <si>
    <t>Name</t>
  </si>
  <si>
    <t>Graphics</t>
  </si>
  <si>
    <t>graphics</t>
  </si>
  <si>
    <t>Cost (£)</t>
  </si>
  <si>
    <t>Train</t>
  </si>
  <si>
    <t>Wagon</t>
  </si>
  <si>
    <t>Other Cost Bases</t>
  </si>
  <si>
    <t>Running Cost (£)</t>
  </si>
  <si>
    <t>id</t>
  </si>
  <si>
    <t>misc_flags</t>
  </si>
  <si>
    <t>bitmask(TRAIN_FLAG_2CC)</t>
  </si>
  <si>
    <t>Argyre Coop Hauler</t>
  </si>
  <si>
    <t>HellasWorks 'TM1'</t>
  </si>
  <si>
    <t>Turnkey Groundhog</t>
  </si>
  <si>
    <t>Aclid. Eng. Grunt</t>
  </si>
  <si>
    <t>Argyre Coop 'GGT1'</t>
  </si>
  <si>
    <t>Turnkey Stag</t>
  </si>
  <si>
    <t>../graphics/Vehicles/PixelTool_GroundTrains/Rail_GroundTrain_Engine_6_8bpp</t>
  </si>
  <si>
    <t>../graphics/Vehicles/PixelTool_GroundTrains/Rail_GroundTrain_Engine_4_8bpp</t>
  </si>
  <si>
    <t>../graphics/Vehicles/PixelTool_GroundTrains/Rail_GroundTrain_Engine_5_8bpp</t>
  </si>
  <si>
    <t>../graphics/Vehicles/PixelTool_GroundTrains/Rail_GroundTrain_Engine_10_8bpp</t>
  </si>
  <si>
    <t>../graphics/Vehicles/PixelTool_GroundTrains/Rail_GroundTrain_Engine_9_8bpp</t>
  </si>
  <si>
    <t>../graphics/Vehicles/PixelTool_GroundTrains/Rail_GroundTrain_Engine_1_8bpp</t>
  </si>
  <si>
    <t>../graphics/Vehicles/PixelTool_GroundTrains/Rail_GroundTrain_Engine_3_8bpp</t>
  </si>
  <si>
    <t>../graphics/Vehicles/PixelTool_GroundTrains/Rail_GroundTrain_Engine_2_8bpp</t>
  </si>
  <si>
    <t>../graphics/Vehicles/PixelTool_GroundTrains/Rail_GroundTrain_Engine_7_8bpp</t>
  </si>
  <si>
    <t>../graphics/Vehicles/PixelTool_GroundTrains/Rail_GroundTrain_Engine_8_8bpp</t>
  </si>
  <si>
    <t>Grundingworth 'T600'</t>
  </si>
  <si>
    <t>Grundingworth 'T1700i'</t>
  </si>
  <si>
    <t>HellasWorks 'B4x'</t>
  </si>
  <si>
    <t>HellasWorks 'B3x'</t>
  </si>
  <si>
    <t>GDGR</t>
  </si>
  <si>
    <t>Vehicle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</si>
</sst>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/>
  </sheetViews>
  <sheetFormatPr defaultRowHeight="15" x14ac:dyDescent="0.25"/>
  <cols>
    <col min="1" max="1" width="37.140625" customWidth="1"/>
    <col min="2" max="2" width="54.28515625" bestFit="1" customWidth="1"/>
  </cols>
  <sheetData>
    <row r="1" spans="1:19" x14ac:dyDescent="0.25">
      <c r="A1" t="s">
        <v>50</v>
      </c>
      <c r="B1" t="s">
        <v>51</v>
      </c>
      <c r="C1" t="s">
        <v>49</v>
      </c>
      <c r="D1" t="s">
        <v>3</v>
      </c>
      <c r="E1" t="s">
        <v>82</v>
      </c>
      <c r="F1" t="s">
        <v>4</v>
      </c>
      <c r="G1" t="s">
        <v>35</v>
      </c>
      <c r="H1" t="s">
        <v>53</v>
      </c>
      <c r="I1" t="s">
        <v>57</v>
      </c>
      <c r="J1" t="s">
        <v>13</v>
      </c>
      <c r="K1" t="s">
        <v>16</v>
      </c>
      <c r="L1" t="s">
        <v>18</v>
      </c>
      <c r="M1" t="s">
        <v>20</v>
      </c>
      <c r="N1" t="s">
        <v>36</v>
      </c>
      <c r="O1" t="s">
        <v>38</v>
      </c>
      <c r="P1" t="s">
        <v>39</v>
      </c>
      <c r="Q1" t="s">
        <v>40</v>
      </c>
      <c r="R1" t="s">
        <v>41</v>
      </c>
      <c r="S1" t="s">
        <v>46</v>
      </c>
    </row>
    <row r="2" spans="1:19" x14ac:dyDescent="0.25">
      <c r="A2" t="s">
        <v>77</v>
      </c>
      <c r="B2" t="s">
        <v>75</v>
      </c>
      <c r="C2">
        <v>1</v>
      </c>
      <c r="D2">
        <v>1930</v>
      </c>
      <c r="E2">
        <v>18</v>
      </c>
      <c r="F2">
        <v>35</v>
      </c>
      <c r="G2">
        <v>20</v>
      </c>
      <c r="H2">
        <v>6702</v>
      </c>
      <c r="I2">
        <v>597</v>
      </c>
      <c r="J2">
        <v>43</v>
      </c>
      <c r="K2" t="s">
        <v>29</v>
      </c>
      <c r="L2">
        <v>4526</v>
      </c>
      <c r="M2" t="b">
        <v>0</v>
      </c>
      <c r="N2">
        <v>94</v>
      </c>
      <c r="O2">
        <v>0.7</v>
      </c>
      <c r="P2">
        <v>0.22</v>
      </c>
      <c r="Q2">
        <v>4</v>
      </c>
      <c r="R2" t="s">
        <v>32</v>
      </c>
      <c r="S2">
        <f>8-Q2</f>
        <v>4</v>
      </c>
    </row>
    <row r="3" spans="1:19" x14ac:dyDescent="0.25">
      <c r="A3" t="s">
        <v>61</v>
      </c>
      <c r="B3" t="s">
        <v>76</v>
      </c>
      <c r="C3">
        <v>2</v>
      </c>
      <c r="D3">
        <v>1939</v>
      </c>
      <c r="E3">
        <v>20</v>
      </c>
      <c r="F3">
        <v>35</v>
      </c>
      <c r="G3">
        <v>20</v>
      </c>
      <c r="H3">
        <v>10235</v>
      </c>
      <c r="I3">
        <v>804</v>
      </c>
      <c r="J3">
        <v>48</v>
      </c>
      <c r="K3" t="s">
        <v>29</v>
      </c>
      <c r="L3">
        <v>5136</v>
      </c>
      <c r="M3" t="b">
        <v>0</v>
      </c>
      <c r="N3">
        <v>89</v>
      </c>
      <c r="O3">
        <v>0.7</v>
      </c>
      <c r="P3">
        <v>0.24</v>
      </c>
      <c r="Q3">
        <v>4</v>
      </c>
      <c r="R3" t="s">
        <v>32</v>
      </c>
      <c r="S3">
        <f t="shared" ref="S3:S11" si="0">8-Q3</f>
        <v>4</v>
      </c>
    </row>
    <row r="4" spans="1:19" x14ac:dyDescent="0.25">
      <c r="A4" t="s">
        <v>62</v>
      </c>
      <c r="B4" t="s">
        <v>72</v>
      </c>
      <c r="C4">
        <v>3</v>
      </c>
      <c r="D4">
        <v>1949</v>
      </c>
      <c r="E4">
        <v>20</v>
      </c>
      <c r="F4">
        <v>35</v>
      </c>
      <c r="G4">
        <v>20</v>
      </c>
      <c r="H4">
        <v>13577</v>
      </c>
      <c r="I4">
        <v>1024</v>
      </c>
      <c r="J4">
        <v>52</v>
      </c>
      <c r="K4" t="s">
        <v>29</v>
      </c>
      <c r="L4">
        <v>7300</v>
      </c>
      <c r="M4" t="b">
        <v>0</v>
      </c>
      <c r="N4">
        <v>116</v>
      </c>
      <c r="O4">
        <v>0.7</v>
      </c>
      <c r="P4">
        <v>0.26</v>
      </c>
      <c r="Q4">
        <v>8</v>
      </c>
      <c r="R4" t="s">
        <v>32</v>
      </c>
      <c r="S4">
        <f t="shared" si="0"/>
        <v>0</v>
      </c>
    </row>
    <row r="5" spans="1:19" x14ac:dyDescent="0.25">
      <c r="A5" t="s">
        <v>66</v>
      </c>
      <c r="B5" t="s">
        <v>74</v>
      </c>
      <c r="C5">
        <v>4</v>
      </c>
      <c r="D5">
        <v>1971</v>
      </c>
      <c r="E5">
        <v>22</v>
      </c>
      <c r="F5">
        <v>35</v>
      </c>
      <c r="G5">
        <v>20</v>
      </c>
      <c r="H5">
        <v>16439</v>
      </c>
      <c r="I5">
        <v>1192</v>
      </c>
      <c r="J5">
        <v>62</v>
      </c>
      <c r="K5" t="s">
        <v>29</v>
      </c>
      <c r="L5">
        <v>7912</v>
      </c>
      <c r="M5" t="b">
        <v>0</v>
      </c>
      <c r="N5">
        <v>105</v>
      </c>
      <c r="O5">
        <v>0.7</v>
      </c>
      <c r="P5">
        <v>0.31</v>
      </c>
      <c r="Q5">
        <v>8</v>
      </c>
      <c r="R5" t="s">
        <v>32</v>
      </c>
      <c r="S5">
        <f t="shared" si="0"/>
        <v>0</v>
      </c>
    </row>
    <row r="6" spans="1:19" x14ac:dyDescent="0.25">
      <c r="A6" t="s">
        <v>78</v>
      </c>
      <c r="B6" t="s">
        <v>73</v>
      </c>
      <c r="C6">
        <v>5</v>
      </c>
      <c r="D6">
        <v>1969</v>
      </c>
      <c r="E6">
        <v>20</v>
      </c>
      <c r="F6">
        <v>35</v>
      </c>
      <c r="G6">
        <v>20</v>
      </c>
      <c r="H6">
        <v>20349</v>
      </c>
      <c r="I6">
        <v>1291</v>
      </c>
      <c r="J6">
        <v>66</v>
      </c>
      <c r="K6" t="s">
        <v>29</v>
      </c>
      <c r="L6">
        <v>10012</v>
      </c>
      <c r="M6" t="b">
        <v>0</v>
      </c>
      <c r="N6">
        <v>125</v>
      </c>
      <c r="O6">
        <v>0.7</v>
      </c>
      <c r="P6">
        <v>0.33</v>
      </c>
      <c r="Q6">
        <v>8</v>
      </c>
      <c r="R6" t="s">
        <v>32</v>
      </c>
      <c r="S6">
        <f t="shared" si="0"/>
        <v>0</v>
      </c>
    </row>
    <row r="7" spans="1:19" x14ac:dyDescent="0.25">
      <c r="A7" t="s">
        <v>80</v>
      </c>
      <c r="B7" t="s">
        <v>69</v>
      </c>
      <c r="C7">
        <v>6</v>
      </c>
      <c r="D7">
        <v>1985</v>
      </c>
      <c r="E7">
        <v>22</v>
      </c>
      <c r="F7">
        <v>35</v>
      </c>
      <c r="G7">
        <v>20</v>
      </c>
      <c r="H7">
        <v>23779</v>
      </c>
      <c r="I7">
        <v>1422</v>
      </c>
      <c r="J7">
        <v>78</v>
      </c>
      <c r="K7" t="s">
        <v>29</v>
      </c>
      <c r="L7">
        <v>15120</v>
      </c>
      <c r="M7" t="b">
        <v>0</v>
      </c>
      <c r="N7">
        <v>108</v>
      </c>
      <c r="O7">
        <v>0.7</v>
      </c>
      <c r="P7">
        <v>0.39</v>
      </c>
      <c r="Q7">
        <v>8</v>
      </c>
      <c r="R7" t="s">
        <v>33</v>
      </c>
      <c r="S7">
        <f t="shared" si="0"/>
        <v>0</v>
      </c>
    </row>
    <row r="8" spans="1:19" x14ac:dyDescent="0.25">
      <c r="A8" t="s">
        <v>64</v>
      </c>
      <c r="B8" t="s">
        <v>67</v>
      </c>
      <c r="C8">
        <v>7</v>
      </c>
      <c r="D8">
        <v>1999</v>
      </c>
      <c r="E8">
        <v>22</v>
      </c>
      <c r="F8">
        <v>35</v>
      </c>
      <c r="G8">
        <v>20</v>
      </c>
      <c r="H8">
        <v>27109</v>
      </c>
      <c r="I8">
        <v>1579</v>
      </c>
      <c r="J8">
        <v>88</v>
      </c>
      <c r="K8" t="s">
        <v>29</v>
      </c>
      <c r="L8">
        <v>15724</v>
      </c>
      <c r="M8" t="b">
        <v>0</v>
      </c>
      <c r="N8">
        <v>126</v>
      </c>
      <c r="O8">
        <v>0.7</v>
      </c>
      <c r="P8">
        <v>0.44</v>
      </c>
      <c r="Q8">
        <v>8</v>
      </c>
      <c r="R8" t="s">
        <v>33</v>
      </c>
      <c r="S8">
        <f t="shared" si="0"/>
        <v>0</v>
      </c>
    </row>
    <row r="9" spans="1:19" x14ac:dyDescent="0.25">
      <c r="A9" t="s">
        <v>79</v>
      </c>
      <c r="B9" t="s">
        <v>68</v>
      </c>
      <c r="C9">
        <v>8</v>
      </c>
      <c r="D9">
        <v>2018</v>
      </c>
      <c r="E9">
        <v>20</v>
      </c>
      <c r="F9">
        <v>35</v>
      </c>
      <c r="G9">
        <v>20</v>
      </c>
      <c r="H9">
        <v>30659</v>
      </c>
      <c r="I9">
        <v>1747</v>
      </c>
      <c r="J9">
        <v>95</v>
      </c>
      <c r="K9" t="s">
        <v>29</v>
      </c>
      <c r="L9">
        <v>15786</v>
      </c>
      <c r="M9" t="b">
        <v>0</v>
      </c>
      <c r="N9">
        <v>143</v>
      </c>
      <c r="O9">
        <v>0.7</v>
      </c>
      <c r="P9">
        <v>0.48</v>
      </c>
      <c r="Q9">
        <v>8</v>
      </c>
      <c r="R9" t="s">
        <v>32</v>
      </c>
      <c r="S9">
        <f t="shared" si="0"/>
        <v>0</v>
      </c>
    </row>
    <row r="10" spans="1:19" x14ac:dyDescent="0.25">
      <c r="A10" t="s">
        <v>65</v>
      </c>
      <c r="B10" t="s">
        <v>71</v>
      </c>
      <c r="C10">
        <v>9</v>
      </c>
      <c r="D10">
        <v>2030</v>
      </c>
      <c r="E10">
        <v>22</v>
      </c>
      <c r="F10">
        <v>35</v>
      </c>
      <c r="G10">
        <v>20</v>
      </c>
      <c r="H10">
        <v>33755</v>
      </c>
      <c r="I10">
        <v>1931</v>
      </c>
      <c r="J10">
        <v>100</v>
      </c>
      <c r="K10" t="s">
        <v>29</v>
      </c>
      <c r="L10">
        <v>16000</v>
      </c>
      <c r="M10" t="b">
        <v>0</v>
      </c>
      <c r="N10">
        <v>168</v>
      </c>
      <c r="O10">
        <v>0.7</v>
      </c>
      <c r="P10">
        <v>0.5</v>
      </c>
      <c r="Q10">
        <v>8</v>
      </c>
      <c r="R10" t="s">
        <v>33</v>
      </c>
      <c r="S10">
        <f t="shared" si="0"/>
        <v>0</v>
      </c>
    </row>
    <row r="11" spans="1:19" x14ac:dyDescent="0.25">
      <c r="A11" t="s">
        <v>63</v>
      </c>
      <c r="B11" t="s">
        <v>70</v>
      </c>
      <c r="C11">
        <v>10</v>
      </c>
      <c r="D11">
        <v>2044</v>
      </c>
      <c r="E11">
        <v>22</v>
      </c>
      <c r="F11">
        <v>35</v>
      </c>
      <c r="G11">
        <v>20</v>
      </c>
      <c r="H11">
        <v>36763</v>
      </c>
      <c r="I11">
        <v>2041</v>
      </c>
      <c r="J11">
        <v>110</v>
      </c>
      <c r="K11" t="s">
        <v>29</v>
      </c>
      <c r="L11">
        <v>16100</v>
      </c>
      <c r="M11" t="b">
        <v>0</v>
      </c>
      <c r="N11">
        <v>153</v>
      </c>
      <c r="O11">
        <v>0.7</v>
      </c>
      <c r="P11">
        <v>0.55000000000000004</v>
      </c>
      <c r="Q11">
        <v>8</v>
      </c>
      <c r="R11" t="s">
        <v>33</v>
      </c>
      <c r="S11">
        <f t="shared" si="0"/>
        <v>0</v>
      </c>
    </row>
  </sheetData>
  <dataValidations count="5">
    <dataValidation type="whole" allowBlank="1" showInputMessage="1" showErrorMessage="1" sqref="E2:F2 F3:F11">
      <formula1>0</formula1>
      <formula2>254</formula2>
    </dataValidation>
    <dataValidation type="whole" allowBlank="1" showInputMessage="1" showErrorMessage="1" sqref="G2">
      <formula1>0</formula1>
      <formula2>255</formula2>
    </dataValidation>
    <dataValidation type="whole" allowBlank="1" showInputMessage="1" showErrorMessage="1" sqref="D2">
      <formula1>0</formula1>
      <formula2>2044</formula2>
    </dataValidation>
    <dataValidation type="decimal" allowBlank="1" showInputMessage="1" showErrorMessage="1" sqref="P2:P12 O2:O11">
      <formula1>0</formula1>
      <formula2>1</formula2>
    </dataValidation>
    <dataValidation type="whole" allowBlank="1" showInputMessage="1" showErrorMessage="1" sqref="Q2:Q11">
      <formula1>1</formula1>
      <formula2>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Sheet3!$A$2:$A$4</xm:f>
          </x14:formula1>
          <xm:sqref>K2:K12</xm:sqref>
        </x14:dataValidation>
        <x14:dataValidation type="list" allowBlank="1" showInputMessage="1" showErrorMessage="1">
          <x14:formula1>
            <xm:f>Sheet3!$D$2:$D$4</xm:f>
          </x14:formula1>
          <xm:sqref>R2:R12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sheetData>
    <row r="1" spans="1:25" x14ac:dyDescent="0.25">
      <c r="A1" t="s">
        <v>52</v>
      </c>
      <c r="B1" t="s">
        <v>48</v>
      </c>
      <c r="C1" t="s">
        <v>58</v>
      </c>
      <c r="D1" t="s">
        <v>48</v>
      </c>
      <c r="E1" t="s">
        <v>0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14</v>
      </c>
      <c r="O1" t="s">
        <v>15</v>
      </c>
      <c r="P1" t="s">
        <v>19</v>
      </c>
      <c r="Q1" t="s">
        <v>21</v>
      </c>
      <c r="R1" t="s">
        <v>22</v>
      </c>
      <c r="S1" t="s">
        <v>37</v>
      </c>
      <c r="T1" t="s">
        <v>42</v>
      </c>
      <c r="U1" t="s">
        <v>43</v>
      </c>
      <c r="V1" t="s">
        <v>44</v>
      </c>
      <c r="W1" t="s">
        <v>45</v>
      </c>
      <c r="X1" t="s">
        <v>47</v>
      </c>
      <c r="Y1" t="s">
        <v>59</v>
      </c>
    </row>
    <row r="2" spans="1:25" x14ac:dyDescent="0.25">
      <c r="A2" t="str">
        <f>Sheet1!B2</f>
        <v>../graphics/Vehicles/PixelTool_GroundTrains/Rail_GroundTrain_Engine_7_8bpp</v>
      </c>
      <c r="B2" t="str">
        <f>Sheet1!A2&amp;" ("&amp;Sheet1!R2&amp;")"</f>
        <v>Grundingworth 'T600' (Biofuel)</v>
      </c>
      <c r="C2" t="str">
        <f>"_"&amp;LOOKUP(Sheet1!K2, Sheet3!A$2:A$4, Sheet3!B$2:B$4)&amp;"_engine_"&amp;Sheet1!C2</f>
        <v>_GDGR_engine_1</v>
      </c>
      <c r="D2" t="str">
        <f>"string(STR_NAME_"&amp;LOOKUP(Sheet1!K2, Sheet3!A$2:A$4, Sheet3!B$2:B$4)&amp;"_ENGINE_"&amp;Sheet1!C2&amp;")"</f>
        <v>string(STR_NAME_GDGR_ENGINE_1)</v>
      </c>
      <c r="E2" t="s">
        <v>1</v>
      </c>
      <c r="F2" t="str">
        <f>"date("&amp;Sheet1!D2&amp;", 01, 01)"</f>
        <v>date(1930, 01, 01)</v>
      </c>
      <c r="G2">
        <f>Sheet1!F2</f>
        <v>35</v>
      </c>
      <c r="H2">
        <v>0</v>
      </c>
      <c r="I2">
        <f>Sheet1!G2</f>
        <v>20</v>
      </c>
      <c r="J2">
        <f>ROUND(Sheet1!H2/Sheet3!$H$3, 0)</f>
        <v>4</v>
      </c>
      <c r="K2">
        <f>ROUND(Sheet1!I2/LOOKUP(Sheet1!R2, Sheet3!D$2:D$4, Sheet3!F$2:F$4), 0)</f>
        <v>27</v>
      </c>
      <c r="L2" t="s">
        <v>11</v>
      </c>
      <c r="M2" t="str">
        <f>Sheet1!J2&amp;" km/h"</f>
        <v>43 km/h</v>
      </c>
      <c r="N2">
        <v>0</v>
      </c>
      <c r="O2" t="str">
        <f>LOOKUP(Sheet1!K2, Sheet3!A$2:A$4, Sheet3!B$2:B$4)</f>
        <v>GDGR</v>
      </c>
      <c r="P2" t="str">
        <f>Sheet1!L2&amp;" hp"</f>
        <v>4526 hp</v>
      </c>
      <c r="Q2" t="str">
        <f>"RUNNING_COST_"&amp;LOOKUP(Sheet1!R2, Sheet3!D$2:D$4, Sheet3!E$2:E$4)</f>
        <v>RUNNING_COST_DIESEL</v>
      </c>
      <c r="R2">
        <f>IF(Sheet1!M2, 1, 0)</f>
        <v>0</v>
      </c>
      <c r="S2" t="str">
        <f>Sheet1!N2&amp;" ton"</f>
        <v>94 ton</v>
      </c>
      <c r="T2" t="str">
        <f>"ENGINE_CLASS_"&amp;LOOKUP(Sheet1!R2, Sheet3!D$2:D$4, Sheet3!E$2:E$4)</f>
        <v>ENGINE_CLASS_DIESEL</v>
      </c>
      <c r="U2">
        <f>Sheet1!O2</f>
        <v>0.7</v>
      </c>
      <c r="V2">
        <f>Sheet1!P2</f>
        <v>0.22</v>
      </c>
      <c r="W2">
        <f>Sheet1!Q2</f>
        <v>4</v>
      </c>
      <c r="X2" t="str">
        <f>"[VISUAL_EFFECT_"&amp;LOOKUP(Sheet1!R2, Sheet3!D$2:D$4, Sheet3!E$2:E$4)&amp;", "&amp;Sheet1!S2&amp;", DISABLE_WAGON_POWER]"</f>
        <v>[VISUAL_EFFECT_DIESEL, 4, DISABLE_WAGON_POWER]</v>
      </c>
      <c r="Y2" t="s">
        <v>60</v>
      </c>
    </row>
    <row r="3" spans="1:25" x14ac:dyDescent="0.25">
      <c r="A3" t="str">
        <f>Sheet1!B3</f>
        <v>../graphics/Vehicles/PixelTool_GroundTrains/Rail_GroundTrain_Engine_8_8bpp</v>
      </c>
      <c r="B3" t="str">
        <f>Sheet1!A3&amp;" ("&amp;Sheet1!R3&amp;")"</f>
        <v>Argyre Coop Hauler (Biofuel)</v>
      </c>
      <c r="C3" t="str">
        <f>"_"&amp;LOOKUP(Sheet1!K3, Sheet3!A$2:A$4, Sheet3!B$2:B$4)&amp;"_engine_"&amp;Sheet1!C3</f>
        <v>_GDGR_engine_2</v>
      </c>
      <c r="D3" t="str">
        <f>"string(STR_NAME_"&amp;LOOKUP(Sheet1!K3, Sheet3!A$2:A$4, Sheet3!B$2:B$4)&amp;"_ENGINE_"&amp;Sheet1!C3&amp;")"</f>
        <v>string(STR_NAME_GDGR_ENGINE_2)</v>
      </c>
      <c r="E3" t="s">
        <v>1</v>
      </c>
      <c r="F3" t="str">
        <f>"date("&amp;Sheet1!D3&amp;", 01, 01)"</f>
        <v>date(1939, 01, 01)</v>
      </c>
      <c r="G3">
        <f>Sheet1!F3</f>
        <v>35</v>
      </c>
      <c r="H3">
        <v>0</v>
      </c>
      <c r="I3">
        <f>Sheet1!G3</f>
        <v>20</v>
      </c>
      <c r="J3">
        <f>ROUND(Sheet1!H3/Sheet3!$H$3, 0)</f>
        <v>7</v>
      </c>
      <c r="K3">
        <f>ROUND(Sheet1!I3/LOOKUP(Sheet1!R3, Sheet3!D$2:D$4, Sheet3!F$2:F$4), 0)</f>
        <v>37</v>
      </c>
      <c r="L3" t="s">
        <v>11</v>
      </c>
      <c r="M3" t="str">
        <f>Sheet1!J3&amp;" km/h"</f>
        <v>48 km/h</v>
      </c>
      <c r="N3">
        <v>1</v>
      </c>
      <c r="O3" t="str">
        <f>LOOKUP(Sheet1!K3, Sheet3!A$2:A$4, Sheet3!B$2:B$4)</f>
        <v>GDGR</v>
      </c>
      <c r="P3" t="str">
        <f>Sheet1!L3&amp;" hp"</f>
        <v>5136 hp</v>
      </c>
      <c r="Q3" t="str">
        <f>"RUNNING_COST_"&amp;LOOKUP(Sheet1!R3, Sheet3!D$2:D$4, Sheet3!E$2:E$4)</f>
        <v>RUNNING_COST_DIESEL</v>
      </c>
      <c r="R3">
        <f>IF(Sheet1!M3, 1, 0)</f>
        <v>0</v>
      </c>
      <c r="S3" t="str">
        <f>Sheet1!N3&amp;" ton"</f>
        <v>89 ton</v>
      </c>
      <c r="T3" t="str">
        <f>"ENGINE_CLASS_"&amp;LOOKUP(Sheet1!R3, Sheet3!D$2:D$4, Sheet3!E$2:E$4)</f>
        <v>ENGINE_CLASS_DIESEL</v>
      </c>
      <c r="U3">
        <f>Sheet1!O3</f>
        <v>0.7</v>
      </c>
      <c r="V3">
        <f>Sheet1!P3</f>
        <v>0.24</v>
      </c>
      <c r="W3">
        <f>Sheet1!Q3</f>
        <v>4</v>
      </c>
      <c r="X3" t="str">
        <f>"[VISUAL_EFFECT_"&amp;LOOKUP(Sheet1!R3, Sheet3!D$2:D$4, Sheet3!E$2:E$4)&amp;", "&amp;Sheet1!S3&amp;", DISABLE_WAGON_POWER]"</f>
        <v>[VISUAL_EFFECT_DIESEL, 4, DISABLE_WAGON_POWER]</v>
      </c>
      <c r="Y3" t="s">
        <v>60</v>
      </c>
    </row>
    <row r="4" spans="1:25" x14ac:dyDescent="0.25">
      <c r="A4" t="str">
        <f>Sheet1!B4</f>
        <v>../graphics/Vehicles/PixelTool_GroundTrains/Rail_GroundTrain_Engine_1_8bpp</v>
      </c>
      <c r="B4" t="str">
        <f>Sheet1!A4&amp;" ("&amp;Sheet1!R4&amp;")"</f>
        <v>HellasWorks 'TM1' (Biofuel)</v>
      </c>
      <c r="C4" t="str">
        <f>"_"&amp;LOOKUP(Sheet1!K4, Sheet3!A$2:A$4, Sheet3!B$2:B$4)&amp;"_engine_"&amp;Sheet1!C4</f>
        <v>_GDGR_engine_3</v>
      </c>
      <c r="D4" t="str">
        <f>"string(STR_NAME_"&amp;LOOKUP(Sheet1!K4, Sheet3!A$2:A$4, Sheet3!B$2:B$4)&amp;"_ENGINE_"&amp;Sheet1!C4&amp;")"</f>
        <v>string(STR_NAME_GDGR_ENGINE_3)</v>
      </c>
      <c r="E4" t="s">
        <v>1</v>
      </c>
      <c r="F4" t="str">
        <f>"date("&amp;Sheet1!D4&amp;", 01, 01)"</f>
        <v>date(1949, 01, 01)</v>
      </c>
      <c r="G4">
        <f>Sheet1!F4</f>
        <v>35</v>
      </c>
      <c r="H4">
        <v>0</v>
      </c>
      <c r="I4">
        <f>Sheet1!G4</f>
        <v>20</v>
      </c>
      <c r="J4">
        <f>ROUND(Sheet1!H4/Sheet3!$H$3, 0)</f>
        <v>9</v>
      </c>
      <c r="K4">
        <f>ROUND(Sheet1!I4/LOOKUP(Sheet1!R4, Sheet3!D$2:D$4, Sheet3!F$2:F$4), 0)</f>
        <v>47</v>
      </c>
      <c r="L4" t="s">
        <v>11</v>
      </c>
      <c r="M4" t="str">
        <f>Sheet1!J4&amp;" km/h"</f>
        <v>52 km/h</v>
      </c>
      <c r="N4">
        <v>2</v>
      </c>
      <c r="O4" t="str">
        <f>LOOKUP(Sheet1!K4, Sheet3!A$2:A$4, Sheet3!B$2:B$4)</f>
        <v>GDGR</v>
      </c>
      <c r="P4" t="str">
        <f>Sheet1!L4&amp;" hp"</f>
        <v>7300 hp</v>
      </c>
      <c r="Q4" t="str">
        <f>"RUNNING_COST_"&amp;LOOKUP(Sheet1!R4, Sheet3!D$2:D$4, Sheet3!E$2:E$4)</f>
        <v>RUNNING_COST_DIESEL</v>
      </c>
      <c r="R4">
        <f>IF(Sheet1!M4, 1, 0)</f>
        <v>0</v>
      </c>
      <c r="S4" t="str">
        <f>Sheet1!N4&amp;" ton"</f>
        <v>116 ton</v>
      </c>
      <c r="T4" t="str">
        <f>"ENGINE_CLASS_"&amp;LOOKUP(Sheet1!R4, Sheet3!D$2:D$4, Sheet3!E$2:E$4)</f>
        <v>ENGINE_CLASS_DIESEL</v>
      </c>
      <c r="U4">
        <f>Sheet1!O4</f>
        <v>0.7</v>
      </c>
      <c r="V4">
        <f>Sheet1!P4</f>
        <v>0.26</v>
      </c>
      <c r="W4">
        <f>Sheet1!Q4</f>
        <v>8</v>
      </c>
      <c r="X4" t="str">
        <f>"[VISUAL_EFFECT_"&amp;LOOKUP(Sheet1!R4, Sheet3!D$2:D$4, Sheet3!E$2:E$4)&amp;", "&amp;Sheet1!S4&amp;", DISABLE_WAGON_POWER]"</f>
        <v>[VISUAL_EFFECT_DIESEL, 0, DISABLE_WAGON_POWER]</v>
      </c>
      <c r="Y4" t="s">
        <v>60</v>
      </c>
    </row>
    <row r="5" spans="1:25" x14ac:dyDescent="0.25">
      <c r="A5" t="str">
        <f>Sheet1!B5</f>
        <v>../graphics/Vehicles/PixelTool_GroundTrains/Rail_GroundTrain_Engine_2_8bpp</v>
      </c>
      <c r="B5" t="str">
        <f>Sheet1!A5&amp;" ("&amp;Sheet1!R5&amp;")"</f>
        <v>Turnkey Stag (Biofuel)</v>
      </c>
      <c r="C5" t="str">
        <f>"_"&amp;LOOKUP(Sheet1!K5, Sheet3!A$2:A$4, Sheet3!B$2:B$4)&amp;"_engine_"&amp;Sheet1!C5</f>
        <v>_GDGR_engine_4</v>
      </c>
      <c r="D5" t="str">
        <f>"string(STR_NAME_"&amp;LOOKUP(Sheet1!K5, Sheet3!A$2:A$4, Sheet3!B$2:B$4)&amp;"_ENGINE_"&amp;Sheet1!C5&amp;")"</f>
        <v>string(STR_NAME_GDGR_ENGINE_4)</v>
      </c>
      <c r="E5" t="s">
        <v>1</v>
      </c>
      <c r="F5" t="str">
        <f>"date("&amp;Sheet1!D5&amp;", 01, 01)"</f>
        <v>date(1971, 01, 01)</v>
      </c>
      <c r="G5">
        <f>Sheet1!F5</f>
        <v>35</v>
      </c>
      <c r="H5">
        <v>0</v>
      </c>
      <c r="I5">
        <f>Sheet1!G5</f>
        <v>20</v>
      </c>
      <c r="J5">
        <f>ROUND(Sheet1!H5/Sheet3!$H$3, 0)</f>
        <v>11</v>
      </c>
      <c r="K5">
        <f>ROUND(Sheet1!I5/LOOKUP(Sheet1!R5, Sheet3!D$2:D$4, Sheet3!F$2:F$4), 0)</f>
        <v>54</v>
      </c>
      <c r="L5" t="s">
        <v>11</v>
      </c>
      <c r="M5" t="str">
        <f>Sheet1!J5&amp;" km/h"</f>
        <v>62 km/h</v>
      </c>
      <c r="N5">
        <v>3</v>
      </c>
      <c r="O5" t="str">
        <f>LOOKUP(Sheet1!K5, Sheet3!A$2:A$4, Sheet3!B$2:B$4)</f>
        <v>GDGR</v>
      </c>
      <c r="P5" t="str">
        <f>Sheet1!L5&amp;" hp"</f>
        <v>7912 hp</v>
      </c>
      <c r="Q5" t="str">
        <f>"RUNNING_COST_"&amp;LOOKUP(Sheet1!R5, Sheet3!D$2:D$4, Sheet3!E$2:E$4)</f>
        <v>RUNNING_COST_DIESEL</v>
      </c>
      <c r="R5">
        <f>IF(Sheet1!M5, 1, 0)</f>
        <v>0</v>
      </c>
      <c r="S5" t="str">
        <f>Sheet1!N5&amp;" ton"</f>
        <v>105 ton</v>
      </c>
      <c r="T5" t="str">
        <f>"ENGINE_CLASS_"&amp;LOOKUP(Sheet1!R5, Sheet3!D$2:D$4, Sheet3!E$2:E$4)</f>
        <v>ENGINE_CLASS_DIESEL</v>
      </c>
      <c r="U5">
        <f>Sheet1!O5</f>
        <v>0.7</v>
      </c>
      <c r="V5">
        <f>Sheet1!P5</f>
        <v>0.31</v>
      </c>
      <c r="W5">
        <f>Sheet1!Q5</f>
        <v>8</v>
      </c>
      <c r="X5" t="str">
        <f>"[VISUAL_EFFECT_"&amp;LOOKUP(Sheet1!R5, Sheet3!D$2:D$4, Sheet3!E$2:E$4)&amp;", "&amp;Sheet1!S5&amp;", DISABLE_WAGON_POWER]"</f>
        <v>[VISUAL_EFFECT_DIESEL, 0, DISABLE_WAGON_POWER]</v>
      </c>
      <c r="Y5" t="s">
        <v>60</v>
      </c>
    </row>
    <row r="6" spans="1:25" x14ac:dyDescent="0.25">
      <c r="A6" t="str">
        <f>Sheet1!B6</f>
        <v>../graphics/Vehicles/PixelTool_GroundTrains/Rail_GroundTrain_Engine_3_8bpp</v>
      </c>
      <c r="B6" t="str">
        <f>Sheet1!A6&amp;" ("&amp;Sheet1!R6&amp;")"</f>
        <v>Grundingworth 'T1700i' (Biofuel)</v>
      </c>
      <c r="C6" t="str">
        <f>"_"&amp;LOOKUP(Sheet1!K6, Sheet3!A$2:A$4, Sheet3!B$2:B$4)&amp;"_engine_"&amp;Sheet1!C6</f>
        <v>_GDGR_engine_5</v>
      </c>
      <c r="D6" t="str">
        <f>"string(STR_NAME_"&amp;LOOKUP(Sheet1!K6, Sheet3!A$2:A$4, Sheet3!B$2:B$4)&amp;"_ENGINE_"&amp;Sheet1!C6&amp;")"</f>
        <v>string(STR_NAME_GDGR_ENGINE_5)</v>
      </c>
      <c r="E6" t="s">
        <v>1</v>
      </c>
      <c r="F6" t="str">
        <f>"date("&amp;Sheet1!D6&amp;", 01, 01)"</f>
        <v>date(1969, 01, 01)</v>
      </c>
      <c r="G6">
        <f>Sheet1!F6</f>
        <v>35</v>
      </c>
      <c r="H6">
        <v>0</v>
      </c>
      <c r="I6">
        <f>Sheet1!G6</f>
        <v>20</v>
      </c>
      <c r="J6">
        <f>ROUND(Sheet1!H6/Sheet3!$H$3, 0)</f>
        <v>13</v>
      </c>
      <c r="K6">
        <f>ROUND(Sheet1!I6/LOOKUP(Sheet1!R6, Sheet3!D$2:D$4, Sheet3!F$2:F$4), 0)</f>
        <v>59</v>
      </c>
      <c r="L6" t="s">
        <v>11</v>
      </c>
      <c r="M6" t="str">
        <f>Sheet1!J6&amp;" km/h"</f>
        <v>66 km/h</v>
      </c>
      <c r="N6">
        <v>4</v>
      </c>
      <c r="O6" t="str">
        <f>LOOKUP(Sheet1!K6, Sheet3!A$2:A$4, Sheet3!B$2:B$4)</f>
        <v>GDGR</v>
      </c>
      <c r="P6" t="str">
        <f>Sheet1!L6&amp;" hp"</f>
        <v>10012 hp</v>
      </c>
      <c r="Q6" t="str">
        <f>"RUNNING_COST_"&amp;LOOKUP(Sheet1!R6, Sheet3!D$2:D$4, Sheet3!E$2:E$4)</f>
        <v>RUNNING_COST_DIESEL</v>
      </c>
      <c r="R6">
        <f>IF(Sheet1!M6, 1, 0)</f>
        <v>0</v>
      </c>
      <c r="S6" t="str">
        <f>Sheet1!N6&amp;" ton"</f>
        <v>125 ton</v>
      </c>
      <c r="T6" t="str">
        <f>"ENGINE_CLASS_"&amp;LOOKUP(Sheet1!R6, Sheet3!D$2:D$4, Sheet3!E$2:E$4)</f>
        <v>ENGINE_CLASS_DIESEL</v>
      </c>
      <c r="U6">
        <f>Sheet1!O6</f>
        <v>0.7</v>
      </c>
      <c r="V6">
        <f>Sheet1!P6</f>
        <v>0.33</v>
      </c>
      <c r="W6">
        <f>Sheet1!Q6</f>
        <v>8</v>
      </c>
      <c r="X6" t="str">
        <f>"[VISUAL_EFFECT_"&amp;LOOKUP(Sheet1!R6, Sheet3!D$2:D$4, Sheet3!E$2:E$4)&amp;", "&amp;Sheet1!S6&amp;", DISABLE_WAGON_POWER]"</f>
        <v>[VISUAL_EFFECT_DIESEL, 0, DISABLE_WAGON_POWER]</v>
      </c>
      <c r="Y6" t="s">
        <v>60</v>
      </c>
    </row>
    <row r="7" spans="1:25" x14ac:dyDescent="0.25">
      <c r="A7" t="str">
        <f>Sheet1!B7</f>
        <v>../graphics/Vehicles/PixelTool_GroundTrains/Rail_GroundTrain_Engine_5_8bpp</v>
      </c>
      <c r="B7" t="str">
        <f>Sheet1!A7&amp;" ("&amp;Sheet1!R7&amp;")"</f>
        <v>HellasWorks 'B3x' (Fuel Cell)</v>
      </c>
      <c r="C7" t="str">
        <f>"_"&amp;LOOKUP(Sheet1!K7, Sheet3!A$2:A$4, Sheet3!B$2:B$4)&amp;"_engine_"&amp;Sheet1!C7</f>
        <v>_GDGR_engine_6</v>
      </c>
      <c r="D7" t="str">
        <f>"string(STR_NAME_"&amp;LOOKUP(Sheet1!K7, Sheet3!A$2:A$4, Sheet3!B$2:B$4)&amp;"_ENGINE_"&amp;Sheet1!C7&amp;")"</f>
        <v>string(STR_NAME_GDGR_ENGINE_6)</v>
      </c>
      <c r="E7" t="s">
        <v>1</v>
      </c>
      <c r="F7" t="str">
        <f>"date("&amp;Sheet1!D7&amp;", 01, 01)"</f>
        <v>date(1985, 01, 01)</v>
      </c>
      <c r="G7">
        <f>Sheet1!F7</f>
        <v>35</v>
      </c>
      <c r="H7">
        <v>0</v>
      </c>
      <c r="I7">
        <f>Sheet1!G7</f>
        <v>20</v>
      </c>
      <c r="J7">
        <f>ROUND(Sheet1!H7/Sheet3!$H$3, 0)</f>
        <v>15</v>
      </c>
      <c r="K7">
        <f>ROUND(Sheet1!I7/LOOKUP(Sheet1!R7, Sheet3!D$2:D$4, Sheet3!F$2:F$4), 0)</f>
        <v>70</v>
      </c>
      <c r="L7" t="s">
        <v>11</v>
      </c>
      <c r="M7" t="str">
        <f>Sheet1!J7&amp;" km/h"</f>
        <v>78 km/h</v>
      </c>
      <c r="N7">
        <v>5</v>
      </c>
      <c r="O7" t="str">
        <f>LOOKUP(Sheet1!K7, Sheet3!A$2:A$4, Sheet3!B$2:B$4)</f>
        <v>GDGR</v>
      </c>
      <c r="P7" t="str">
        <f>Sheet1!L7&amp;" hp"</f>
        <v>15120 hp</v>
      </c>
      <c r="Q7" t="str">
        <f>"RUNNING_COST_"&amp;LOOKUP(Sheet1!R7, Sheet3!D$2:D$4, Sheet3!E$2:E$4)</f>
        <v>RUNNING_COST_STEAM</v>
      </c>
      <c r="R7">
        <f>IF(Sheet1!M7, 1, 0)</f>
        <v>0</v>
      </c>
      <c r="S7" t="str">
        <f>Sheet1!N7&amp;" ton"</f>
        <v>108 ton</v>
      </c>
      <c r="T7" t="str">
        <f>"ENGINE_CLASS_"&amp;LOOKUP(Sheet1!R7, Sheet3!D$2:D$4, Sheet3!E$2:E$4)</f>
        <v>ENGINE_CLASS_STEAM</v>
      </c>
      <c r="U7">
        <f>Sheet1!O7</f>
        <v>0.7</v>
      </c>
      <c r="V7">
        <f>Sheet1!P7</f>
        <v>0.39</v>
      </c>
      <c r="W7">
        <f>Sheet1!Q7</f>
        <v>8</v>
      </c>
      <c r="X7" t="str">
        <f>"[VISUAL_EFFECT_"&amp;LOOKUP(Sheet1!R7, Sheet3!D$2:D$4, Sheet3!E$2:E$4)&amp;", "&amp;Sheet1!S7&amp;", DISABLE_WAGON_POWER]"</f>
        <v>[VISUAL_EFFECT_STEAM, 0, DISABLE_WAGON_POWER]</v>
      </c>
      <c r="Y7" t="s">
        <v>60</v>
      </c>
    </row>
    <row r="8" spans="1:25" x14ac:dyDescent="0.25">
      <c r="A8" t="str">
        <f>Sheet1!B8</f>
        <v>../graphics/Vehicles/PixelTool_GroundTrains/Rail_GroundTrain_Engine_6_8bpp</v>
      </c>
      <c r="B8" t="str">
        <f>Sheet1!A8&amp;" ("&amp;Sheet1!R8&amp;")"</f>
        <v>Aclid. Eng. Grunt (Fuel Cell)</v>
      </c>
      <c r="C8" t="str">
        <f>"_"&amp;LOOKUP(Sheet1!K8, Sheet3!A$2:A$4, Sheet3!B$2:B$4)&amp;"_engine_"&amp;Sheet1!C8</f>
        <v>_GDGR_engine_7</v>
      </c>
      <c r="D8" t="str">
        <f>"string(STR_NAME_"&amp;LOOKUP(Sheet1!K8, Sheet3!A$2:A$4, Sheet3!B$2:B$4)&amp;"_ENGINE_"&amp;Sheet1!C8&amp;")"</f>
        <v>string(STR_NAME_GDGR_ENGINE_7)</v>
      </c>
      <c r="E8" t="s">
        <v>1</v>
      </c>
      <c r="F8" t="str">
        <f>"date("&amp;Sheet1!D8&amp;", 01, 01)"</f>
        <v>date(1999, 01, 01)</v>
      </c>
      <c r="G8">
        <f>Sheet1!F8</f>
        <v>35</v>
      </c>
      <c r="H8">
        <v>0</v>
      </c>
      <c r="I8">
        <f>Sheet1!G8</f>
        <v>20</v>
      </c>
      <c r="J8">
        <f>ROUND(Sheet1!H8/Sheet3!$H$3, 0)</f>
        <v>17</v>
      </c>
      <c r="K8">
        <f>ROUND(Sheet1!I8/LOOKUP(Sheet1!R8, Sheet3!D$2:D$4, Sheet3!F$2:F$4), 0)</f>
        <v>78</v>
      </c>
      <c r="L8" t="s">
        <v>11</v>
      </c>
      <c r="M8" t="str">
        <f>Sheet1!J8&amp;" km/h"</f>
        <v>88 km/h</v>
      </c>
      <c r="N8">
        <v>6</v>
      </c>
      <c r="O8" t="str">
        <f>LOOKUP(Sheet1!K8, Sheet3!A$2:A$4, Sheet3!B$2:B$4)</f>
        <v>GDGR</v>
      </c>
      <c r="P8" t="str">
        <f>Sheet1!L8&amp;" hp"</f>
        <v>15724 hp</v>
      </c>
      <c r="Q8" t="str">
        <f>"RUNNING_COST_"&amp;LOOKUP(Sheet1!R8, Sheet3!D$2:D$4, Sheet3!E$2:E$4)</f>
        <v>RUNNING_COST_STEAM</v>
      </c>
      <c r="R8">
        <f>IF(Sheet1!M8, 1, 0)</f>
        <v>0</v>
      </c>
      <c r="S8" t="str">
        <f>Sheet1!N8&amp;" ton"</f>
        <v>126 ton</v>
      </c>
      <c r="T8" t="str">
        <f>"ENGINE_CLASS_"&amp;LOOKUP(Sheet1!R8, Sheet3!D$2:D$4, Sheet3!E$2:E$4)</f>
        <v>ENGINE_CLASS_STEAM</v>
      </c>
      <c r="U8">
        <f>Sheet1!O8</f>
        <v>0.7</v>
      </c>
      <c r="V8">
        <f>Sheet1!P8</f>
        <v>0.44</v>
      </c>
      <c r="W8">
        <f>Sheet1!Q8</f>
        <v>8</v>
      </c>
      <c r="X8" t="str">
        <f>"[VISUAL_EFFECT_"&amp;LOOKUP(Sheet1!R8, Sheet3!D$2:D$4, Sheet3!E$2:E$4)&amp;", "&amp;Sheet1!S8&amp;", DISABLE_WAGON_POWER]"</f>
        <v>[VISUAL_EFFECT_STEAM, 0, DISABLE_WAGON_POWER]</v>
      </c>
      <c r="Y8" t="s">
        <v>60</v>
      </c>
    </row>
    <row r="9" spans="1:25" x14ac:dyDescent="0.25">
      <c r="A9" t="str">
        <f>Sheet1!B9</f>
        <v>../graphics/Vehicles/PixelTool_GroundTrains/Rail_GroundTrain_Engine_4_8bpp</v>
      </c>
      <c r="B9" t="str">
        <f>Sheet1!A9&amp;" ("&amp;Sheet1!R9&amp;")"</f>
        <v>HellasWorks 'B4x' (Biofuel)</v>
      </c>
      <c r="C9" t="str">
        <f>"_"&amp;LOOKUP(Sheet1!K9, Sheet3!A$2:A$4, Sheet3!B$2:B$4)&amp;"_engine_"&amp;Sheet1!C9</f>
        <v>_GDGR_engine_8</v>
      </c>
      <c r="D9" t="str">
        <f>"string(STR_NAME_"&amp;LOOKUP(Sheet1!K9, Sheet3!A$2:A$4, Sheet3!B$2:B$4)&amp;"_ENGINE_"&amp;Sheet1!C9&amp;")"</f>
        <v>string(STR_NAME_GDGR_ENGINE_8)</v>
      </c>
      <c r="E9" t="s">
        <v>1</v>
      </c>
      <c r="F9" t="str">
        <f>"date("&amp;Sheet1!D9&amp;", 01, 01)"</f>
        <v>date(2018, 01, 01)</v>
      </c>
      <c r="G9">
        <f>Sheet1!F9</f>
        <v>35</v>
      </c>
      <c r="H9">
        <v>0</v>
      </c>
      <c r="I9">
        <f>Sheet1!G9</f>
        <v>20</v>
      </c>
      <c r="J9">
        <f>ROUND(Sheet1!H9/Sheet3!$H$3, 0)</f>
        <v>20</v>
      </c>
      <c r="K9">
        <f>ROUND(Sheet1!I9/LOOKUP(Sheet1!R9, Sheet3!D$2:D$4, Sheet3!F$2:F$4), 0)</f>
        <v>80</v>
      </c>
      <c r="L9" t="s">
        <v>11</v>
      </c>
      <c r="M9" t="str">
        <f>Sheet1!J9&amp;" km/h"</f>
        <v>95 km/h</v>
      </c>
      <c r="N9">
        <v>7</v>
      </c>
      <c r="O9" t="str">
        <f>LOOKUP(Sheet1!K9, Sheet3!A$2:A$4, Sheet3!B$2:B$4)</f>
        <v>GDGR</v>
      </c>
      <c r="P9" t="str">
        <f>Sheet1!L9&amp;" hp"</f>
        <v>15786 hp</v>
      </c>
      <c r="Q9" t="str">
        <f>"RUNNING_COST_"&amp;LOOKUP(Sheet1!R9, Sheet3!D$2:D$4, Sheet3!E$2:E$4)</f>
        <v>RUNNING_COST_DIESEL</v>
      </c>
      <c r="R9">
        <f>IF(Sheet1!M9, 1, 0)</f>
        <v>0</v>
      </c>
      <c r="S9" t="str">
        <f>Sheet1!N9&amp;" ton"</f>
        <v>143 ton</v>
      </c>
      <c r="T9" t="str">
        <f>"ENGINE_CLASS_"&amp;LOOKUP(Sheet1!R9, Sheet3!D$2:D$4, Sheet3!E$2:E$4)</f>
        <v>ENGINE_CLASS_DIESEL</v>
      </c>
      <c r="U9">
        <f>Sheet1!O9</f>
        <v>0.7</v>
      </c>
      <c r="V9">
        <f>Sheet1!P9</f>
        <v>0.48</v>
      </c>
      <c r="W9">
        <f>Sheet1!Q9</f>
        <v>8</v>
      </c>
      <c r="X9" t="str">
        <f>"[VISUAL_EFFECT_"&amp;LOOKUP(Sheet1!R9, Sheet3!D$2:D$4, Sheet3!E$2:E$4)&amp;", "&amp;Sheet1!S9&amp;", DISABLE_WAGON_POWER]"</f>
        <v>[VISUAL_EFFECT_DIESEL, 0, DISABLE_WAGON_POWER]</v>
      </c>
      <c r="Y9" t="s">
        <v>60</v>
      </c>
    </row>
    <row r="10" spans="1:25" x14ac:dyDescent="0.25">
      <c r="A10" t="str">
        <f>Sheet1!B10</f>
        <v>../graphics/Vehicles/PixelTool_GroundTrains/Rail_GroundTrain_Engine_9_8bpp</v>
      </c>
      <c r="B10" t="str">
        <f>Sheet1!A10&amp;" ("&amp;Sheet1!R10&amp;")"</f>
        <v>Argyre Coop 'GGT1' (Fuel Cell)</v>
      </c>
      <c r="C10" t="str">
        <f>"_"&amp;LOOKUP(Sheet1!K10, Sheet3!A$2:A$4, Sheet3!B$2:B$4)&amp;"_engine_"&amp;Sheet1!C10</f>
        <v>_GDGR_engine_9</v>
      </c>
      <c r="D10" t="str">
        <f>"string(STR_NAME_"&amp;LOOKUP(Sheet1!K10, Sheet3!A$2:A$4, Sheet3!B$2:B$4)&amp;"_ENGINE_"&amp;Sheet1!C10&amp;")"</f>
        <v>string(STR_NAME_GDGR_ENGINE_9)</v>
      </c>
      <c r="E10" t="s">
        <v>1</v>
      </c>
      <c r="F10" t="str">
        <f>"date("&amp;Sheet1!D10&amp;", 01, 01)"</f>
        <v>date(2030, 01, 01)</v>
      </c>
      <c r="G10">
        <f>Sheet1!F10</f>
        <v>35</v>
      </c>
      <c r="H10">
        <v>0</v>
      </c>
      <c r="I10">
        <f>Sheet1!G10</f>
        <v>20</v>
      </c>
      <c r="J10">
        <f>ROUND(Sheet1!H10/Sheet3!$H$3, 0)</f>
        <v>22</v>
      </c>
      <c r="K10">
        <f>ROUND(Sheet1!I10/LOOKUP(Sheet1!R10, Sheet3!D$2:D$4, Sheet3!F$2:F$4), 0)</f>
        <v>95</v>
      </c>
      <c r="L10" t="s">
        <v>11</v>
      </c>
      <c r="M10" t="str">
        <f>Sheet1!J10&amp;" km/h"</f>
        <v>100 km/h</v>
      </c>
      <c r="N10">
        <v>8</v>
      </c>
      <c r="O10" t="str">
        <f>LOOKUP(Sheet1!K10, Sheet3!A$2:A$4, Sheet3!B$2:B$4)</f>
        <v>GDGR</v>
      </c>
      <c r="P10" t="str">
        <f>Sheet1!L10&amp;" hp"</f>
        <v>16000 hp</v>
      </c>
      <c r="Q10" t="str">
        <f>"RUNNING_COST_"&amp;LOOKUP(Sheet1!R10, Sheet3!D$2:D$4, Sheet3!E$2:E$4)</f>
        <v>RUNNING_COST_STEAM</v>
      </c>
      <c r="R10">
        <f>IF(Sheet1!M10, 1, 0)</f>
        <v>0</v>
      </c>
      <c r="S10" t="str">
        <f>Sheet1!N10&amp;" ton"</f>
        <v>168 ton</v>
      </c>
      <c r="T10" t="str">
        <f>"ENGINE_CLASS_"&amp;LOOKUP(Sheet1!R10, Sheet3!D$2:D$4, Sheet3!E$2:E$4)</f>
        <v>ENGINE_CLASS_STEAM</v>
      </c>
      <c r="U10">
        <f>Sheet1!O10</f>
        <v>0.7</v>
      </c>
      <c r="V10">
        <f>Sheet1!P10</f>
        <v>0.5</v>
      </c>
      <c r="W10">
        <f>Sheet1!Q10</f>
        <v>8</v>
      </c>
      <c r="X10" t="str">
        <f>"[VISUAL_EFFECT_"&amp;LOOKUP(Sheet1!R10, Sheet3!D$2:D$4, Sheet3!E$2:E$4)&amp;", "&amp;Sheet1!S10&amp;", DISABLE_WAGON_POWER]"</f>
        <v>[VISUAL_EFFECT_STEAM, 0, DISABLE_WAGON_POWER]</v>
      </c>
      <c r="Y10" t="s">
        <v>60</v>
      </c>
    </row>
    <row r="11" spans="1:25" x14ac:dyDescent="0.25">
      <c r="A11" t="str">
        <f>Sheet1!B11</f>
        <v>../graphics/Vehicles/PixelTool_GroundTrains/Rail_GroundTrain_Engine_10_8bpp</v>
      </c>
      <c r="B11" t="str">
        <f>Sheet1!A11&amp;" ("&amp;Sheet1!R11&amp;")"</f>
        <v>Turnkey Groundhog (Fuel Cell)</v>
      </c>
      <c r="C11" t="str">
        <f>"_"&amp;LOOKUP(Sheet1!K11, Sheet3!A$2:A$4, Sheet3!B$2:B$4)&amp;"_engine_"&amp;Sheet1!C11</f>
        <v>_GDGR_engine_10</v>
      </c>
      <c r="D11" t="str">
        <f>"string(STR_NAME_"&amp;LOOKUP(Sheet1!K11, Sheet3!A$2:A$4, Sheet3!B$2:B$4)&amp;"_ENGINE_"&amp;Sheet1!C11&amp;")"</f>
        <v>string(STR_NAME_GDGR_ENGINE_10)</v>
      </c>
      <c r="E11" t="s">
        <v>1</v>
      </c>
      <c r="F11" t="str">
        <f>"date("&amp;Sheet1!D11&amp;", 01, 01)"</f>
        <v>date(2044, 01, 01)</v>
      </c>
      <c r="G11">
        <f>Sheet1!F11</f>
        <v>35</v>
      </c>
      <c r="H11">
        <v>0</v>
      </c>
      <c r="I11">
        <f>Sheet1!G11</f>
        <v>20</v>
      </c>
      <c r="J11">
        <f>ROUND(Sheet1!H11/Sheet3!$H$3, 0)</f>
        <v>24</v>
      </c>
      <c r="K11">
        <f>ROUND(Sheet1!I11/LOOKUP(Sheet1!R11, Sheet3!D$2:D$4, Sheet3!F$2:F$4), 0)</f>
        <v>100</v>
      </c>
      <c r="L11" t="s">
        <v>11</v>
      </c>
      <c r="M11" t="str">
        <f>Sheet1!J11&amp;" km/h"</f>
        <v>110 km/h</v>
      </c>
      <c r="N11">
        <v>9</v>
      </c>
      <c r="O11" t="str">
        <f>LOOKUP(Sheet1!K11, Sheet3!A$2:A$4, Sheet3!B$2:B$4)</f>
        <v>GDGR</v>
      </c>
      <c r="P11" t="str">
        <f>Sheet1!L11&amp;" hp"</f>
        <v>16100 hp</v>
      </c>
      <c r="Q11" t="str">
        <f>"RUNNING_COST_"&amp;LOOKUP(Sheet1!R11, Sheet3!D$2:D$4, Sheet3!E$2:E$4)</f>
        <v>RUNNING_COST_STEAM</v>
      </c>
      <c r="R11">
        <f>IF(Sheet1!M11, 1, 0)</f>
        <v>0</v>
      </c>
      <c r="S11" t="str">
        <f>Sheet1!N11&amp;" ton"</f>
        <v>153 ton</v>
      </c>
      <c r="T11" t="str">
        <f>"ENGINE_CLASS_"&amp;LOOKUP(Sheet1!R11, Sheet3!D$2:D$4, Sheet3!E$2:E$4)</f>
        <v>ENGINE_CLASS_STEAM</v>
      </c>
      <c r="U11">
        <f>Sheet1!O11</f>
        <v>0.7</v>
      </c>
      <c r="V11">
        <f>Sheet1!P11</f>
        <v>0.55000000000000004</v>
      </c>
      <c r="W11">
        <f>Sheet1!Q11</f>
        <v>8</v>
      </c>
      <c r="X11" t="str">
        <f>"[VISUAL_EFFECT_"&amp;LOOKUP(Sheet1!R11, Sheet3!D$2:D$4, Sheet3!E$2:E$4)&amp;", "&amp;Sheet1!S11&amp;", DISABLE_WAGON_POWER]"</f>
        <v>[VISUAL_EFFECT_STEAM, 0, DISABLE_WAGON_POWER]</v>
      </c>
      <c r="Y1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" sqref="B1"/>
    </sheetView>
  </sheetViews>
  <sheetFormatPr defaultRowHeight="15" x14ac:dyDescent="0.25"/>
  <sheetData>
    <row r="1" spans="1:9" x14ac:dyDescent="0.25">
      <c r="A1" t="s">
        <v>23</v>
      </c>
      <c r="D1" t="s">
        <v>25</v>
      </c>
      <c r="H1" t="s">
        <v>56</v>
      </c>
    </row>
    <row r="2" spans="1:9" x14ac:dyDescent="0.25">
      <c r="A2" t="s">
        <v>29</v>
      </c>
      <c r="B2" t="s">
        <v>81</v>
      </c>
      <c r="D2" t="s">
        <v>32</v>
      </c>
      <c r="E2" t="s">
        <v>27</v>
      </c>
      <c r="F2">
        <f>5600/256</f>
        <v>21.875</v>
      </c>
      <c r="H2" t="s">
        <v>54</v>
      </c>
      <c r="I2" t="s">
        <v>55</v>
      </c>
    </row>
    <row r="3" spans="1:9" x14ac:dyDescent="0.25">
      <c r="A3" t="s">
        <v>31</v>
      </c>
      <c r="B3" t="s">
        <v>17</v>
      </c>
      <c r="D3" t="s">
        <v>34</v>
      </c>
      <c r="E3" t="s">
        <v>28</v>
      </c>
      <c r="F3">
        <f>4800/256</f>
        <v>18.75</v>
      </c>
      <c r="H3">
        <f>400000/256</f>
        <v>1562.5</v>
      </c>
      <c r="I3">
        <f>2000/256</f>
        <v>7.8125</v>
      </c>
    </row>
    <row r="4" spans="1:9" x14ac:dyDescent="0.25">
      <c r="A4" t="s">
        <v>30</v>
      </c>
      <c r="B4" t="s">
        <v>24</v>
      </c>
      <c r="D4" t="s">
        <v>33</v>
      </c>
      <c r="E4" t="s">
        <v>26</v>
      </c>
      <c r="F4">
        <f>5200/256</f>
        <v>20.3125</v>
      </c>
    </row>
  </sheetData>
  <sortState ref="D2:F4">
    <sortCondition ref="D2:D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TrackingTable_and_PropertyCalcu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2014-02-16T15:41:50Z</dcterms:created>
  <dcterms:modified xsi:type="dcterms:W3CDTF">2014-11-08T23:11:50Z</dcterms:modified>
</cp:coreProperties>
</file>