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penTTDCoop\OpenGFX Mars\trains\"/>
    </mc:Choice>
  </mc:AlternateContent>
  <bookViews>
    <workbookView xWindow="120" yWindow="105" windowWidth="24915" windowHeight="11565" activeTab="1"/>
  </bookViews>
  <sheets>
    <sheet name="Sheet1" sheetId="1" r:id="rId1"/>
    <sheet name="TrackingTable_and_PropertyCalcu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G5" i="2"/>
  <c r="G4" i="2"/>
  <c r="G3" i="2"/>
  <c r="G2" i="2"/>
  <c r="V3" i="2" l="1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W2" i="2"/>
  <c r="X2" i="2"/>
  <c r="V2" i="2"/>
  <c r="Q3" i="2" l="1"/>
  <c r="Q4" i="2"/>
  <c r="Q5" i="2"/>
  <c r="Q6" i="2"/>
  <c r="Q7" i="2"/>
  <c r="Q8" i="2"/>
  <c r="Q9" i="2"/>
  <c r="Q10" i="2"/>
  <c r="Q11" i="2"/>
  <c r="Q12" i="2"/>
  <c r="Q2" i="2"/>
  <c r="N3" i="2"/>
  <c r="P3" i="2"/>
  <c r="R3" i="2"/>
  <c r="S3" i="2"/>
  <c r="T3" i="2"/>
  <c r="N4" i="2"/>
  <c r="P4" i="2"/>
  <c r="R4" i="2"/>
  <c r="S4" i="2"/>
  <c r="T4" i="2"/>
  <c r="N5" i="2"/>
  <c r="P5" i="2"/>
  <c r="R5" i="2"/>
  <c r="S5" i="2"/>
  <c r="T5" i="2"/>
  <c r="N6" i="2"/>
  <c r="P6" i="2"/>
  <c r="R6" i="2"/>
  <c r="S6" i="2"/>
  <c r="T6" i="2"/>
  <c r="N7" i="2"/>
  <c r="P7" i="2"/>
  <c r="R7" i="2"/>
  <c r="S7" i="2"/>
  <c r="T7" i="2"/>
  <c r="N8" i="2"/>
  <c r="P8" i="2"/>
  <c r="R8" i="2"/>
  <c r="S8" i="2"/>
  <c r="T8" i="2"/>
  <c r="N9" i="2"/>
  <c r="P9" i="2"/>
  <c r="R9" i="2"/>
  <c r="S9" i="2"/>
  <c r="T9" i="2"/>
  <c r="N10" i="2"/>
  <c r="P10" i="2"/>
  <c r="R10" i="2"/>
  <c r="S10" i="2"/>
  <c r="T10" i="2"/>
  <c r="N11" i="2"/>
  <c r="P11" i="2"/>
  <c r="R11" i="2"/>
  <c r="S11" i="2"/>
  <c r="T11" i="2"/>
  <c r="N12" i="2"/>
  <c r="P12" i="2"/>
  <c r="R12" i="2"/>
  <c r="S12" i="2"/>
  <c r="T12" i="2"/>
  <c r="T2" i="2"/>
  <c r="N2" i="2"/>
  <c r="C12" i="2" l="1"/>
  <c r="C11" i="2"/>
  <c r="C10" i="2"/>
  <c r="C9" i="2"/>
  <c r="C8" i="2"/>
  <c r="C7" i="2"/>
  <c r="C6" i="2"/>
  <c r="C5" i="2"/>
  <c r="C4" i="2"/>
  <c r="C3" i="2"/>
  <c r="C2" i="2"/>
  <c r="A3" i="2" l="1"/>
  <c r="B3" i="2"/>
  <c r="D3" i="2"/>
  <c r="F3" i="2"/>
  <c r="H3" i="2"/>
  <c r="J3" i="2"/>
  <c r="K3" i="2"/>
  <c r="U3" i="2"/>
  <c r="A4" i="2"/>
  <c r="B4" i="2"/>
  <c r="D4" i="2"/>
  <c r="F4" i="2"/>
  <c r="H4" i="2"/>
  <c r="J4" i="2"/>
  <c r="U4" i="2"/>
  <c r="A5" i="2"/>
  <c r="B5" i="2"/>
  <c r="D5" i="2"/>
  <c r="F5" i="2"/>
  <c r="H5" i="2"/>
  <c r="J5" i="2"/>
  <c r="U5" i="2"/>
  <c r="A6" i="2"/>
  <c r="B6" i="2"/>
  <c r="D6" i="2"/>
  <c r="F6" i="2"/>
  <c r="H6" i="2"/>
  <c r="J6" i="2"/>
  <c r="L6" i="2"/>
  <c r="U6" i="2"/>
  <c r="A7" i="2"/>
  <c r="B7" i="2"/>
  <c r="D7" i="2"/>
  <c r="F7" i="2"/>
  <c r="H7" i="2"/>
  <c r="J7" i="2"/>
  <c r="K7" i="2"/>
  <c r="U7" i="2"/>
  <c r="A8" i="2"/>
  <c r="B8" i="2"/>
  <c r="D8" i="2"/>
  <c r="F8" i="2"/>
  <c r="H8" i="2"/>
  <c r="J8" i="2"/>
  <c r="U8" i="2"/>
  <c r="A9" i="2"/>
  <c r="B9" i="2"/>
  <c r="D9" i="2"/>
  <c r="F9" i="2"/>
  <c r="H9" i="2"/>
  <c r="J9" i="2"/>
  <c r="U9" i="2"/>
  <c r="A10" i="2"/>
  <c r="B10" i="2"/>
  <c r="D10" i="2"/>
  <c r="F10" i="2"/>
  <c r="H10" i="2"/>
  <c r="J10" i="2"/>
  <c r="L10" i="2"/>
  <c r="U10" i="2"/>
  <c r="A11" i="2"/>
  <c r="B11" i="2"/>
  <c r="D11" i="2"/>
  <c r="F11" i="2"/>
  <c r="H11" i="2"/>
  <c r="J11" i="2"/>
  <c r="K11" i="2"/>
  <c r="U11" i="2"/>
  <c r="A12" i="2"/>
  <c r="B12" i="2"/>
  <c r="D12" i="2"/>
  <c r="F12" i="2"/>
  <c r="H12" i="2"/>
  <c r="J12" i="2"/>
  <c r="U12" i="2"/>
  <c r="B2" i="2"/>
  <c r="A2" i="2"/>
  <c r="S3" i="1"/>
  <c r="Y3" i="2" s="1"/>
  <c r="S4" i="1"/>
  <c r="Y4" i="2" s="1"/>
  <c r="S5" i="1"/>
  <c r="Y5" i="2" s="1"/>
  <c r="S6" i="1"/>
  <c r="Y6" i="2" s="1"/>
  <c r="S7" i="1"/>
  <c r="Y7" i="2" s="1"/>
  <c r="S8" i="1"/>
  <c r="Y8" i="2" s="1"/>
  <c r="S9" i="1"/>
  <c r="Y9" i="2" s="1"/>
  <c r="S10" i="1"/>
  <c r="Y10" i="2" s="1"/>
  <c r="S11" i="1"/>
  <c r="Y11" i="2" s="1"/>
  <c r="S12" i="1"/>
  <c r="Y12" i="2" s="1"/>
  <c r="S2" i="1"/>
  <c r="Y2" i="2" s="1"/>
  <c r="R2" i="2"/>
  <c r="U2" i="2"/>
  <c r="K2" i="2"/>
  <c r="F4" i="3"/>
  <c r="L12" i="2" s="1"/>
  <c r="F3" i="3"/>
  <c r="L8" i="2" s="1"/>
  <c r="F2" i="3"/>
  <c r="L4" i="2" s="1"/>
  <c r="I3" i="3"/>
  <c r="H3" i="3"/>
  <c r="K5" i="2" s="1"/>
  <c r="D2" i="2"/>
  <c r="P2" i="2"/>
  <c r="S2" i="2"/>
  <c r="J2" i="2"/>
  <c r="H2" i="2"/>
  <c r="F2" i="2"/>
  <c r="K12" i="2" l="1"/>
  <c r="L11" i="2"/>
  <c r="K8" i="2"/>
  <c r="L7" i="2"/>
  <c r="K4" i="2"/>
  <c r="L3" i="2"/>
  <c r="K10" i="2"/>
  <c r="L9" i="2"/>
  <c r="K6" i="2"/>
  <c r="L5" i="2"/>
  <c r="L2" i="2"/>
  <c r="K9" i="2"/>
</calcChain>
</file>

<file path=xl/sharedStrings.xml><?xml version="1.0" encoding="utf-8"?>
<sst xmlns="http://schemas.openxmlformats.org/spreadsheetml/2006/main" count="139" uniqueCount="86">
  <si>
    <t>climates_available</t>
  </si>
  <si>
    <t>ALL_CLIMATES</t>
  </si>
  <si>
    <t>introduction_date</t>
  </si>
  <si>
    <t>Introduction Year</t>
  </si>
  <si>
    <t>Model Life</t>
  </si>
  <si>
    <t>model_life</t>
  </si>
  <si>
    <t>retire_early</t>
  </si>
  <si>
    <t>reliability_decay</t>
  </si>
  <si>
    <t>cost_factor</t>
  </si>
  <si>
    <t>running_cost_factor</t>
  </si>
  <si>
    <t>sprite_id</t>
  </si>
  <si>
    <t>SPRITE_ID_NEW_TRAIN</t>
  </si>
  <si>
    <t>speed</t>
  </si>
  <si>
    <t>Speed (km/h)</t>
  </si>
  <si>
    <t>refit_cost</t>
  </si>
  <si>
    <t>track_type</t>
  </si>
  <si>
    <t>Track Type</t>
  </si>
  <si>
    <t>MGLV</t>
  </si>
  <si>
    <t>Power (hp)</t>
  </si>
  <si>
    <t>power</t>
  </si>
  <si>
    <t>Double Headed</t>
  </si>
  <si>
    <t>running_cost_base</t>
  </si>
  <si>
    <t>dual_headed</t>
  </si>
  <si>
    <t>Rail Types</t>
  </si>
  <si>
    <t>MONO</t>
  </si>
  <si>
    <t>Power Types</t>
  </si>
  <si>
    <t>STEAM</t>
  </si>
  <si>
    <t>DIESEL</t>
  </si>
  <si>
    <t>ELECTRIC</t>
  </si>
  <si>
    <t>Guided Ground Train</t>
  </si>
  <si>
    <t>Monorail</t>
  </si>
  <si>
    <t>Maglev</t>
  </si>
  <si>
    <t>Biofuel</t>
  </si>
  <si>
    <t>Fuel Cell</t>
  </si>
  <si>
    <t>Electric</t>
  </si>
  <si>
    <t>GDGT</t>
  </si>
  <si>
    <t>Reliability Decay</t>
  </si>
  <si>
    <t>Weight, tons</t>
  </si>
  <si>
    <t>weight</t>
  </si>
  <si>
    <t>Tractive Effort Coefficient</t>
  </si>
  <si>
    <t>Air Drag Coeficcient</t>
  </si>
  <si>
    <t>Length</t>
  </si>
  <si>
    <t>Engine Class</t>
  </si>
  <si>
    <t>engine_class</t>
  </si>
  <si>
    <t>tractive_effort_coefficient</t>
  </si>
  <si>
    <t>air_drag_coefficient</t>
  </si>
  <si>
    <t>length</t>
  </si>
  <si>
    <t>Visual Effect Position</t>
  </si>
  <si>
    <t>visual_effect_and_powered</t>
  </si>
  <si>
    <t>name</t>
  </si>
  <si>
    <t>Number</t>
  </si>
  <si>
    <t>Name</t>
  </si>
  <si>
    <t>Graphics</t>
  </si>
  <si>
    <t>graphics</t>
  </si>
  <si>
    <t>Cost (£)</t>
  </si>
  <si>
    <t>Train</t>
  </si>
  <si>
    <t>Wagon</t>
  </si>
  <si>
    <t>Other Cost Bases</t>
  </si>
  <si>
    <t>Running Cost (£)</t>
  </si>
  <si>
    <t>HellasWorks 300</t>
  </si>
  <si>
    <t>HellasWorks 'A1'</t>
  </si>
  <si>
    <t>HellasWorks Px2</t>
  </si>
  <si>
    <t>HellasWorks Andromeda</t>
  </si>
  <si>
    <t>MKS '2A'</t>
  </si>
  <si>
    <t>MKS Mod1</t>
  </si>
  <si>
    <t>Acild. Eng. 'Lev'</t>
  </si>
  <si>
    <t>Acild. Eng. '24'</t>
  </si>
  <si>
    <t>Argyre Coop MkIX</t>
  </si>
  <si>
    <t>Argyre Coop Express</t>
  </si>
  <si>
    <t>MKS Millenial</t>
  </si>
  <si>
    <t>id</t>
  </si>
  <si>
    <t>../graphics/Vehicles/PixelTool_Maglev/Rail_Maglev_Engine_3_8bpp</t>
  </si>
  <si>
    <t>../graphics/Vehicles/PixelTool_Maglev/Rail_Maglev_Engine_4_8bpp</t>
  </si>
  <si>
    <t>../graphics/Vehicles/PixelTool_Maglev/Rail_Maglev_Engine_5_8bpp</t>
  </si>
  <si>
    <t>../graphics/Vehicles/PixelTool_Maglev/Rail_Maglev_Engine_7_8bpp</t>
  </si>
  <si>
    <t>../graphics/Vehicles/PixelTool_Maglev/Rail_Maglev_Engine_10_8bpp</t>
  </si>
  <si>
    <t>../graphics/Vehicles/PixelTool_Maglev/Rail_Maglev_Engine_1_8bpp</t>
  </si>
  <si>
    <t>../graphics/Vehicles/PixelTool_Maglev/Rail_Maglev_Engine_6_8bpp</t>
  </si>
  <si>
    <t>../graphics/Vehicles/PixelTool_Maglev/Rail_Maglev_Engine_9_8bpp</t>
  </si>
  <si>
    <t>../graphics/Vehicles/PixelTool_Maglev/Rail_Maglev_Engine_8_8bpp</t>
  </si>
  <si>
    <t>../graphics/Vehicles/PixelTool_Maglev/Rail_Maglev_Engine_11_8bpp</t>
  </si>
  <si>
    <t>../graphics/Vehicles/PixelTool_Maglev/Rail_Maglev_Engine_2_8bpp</t>
  </si>
  <si>
    <t>misc_flags</t>
  </si>
  <si>
    <t>bitmask(TRAIN_FLAG_2CC)</t>
  </si>
  <si>
    <t>Vehicle Life</t>
  </si>
  <si>
    <t>vehicle_life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</si>
</sst>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B1" workbookViewId="0">
      <selection activeCell="F2" sqref="F2:F12"/>
    </sheetView>
  </sheetViews>
  <sheetFormatPr defaultRowHeight="15" x14ac:dyDescent="0.25"/>
  <cols>
    <col min="1" max="1" width="37.140625" customWidth="1"/>
    <col min="2" max="2" width="54.28515625" bestFit="1" customWidth="1"/>
  </cols>
  <sheetData>
    <row r="1" spans="1:19" x14ac:dyDescent="0.25">
      <c r="A1" t="s">
        <v>51</v>
      </c>
      <c r="B1" t="s">
        <v>52</v>
      </c>
      <c r="C1" t="s">
        <v>50</v>
      </c>
      <c r="D1" t="s">
        <v>3</v>
      </c>
      <c r="E1" t="s">
        <v>84</v>
      </c>
      <c r="F1" t="s">
        <v>4</v>
      </c>
      <c r="G1" t="s">
        <v>36</v>
      </c>
      <c r="H1" t="s">
        <v>54</v>
      </c>
      <c r="I1" t="s">
        <v>58</v>
      </c>
      <c r="J1" t="s">
        <v>13</v>
      </c>
      <c r="K1" t="s">
        <v>16</v>
      </c>
      <c r="L1" t="s">
        <v>18</v>
      </c>
      <c r="M1" t="s">
        <v>20</v>
      </c>
      <c r="N1" t="s">
        <v>37</v>
      </c>
      <c r="O1" t="s">
        <v>39</v>
      </c>
      <c r="P1" t="s">
        <v>40</v>
      </c>
      <c r="Q1" t="s">
        <v>41</v>
      </c>
      <c r="R1" t="s">
        <v>42</v>
      </c>
      <c r="S1" t="s">
        <v>47</v>
      </c>
    </row>
    <row r="2" spans="1:19" x14ac:dyDescent="0.25">
      <c r="A2" t="s">
        <v>60</v>
      </c>
      <c r="B2" t="s">
        <v>71</v>
      </c>
      <c r="C2">
        <v>1</v>
      </c>
      <c r="D2">
        <v>1972</v>
      </c>
      <c r="E2">
        <v>18</v>
      </c>
      <c r="F2">
        <v>35</v>
      </c>
      <c r="G2">
        <v>20</v>
      </c>
      <c r="H2">
        <v>20354</v>
      </c>
      <c r="I2">
        <v>1268</v>
      </c>
      <c r="J2">
        <v>230</v>
      </c>
      <c r="K2" t="s">
        <v>31</v>
      </c>
      <c r="L2">
        <v>5650</v>
      </c>
      <c r="M2" t="b">
        <v>0</v>
      </c>
      <c r="N2">
        <v>75</v>
      </c>
      <c r="O2">
        <v>0.35</v>
      </c>
      <c r="P2">
        <v>0.42</v>
      </c>
      <c r="Q2">
        <v>8</v>
      </c>
      <c r="R2" t="s">
        <v>34</v>
      </c>
      <c r="S2">
        <f>8-Q2</f>
        <v>0</v>
      </c>
    </row>
    <row r="3" spans="1:19" x14ac:dyDescent="0.25">
      <c r="A3" t="s">
        <v>65</v>
      </c>
      <c r="B3" t="s">
        <v>72</v>
      </c>
      <c r="C3">
        <v>2</v>
      </c>
      <c r="D3">
        <v>1985</v>
      </c>
      <c r="E3">
        <v>20</v>
      </c>
      <c r="F3">
        <v>35</v>
      </c>
      <c r="G3">
        <v>20</v>
      </c>
      <c r="H3">
        <v>33543</v>
      </c>
      <c r="I3">
        <v>1927</v>
      </c>
      <c r="J3">
        <v>256</v>
      </c>
      <c r="K3" t="s">
        <v>31</v>
      </c>
      <c r="L3">
        <v>7551</v>
      </c>
      <c r="M3" t="b">
        <v>0</v>
      </c>
      <c r="N3">
        <v>81</v>
      </c>
      <c r="O3">
        <v>0.35</v>
      </c>
      <c r="P3">
        <v>0.4</v>
      </c>
      <c r="Q3">
        <v>8</v>
      </c>
      <c r="R3" t="s">
        <v>34</v>
      </c>
      <c r="S3">
        <f t="shared" ref="S3:S12" si="0">8-Q3</f>
        <v>0</v>
      </c>
    </row>
    <row r="4" spans="1:19" x14ac:dyDescent="0.25">
      <c r="A4" t="s">
        <v>63</v>
      </c>
      <c r="B4" t="s">
        <v>73</v>
      </c>
      <c r="C4">
        <v>3</v>
      </c>
      <c r="D4">
        <v>1996</v>
      </c>
      <c r="E4">
        <v>20</v>
      </c>
      <c r="F4">
        <v>35</v>
      </c>
      <c r="G4">
        <v>20</v>
      </c>
      <c r="H4">
        <v>42302</v>
      </c>
      <c r="I4">
        <v>2365</v>
      </c>
      <c r="J4">
        <v>279</v>
      </c>
      <c r="K4" t="s">
        <v>31</v>
      </c>
      <c r="L4">
        <v>9153</v>
      </c>
      <c r="M4" t="b">
        <v>0</v>
      </c>
      <c r="N4">
        <v>92</v>
      </c>
      <c r="O4">
        <v>0.35</v>
      </c>
      <c r="P4">
        <v>0.38</v>
      </c>
      <c r="Q4">
        <v>8</v>
      </c>
      <c r="R4" t="s">
        <v>32</v>
      </c>
      <c r="S4">
        <f t="shared" si="0"/>
        <v>0</v>
      </c>
    </row>
    <row r="5" spans="1:19" x14ac:dyDescent="0.25">
      <c r="A5" t="s">
        <v>59</v>
      </c>
      <c r="B5" t="s">
        <v>74</v>
      </c>
      <c r="C5">
        <v>4</v>
      </c>
      <c r="D5">
        <v>2012</v>
      </c>
      <c r="E5">
        <v>20</v>
      </c>
      <c r="F5">
        <v>35</v>
      </c>
      <c r="G5">
        <v>20</v>
      </c>
      <c r="H5">
        <v>55632</v>
      </c>
      <c r="I5">
        <v>3032</v>
      </c>
      <c r="J5">
        <v>305</v>
      </c>
      <c r="K5" t="s">
        <v>31</v>
      </c>
      <c r="L5">
        <v>11241</v>
      </c>
      <c r="M5" t="b">
        <v>0</v>
      </c>
      <c r="N5">
        <v>113</v>
      </c>
      <c r="O5">
        <v>0.35</v>
      </c>
      <c r="P5">
        <v>0.35</v>
      </c>
      <c r="Q5">
        <v>8</v>
      </c>
      <c r="R5" t="s">
        <v>34</v>
      </c>
      <c r="S5">
        <f t="shared" si="0"/>
        <v>0</v>
      </c>
    </row>
    <row r="6" spans="1:19" x14ac:dyDescent="0.25">
      <c r="A6" t="s">
        <v>66</v>
      </c>
      <c r="B6" t="s">
        <v>75</v>
      </c>
      <c r="C6">
        <v>5</v>
      </c>
      <c r="D6">
        <v>2024</v>
      </c>
      <c r="E6">
        <v>22</v>
      </c>
      <c r="F6">
        <v>35</v>
      </c>
      <c r="G6">
        <v>20</v>
      </c>
      <c r="H6">
        <v>60897</v>
      </c>
      <c r="I6">
        <v>3295</v>
      </c>
      <c r="J6">
        <v>360</v>
      </c>
      <c r="K6" t="s">
        <v>31</v>
      </c>
      <c r="L6">
        <v>13501</v>
      </c>
      <c r="M6" t="b">
        <v>0</v>
      </c>
      <c r="N6">
        <v>120</v>
      </c>
      <c r="O6">
        <v>0.35</v>
      </c>
      <c r="P6">
        <v>0.33</v>
      </c>
      <c r="Q6">
        <v>8</v>
      </c>
      <c r="R6" t="s">
        <v>32</v>
      </c>
      <c r="S6">
        <f t="shared" si="0"/>
        <v>0</v>
      </c>
    </row>
    <row r="7" spans="1:19" x14ac:dyDescent="0.25">
      <c r="A7" t="s">
        <v>67</v>
      </c>
      <c r="B7" t="s">
        <v>76</v>
      </c>
      <c r="C7">
        <v>6</v>
      </c>
      <c r="D7">
        <v>2035</v>
      </c>
      <c r="E7">
        <v>24</v>
      </c>
      <c r="F7">
        <v>35</v>
      </c>
      <c r="G7">
        <v>20</v>
      </c>
      <c r="H7">
        <v>80696</v>
      </c>
      <c r="I7">
        <v>4285</v>
      </c>
      <c r="J7">
        <v>380</v>
      </c>
      <c r="K7" t="s">
        <v>31</v>
      </c>
      <c r="L7">
        <v>15321</v>
      </c>
      <c r="M7" t="b">
        <v>1</v>
      </c>
      <c r="N7">
        <v>135</v>
      </c>
      <c r="O7">
        <v>0.35</v>
      </c>
      <c r="P7">
        <v>0.21</v>
      </c>
      <c r="Q7">
        <v>8</v>
      </c>
      <c r="R7" t="s">
        <v>32</v>
      </c>
      <c r="S7">
        <f t="shared" si="0"/>
        <v>0</v>
      </c>
    </row>
    <row r="8" spans="1:19" x14ac:dyDescent="0.25">
      <c r="A8" t="s">
        <v>64</v>
      </c>
      <c r="B8" t="s">
        <v>77</v>
      </c>
      <c r="C8">
        <v>7</v>
      </c>
      <c r="D8">
        <v>1982</v>
      </c>
      <c r="E8">
        <v>20</v>
      </c>
      <c r="F8">
        <v>35</v>
      </c>
      <c r="G8">
        <v>20</v>
      </c>
      <c r="H8">
        <v>22036</v>
      </c>
      <c r="I8">
        <v>1352</v>
      </c>
      <c r="J8">
        <v>300</v>
      </c>
      <c r="K8" t="s">
        <v>31</v>
      </c>
      <c r="L8">
        <v>3015</v>
      </c>
      <c r="M8" t="b">
        <v>1</v>
      </c>
      <c r="N8">
        <v>65</v>
      </c>
      <c r="O8">
        <v>0.31</v>
      </c>
      <c r="P8">
        <v>0.24</v>
      </c>
      <c r="Q8">
        <v>6</v>
      </c>
      <c r="R8" t="s">
        <v>34</v>
      </c>
      <c r="S8">
        <f t="shared" si="0"/>
        <v>2</v>
      </c>
    </row>
    <row r="9" spans="1:19" x14ac:dyDescent="0.25">
      <c r="A9" t="s">
        <v>61</v>
      </c>
      <c r="B9" t="s">
        <v>78</v>
      </c>
      <c r="C9">
        <v>8</v>
      </c>
      <c r="D9">
        <v>1999</v>
      </c>
      <c r="E9">
        <v>20</v>
      </c>
      <c r="F9">
        <v>35</v>
      </c>
      <c r="G9">
        <v>20</v>
      </c>
      <c r="H9">
        <v>39002</v>
      </c>
      <c r="I9">
        <v>2200</v>
      </c>
      <c r="J9">
        <v>356</v>
      </c>
      <c r="K9" t="s">
        <v>31</v>
      </c>
      <c r="L9">
        <v>5632</v>
      </c>
      <c r="M9" t="b">
        <v>1</v>
      </c>
      <c r="N9">
        <v>79</v>
      </c>
      <c r="O9">
        <v>0.31</v>
      </c>
      <c r="P9">
        <v>0.21</v>
      </c>
      <c r="Q9">
        <v>6</v>
      </c>
      <c r="R9" t="s">
        <v>32</v>
      </c>
      <c r="S9">
        <f t="shared" si="0"/>
        <v>2</v>
      </c>
    </row>
    <row r="10" spans="1:19" x14ac:dyDescent="0.25">
      <c r="A10" t="s">
        <v>69</v>
      </c>
      <c r="B10" t="s">
        <v>79</v>
      </c>
      <c r="C10">
        <v>9</v>
      </c>
      <c r="D10">
        <v>2015</v>
      </c>
      <c r="E10">
        <v>20</v>
      </c>
      <c r="F10">
        <v>35</v>
      </c>
      <c r="G10">
        <v>20</v>
      </c>
      <c r="H10">
        <v>48302</v>
      </c>
      <c r="I10">
        <v>2665</v>
      </c>
      <c r="J10">
        <v>420</v>
      </c>
      <c r="K10" t="s">
        <v>31</v>
      </c>
      <c r="L10">
        <v>7651</v>
      </c>
      <c r="M10" t="b">
        <v>1</v>
      </c>
      <c r="N10">
        <v>89</v>
      </c>
      <c r="O10">
        <v>0.31</v>
      </c>
      <c r="P10">
        <v>0.18</v>
      </c>
      <c r="Q10">
        <v>6</v>
      </c>
      <c r="R10" t="s">
        <v>33</v>
      </c>
      <c r="S10">
        <f t="shared" si="0"/>
        <v>2</v>
      </c>
    </row>
    <row r="11" spans="1:19" x14ac:dyDescent="0.25">
      <c r="A11" t="s">
        <v>68</v>
      </c>
      <c r="B11" t="s">
        <v>80</v>
      </c>
      <c r="C11">
        <v>10</v>
      </c>
      <c r="D11">
        <v>2026</v>
      </c>
      <c r="E11">
        <v>22</v>
      </c>
      <c r="F11">
        <v>35</v>
      </c>
      <c r="G11">
        <v>20</v>
      </c>
      <c r="H11">
        <v>69332</v>
      </c>
      <c r="I11">
        <v>3717</v>
      </c>
      <c r="J11">
        <v>475</v>
      </c>
      <c r="K11" t="s">
        <v>31</v>
      </c>
      <c r="L11">
        <v>9223</v>
      </c>
      <c r="M11" t="b">
        <v>1</v>
      </c>
      <c r="N11">
        <v>91</v>
      </c>
      <c r="O11">
        <v>0.31</v>
      </c>
      <c r="P11">
        <v>0.15</v>
      </c>
      <c r="Q11">
        <v>8</v>
      </c>
      <c r="R11" t="s">
        <v>34</v>
      </c>
      <c r="S11">
        <f t="shared" si="0"/>
        <v>0</v>
      </c>
    </row>
    <row r="12" spans="1:19" x14ac:dyDescent="0.25">
      <c r="A12" t="s">
        <v>62</v>
      </c>
      <c r="B12" t="s">
        <v>81</v>
      </c>
      <c r="C12">
        <v>11</v>
      </c>
      <c r="D12">
        <v>2037</v>
      </c>
      <c r="E12">
        <v>22</v>
      </c>
      <c r="F12">
        <v>35</v>
      </c>
      <c r="G12">
        <v>20</v>
      </c>
      <c r="H12">
        <v>80332</v>
      </c>
      <c r="I12">
        <v>4267</v>
      </c>
      <c r="J12">
        <v>530</v>
      </c>
      <c r="K12" t="s">
        <v>31</v>
      </c>
      <c r="L12">
        <v>11564</v>
      </c>
      <c r="M12" t="b">
        <v>1</v>
      </c>
      <c r="N12">
        <v>106</v>
      </c>
      <c r="O12">
        <v>0.31</v>
      </c>
      <c r="P12">
        <v>0.14000000000000001</v>
      </c>
      <c r="Q12">
        <v>8</v>
      </c>
      <c r="R12" t="s">
        <v>33</v>
      </c>
      <c r="S12">
        <f t="shared" si="0"/>
        <v>0</v>
      </c>
    </row>
  </sheetData>
  <dataValidations count="5">
    <dataValidation type="whole" allowBlank="1" showInputMessage="1" showErrorMessage="1" sqref="E2:F2 F3:F12">
      <formula1>0</formula1>
      <formula2>254</formula2>
    </dataValidation>
    <dataValidation type="whole" allowBlank="1" showInputMessage="1" showErrorMessage="1" sqref="G2">
      <formula1>0</formula1>
      <formula2>255</formula2>
    </dataValidation>
    <dataValidation type="whole" allowBlank="1" showInputMessage="1" showErrorMessage="1" sqref="D2">
      <formula1>0</formula1>
      <formula2>2044</formula2>
    </dataValidation>
    <dataValidation type="decimal" allowBlank="1" showInputMessage="1" showErrorMessage="1" sqref="O2:P2 P3:P12">
      <formula1>0</formula1>
      <formula2>1</formula2>
    </dataValidation>
    <dataValidation type="whole" allowBlank="1" showInputMessage="1" showErrorMessage="1" sqref="Q2:Q7">
      <formula1>1</formula1>
      <formula2>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Sheet3!$A$2:$A$4</xm:f>
          </x14:formula1>
          <xm:sqref>K2:K12</xm:sqref>
        </x14:dataValidation>
        <x14:dataValidation type="list" allowBlank="1" showInputMessage="1" showErrorMessage="1">
          <x14:formula1>
            <xm:f>Sheet3!$D$2:$D$4</xm:f>
          </x14:formula1>
          <xm:sqref>R2:R12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/>
  </sheetViews>
  <sheetFormatPr defaultRowHeight="15" x14ac:dyDescent="0.25"/>
  <sheetData>
    <row r="1" spans="1:26" x14ac:dyDescent="0.25">
      <c r="A1" t="s">
        <v>53</v>
      </c>
      <c r="B1" t="s">
        <v>49</v>
      </c>
      <c r="C1" t="s">
        <v>70</v>
      </c>
      <c r="D1" t="s">
        <v>49</v>
      </c>
      <c r="E1" t="s">
        <v>0</v>
      </c>
      <c r="F1" t="s">
        <v>2</v>
      </c>
      <c r="G1" t="s">
        <v>85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14</v>
      </c>
      <c r="P1" t="s">
        <v>15</v>
      </c>
      <c r="Q1" t="s">
        <v>19</v>
      </c>
      <c r="R1" t="s">
        <v>21</v>
      </c>
      <c r="S1" t="s">
        <v>22</v>
      </c>
      <c r="T1" t="s">
        <v>38</v>
      </c>
      <c r="U1" t="s">
        <v>43</v>
      </c>
      <c r="V1" t="s">
        <v>44</v>
      </c>
      <c r="W1" t="s">
        <v>45</v>
      </c>
      <c r="X1" t="s">
        <v>46</v>
      </c>
      <c r="Y1" t="s">
        <v>48</v>
      </c>
      <c r="Z1" t="s">
        <v>82</v>
      </c>
    </row>
    <row r="2" spans="1:26" x14ac:dyDescent="0.25">
      <c r="A2" t="str">
        <f>Sheet1!B2</f>
        <v>../graphics/Vehicles/PixelTool_Maglev/Rail_Maglev_Engine_3_8bpp</v>
      </c>
      <c r="B2" t="str">
        <f>Sheet1!A2&amp;" ("&amp;Sheet1!R2&amp;")"</f>
        <v>HellasWorks 'A1' (Electric)</v>
      </c>
      <c r="C2" t="str">
        <f>"_"&amp;LOOKUP(Sheet1!K2, Sheet3!A$2:A$4, Sheet3!B$2:B$4)&amp;"_engine_"&amp;Sheet1!C2</f>
        <v>_MGLV_engine_1</v>
      </c>
      <c r="D2" t="str">
        <f>"string(STR_NAME_"&amp;LOOKUP(Sheet1!K2, Sheet3!A$2:A$4, Sheet3!B$2:B$4)&amp;"_ENGINE_"&amp;Sheet1!C2&amp;")"</f>
        <v>string(STR_NAME_MGLV_ENGINE_1)</v>
      </c>
      <c r="E2" t="s">
        <v>1</v>
      </c>
      <c r="F2" t="str">
        <f>"date("&amp;Sheet1!D2&amp;", 01, 01)"</f>
        <v>date(1972, 01, 01)</v>
      </c>
      <c r="G2">
        <f>Sheet1!E2</f>
        <v>18</v>
      </c>
      <c r="H2">
        <f>Sheet1!F2</f>
        <v>35</v>
      </c>
      <c r="I2">
        <v>0</v>
      </c>
      <c r="J2">
        <f>Sheet1!G2</f>
        <v>20</v>
      </c>
      <c r="K2">
        <f>ROUND(Sheet1!H2/Sheet3!$H$3, 0)</f>
        <v>13</v>
      </c>
      <c r="L2">
        <f>ROUND(Sheet1!I2/LOOKUP(Sheet1!R2, Sheet3!D$2:D$4, Sheet3!F$2:F$4), 0)</f>
        <v>68</v>
      </c>
      <c r="M2" t="s">
        <v>11</v>
      </c>
      <c r="N2" t="str">
        <f>Sheet1!J2&amp;" km/h"</f>
        <v>230 km/h</v>
      </c>
      <c r="O2">
        <v>0</v>
      </c>
      <c r="P2" t="str">
        <f>LOOKUP(Sheet1!K2, Sheet3!A$2:A$4, Sheet3!B$2:B$4)</f>
        <v>MGLV</v>
      </c>
      <c r="Q2" t="str">
        <f>Sheet1!L2&amp;" hp"</f>
        <v>5650 hp</v>
      </c>
      <c r="R2" t="str">
        <f>"RUNNING_COST_"&amp;LOOKUP(Sheet1!R2, Sheet3!D$2:D$4, Sheet3!E$2:E$4)</f>
        <v>RUNNING_COST_ELECTRIC</v>
      </c>
      <c r="S2">
        <f>IF(Sheet1!M2, 1, 0)</f>
        <v>0</v>
      </c>
      <c r="T2" t="str">
        <f>Sheet1!N2&amp;" ton"</f>
        <v>75 ton</v>
      </c>
      <c r="U2" t="str">
        <f>"ENGINE_CLASS_"&amp;LOOKUP(Sheet1!R2, Sheet3!D$2:D$4, Sheet3!E$2:E$4)</f>
        <v>ENGINE_CLASS_ELECTRIC</v>
      </c>
      <c r="V2">
        <f>Sheet1!O2</f>
        <v>0.35</v>
      </c>
      <c r="W2">
        <f>Sheet1!P2</f>
        <v>0.42</v>
      </c>
      <c r="X2">
        <f>Sheet1!Q2</f>
        <v>8</v>
      </c>
      <c r="Y2" t="str">
        <f>"[VISUAL_EFFECT_"&amp;LOOKUP(Sheet1!R2, Sheet3!D$2:D$4, Sheet3!E$2:E$4)&amp;", "&amp;Sheet1!S2&amp;", DISABLE_WAGON_POWER]"</f>
        <v>[VISUAL_EFFECT_ELECTRIC, 0, DISABLE_WAGON_POWER]</v>
      </c>
      <c r="Z2" t="s">
        <v>83</v>
      </c>
    </row>
    <row r="3" spans="1:26" x14ac:dyDescent="0.25">
      <c r="A3" t="str">
        <f>Sheet1!B3</f>
        <v>../graphics/Vehicles/PixelTool_Maglev/Rail_Maglev_Engine_4_8bpp</v>
      </c>
      <c r="B3" t="str">
        <f>Sheet1!A3&amp;" ("&amp;Sheet1!R3&amp;")"</f>
        <v>Acild. Eng. 'Lev' (Electric)</v>
      </c>
      <c r="C3" t="str">
        <f>"_"&amp;LOOKUP(Sheet1!K3, Sheet3!A$2:A$4, Sheet3!B$2:B$4)&amp;"_engine_"&amp;Sheet1!C3</f>
        <v>_MGLV_engine_2</v>
      </c>
      <c r="D3" t="str">
        <f>"string(STR_NAME_"&amp;LOOKUP(Sheet1!K3, Sheet3!A$2:A$4, Sheet3!B$2:B$4)&amp;"_ENGINE_"&amp;Sheet1!C3&amp;")"</f>
        <v>string(STR_NAME_MGLV_ENGINE_2)</v>
      </c>
      <c r="E3" t="s">
        <v>1</v>
      </c>
      <c r="F3" t="str">
        <f>"date("&amp;Sheet1!D3&amp;", 01, 01)"</f>
        <v>date(1985, 01, 01)</v>
      </c>
      <c r="G3">
        <f>Sheet1!E3</f>
        <v>20</v>
      </c>
      <c r="H3">
        <f>Sheet1!F3</f>
        <v>35</v>
      </c>
      <c r="I3">
        <v>0</v>
      </c>
      <c r="J3">
        <f>Sheet1!G3</f>
        <v>20</v>
      </c>
      <c r="K3">
        <f>ROUND(Sheet1!H3/Sheet3!$H$3, 0)</f>
        <v>21</v>
      </c>
      <c r="L3">
        <f>ROUND(Sheet1!I3/LOOKUP(Sheet1!R3, Sheet3!D$2:D$4, Sheet3!F$2:F$4), 0)</f>
        <v>103</v>
      </c>
      <c r="M3" t="s">
        <v>11</v>
      </c>
      <c r="N3" t="str">
        <f>Sheet1!J3&amp;" km/h"</f>
        <v>256 km/h</v>
      </c>
      <c r="O3">
        <v>1</v>
      </c>
      <c r="P3" t="str">
        <f>LOOKUP(Sheet1!K3, Sheet3!A$2:A$4, Sheet3!B$2:B$4)</f>
        <v>MGLV</v>
      </c>
      <c r="Q3" t="str">
        <f>Sheet1!L3&amp;" hp"</f>
        <v>7551 hp</v>
      </c>
      <c r="R3" t="str">
        <f>"RUNNING_COST_"&amp;LOOKUP(Sheet1!R3, Sheet3!D$2:D$4, Sheet3!E$2:E$4)</f>
        <v>RUNNING_COST_ELECTRIC</v>
      </c>
      <c r="S3">
        <f>IF(Sheet1!M3, 1, 0)</f>
        <v>0</v>
      </c>
      <c r="T3" t="str">
        <f>Sheet1!N3&amp;" ton"</f>
        <v>81 ton</v>
      </c>
      <c r="U3" t="str">
        <f>"ENGINE_CLASS_"&amp;LOOKUP(Sheet1!R3, Sheet3!D$2:D$4, Sheet3!E$2:E$4)</f>
        <v>ENGINE_CLASS_ELECTRIC</v>
      </c>
      <c r="V3">
        <f>Sheet1!O3</f>
        <v>0.35</v>
      </c>
      <c r="W3">
        <f>Sheet1!P3</f>
        <v>0.4</v>
      </c>
      <c r="X3">
        <f>Sheet1!Q3</f>
        <v>8</v>
      </c>
      <c r="Y3" t="str">
        <f>"[VISUAL_EFFECT_"&amp;LOOKUP(Sheet1!R3, Sheet3!D$2:D$4, Sheet3!E$2:E$4)&amp;", "&amp;Sheet1!S3&amp;", DISABLE_WAGON_POWER]"</f>
        <v>[VISUAL_EFFECT_ELECTRIC, 0, DISABLE_WAGON_POWER]</v>
      </c>
      <c r="Z3" t="s">
        <v>83</v>
      </c>
    </row>
    <row r="4" spans="1:26" x14ac:dyDescent="0.25">
      <c r="A4" t="str">
        <f>Sheet1!B4</f>
        <v>../graphics/Vehicles/PixelTool_Maglev/Rail_Maglev_Engine_5_8bpp</v>
      </c>
      <c r="B4" t="str">
        <f>Sheet1!A4&amp;" ("&amp;Sheet1!R4&amp;")"</f>
        <v>MKS '2A' (Biofuel)</v>
      </c>
      <c r="C4" t="str">
        <f>"_"&amp;LOOKUP(Sheet1!K4, Sheet3!A$2:A$4, Sheet3!B$2:B$4)&amp;"_engine_"&amp;Sheet1!C4</f>
        <v>_MGLV_engine_3</v>
      </c>
      <c r="D4" t="str">
        <f>"string(STR_NAME_"&amp;LOOKUP(Sheet1!K4, Sheet3!A$2:A$4, Sheet3!B$2:B$4)&amp;"_ENGINE_"&amp;Sheet1!C4&amp;")"</f>
        <v>string(STR_NAME_MGLV_ENGINE_3)</v>
      </c>
      <c r="E4" t="s">
        <v>1</v>
      </c>
      <c r="F4" t="str">
        <f>"date("&amp;Sheet1!D4&amp;", 01, 01)"</f>
        <v>date(1996, 01, 01)</v>
      </c>
      <c r="G4">
        <f>Sheet1!E4</f>
        <v>20</v>
      </c>
      <c r="H4">
        <f>Sheet1!F4</f>
        <v>35</v>
      </c>
      <c r="I4">
        <v>0</v>
      </c>
      <c r="J4">
        <f>Sheet1!G4</f>
        <v>20</v>
      </c>
      <c r="K4">
        <f>ROUND(Sheet1!H4/Sheet3!$H$3, 0)</f>
        <v>27</v>
      </c>
      <c r="L4">
        <f>ROUND(Sheet1!I4/LOOKUP(Sheet1!R4, Sheet3!D$2:D$4, Sheet3!F$2:F$4), 0)</f>
        <v>108</v>
      </c>
      <c r="M4" t="s">
        <v>11</v>
      </c>
      <c r="N4" t="str">
        <f>Sheet1!J4&amp;" km/h"</f>
        <v>279 km/h</v>
      </c>
      <c r="O4">
        <v>2</v>
      </c>
      <c r="P4" t="str">
        <f>LOOKUP(Sheet1!K4, Sheet3!A$2:A$4, Sheet3!B$2:B$4)</f>
        <v>MGLV</v>
      </c>
      <c r="Q4" t="str">
        <f>Sheet1!L4&amp;" hp"</f>
        <v>9153 hp</v>
      </c>
      <c r="R4" t="str">
        <f>"RUNNING_COST_"&amp;LOOKUP(Sheet1!R4, Sheet3!D$2:D$4, Sheet3!E$2:E$4)</f>
        <v>RUNNING_COST_DIESEL</v>
      </c>
      <c r="S4">
        <f>IF(Sheet1!M4, 1, 0)</f>
        <v>0</v>
      </c>
      <c r="T4" t="str">
        <f>Sheet1!N4&amp;" ton"</f>
        <v>92 ton</v>
      </c>
      <c r="U4" t="str">
        <f>"ENGINE_CLASS_"&amp;LOOKUP(Sheet1!R4, Sheet3!D$2:D$4, Sheet3!E$2:E$4)</f>
        <v>ENGINE_CLASS_DIESEL</v>
      </c>
      <c r="V4">
        <f>Sheet1!O4</f>
        <v>0.35</v>
      </c>
      <c r="W4">
        <f>Sheet1!P4</f>
        <v>0.38</v>
      </c>
      <c r="X4">
        <f>Sheet1!Q4</f>
        <v>8</v>
      </c>
      <c r="Y4" t="str">
        <f>"[VISUAL_EFFECT_"&amp;LOOKUP(Sheet1!R4, Sheet3!D$2:D$4, Sheet3!E$2:E$4)&amp;", "&amp;Sheet1!S4&amp;", DISABLE_WAGON_POWER]"</f>
        <v>[VISUAL_EFFECT_DIESEL, 0, DISABLE_WAGON_POWER]</v>
      </c>
      <c r="Z4" t="s">
        <v>83</v>
      </c>
    </row>
    <row r="5" spans="1:26" x14ac:dyDescent="0.25">
      <c r="A5" t="str">
        <f>Sheet1!B5</f>
        <v>../graphics/Vehicles/PixelTool_Maglev/Rail_Maglev_Engine_7_8bpp</v>
      </c>
      <c r="B5" t="str">
        <f>Sheet1!A5&amp;" ("&amp;Sheet1!R5&amp;")"</f>
        <v>HellasWorks 300 (Electric)</v>
      </c>
      <c r="C5" t="str">
        <f>"_"&amp;LOOKUP(Sheet1!K5, Sheet3!A$2:A$4, Sheet3!B$2:B$4)&amp;"_engine_"&amp;Sheet1!C5</f>
        <v>_MGLV_engine_4</v>
      </c>
      <c r="D5" t="str">
        <f>"string(STR_NAME_"&amp;LOOKUP(Sheet1!K5, Sheet3!A$2:A$4, Sheet3!B$2:B$4)&amp;"_ENGINE_"&amp;Sheet1!C5&amp;")"</f>
        <v>string(STR_NAME_MGLV_ENGINE_4)</v>
      </c>
      <c r="E5" t="s">
        <v>1</v>
      </c>
      <c r="F5" t="str">
        <f>"date("&amp;Sheet1!D5&amp;", 01, 01)"</f>
        <v>date(2012, 01, 01)</v>
      </c>
      <c r="G5">
        <f>Sheet1!E5</f>
        <v>20</v>
      </c>
      <c r="H5">
        <f>Sheet1!F5</f>
        <v>35</v>
      </c>
      <c r="I5">
        <v>0</v>
      </c>
      <c r="J5">
        <f>Sheet1!G5</f>
        <v>20</v>
      </c>
      <c r="K5">
        <f>ROUND(Sheet1!H5/Sheet3!$H$3, 0)</f>
        <v>36</v>
      </c>
      <c r="L5">
        <f>ROUND(Sheet1!I5/LOOKUP(Sheet1!R5, Sheet3!D$2:D$4, Sheet3!F$2:F$4), 0)</f>
        <v>162</v>
      </c>
      <c r="M5" t="s">
        <v>11</v>
      </c>
      <c r="N5" t="str">
        <f>Sheet1!J5&amp;" km/h"</f>
        <v>305 km/h</v>
      </c>
      <c r="O5">
        <v>3</v>
      </c>
      <c r="P5" t="str">
        <f>LOOKUP(Sheet1!K5, Sheet3!A$2:A$4, Sheet3!B$2:B$4)</f>
        <v>MGLV</v>
      </c>
      <c r="Q5" t="str">
        <f>Sheet1!L5&amp;" hp"</f>
        <v>11241 hp</v>
      </c>
      <c r="R5" t="str">
        <f>"RUNNING_COST_"&amp;LOOKUP(Sheet1!R5, Sheet3!D$2:D$4, Sheet3!E$2:E$4)</f>
        <v>RUNNING_COST_ELECTRIC</v>
      </c>
      <c r="S5">
        <f>IF(Sheet1!M5, 1, 0)</f>
        <v>0</v>
      </c>
      <c r="T5" t="str">
        <f>Sheet1!N5&amp;" ton"</f>
        <v>113 ton</v>
      </c>
      <c r="U5" t="str">
        <f>"ENGINE_CLASS_"&amp;LOOKUP(Sheet1!R5, Sheet3!D$2:D$4, Sheet3!E$2:E$4)</f>
        <v>ENGINE_CLASS_ELECTRIC</v>
      </c>
      <c r="V5">
        <f>Sheet1!O5</f>
        <v>0.35</v>
      </c>
      <c r="W5">
        <f>Sheet1!P5</f>
        <v>0.35</v>
      </c>
      <c r="X5">
        <f>Sheet1!Q5</f>
        <v>8</v>
      </c>
      <c r="Y5" t="str">
        <f>"[VISUAL_EFFECT_"&amp;LOOKUP(Sheet1!R5, Sheet3!D$2:D$4, Sheet3!E$2:E$4)&amp;", "&amp;Sheet1!S5&amp;", DISABLE_WAGON_POWER]"</f>
        <v>[VISUAL_EFFECT_ELECTRIC, 0, DISABLE_WAGON_POWER]</v>
      </c>
      <c r="Z5" t="s">
        <v>83</v>
      </c>
    </row>
    <row r="6" spans="1:26" x14ac:dyDescent="0.25">
      <c r="A6" t="str">
        <f>Sheet1!B6</f>
        <v>../graphics/Vehicles/PixelTool_Maglev/Rail_Maglev_Engine_10_8bpp</v>
      </c>
      <c r="B6" t="str">
        <f>Sheet1!A6&amp;" ("&amp;Sheet1!R6&amp;")"</f>
        <v>Acild. Eng. '24' (Biofuel)</v>
      </c>
      <c r="C6" t="str">
        <f>"_"&amp;LOOKUP(Sheet1!K6, Sheet3!A$2:A$4, Sheet3!B$2:B$4)&amp;"_engine_"&amp;Sheet1!C6</f>
        <v>_MGLV_engine_5</v>
      </c>
      <c r="D6" t="str">
        <f>"string(STR_NAME_"&amp;LOOKUP(Sheet1!K6, Sheet3!A$2:A$4, Sheet3!B$2:B$4)&amp;"_ENGINE_"&amp;Sheet1!C6&amp;")"</f>
        <v>string(STR_NAME_MGLV_ENGINE_5)</v>
      </c>
      <c r="E6" t="s">
        <v>1</v>
      </c>
      <c r="F6" t="str">
        <f>"date("&amp;Sheet1!D6&amp;", 01, 01)"</f>
        <v>date(2024, 01, 01)</v>
      </c>
      <c r="G6">
        <f>Sheet1!E6</f>
        <v>22</v>
      </c>
      <c r="H6">
        <f>Sheet1!F6</f>
        <v>35</v>
      </c>
      <c r="I6">
        <v>0</v>
      </c>
      <c r="J6">
        <f>Sheet1!G6</f>
        <v>20</v>
      </c>
      <c r="K6">
        <f>ROUND(Sheet1!H6/Sheet3!$H$3, 0)</f>
        <v>39</v>
      </c>
      <c r="L6">
        <f>ROUND(Sheet1!I6/LOOKUP(Sheet1!R6, Sheet3!D$2:D$4, Sheet3!F$2:F$4), 0)</f>
        <v>151</v>
      </c>
      <c r="M6" t="s">
        <v>11</v>
      </c>
      <c r="N6" t="str">
        <f>Sheet1!J6&amp;" km/h"</f>
        <v>360 km/h</v>
      </c>
      <c r="O6">
        <v>4</v>
      </c>
      <c r="P6" t="str">
        <f>LOOKUP(Sheet1!K6, Sheet3!A$2:A$4, Sheet3!B$2:B$4)</f>
        <v>MGLV</v>
      </c>
      <c r="Q6" t="str">
        <f>Sheet1!L6&amp;" hp"</f>
        <v>13501 hp</v>
      </c>
      <c r="R6" t="str">
        <f>"RUNNING_COST_"&amp;LOOKUP(Sheet1!R6, Sheet3!D$2:D$4, Sheet3!E$2:E$4)</f>
        <v>RUNNING_COST_DIESEL</v>
      </c>
      <c r="S6">
        <f>IF(Sheet1!M6, 1, 0)</f>
        <v>0</v>
      </c>
      <c r="T6" t="str">
        <f>Sheet1!N6&amp;" ton"</f>
        <v>120 ton</v>
      </c>
      <c r="U6" t="str">
        <f>"ENGINE_CLASS_"&amp;LOOKUP(Sheet1!R6, Sheet3!D$2:D$4, Sheet3!E$2:E$4)</f>
        <v>ENGINE_CLASS_DIESEL</v>
      </c>
      <c r="V6">
        <f>Sheet1!O6</f>
        <v>0.35</v>
      </c>
      <c r="W6">
        <f>Sheet1!P6</f>
        <v>0.33</v>
      </c>
      <c r="X6">
        <f>Sheet1!Q6</f>
        <v>8</v>
      </c>
      <c r="Y6" t="str">
        <f>"[VISUAL_EFFECT_"&amp;LOOKUP(Sheet1!R6, Sheet3!D$2:D$4, Sheet3!E$2:E$4)&amp;", "&amp;Sheet1!S6&amp;", DISABLE_WAGON_POWER]"</f>
        <v>[VISUAL_EFFECT_DIESEL, 0, DISABLE_WAGON_POWER]</v>
      </c>
      <c r="Z6" t="s">
        <v>83</v>
      </c>
    </row>
    <row r="7" spans="1:26" x14ac:dyDescent="0.25">
      <c r="A7" t="str">
        <f>Sheet1!B7</f>
        <v>../graphics/Vehicles/PixelTool_Maglev/Rail_Maglev_Engine_1_8bpp</v>
      </c>
      <c r="B7" t="str">
        <f>Sheet1!A7&amp;" ("&amp;Sheet1!R7&amp;")"</f>
        <v>Argyre Coop MkIX (Biofuel)</v>
      </c>
      <c r="C7" t="str">
        <f>"_"&amp;LOOKUP(Sheet1!K7, Sheet3!A$2:A$4, Sheet3!B$2:B$4)&amp;"_engine_"&amp;Sheet1!C7</f>
        <v>_MGLV_engine_6</v>
      </c>
      <c r="D7" t="str">
        <f>"string(STR_NAME_"&amp;LOOKUP(Sheet1!K7, Sheet3!A$2:A$4, Sheet3!B$2:B$4)&amp;"_ENGINE_"&amp;Sheet1!C7&amp;")"</f>
        <v>string(STR_NAME_MGLV_ENGINE_6)</v>
      </c>
      <c r="E7" t="s">
        <v>1</v>
      </c>
      <c r="F7" t="str">
        <f>"date("&amp;Sheet1!D7&amp;", 01, 01)"</f>
        <v>date(2035, 01, 01)</v>
      </c>
      <c r="G7">
        <f>Sheet1!E7</f>
        <v>24</v>
      </c>
      <c r="H7">
        <f>Sheet1!F7</f>
        <v>35</v>
      </c>
      <c r="I7">
        <v>0</v>
      </c>
      <c r="J7">
        <f>Sheet1!G7</f>
        <v>20</v>
      </c>
      <c r="K7">
        <f>ROUND(Sheet1!H7/Sheet3!$H$3, 0)</f>
        <v>52</v>
      </c>
      <c r="L7">
        <f>ROUND(Sheet1!I7/LOOKUP(Sheet1!R7, Sheet3!D$2:D$4, Sheet3!F$2:F$4), 0)</f>
        <v>196</v>
      </c>
      <c r="M7" t="s">
        <v>11</v>
      </c>
      <c r="N7" t="str">
        <f>Sheet1!J7&amp;" km/h"</f>
        <v>380 km/h</v>
      </c>
      <c r="O7">
        <v>5</v>
      </c>
      <c r="P7" t="str">
        <f>LOOKUP(Sheet1!K7, Sheet3!A$2:A$4, Sheet3!B$2:B$4)</f>
        <v>MGLV</v>
      </c>
      <c r="Q7" t="str">
        <f>Sheet1!L7&amp;" hp"</f>
        <v>15321 hp</v>
      </c>
      <c r="R7" t="str">
        <f>"RUNNING_COST_"&amp;LOOKUP(Sheet1!R7, Sheet3!D$2:D$4, Sheet3!E$2:E$4)</f>
        <v>RUNNING_COST_DIESEL</v>
      </c>
      <c r="S7">
        <f>IF(Sheet1!M7, 1, 0)</f>
        <v>1</v>
      </c>
      <c r="T7" t="str">
        <f>Sheet1!N7&amp;" ton"</f>
        <v>135 ton</v>
      </c>
      <c r="U7" t="str">
        <f>"ENGINE_CLASS_"&amp;LOOKUP(Sheet1!R7, Sheet3!D$2:D$4, Sheet3!E$2:E$4)</f>
        <v>ENGINE_CLASS_DIESEL</v>
      </c>
      <c r="V7">
        <f>Sheet1!O7</f>
        <v>0.35</v>
      </c>
      <c r="W7">
        <f>Sheet1!P7</f>
        <v>0.21</v>
      </c>
      <c r="X7">
        <f>Sheet1!Q7</f>
        <v>8</v>
      </c>
      <c r="Y7" t="str">
        <f>"[VISUAL_EFFECT_"&amp;LOOKUP(Sheet1!R7, Sheet3!D$2:D$4, Sheet3!E$2:E$4)&amp;", "&amp;Sheet1!S7&amp;", DISABLE_WAGON_POWER]"</f>
        <v>[VISUAL_EFFECT_DIESEL, 0, DISABLE_WAGON_POWER]</v>
      </c>
      <c r="Z7" t="s">
        <v>83</v>
      </c>
    </row>
    <row r="8" spans="1:26" x14ac:dyDescent="0.25">
      <c r="A8" t="str">
        <f>Sheet1!B8</f>
        <v>../graphics/Vehicles/PixelTool_Maglev/Rail_Maglev_Engine_6_8bpp</v>
      </c>
      <c r="B8" t="str">
        <f>Sheet1!A8&amp;" ("&amp;Sheet1!R8&amp;")"</f>
        <v>MKS Mod1 (Electric)</v>
      </c>
      <c r="C8" t="str">
        <f>"_"&amp;LOOKUP(Sheet1!K8, Sheet3!A$2:A$4, Sheet3!B$2:B$4)&amp;"_engine_"&amp;Sheet1!C8</f>
        <v>_MGLV_engine_7</v>
      </c>
      <c r="D8" t="str">
        <f>"string(STR_NAME_"&amp;LOOKUP(Sheet1!K8, Sheet3!A$2:A$4, Sheet3!B$2:B$4)&amp;"_ENGINE_"&amp;Sheet1!C8&amp;")"</f>
        <v>string(STR_NAME_MGLV_ENGINE_7)</v>
      </c>
      <c r="E8" t="s">
        <v>1</v>
      </c>
      <c r="F8" t="str">
        <f>"date("&amp;Sheet1!D8&amp;", 01, 01)"</f>
        <v>date(1982, 01, 01)</v>
      </c>
      <c r="G8">
        <f>Sheet1!E8</f>
        <v>20</v>
      </c>
      <c r="H8">
        <f>Sheet1!F8</f>
        <v>35</v>
      </c>
      <c r="I8">
        <v>0</v>
      </c>
      <c r="J8">
        <f>Sheet1!G8</f>
        <v>20</v>
      </c>
      <c r="K8">
        <f>ROUND(Sheet1!H8/Sheet3!$H$3, 0)</f>
        <v>14</v>
      </c>
      <c r="L8">
        <f>ROUND(Sheet1!I8/LOOKUP(Sheet1!R8, Sheet3!D$2:D$4, Sheet3!F$2:F$4), 0)</f>
        <v>72</v>
      </c>
      <c r="M8" t="s">
        <v>11</v>
      </c>
      <c r="N8" t="str">
        <f>Sheet1!J8&amp;" km/h"</f>
        <v>300 km/h</v>
      </c>
      <c r="O8">
        <v>6</v>
      </c>
      <c r="P8" t="str">
        <f>LOOKUP(Sheet1!K8, Sheet3!A$2:A$4, Sheet3!B$2:B$4)</f>
        <v>MGLV</v>
      </c>
      <c r="Q8" t="str">
        <f>Sheet1!L8&amp;" hp"</f>
        <v>3015 hp</v>
      </c>
      <c r="R8" t="str">
        <f>"RUNNING_COST_"&amp;LOOKUP(Sheet1!R8, Sheet3!D$2:D$4, Sheet3!E$2:E$4)</f>
        <v>RUNNING_COST_ELECTRIC</v>
      </c>
      <c r="S8">
        <f>IF(Sheet1!M8, 1, 0)</f>
        <v>1</v>
      </c>
      <c r="T8" t="str">
        <f>Sheet1!N8&amp;" ton"</f>
        <v>65 ton</v>
      </c>
      <c r="U8" t="str">
        <f>"ENGINE_CLASS_"&amp;LOOKUP(Sheet1!R8, Sheet3!D$2:D$4, Sheet3!E$2:E$4)</f>
        <v>ENGINE_CLASS_ELECTRIC</v>
      </c>
      <c r="V8">
        <f>Sheet1!O8</f>
        <v>0.31</v>
      </c>
      <c r="W8">
        <f>Sheet1!P8</f>
        <v>0.24</v>
      </c>
      <c r="X8">
        <f>Sheet1!Q8</f>
        <v>6</v>
      </c>
      <c r="Y8" t="str">
        <f>"[VISUAL_EFFECT_"&amp;LOOKUP(Sheet1!R8, Sheet3!D$2:D$4, Sheet3!E$2:E$4)&amp;", "&amp;Sheet1!S8&amp;", DISABLE_WAGON_POWER]"</f>
        <v>[VISUAL_EFFECT_ELECTRIC, 2, DISABLE_WAGON_POWER]</v>
      </c>
      <c r="Z8" t="s">
        <v>83</v>
      </c>
    </row>
    <row r="9" spans="1:26" x14ac:dyDescent="0.25">
      <c r="A9" t="str">
        <f>Sheet1!B9</f>
        <v>../graphics/Vehicles/PixelTool_Maglev/Rail_Maglev_Engine_9_8bpp</v>
      </c>
      <c r="B9" t="str">
        <f>Sheet1!A9&amp;" ("&amp;Sheet1!R9&amp;")"</f>
        <v>HellasWorks Px2 (Biofuel)</v>
      </c>
      <c r="C9" t="str">
        <f>"_"&amp;LOOKUP(Sheet1!K9, Sheet3!A$2:A$4, Sheet3!B$2:B$4)&amp;"_engine_"&amp;Sheet1!C9</f>
        <v>_MGLV_engine_8</v>
      </c>
      <c r="D9" t="str">
        <f>"string(STR_NAME_"&amp;LOOKUP(Sheet1!K9, Sheet3!A$2:A$4, Sheet3!B$2:B$4)&amp;"_ENGINE_"&amp;Sheet1!C9&amp;")"</f>
        <v>string(STR_NAME_MGLV_ENGINE_8)</v>
      </c>
      <c r="E9" t="s">
        <v>1</v>
      </c>
      <c r="F9" t="str">
        <f>"date("&amp;Sheet1!D9&amp;", 01, 01)"</f>
        <v>date(1999, 01, 01)</v>
      </c>
      <c r="G9">
        <f>Sheet1!E9</f>
        <v>20</v>
      </c>
      <c r="H9">
        <f>Sheet1!F9</f>
        <v>35</v>
      </c>
      <c r="I9">
        <v>0</v>
      </c>
      <c r="J9">
        <f>Sheet1!G9</f>
        <v>20</v>
      </c>
      <c r="K9">
        <f>ROUND(Sheet1!H9/Sheet3!$H$3, 0)</f>
        <v>25</v>
      </c>
      <c r="L9">
        <f>ROUND(Sheet1!I9/LOOKUP(Sheet1!R9, Sheet3!D$2:D$4, Sheet3!F$2:F$4), 0)</f>
        <v>101</v>
      </c>
      <c r="M9" t="s">
        <v>11</v>
      </c>
      <c r="N9" t="str">
        <f>Sheet1!J9&amp;" km/h"</f>
        <v>356 km/h</v>
      </c>
      <c r="O9">
        <v>7</v>
      </c>
      <c r="P9" t="str">
        <f>LOOKUP(Sheet1!K9, Sheet3!A$2:A$4, Sheet3!B$2:B$4)</f>
        <v>MGLV</v>
      </c>
      <c r="Q9" t="str">
        <f>Sheet1!L9&amp;" hp"</f>
        <v>5632 hp</v>
      </c>
      <c r="R9" t="str">
        <f>"RUNNING_COST_"&amp;LOOKUP(Sheet1!R9, Sheet3!D$2:D$4, Sheet3!E$2:E$4)</f>
        <v>RUNNING_COST_DIESEL</v>
      </c>
      <c r="S9">
        <f>IF(Sheet1!M9, 1, 0)</f>
        <v>1</v>
      </c>
      <c r="T9" t="str">
        <f>Sheet1!N9&amp;" ton"</f>
        <v>79 ton</v>
      </c>
      <c r="U9" t="str">
        <f>"ENGINE_CLASS_"&amp;LOOKUP(Sheet1!R9, Sheet3!D$2:D$4, Sheet3!E$2:E$4)</f>
        <v>ENGINE_CLASS_DIESEL</v>
      </c>
      <c r="V9">
        <f>Sheet1!O9</f>
        <v>0.31</v>
      </c>
      <c r="W9">
        <f>Sheet1!P9</f>
        <v>0.21</v>
      </c>
      <c r="X9">
        <f>Sheet1!Q9</f>
        <v>6</v>
      </c>
      <c r="Y9" t="str">
        <f>"[VISUAL_EFFECT_"&amp;LOOKUP(Sheet1!R9, Sheet3!D$2:D$4, Sheet3!E$2:E$4)&amp;", "&amp;Sheet1!S9&amp;", DISABLE_WAGON_POWER]"</f>
        <v>[VISUAL_EFFECT_DIESEL, 2, DISABLE_WAGON_POWER]</v>
      </c>
      <c r="Z9" t="s">
        <v>83</v>
      </c>
    </row>
    <row r="10" spans="1:26" x14ac:dyDescent="0.25">
      <c r="A10" t="str">
        <f>Sheet1!B10</f>
        <v>../graphics/Vehicles/PixelTool_Maglev/Rail_Maglev_Engine_8_8bpp</v>
      </c>
      <c r="B10" t="str">
        <f>Sheet1!A10&amp;" ("&amp;Sheet1!R10&amp;")"</f>
        <v>MKS Millenial (Fuel Cell)</v>
      </c>
      <c r="C10" t="str">
        <f>"_"&amp;LOOKUP(Sheet1!K10, Sheet3!A$2:A$4, Sheet3!B$2:B$4)&amp;"_engine_"&amp;Sheet1!C10</f>
        <v>_MGLV_engine_9</v>
      </c>
      <c r="D10" t="str">
        <f>"string(STR_NAME_"&amp;LOOKUP(Sheet1!K10, Sheet3!A$2:A$4, Sheet3!B$2:B$4)&amp;"_ENGINE_"&amp;Sheet1!C10&amp;")"</f>
        <v>string(STR_NAME_MGLV_ENGINE_9)</v>
      </c>
      <c r="E10" t="s">
        <v>1</v>
      </c>
      <c r="F10" t="str">
        <f>"date("&amp;Sheet1!D10&amp;", 01, 01)"</f>
        <v>date(2015, 01, 01)</v>
      </c>
      <c r="G10">
        <f>Sheet1!E10</f>
        <v>20</v>
      </c>
      <c r="H10">
        <f>Sheet1!F10</f>
        <v>35</v>
      </c>
      <c r="I10">
        <v>0</v>
      </c>
      <c r="J10">
        <f>Sheet1!G10</f>
        <v>20</v>
      </c>
      <c r="K10">
        <f>ROUND(Sheet1!H10/Sheet3!$H$3, 0)</f>
        <v>31</v>
      </c>
      <c r="L10">
        <f>ROUND(Sheet1!I10/LOOKUP(Sheet1!R10, Sheet3!D$2:D$4, Sheet3!F$2:F$4), 0)</f>
        <v>131</v>
      </c>
      <c r="M10" t="s">
        <v>11</v>
      </c>
      <c r="N10" t="str">
        <f>Sheet1!J10&amp;" km/h"</f>
        <v>420 km/h</v>
      </c>
      <c r="O10">
        <v>8</v>
      </c>
      <c r="P10" t="str">
        <f>LOOKUP(Sheet1!K10, Sheet3!A$2:A$4, Sheet3!B$2:B$4)</f>
        <v>MGLV</v>
      </c>
      <c r="Q10" t="str">
        <f>Sheet1!L10&amp;" hp"</f>
        <v>7651 hp</v>
      </c>
      <c r="R10" t="str">
        <f>"RUNNING_COST_"&amp;LOOKUP(Sheet1!R10, Sheet3!D$2:D$4, Sheet3!E$2:E$4)</f>
        <v>RUNNING_COST_STEAM</v>
      </c>
      <c r="S10">
        <f>IF(Sheet1!M10, 1, 0)</f>
        <v>1</v>
      </c>
      <c r="T10" t="str">
        <f>Sheet1!N10&amp;" ton"</f>
        <v>89 ton</v>
      </c>
      <c r="U10" t="str">
        <f>"ENGINE_CLASS_"&amp;LOOKUP(Sheet1!R10, Sheet3!D$2:D$4, Sheet3!E$2:E$4)</f>
        <v>ENGINE_CLASS_STEAM</v>
      </c>
      <c r="V10">
        <f>Sheet1!O10</f>
        <v>0.31</v>
      </c>
      <c r="W10">
        <f>Sheet1!P10</f>
        <v>0.18</v>
      </c>
      <c r="X10">
        <f>Sheet1!Q10</f>
        <v>6</v>
      </c>
      <c r="Y10" t="str">
        <f>"[VISUAL_EFFECT_"&amp;LOOKUP(Sheet1!R10, Sheet3!D$2:D$4, Sheet3!E$2:E$4)&amp;", "&amp;Sheet1!S10&amp;", DISABLE_WAGON_POWER]"</f>
        <v>[VISUAL_EFFECT_STEAM, 2, DISABLE_WAGON_POWER]</v>
      </c>
      <c r="Z10" t="s">
        <v>83</v>
      </c>
    </row>
    <row r="11" spans="1:26" x14ac:dyDescent="0.25">
      <c r="A11" t="str">
        <f>Sheet1!B11</f>
        <v>../graphics/Vehicles/PixelTool_Maglev/Rail_Maglev_Engine_11_8bpp</v>
      </c>
      <c r="B11" t="str">
        <f>Sheet1!A11&amp;" ("&amp;Sheet1!R11&amp;")"</f>
        <v>Argyre Coop Express (Electric)</v>
      </c>
      <c r="C11" t="str">
        <f>"_"&amp;LOOKUP(Sheet1!K11, Sheet3!A$2:A$4, Sheet3!B$2:B$4)&amp;"_engine_"&amp;Sheet1!C11</f>
        <v>_MGLV_engine_10</v>
      </c>
      <c r="D11" t="str">
        <f>"string(STR_NAME_"&amp;LOOKUP(Sheet1!K11, Sheet3!A$2:A$4, Sheet3!B$2:B$4)&amp;"_ENGINE_"&amp;Sheet1!C11&amp;")"</f>
        <v>string(STR_NAME_MGLV_ENGINE_10)</v>
      </c>
      <c r="E11" t="s">
        <v>1</v>
      </c>
      <c r="F11" t="str">
        <f>"date("&amp;Sheet1!D11&amp;", 01, 01)"</f>
        <v>date(2026, 01, 01)</v>
      </c>
      <c r="G11">
        <f>Sheet1!E11</f>
        <v>22</v>
      </c>
      <c r="H11">
        <f>Sheet1!F11</f>
        <v>35</v>
      </c>
      <c r="I11">
        <v>0</v>
      </c>
      <c r="J11">
        <f>Sheet1!G11</f>
        <v>20</v>
      </c>
      <c r="K11">
        <f>ROUND(Sheet1!H11/Sheet3!$H$3, 0)</f>
        <v>44</v>
      </c>
      <c r="L11">
        <f>ROUND(Sheet1!I11/LOOKUP(Sheet1!R11, Sheet3!D$2:D$4, Sheet3!F$2:F$4), 0)</f>
        <v>198</v>
      </c>
      <c r="M11" t="s">
        <v>11</v>
      </c>
      <c r="N11" t="str">
        <f>Sheet1!J11&amp;" km/h"</f>
        <v>475 km/h</v>
      </c>
      <c r="O11">
        <v>9</v>
      </c>
      <c r="P11" t="str">
        <f>LOOKUP(Sheet1!K11, Sheet3!A$2:A$4, Sheet3!B$2:B$4)</f>
        <v>MGLV</v>
      </c>
      <c r="Q11" t="str">
        <f>Sheet1!L11&amp;" hp"</f>
        <v>9223 hp</v>
      </c>
      <c r="R11" t="str">
        <f>"RUNNING_COST_"&amp;LOOKUP(Sheet1!R11, Sheet3!D$2:D$4, Sheet3!E$2:E$4)</f>
        <v>RUNNING_COST_ELECTRIC</v>
      </c>
      <c r="S11">
        <f>IF(Sheet1!M11, 1, 0)</f>
        <v>1</v>
      </c>
      <c r="T11" t="str">
        <f>Sheet1!N11&amp;" ton"</f>
        <v>91 ton</v>
      </c>
      <c r="U11" t="str">
        <f>"ENGINE_CLASS_"&amp;LOOKUP(Sheet1!R11, Sheet3!D$2:D$4, Sheet3!E$2:E$4)</f>
        <v>ENGINE_CLASS_ELECTRIC</v>
      </c>
      <c r="V11">
        <f>Sheet1!O11</f>
        <v>0.31</v>
      </c>
      <c r="W11">
        <f>Sheet1!P11</f>
        <v>0.15</v>
      </c>
      <c r="X11">
        <f>Sheet1!Q11</f>
        <v>8</v>
      </c>
      <c r="Y11" t="str">
        <f>"[VISUAL_EFFECT_"&amp;LOOKUP(Sheet1!R11, Sheet3!D$2:D$4, Sheet3!E$2:E$4)&amp;", "&amp;Sheet1!S11&amp;", DISABLE_WAGON_POWER]"</f>
        <v>[VISUAL_EFFECT_ELECTRIC, 0, DISABLE_WAGON_POWER]</v>
      </c>
      <c r="Z11" t="s">
        <v>83</v>
      </c>
    </row>
    <row r="12" spans="1:26" x14ac:dyDescent="0.25">
      <c r="A12" t="str">
        <f>Sheet1!B12</f>
        <v>../graphics/Vehicles/PixelTool_Maglev/Rail_Maglev_Engine_2_8bpp</v>
      </c>
      <c r="B12" t="str">
        <f>Sheet1!A12&amp;" ("&amp;Sheet1!R12&amp;")"</f>
        <v>HellasWorks Andromeda (Fuel Cell)</v>
      </c>
      <c r="C12" t="str">
        <f>"_"&amp;LOOKUP(Sheet1!K12, Sheet3!A$2:A$4, Sheet3!B$2:B$4)&amp;"_engine_"&amp;Sheet1!C12</f>
        <v>_MGLV_engine_11</v>
      </c>
      <c r="D12" t="str">
        <f>"string(STR_NAME_"&amp;LOOKUP(Sheet1!K12, Sheet3!A$2:A$4, Sheet3!B$2:B$4)&amp;"_ENGINE_"&amp;Sheet1!C12&amp;")"</f>
        <v>string(STR_NAME_MGLV_ENGINE_11)</v>
      </c>
      <c r="E12" t="s">
        <v>1</v>
      </c>
      <c r="F12" t="str">
        <f>"date("&amp;Sheet1!D12&amp;", 01, 01)"</f>
        <v>date(2037, 01, 01)</v>
      </c>
      <c r="G12">
        <f>Sheet1!E12</f>
        <v>22</v>
      </c>
      <c r="H12">
        <f>Sheet1!F12</f>
        <v>35</v>
      </c>
      <c r="I12">
        <v>0</v>
      </c>
      <c r="J12">
        <f>Sheet1!G12</f>
        <v>20</v>
      </c>
      <c r="K12">
        <f>ROUND(Sheet1!H12/Sheet3!$H$3, 0)</f>
        <v>51</v>
      </c>
      <c r="L12">
        <f>ROUND(Sheet1!I12/LOOKUP(Sheet1!R12, Sheet3!D$2:D$4, Sheet3!F$2:F$4), 0)</f>
        <v>210</v>
      </c>
      <c r="M12" t="s">
        <v>11</v>
      </c>
      <c r="N12" t="str">
        <f>Sheet1!J12&amp;" km/h"</f>
        <v>530 km/h</v>
      </c>
      <c r="O12">
        <v>10</v>
      </c>
      <c r="P12" t="str">
        <f>LOOKUP(Sheet1!K12, Sheet3!A$2:A$4, Sheet3!B$2:B$4)</f>
        <v>MGLV</v>
      </c>
      <c r="Q12" t="str">
        <f>Sheet1!L12&amp;" hp"</f>
        <v>11564 hp</v>
      </c>
      <c r="R12" t="str">
        <f>"RUNNING_COST_"&amp;LOOKUP(Sheet1!R12, Sheet3!D$2:D$4, Sheet3!E$2:E$4)</f>
        <v>RUNNING_COST_STEAM</v>
      </c>
      <c r="S12">
        <f>IF(Sheet1!M12, 1, 0)</f>
        <v>1</v>
      </c>
      <c r="T12" t="str">
        <f>Sheet1!N12&amp;" ton"</f>
        <v>106 ton</v>
      </c>
      <c r="U12" t="str">
        <f>"ENGINE_CLASS_"&amp;LOOKUP(Sheet1!R12, Sheet3!D$2:D$4, Sheet3!E$2:E$4)</f>
        <v>ENGINE_CLASS_STEAM</v>
      </c>
      <c r="V12">
        <f>Sheet1!O12</f>
        <v>0.31</v>
      </c>
      <c r="W12">
        <f>Sheet1!P12</f>
        <v>0.14000000000000001</v>
      </c>
      <c r="X12">
        <f>Sheet1!Q12</f>
        <v>8</v>
      </c>
      <c r="Y12" t="str">
        <f>"[VISUAL_EFFECT_"&amp;LOOKUP(Sheet1!R12, Sheet3!D$2:D$4, Sheet3!E$2:E$4)&amp;", "&amp;Sheet1!S12&amp;", DISABLE_WAGON_POWER]"</f>
        <v>[VISUAL_EFFECT_STEAM, 0, DISABLE_WAGON_POWER]</v>
      </c>
      <c r="Z1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2" sqref="D2:F4"/>
    </sheetView>
  </sheetViews>
  <sheetFormatPr defaultRowHeight="15" x14ac:dyDescent="0.25"/>
  <sheetData>
    <row r="1" spans="1:9" x14ac:dyDescent="0.25">
      <c r="A1" t="s">
        <v>23</v>
      </c>
      <c r="D1" t="s">
        <v>25</v>
      </c>
      <c r="H1" t="s">
        <v>57</v>
      </c>
    </row>
    <row r="2" spans="1:9" x14ac:dyDescent="0.25">
      <c r="A2" t="s">
        <v>29</v>
      </c>
      <c r="B2" t="s">
        <v>35</v>
      </c>
      <c r="D2" t="s">
        <v>32</v>
      </c>
      <c r="E2" t="s">
        <v>27</v>
      </c>
      <c r="F2">
        <f>5600/256</f>
        <v>21.875</v>
      </c>
      <c r="H2" t="s">
        <v>55</v>
      </c>
      <c r="I2" t="s">
        <v>56</v>
      </c>
    </row>
    <row r="3" spans="1:9" x14ac:dyDescent="0.25">
      <c r="A3" t="s">
        <v>31</v>
      </c>
      <c r="B3" t="s">
        <v>17</v>
      </c>
      <c r="D3" t="s">
        <v>34</v>
      </c>
      <c r="E3" t="s">
        <v>28</v>
      </c>
      <c r="F3">
        <f>4800/256</f>
        <v>18.75</v>
      </c>
      <c r="H3">
        <f>400000/256</f>
        <v>1562.5</v>
      </c>
      <c r="I3">
        <f>2000/256</f>
        <v>7.8125</v>
      </c>
    </row>
    <row r="4" spans="1:9" x14ac:dyDescent="0.25">
      <c r="A4" t="s">
        <v>30</v>
      </c>
      <c r="B4" t="s">
        <v>24</v>
      </c>
      <c r="D4" t="s">
        <v>33</v>
      </c>
      <c r="E4" t="s">
        <v>26</v>
      </c>
      <c r="F4">
        <f>5200/256</f>
        <v>20.3125</v>
      </c>
    </row>
  </sheetData>
  <sortState ref="D2:F4">
    <sortCondition ref="D2:D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TrackingTable_and_PropertyCalcu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2014-02-16T15:41:50Z</dcterms:created>
  <dcterms:modified xsi:type="dcterms:W3CDTF">2014-11-08T23:11:33Z</dcterms:modified>
</cp:coreProperties>
</file>