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RCFILE12\gcupples\PREDiCT\PartSA_PREDiCT_Public\data-raw\"/>
    </mc:Choice>
  </mc:AlternateContent>
  <bookViews>
    <workbookView xWindow="0" yWindow="0" windowWidth="16380" windowHeight="8190" tabRatio="871" firstSheet="1" activeTab="1"/>
  </bookViews>
  <sheets>
    <sheet name="parameter_info" sheetId="1" r:id="rId1"/>
    <sheet name="Workspace" sheetId="19" r:id="rId2"/>
    <sheet name="Workspace_names" sheetId="20" r:id="rId3"/>
    <sheet name="1.1_TumourAgnosticCosts" sheetId="2" r:id="rId4"/>
    <sheet name="1.2_NonCancerCost" sheetId="3" r:id="rId5"/>
    <sheet name="1.3_TreatmentCost" sheetId="4" r:id="rId6"/>
    <sheet name="1.4_AdminCost" sheetId="18" r:id="rId7"/>
    <sheet name="1.5_TestingCost" sheetId="21" r:id="rId8"/>
    <sheet name="2.1_Utilities" sheetId="6" r:id="rId9"/>
    <sheet name="3.1_MedianOSPFS_SoC" sheetId="7" r:id="rId10"/>
    <sheet name="3.2_MedianOSPFS_treat" sheetId="8" r:id="rId11"/>
    <sheet name="3.3_OverallPrevalence" sheetId="15" r:id="rId12"/>
    <sheet name="3.4_NTRKPrevalence" sheetId="14" r:id="rId13"/>
    <sheet name="3.5_AdvancedStage" sheetId="16" r:id="rId14"/>
    <sheet name="3.6_TTOT" sheetId="13" r:id="rId15"/>
    <sheet name="3.7_TrialWeights" sheetId="9" r:id="rId16"/>
    <sheet name="3.8_CADTHWeights" sheetId="22" r:id="rId17"/>
    <sheet name="NNS" sheetId="10" r:id="rId18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18" l="1"/>
  <c r="E9" i="18"/>
  <c r="D8" i="4" l="1"/>
  <c r="B8" i="4"/>
  <c r="D6" i="3"/>
  <c r="E6" i="3"/>
  <c r="D2" i="21"/>
  <c r="E2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E3" i="21"/>
  <c r="D3" i="21"/>
  <c r="B3" i="19" l="1"/>
  <c r="E14" i="15" l="1"/>
  <c r="E13" i="15"/>
  <c r="E12" i="15"/>
  <c r="E11" i="15"/>
  <c r="E10" i="15"/>
  <c r="E9" i="15"/>
  <c r="E8" i="15"/>
  <c r="E7" i="15"/>
  <c r="E6" i="15"/>
  <c r="E5" i="15"/>
  <c r="E4" i="15"/>
  <c r="E3" i="15"/>
  <c r="E2" i="15"/>
  <c r="D3" i="18" l="1"/>
  <c r="E3" i="18"/>
  <c r="D4" i="18"/>
  <c r="E4" i="18"/>
  <c r="D5" i="18"/>
  <c r="E5" i="18"/>
  <c r="D6" i="18"/>
  <c r="E6" i="18"/>
  <c r="D7" i="18"/>
  <c r="E7" i="18"/>
  <c r="D8" i="18"/>
  <c r="E8" i="18"/>
  <c r="E2" i="18"/>
  <c r="D2" i="18"/>
  <c r="E5" i="2"/>
  <c r="F5" i="2"/>
  <c r="C2" i="13" l="1"/>
  <c r="E2" i="13"/>
  <c r="F6" i="2" l="1"/>
  <c r="E6" i="2"/>
  <c r="E6" i="6" l="1"/>
  <c r="D6" i="6"/>
  <c r="E5" i="6"/>
  <c r="D5" i="6"/>
  <c r="E4" i="6"/>
  <c r="D4" i="6"/>
  <c r="E3" i="6"/>
  <c r="D3" i="6"/>
  <c r="E9" i="3"/>
  <c r="D9" i="3"/>
  <c r="E8" i="3"/>
  <c r="D8" i="3"/>
  <c r="E7" i="3"/>
  <c r="D7" i="3"/>
  <c r="E5" i="3"/>
  <c r="D5" i="3"/>
  <c r="E4" i="3"/>
  <c r="D4" i="3"/>
  <c r="E3" i="3"/>
  <c r="D3" i="3"/>
  <c r="E2" i="3"/>
  <c r="D2" i="3"/>
  <c r="F9" i="2"/>
  <c r="E9" i="2"/>
  <c r="F4" i="2"/>
  <c r="E4" i="2"/>
  <c r="F3" i="2"/>
  <c r="E3" i="2"/>
</calcChain>
</file>

<file path=xl/sharedStrings.xml><?xml version="1.0" encoding="utf-8"?>
<sst xmlns="http://schemas.openxmlformats.org/spreadsheetml/2006/main" count="793" uniqueCount="159">
  <si>
    <t>parameter</t>
  </si>
  <si>
    <t>tumour.agnostic</t>
  </si>
  <si>
    <t>tab</t>
  </si>
  <si>
    <t>c.D</t>
  </si>
  <si>
    <t>Y</t>
  </si>
  <si>
    <t>N</t>
  </si>
  <si>
    <t>1.1_TumourAgnosticCosts</t>
  </si>
  <si>
    <t>c.care.P</t>
  </si>
  <si>
    <t>c.admin.SoC</t>
  </si>
  <si>
    <t>c.AE.SoC</t>
  </si>
  <si>
    <t>c.admin.ent</t>
  </si>
  <si>
    <t>c.pack.ent</t>
  </si>
  <si>
    <t>c.AE.ent</t>
  </si>
  <si>
    <t>c.noncancer</t>
  </si>
  <si>
    <t>1.2_NonCancerCost</t>
  </si>
  <si>
    <t>c.treat.SoC</t>
  </si>
  <si>
    <t>1.3_TreatmentCost</t>
  </si>
  <si>
    <t>u.D</t>
  </si>
  <si>
    <t>2.1_Utilities</t>
  </si>
  <si>
    <t>u.pfs.ent</t>
  </si>
  <si>
    <t>u.P.ent</t>
  </si>
  <si>
    <t>u.pfs.SoC</t>
  </si>
  <si>
    <t>u.P.SoC</t>
  </si>
  <si>
    <t>ent.data</t>
  </si>
  <si>
    <t>3.2_MedianOSPFSentrec</t>
  </si>
  <si>
    <t>comp.data</t>
  </si>
  <si>
    <t>3.1_MedianOSPFS</t>
  </si>
  <si>
    <t>type</t>
  </si>
  <si>
    <t>value</t>
  </si>
  <si>
    <t>dist</t>
  </si>
  <si>
    <t>par1</t>
  </si>
  <si>
    <t>par2</t>
  </si>
  <si>
    <t>par3</t>
  </si>
  <si>
    <t>notes</t>
  </si>
  <si>
    <t>Weekly</t>
  </si>
  <si>
    <t>fixed</t>
  </si>
  <si>
    <t>na</t>
  </si>
  <si>
    <t>Single</t>
  </si>
  <si>
    <t>uniform</t>
  </si>
  <si>
    <t>tumour</t>
  </si>
  <si>
    <t>Breast</t>
  </si>
  <si>
    <t>CADTH pharmacoeconomic report, table 11, p.186</t>
  </si>
  <si>
    <t>CRC</t>
  </si>
  <si>
    <t>MASC</t>
  </si>
  <si>
    <t>NSCLC</t>
  </si>
  <si>
    <t>Neuroendocrine</t>
  </si>
  <si>
    <t>Pancreatic</t>
  </si>
  <si>
    <t>Sarcoma</t>
  </si>
  <si>
    <t>Thyroid</t>
  </si>
  <si>
    <t>Mean of each treatment, CADTH pharamcoeconomic review, table 6, p.176.
Breakdown presented in CostbyTreatment tab.</t>
  </si>
  <si>
    <t>PFS</t>
  </si>
  <si>
    <t>OS</t>
  </si>
  <si>
    <t>truncated normal</t>
  </si>
  <si>
    <t xml:space="preserve">truncated normal </t>
  </si>
  <si>
    <t>beta</t>
  </si>
  <si>
    <t>NA</t>
  </si>
  <si>
    <t>CADTH pharmacoeconomic review, table 12, p.187</t>
  </si>
  <si>
    <t>Breast—secretory</t>
  </si>
  <si>
    <t>CADTH pharmacoeconomic review, table 9, p.185</t>
  </si>
  <si>
    <t>Breast—non-secretory</t>
  </si>
  <si>
    <t>NSCLC—squamous</t>
  </si>
  <si>
    <t>NSCLC—non-squamous</t>
  </si>
  <si>
    <t>Soft tissue sarcoma</t>
  </si>
  <si>
    <t>Thyroid—papillary</t>
  </si>
  <si>
    <t>Thyroid—other</t>
  </si>
  <si>
    <t>Cancer of unknown primary</t>
  </si>
  <si>
    <t>Cholangiocarcinoma</t>
  </si>
  <si>
    <t>Endometrial</t>
  </si>
  <si>
    <t>Head and Neck</t>
  </si>
  <si>
    <t>Neuroblastoma</t>
  </si>
  <si>
    <t>Ovarian</t>
  </si>
  <si>
    <t>CADTH pharmacoeconomic review, p. 156/157</t>
  </si>
  <si>
    <t>ttot</t>
  </si>
  <si>
    <t>CADTH pharmacoeconomic report, table 17, p.70</t>
  </si>
  <si>
    <t>CADTH pharmacoeconomic report, table 9 p. 184/185</t>
  </si>
  <si>
    <t>https://cdn.cancer.ca/-/media/files/research/cancer-statistics/2017-statistics/2017_canadian-cancer-statistics_en.pdf?rev=ee02481cb5594aad8405978fc9e3a3f4&amp;hash=95B537DFF1B937F18EF98BC0CB4BFE02&amp;_ga=2.37148256.1130170704.1649181242-1299171446.1643304033</t>
  </si>
  <si>
    <t>Sarcomas in the United States: Recent trends and a call for improved staging</t>
  </si>
  <si>
    <t>Trends in thyroid cancer incidence and mortality in the United States, 1974 - 2013</t>
  </si>
  <si>
    <t>c.care.pfs.ent</t>
  </si>
  <si>
    <t>c.care.pfs.SoC</t>
  </si>
  <si>
    <t>test.cost</t>
  </si>
  <si>
    <t>https://store.lifelabs.com/bc/hereditary-cancer-testing/product/hereditary-cancer-testing-bc</t>
  </si>
  <si>
    <t>entrectinib pharmacoeconomic report, CADTH, p.155</t>
  </si>
  <si>
    <t>entrectinib pharmacoeconomic report, CADTH, p.157</t>
  </si>
  <si>
    <t>entrectinib pharmacoeconomic report, NICE, table 57, p.119</t>
  </si>
  <si>
    <t>entrectinib pharmacoeconomic report, NICE, table 70, p.130</t>
  </si>
  <si>
    <t>entrectinib pharmacoeconomic report, NICE, table 70, p.131</t>
  </si>
  <si>
    <t>uncertainty incorporated</t>
  </si>
  <si>
    <t>1.4_AdminCost</t>
  </si>
  <si>
    <t>entrectinib pharmacoeconomic report, NICE, Table 43, p.99</t>
  </si>
  <si>
    <t>entrectinib pharmacoeconomic report, CADTH, table 10, p.185</t>
  </si>
  <si>
    <t>Genomic context of NTRK1/2/3 fusion-positive tumours from a large real-world population</t>
  </si>
  <si>
    <t>Incidence of Cholangiocarcinoma in the USA from 2001 to 2015: A US Cancer Statistics Analysis of 50 States</t>
  </si>
  <si>
    <t>BC; Treatment and outcomes in undifferentiated and dedifferentiated endometrial carcinoma</t>
  </si>
  <si>
    <t>UK only; Reviewing the epidemiology of head and neck cancer: definitions, trends and risk factors</t>
  </si>
  <si>
    <t>Assumed due to small population</t>
  </si>
  <si>
    <t>Ovarian cancer incidence in the United States, 1992–1999</t>
  </si>
  <si>
    <t>CADTH pharmacoeconomic report for laro, table 22, p. 229</t>
  </si>
  <si>
    <t>Statistics Canada</t>
  </si>
  <si>
    <t>cancer.prevalence</t>
  </si>
  <si>
    <t>3.3_OverallPrevalence</t>
  </si>
  <si>
    <t>NTRK.prevalence</t>
  </si>
  <si>
    <t>3.4_NTRKPrevalence</t>
  </si>
  <si>
    <t>3.5_AdvancedStage</t>
  </si>
  <si>
    <t>stage.prevalence</t>
  </si>
  <si>
    <t>normal</t>
  </si>
  <si>
    <t>Projected estimates of cancer in Canada in 2022; brenner et al.
SE taken as 10% of deterministic value as used in laro report</t>
  </si>
  <si>
    <t>Secretory carcinoma of the major salivary gland: Provincial population-based analysis of clinical behavior and outcomes
SE taken as 10% of deterministic value as used in laro report</t>
  </si>
  <si>
    <t>https://www150.statcan.gc.ca/t1/tbl1/en/cv.action?pid=1310074701
SE taken as 10% of deterministic value as used in laro report</t>
  </si>
  <si>
    <t>https://cancer.ca/en/cancer-information/cancer-types/cancer-of-unknown-primary/statistics
SE taken as 10% of deterministic value as used in laro report</t>
  </si>
  <si>
    <t>CADTH pharmacoeconomic report, Larotrectinib, table 22 p. 229
SE taken as 10% of deterministic value as used in laro report</t>
  </si>
  <si>
    <t>Neuroblastoma in Adults: Incidence and Survival Analysis Based on SEER Data (144 cases over 29 years)
SE taken as 10% of deterministic value as used in laro report</t>
  </si>
  <si>
    <t>c_D</t>
  </si>
  <si>
    <t>c_care_P</t>
  </si>
  <si>
    <t>c_AE_SoC</t>
  </si>
  <si>
    <t>c_test_SoC</t>
  </si>
  <si>
    <t>c_care_pfs_SoC</t>
  </si>
  <si>
    <t>u_D</t>
  </si>
  <si>
    <t>u_pfs_SoC</t>
  </si>
  <si>
    <t>u_P_SoC</t>
  </si>
  <si>
    <t>dist_pfs</t>
  </si>
  <si>
    <t>par1_pfs</t>
  </si>
  <si>
    <t>par2_pfs</t>
  </si>
  <si>
    <t>par3_pfs</t>
  </si>
  <si>
    <t>dist_os</t>
  </si>
  <si>
    <t>par1_os</t>
  </si>
  <si>
    <t>par2_os</t>
  </si>
  <si>
    <t>par3_os</t>
  </si>
  <si>
    <t>at_risk_pfs</t>
  </si>
  <si>
    <t>t_max_pfs</t>
  </si>
  <si>
    <t>at_risk_os</t>
  </si>
  <si>
    <t>t_max_os</t>
  </si>
  <si>
    <t>beta estimate</t>
  </si>
  <si>
    <t>Parameter</t>
  </si>
  <si>
    <t>time_horizon</t>
  </si>
  <si>
    <t>cycle_length</t>
  </si>
  <si>
    <t>n_psa</t>
  </si>
  <si>
    <t>discount_cost</t>
  </si>
  <si>
    <t>discount_effect</t>
  </si>
  <si>
    <t>switch_observed</t>
  </si>
  <si>
    <t>switch_test</t>
  </si>
  <si>
    <t>switch_check_QALYs</t>
  </si>
  <si>
    <t>switch_summary</t>
  </si>
  <si>
    <t>switch_plot</t>
  </si>
  <si>
    <t>PFS, Progressed, Dead</t>
  </si>
  <si>
    <t>SoC, Entrectinib</t>
  </si>
  <si>
    <t>c_care_pfs_treat</t>
  </si>
  <si>
    <t>c_admin_treat</t>
  </si>
  <si>
    <t>c_pack_treat</t>
  </si>
  <si>
    <t>c_AE_treat</t>
  </si>
  <si>
    <t>u_pfs_treat</t>
  </si>
  <si>
    <t>u_P_treat</t>
  </si>
  <si>
    <t>v_state_names</t>
  </si>
  <si>
    <t>v_treat_names</t>
  </si>
  <si>
    <t>v_test_exclude</t>
  </si>
  <si>
    <t>c_unit_test</t>
  </si>
  <si>
    <t>seed</t>
  </si>
  <si>
    <t>Other</t>
  </si>
  <si>
    <t>CADTH pharmacoeconomic report, table 9 p. 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</si>
</sst>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;[Red]&quot;-$&quot;#,##0"/>
    <numFmt numFmtId="165" formatCode="\$#,##0.00;[Red]&quot;-$&quot;#,##0.0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0" xfId="0" applyFont="1"/>
    <xf numFmtId="0" fontId="0" fillId="0" borderId="0" xfId="1" applyFont="1" applyBorder="1" applyAlignment="1">
      <alignment vertical="top" wrapText="1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0" fillId="0" borderId="0" xfId="0"/>
    <xf numFmtId="0" fontId="0" fillId="0" borderId="0" xfId="0" applyFont="1" applyAlignment="1">
      <alignment vertical="top" wrapText="1"/>
    </xf>
    <xf numFmtId="2" fontId="0" fillId="0" borderId="0" xfId="0" applyNumberFormat="1"/>
    <xf numFmtId="2" fontId="0" fillId="0" borderId="0" xfId="0" applyNumberFormat="1" applyAlignment="1"/>
    <xf numFmtId="0" fontId="0" fillId="0" borderId="0" xfId="0" applyAlignment="1">
      <alignment horizontal="right"/>
    </xf>
    <xf numFmtId="164" fontId="0" fillId="0" borderId="0" xfId="0" applyNumberFormat="1"/>
    <xf numFmtId="3" fontId="0" fillId="0" borderId="0" xfId="0" applyNumberFormat="1"/>
    <xf numFmtId="164" fontId="0" fillId="0" borderId="0" xfId="0" applyNumberFormat="1" applyAlignment="1"/>
    <xf numFmtId="165" fontId="0" fillId="0" borderId="0" xfId="0" applyNumberFormat="1"/>
    <xf numFmtId="4" fontId="0" fillId="0" borderId="0" xfId="0" applyNumberFormat="1"/>
    <xf numFmtId="0" fontId="0" fillId="0" borderId="0" xfId="0" applyAlignment="1">
      <alignment horizontal="right" vertical="top"/>
    </xf>
    <xf numFmtId="0" fontId="0" fillId="0" borderId="0" xfId="0" applyFont="1"/>
    <xf numFmtId="0" fontId="0" fillId="0" borderId="0" xfId="1" applyFont="1" applyFill="1" applyBorder="1" applyAlignment="1">
      <alignment vertical="top" wrapText="1"/>
    </xf>
    <xf numFmtId="0" fontId="0" fillId="0" borderId="0" xfId="0" applyNumberFormat="1"/>
    <xf numFmtId="0" fontId="3" fillId="0" borderId="0" xfId="0" applyFont="1"/>
    <xf numFmtId="0" fontId="0" fillId="0" borderId="0" xfId="0" applyFill="1"/>
    <xf numFmtId="0" fontId="4" fillId="0" borderId="1" xfId="0" applyFont="1" applyBorder="1"/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2" borderId="0" xfId="0" applyFill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/>
    <xf numFmtId="0" fontId="0" fillId="0" borderId="2" xfId="0" applyNumberFormat="1" applyBorder="1" applyAlignment="1">
      <alignment horizontal="right" vertical="top"/>
    </xf>
    <xf numFmtId="0" fontId="0" fillId="0" borderId="2" xfId="0" applyBorder="1" applyAlignment="1">
      <alignment horizontal="left" vertical="top" wrapText="1"/>
    </xf>
    <xf numFmtId="0" fontId="4" fillId="0" borderId="0" xfId="0" applyFont="1" applyBorder="1"/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NumberFormat="1" applyFill="1" applyAlignment="1">
      <alignment horizontal="right" vertical="top"/>
    </xf>
    <xf numFmtId="0" fontId="4" fillId="0" borderId="0" xfId="0" applyFont="1"/>
    <xf numFmtId="38" fontId="0" fillId="0" borderId="0" xfId="0" applyNumberFormat="1"/>
    <xf numFmtId="3" fontId="0" fillId="0" borderId="0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righ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activeCell="M14" sqref="M14"/>
    </sheetView>
  </sheetViews>
  <sheetFormatPr defaultColWidth="8.7109375" defaultRowHeight="15" x14ac:dyDescent="0.25"/>
  <cols>
    <col min="1" max="1" width="13" customWidth="1"/>
    <col min="2" max="2" width="15.5703125" customWidth="1"/>
    <col min="3" max="3" width="9.42578125" customWidth="1"/>
  </cols>
  <sheetData>
    <row r="1" spans="1:4" x14ac:dyDescent="0.25">
      <c r="A1" s="1" t="s">
        <v>0</v>
      </c>
      <c r="B1" s="1" t="s">
        <v>1</v>
      </c>
      <c r="C1" s="1" t="s">
        <v>87</v>
      </c>
      <c r="D1" s="1" t="s">
        <v>2</v>
      </c>
    </row>
    <row r="2" spans="1:4" ht="15" customHeight="1" x14ac:dyDescent="0.25">
      <c r="A2" s="6" t="s">
        <v>3</v>
      </c>
      <c r="B2" t="s">
        <v>4</v>
      </c>
      <c r="C2" t="s">
        <v>5</v>
      </c>
      <c r="D2" t="s">
        <v>6</v>
      </c>
    </row>
    <row r="3" spans="1:4" ht="15" customHeight="1" x14ac:dyDescent="0.25">
      <c r="A3" s="6" t="s">
        <v>7</v>
      </c>
      <c r="B3" t="s">
        <v>4</v>
      </c>
      <c r="C3" t="s">
        <v>4</v>
      </c>
      <c r="D3" t="s">
        <v>6</v>
      </c>
    </row>
    <row r="4" spans="1:4" ht="15" customHeight="1" x14ac:dyDescent="0.25">
      <c r="A4" s="6" t="s">
        <v>78</v>
      </c>
      <c r="B4" t="s">
        <v>4</v>
      </c>
      <c r="C4" t="s">
        <v>4</v>
      </c>
      <c r="D4" t="s">
        <v>6</v>
      </c>
    </row>
    <row r="5" spans="1:4" ht="15" customHeight="1" x14ac:dyDescent="0.25">
      <c r="A5" s="6" t="s">
        <v>79</v>
      </c>
      <c r="B5" t="s">
        <v>4</v>
      </c>
      <c r="C5" t="s">
        <v>4</v>
      </c>
      <c r="D5" t="s">
        <v>6</v>
      </c>
    </row>
    <row r="6" spans="1:4" ht="15" customHeight="1" x14ac:dyDescent="0.25">
      <c r="A6" s="2" t="s">
        <v>9</v>
      </c>
      <c r="B6" t="s">
        <v>4</v>
      </c>
      <c r="C6" t="s">
        <v>4</v>
      </c>
      <c r="D6" t="s">
        <v>6</v>
      </c>
    </row>
    <row r="7" spans="1:4" ht="15" customHeight="1" x14ac:dyDescent="0.25">
      <c r="A7" s="2" t="s">
        <v>10</v>
      </c>
      <c r="B7" t="s">
        <v>4</v>
      </c>
      <c r="C7" t="s">
        <v>5</v>
      </c>
      <c r="D7" t="s">
        <v>6</v>
      </c>
    </row>
    <row r="8" spans="1:4" ht="15" customHeight="1" x14ac:dyDescent="0.25">
      <c r="A8" s="2" t="s">
        <v>11</v>
      </c>
      <c r="B8" t="s">
        <v>4</v>
      </c>
      <c r="C8" t="s">
        <v>5</v>
      </c>
      <c r="D8" t="s">
        <v>6</v>
      </c>
    </row>
    <row r="9" spans="1:4" ht="15" customHeight="1" x14ac:dyDescent="0.25">
      <c r="A9" s="2" t="s">
        <v>12</v>
      </c>
      <c r="B9" t="s">
        <v>4</v>
      </c>
      <c r="C9" t="s">
        <v>4</v>
      </c>
      <c r="D9" t="s">
        <v>6</v>
      </c>
    </row>
    <row r="10" spans="1:4" ht="15" customHeight="1" x14ac:dyDescent="0.25">
      <c r="A10" s="18" t="s">
        <v>80</v>
      </c>
      <c r="B10" t="s">
        <v>4</v>
      </c>
      <c r="C10" t="s">
        <v>5</v>
      </c>
      <c r="D10" t="s">
        <v>6</v>
      </c>
    </row>
    <row r="11" spans="1:4" x14ac:dyDescent="0.25">
      <c r="A11" s="2" t="s">
        <v>13</v>
      </c>
      <c r="B11" t="s">
        <v>5</v>
      </c>
      <c r="C11" t="s">
        <v>4</v>
      </c>
      <c r="D11" t="s">
        <v>14</v>
      </c>
    </row>
    <row r="12" spans="1:4" x14ac:dyDescent="0.25">
      <c r="A12" s="2" t="s">
        <v>15</v>
      </c>
      <c r="B12" t="s">
        <v>5</v>
      </c>
      <c r="C12" t="s">
        <v>5</v>
      </c>
      <c r="D12" t="s">
        <v>16</v>
      </c>
    </row>
    <row r="13" spans="1:4" x14ac:dyDescent="0.25">
      <c r="A13" s="18" t="s">
        <v>8</v>
      </c>
      <c r="B13" t="s">
        <v>5</v>
      </c>
      <c r="C13" t="s">
        <v>4</v>
      </c>
      <c r="D13" t="s">
        <v>88</v>
      </c>
    </row>
    <row r="14" spans="1:4" x14ac:dyDescent="0.25">
      <c r="A14" t="s">
        <v>17</v>
      </c>
      <c r="B14" t="s">
        <v>4</v>
      </c>
      <c r="C14" t="s">
        <v>5</v>
      </c>
      <c r="D14" t="s">
        <v>18</v>
      </c>
    </row>
    <row r="15" spans="1:4" x14ac:dyDescent="0.25">
      <c r="A15" t="s">
        <v>19</v>
      </c>
      <c r="B15" t="s">
        <v>4</v>
      </c>
      <c r="C15" t="s">
        <v>4</v>
      </c>
      <c r="D15" t="s">
        <v>18</v>
      </c>
    </row>
    <row r="16" spans="1:4" x14ac:dyDescent="0.25">
      <c r="A16" t="s">
        <v>20</v>
      </c>
      <c r="B16" t="s">
        <v>4</v>
      </c>
      <c r="C16" t="s">
        <v>4</v>
      </c>
      <c r="D16" t="s">
        <v>18</v>
      </c>
    </row>
    <row r="17" spans="1:4" x14ac:dyDescent="0.25">
      <c r="A17" s="3" t="s">
        <v>21</v>
      </c>
      <c r="B17" t="s">
        <v>4</v>
      </c>
      <c r="C17" t="s">
        <v>4</v>
      </c>
      <c r="D17" t="s">
        <v>18</v>
      </c>
    </row>
    <row r="18" spans="1:4" x14ac:dyDescent="0.25">
      <c r="A18" s="3" t="s">
        <v>22</v>
      </c>
      <c r="B18" t="s">
        <v>4</v>
      </c>
      <c r="C18" t="s">
        <v>4</v>
      </c>
      <c r="D18" t="s">
        <v>18</v>
      </c>
    </row>
    <row r="19" spans="1:4" x14ac:dyDescent="0.25">
      <c r="A19" s="3" t="s">
        <v>23</v>
      </c>
      <c r="B19" t="s">
        <v>5</v>
      </c>
      <c r="C19" t="s">
        <v>4</v>
      </c>
      <c r="D19" t="s">
        <v>24</v>
      </c>
    </row>
    <row r="20" spans="1:4" x14ac:dyDescent="0.25">
      <c r="A20" s="3" t="s">
        <v>25</v>
      </c>
      <c r="B20" t="s">
        <v>5</v>
      </c>
      <c r="C20" t="s">
        <v>4</v>
      </c>
      <c r="D20" t="s">
        <v>26</v>
      </c>
    </row>
    <row r="21" spans="1:4" s="6" customFormat="1" x14ac:dyDescent="0.25">
      <c r="A21" s="17" t="s">
        <v>99</v>
      </c>
      <c r="B21" s="6" t="s">
        <v>5</v>
      </c>
      <c r="C21" s="6" t="s">
        <v>4</v>
      </c>
      <c r="D21" s="6" t="s">
        <v>100</v>
      </c>
    </row>
    <row r="22" spans="1:4" s="6" customFormat="1" x14ac:dyDescent="0.25">
      <c r="A22" s="17" t="s">
        <v>101</v>
      </c>
      <c r="B22" s="6" t="s">
        <v>5</v>
      </c>
      <c r="C22" s="6" t="s">
        <v>4</v>
      </c>
      <c r="D22" s="6" t="s">
        <v>102</v>
      </c>
    </row>
    <row r="23" spans="1:4" s="6" customFormat="1" x14ac:dyDescent="0.25">
      <c r="A23" s="17" t="s">
        <v>104</v>
      </c>
      <c r="B23" s="6" t="s">
        <v>5</v>
      </c>
      <c r="C23" s="6" t="s">
        <v>5</v>
      </c>
      <c r="D23" s="6" t="s">
        <v>103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Normal="100" workbookViewId="0">
      <selection activeCell="G19" sqref="G19"/>
    </sheetView>
  </sheetViews>
  <sheetFormatPr defaultColWidth="8.7109375" defaultRowHeight="15" x14ac:dyDescent="0.25"/>
  <cols>
    <col min="1" max="1" width="16.28515625" customWidth="1"/>
    <col min="3" max="3" width="16.42578125" customWidth="1"/>
    <col min="8" max="8" width="16.42578125" customWidth="1"/>
    <col min="12" max="12" width="45.5703125" customWidth="1"/>
    <col min="1023" max="1024" width="11.5703125" customWidth="1"/>
  </cols>
  <sheetData>
    <row r="1" spans="1:12" x14ac:dyDescent="0.25">
      <c r="A1" s="4" t="s">
        <v>39</v>
      </c>
      <c r="B1" s="4" t="s">
        <v>50</v>
      </c>
      <c r="C1" s="4" t="s">
        <v>120</v>
      </c>
      <c r="D1" s="4" t="s">
        <v>121</v>
      </c>
      <c r="E1" s="4" t="s">
        <v>122</v>
      </c>
      <c r="F1" s="4" t="s">
        <v>123</v>
      </c>
      <c r="G1" s="4" t="s">
        <v>51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33</v>
      </c>
    </row>
    <row r="2" spans="1:12" x14ac:dyDescent="0.25">
      <c r="A2" t="s">
        <v>42</v>
      </c>
      <c r="B2">
        <v>2.63</v>
      </c>
      <c r="C2" s="3" t="s">
        <v>52</v>
      </c>
      <c r="D2">
        <v>2.63</v>
      </c>
      <c r="E2">
        <v>2.63</v>
      </c>
      <c r="F2" t="s">
        <v>36</v>
      </c>
      <c r="G2">
        <v>9.07</v>
      </c>
      <c r="H2" s="3" t="s">
        <v>52</v>
      </c>
      <c r="I2">
        <v>9.07</v>
      </c>
      <c r="J2">
        <v>9.07</v>
      </c>
      <c r="K2" t="s">
        <v>36</v>
      </c>
      <c r="L2" t="s">
        <v>89</v>
      </c>
    </row>
    <row r="3" spans="1:12" x14ac:dyDescent="0.25">
      <c r="A3" t="s">
        <v>43</v>
      </c>
      <c r="B3">
        <v>4.3499999999999996</v>
      </c>
      <c r="C3" s="3" t="s">
        <v>52</v>
      </c>
      <c r="D3">
        <v>4.3499999999999996</v>
      </c>
      <c r="E3">
        <v>4.3499999999999996</v>
      </c>
      <c r="F3" t="s">
        <v>36</v>
      </c>
      <c r="G3">
        <v>13.8</v>
      </c>
      <c r="H3" s="3" t="s">
        <v>52</v>
      </c>
      <c r="I3">
        <v>13.8</v>
      </c>
      <c r="J3">
        <v>13.8</v>
      </c>
      <c r="K3" t="s">
        <v>36</v>
      </c>
      <c r="L3" s="6" t="s">
        <v>89</v>
      </c>
    </row>
    <row r="4" spans="1:12" x14ac:dyDescent="0.25">
      <c r="A4" t="s">
        <v>48</v>
      </c>
      <c r="B4">
        <v>4.55</v>
      </c>
      <c r="C4" s="3" t="s">
        <v>52</v>
      </c>
      <c r="D4">
        <v>4.55</v>
      </c>
      <c r="E4">
        <v>4.55</v>
      </c>
      <c r="F4" t="s">
        <v>36</v>
      </c>
      <c r="G4">
        <v>30.95</v>
      </c>
      <c r="H4" s="3" t="s">
        <v>52</v>
      </c>
      <c r="I4">
        <v>30.95</v>
      </c>
      <c r="J4">
        <v>30.95</v>
      </c>
      <c r="K4" t="s">
        <v>36</v>
      </c>
      <c r="L4" s="6" t="s">
        <v>89</v>
      </c>
    </row>
    <row r="5" spans="1:12" x14ac:dyDescent="0.25">
      <c r="A5" t="s">
        <v>44</v>
      </c>
      <c r="B5">
        <v>3.75</v>
      </c>
      <c r="C5" s="3" t="s">
        <v>52</v>
      </c>
      <c r="D5">
        <v>3.75</v>
      </c>
      <c r="E5">
        <v>3.75</v>
      </c>
      <c r="F5" t="s">
        <v>36</v>
      </c>
      <c r="G5">
        <v>10.65</v>
      </c>
      <c r="H5" s="3" t="s">
        <v>52</v>
      </c>
      <c r="I5">
        <v>10.65</v>
      </c>
      <c r="J5">
        <v>10.65</v>
      </c>
      <c r="K5" t="s">
        <v>36</v>
      </c>
      <c r="L5" s="6" t="s">
        <v>89</v>
      </c>
    </row>
    <row r="6" spans="1:12" x14ac:dyDescent="0.25">
      <c r="A6" t="s">
        <v>46</v>
      </c>
      <c r="B6">
        <v>5.2</v>
      </c>
      <c r="C6" s="3" t="s">
        <v>52</v>
      </c>
      <c r="D6">
        <v>5.2</v>
      </c>
      <c r="E6">
        <v>5.2</v>
      </c>
      <c r="F6" t="s">
        <v>36</v>
      </c>
      <c r="G6">
        <v>8.8000000000000007</v>
      </c>
      <c r="H6" s="3" t="s">
        <v>52</v>
      </c>
      <c r="I6">
        <v>8.8000000000000007</v>
      </c>
      <c r="J6">
        <v>8.8000000000000007</v>
      </c>
      <c r="K6" t="s">
        <v>36</v>
      </c>
      <c r="L6" s="6" t="s">
        <v>89</v>
      </c>
    </row>
    <row r="7" spans="1:12" x14ac:dyDescent="0.25">
      <c r="A7" t="s">
        <v>47</v>
      </c>
      <c r="B7">
        <v>3.9</v>
      </c>
      <c r="C7" s="3" t="s">
        <v>52</v>
      </c>
      <c r="D7">
        <v>3.9</v>
      </c>
      <c r="E7">
        <v>3.9</v>
      </c>
      <c r="F7" t="s">
        <v>36</v>
      </c>
      <c r="G7">
        <v>14.3</v>
      </c>
      <c r="H7" s="3" t="s">
        <v>52</v>
      </c>
      <c r="I7">
        <v>14.3</v>
      </c>
      <c r="J7">
        <v>14.3</v>
      </c>
      <c r="K7" t="s">
        <v>36</v>
      </c>
      <c r="L7" s="6" t="s">
        <v>89</v>
      </c>
    </row>
    <row r="8" spans="1:12" s="6" customFormat="1" x14ac:dyDescent="0.25">
      <c r="A8" s="6" t="s">
        <v>45</v>
      </c>
      <c r="B8" s="6">
        <v>8.0299999999999994</v>
      </c>
      <c r="C8" s="17" t="s">
        <v>52</v>
      </c>
      <c r="D8" s="6">
        <v>8.0299999999999994</v>
      </c>
      <c r="E8" s="6">
        <v>8.0299999999999994</v>
      </c>
      <c r="F8" s="6" t="s">
        <v>36</v>
      </c>
      <c r="G8" s="6">
        <v>39.61</v>
      </c>
      <c r="H8" s="17" t="s">
        <v>52</v>
      </c>
      <c r="I8" s="17">
        <v>39.61</v>
      </c>
      <c r="J8" s="17">
        <v>39.61</v>
      </c>
      <c r="K8" s="6" t="s">
        <v>36</v>
      </c>
      <c r="L8" s="6" t="s">
        <v>89</v>
      </c>
    </row>
    <row r="9" spans="1:12" x14ac:dyDescent="0.25">
      <c r="A9" t="s">
        <v>40</v>
      </c>
      <c r="B9">
        <v>3.03</v>
      </c>
      <c r="C9" s="3" t="s">
        <v>52</v>
      </c>
      <c r="D9">
        <v>3.03</v>
      </c>
      <c r="E9">
        <v>3.03</v>
      </c>
      <c r="F9" t="s">
        <v>36</v>
      </c>
      <c r="G9">
        <v>12.18</v>
      </c>
      <c r="H9" s="3" t="s">
        <v>52</v>
      </c>
      <c r="I9">
        <v>12.18</v>
      </c>
      <c r="J9">
        <v>12.18</v>
      </c>
      <c r="K9" t="s">
        <v>36</v>
      </c>
      <c r="L9" s="6" t="s">
        <v>89</v>
      </c>
    </row>
    <row r="10" spans="1:12" x14ac:dyDescent="0.25">
      <c r="A10" s="6" t="s">
        <v>157</v>
      </c>
      <c r="B10" s="6">
        <v>4.3499999999999996</v>
      </c>
      <c r="C10" s="17" t="s">
        <v>52</v>
      </c>
      <c r="D10" s="6">
        <v>4.3499999999999996</v>
      </c>
      <c r="E10" s="6">
        <v>4.3499999999999996</v>
      </c>
      <c r="F10" s="6" t="s">
        <v>36</v>
      </c>
      <c r="G10" s="6">
        <v>17.23</v>
      </c>
      <c r="H10" s="17" t="s">
        <v>52</v>
      </c>
      <c r="I10" s="17">
        <v>17.23</v>
      </c>
      <c r="J10" s="17">
        <v>17.23</v>
      </c>
      <c r="K10" s="6" t="s">
        <v>36</v>
      </c>
      <c r="L10" s="6" t="s">
        <v>89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Normal="100" workbookViewId="0">
      <selection activeCell="H17" sqref="H17"/>
    </sheetView>
  </sheetViews>
  <sheetFormatPr defaultColWidth="8.7109375" defaultRowHeight="15" x14ac:dyDescent="0.25"/>
  <cols>
    <col min="1" max="1" width="15.5703125" customWidth="1"/>
    <col min="2" max="4" width="10.7109375" customWidth="1"/>
    <col min="5" max="5" width="16.5703125" customWidth="1"/>
    <col min="6" max="11" width="10.7109375" customWidth="1"/>
    <col min="12" max="12" width="16.7109375" customWidth="1"/>
    <col min="13" max="15" width="10.7109375" customWidth="1"/>
    <col min="16" max="16" width="45.5703125" customWidth="1"/>
    <col min="1023" max="1024" width="11.5703125" customWidth="1"/>
  </cols>
  <sheetData>
    <row r="1" spans="1:16" x14ac:dyDescent="0.25">
      <c r="A1" s="4" t="s">
        <v>39</v>
      </c>
      <c r="B1" s="4" t="s">
        <v>128</v>
      </c>
      <c r="C1" s="4" t="s">
        <v>50</v>
      </c>
      <c r="D1" s="4" t="s">
        <v>129</v>
      </c>
      <c r="E1" s="4" t="s">
        <v>120</v>
      </c>
      <c r="F1" s="4" t="s">
        <v>121</v>
      </c>
      <c r="G1" s="4" t="s">
        <v>122</v>
      </c>
      <c r="H1" s="4" t="s">
        <v>123</v>
      </c>
      <c r="I1" s="4" t="s">
        <v>130</v>
      </c>
      <c r="J1" s="4" t="s">
        <v>51</v>
      </c>
      <c r="K1" s="4" t="s">
        <v>131</v>
      </c>
      <c r="L1" s="4" t="s">
        <v>124</v>
      </c>
      <c r="M1" s="4" t="s">
        <v>125</v>
      </c>
      <c r="N1" s="4" t="s">
        <v>126</v>
      </c>
      <c r="O1" s="4" t="s">
        <v>127</v>
      </c>
      <c r="P1" s="4" t="s">
        <v>33</v>
      </c>
    </row>
    <row r="2" spans="1:16" x14ac:dyDescent="0.25">
      <c r="A2" t="s">
        <v>42</v>
      </c>
      <c r="B2">
        <v>0.5</v>
      </c>
      <c r="C2">
        <v>2.4</v>
      </c>
      <c r="D2">
        <v>2.5</v>
      </c>
      <c r="E2" s="3" t="s">
        <v>52</v>
      </c>
      <c r="F2">
        <v>2.4</v>
      </c>
      <c r="G2">
        <v>6.8</v>
      </c>
      <c r="H2" t="s">
        <v>36</v>
      </c>
      <c r="I2">
        <v>0.5</v>
      </c>
      <c r="J2">
        <v>16</v>
      </c>
      <c r="K2">
        <v>2.5</v>
      </c>
      <c r="L2" s="3" t="s">
        <v>53</v>
      </c>
      <c r="M2">
        <v>16</v>
      </c>
      <c r="N2">
        <v>6.8</v>
      </c>
      <c r="O2" t="s">
        <v>36</v>
      </c>
      <c r="P2" t="s">
        <v>90</v>
      </c>
    </row>
    <row r="3" spans="1:16" x14ac:dyDescent="0.25">
      <c r="A3" s="3" t="s">
        <v>43</v>
      </c>
      <c r="B3" s="3">
        <v>0.7</v>
      </c>
      <c r="C3" s="3">
        <v>21</v>
      </c>
      <c r="D3" s="3">
        <v>21</v>
      </c>
      <c r="E3" s="3" t="s">
        <v>54</v>
      </c>
      <c r="F3">
        <v>9.1</v>
      </c>
      <c r="G3">
        <v>3.9</v>
      </c>
      <c r="H3" t="s">
        <v>36</v>
      </c>
      <c r="I3" s="3">
        <v>0.92</v>
      </c>
      <c r="J3" s="3">
        <v>27</v>
      </c>
      <c r="K3" s="3">
        <v>21</v>
      </c>
      <c r="L3" t="s">
        <v>54</v>
      </c>
      <c r="M3">
        <v>11.96</v>
      </c>
      <c r="N3">
        <v>1.04</v>
      </c>
      <c r="O3" t="s">
        <v>36</v>
      </c>
      <c r="P3" s="6" t="s">
        <v>90</v>
      </c>
    </row>
    <row r="4" spans="1:16" x14ac:dyDescent="0.25">
      <c r="A4" s="3" t="s">
        <v>48</v>
      </c>
      <c r="B4" s="3">
        <v>0.5</v>
      </c>
      <c r="C4" s="3">
        <v>11.8</v>
      </c>
      <c r="D4" s="3">
        <v>12</v>
      </c>
      <c r="E4" s="3" t="s">
        <v>52</v>
      </c>
      <c r="F4">
        <v>11.8</v>
      </c>
      <c r="G4">
        <v>2.7</v>
      </c>
      <c r="H4" t="s">
        <v>36</v>
      </c>
      <c r="I4" s="3">
        <v>0.5</v>
      </c>
      <c r="J4" s="3">
        <v>22</v>
      </c>
      <c r="K4" s="3">
        <v>12</v>
      </c>
      <c r="L4" s="3" t="s">
        <v>52</v>
      </c>
      <c r="M4">
        <v>22</v>
      </c>
      <c r="N4">
        <v>6.6</v>
      </c>
      <c r="O4" t="s">
        <v>36</v>
      </c>
      <c r="P4" s="6" t="s">
        <v>90</v>
      </c>
    </row>
    <row r="5" spans="1:16" x14ac:dyDescent="0.25">
      <c r="A5" t="s">
        <v>44</v>
      </c>
      <c r="B5">
        <v>0.5</v>
      </c>
      <c r="C5">
        <v>14</v>
      </c>
      <c r="D5">
        <v>15</v>
      </c>
      <c r="E5" s="3" t="s">
        <v>52</v>
      </c>
      <c r="F5">
        <v>14</v>
      </c>
      <c r="G5">
        <v>5.0999999999999996</v>
      </c>
      <c r="H5" t="s">
        <v>36</v>
      </c>
      <c r="I5">
        <v>0.75</v>
      </c>
      <c r="J5">
        <v>15</v>
      </c>
      <c r="K5">
        <v>15</v>
      </c>
      <c r="L5" t="s">
        <v>54</v>
      </c>
      <c r="M5">
        <v>9.75</v>
      </c>
      <c r="N5">
        <v>3.25</v>
      </c>
      <c r="O5" t="s">
        <v>36</v>
      </c>
      <c r="P5" s="6" t="s">
        <v>90</v>
      </c>
    </row>
    <row r="6" spans="1:16" x14ac:dyDescent="0.25">
      <c r="A6" t="s">
        <v>46</v>
      </c>
      <c r="B6">
        <v>0.5</v>
      </c>
      <c r="C6">
        <v>5.2</v>
      </c>
      <c r="D6" t="s">
        <v>55</v>
      </c>
      <c r="E6" s="3" t="s">
        <v>52</v>
      </c>
      <c r="F6">
        <v>5.2</v>
      </c>
      <c r="G6">
        <v>5.2</v>
      </c>
      <c r="H6" t="s">
        <v>36</v>
      </c>
      <c r="I6">
        <v>0.5</v>
      </c>
      <c r="J6">
        <v>8.8000000000000007</v>
      </c>
      <c r="K6" t="s">
        <v>55</v>
      </c>
      <c r="L6" s="3" t="s">
        <v>52</v>
      </c>
      <c r="M6">
        <v>8.8000000000000007</v>
      </c>
      <c r="N6">
        <v>8.8000000000000007</v>
      </c>
      <c r="O6" t="s">
        <v>36</v>
      </c>
      <c r="P6" s="6" t="s">
        <v>89</v>
      </c>
    </row>
    <row r="7" spans="1:16" x14ac:dyDescent="0.25">
      <c r="A7" t="s">
        <v>47</v>
      </c>
      <c r="B7">
        <v>0.5</v>
      </c>
      <c r="C7">
        <v>10</v>
      </c>
      <c r="D7">
        <v>10</v>
      </c>
      <c r="E7" s="3" t="s">
        <v>52</v>
      </c>
      <c r="F7">
        <v>10</v>
      </c>
      <c r="G7">
        <v>1.8</v>
      </c>
      <c r="H7" t="s">
        <v>36</v>
      </c>
      <c r="I7">
        <v>0.5</v>
      </c>
      <c r="J7">
        <v>19</v>
      </c>
      <c r="K7">
        <v>10</v>
      </c>
      <c r="L7" s="3" t="s">
        <v>52</v>
      </c>
      <c r="M7">
        <v>19</v>
      </c>
      <c r="N7">
        <v>3.1</v>
      </c>
      <c r="O7" t="s">
        <v>36</v>
      </c>
      <c r="P7" s="6" t="s">
        <v>90</v>
      </c>
    </row>
    <row r="8" spans="1:16" s="6" customFormat="1" x14ac:dyDescent="0.25">
      <c r="A8" s="6" t="s">
        <v>45</v>
      </c>
      <c r="B8" s="6">
        <v>0.5</v>
      </c>
      <c r="C8" s="6">
        <v>8.0299999999999994</v>
      </c>
      <c r="D8" s="6" t="s">
        <v>55</v>
      </c>
      <c r="E8" s="17" t="s">
        <v>52</v>
      </c>
      <c r="F8" s="6">
        <v>8.0299999999999994</v>
      </c>
      <c r="G8" s="6">
        <v>8.0299999999999994</v>
      </c>
      <c r="H8" s="6" t="s">
        <v>36</v>
      </c>
      <c r="I8" s="6">
        <v>0.5</v>
      </c>
      <c r="J8" s="6">
        <v>39.61</v>
      </c>
      <c r="K8" s="6" t="s">
        <v>55</v>
      </c>
      <c r="L8" s="17" t="s">
        <v>52</v>
      </c>
      <c r="M8" s="6">
        <v>39.61</v>
      </c>
      <c r="N8" s="6">
        <v>39.61</v>
      </c>
      <c r="O8" s="6" t="s">
        <v>36</v>
      </c>
      <c r="P8" s="6" t="s">
        <v>89</v>
      </c>
    </row>
    <row r="9" spans="1:16" x14ac:dyDescent="0.25">
      <c r="A9" t="s">
        <v>40</v>
      </c>
      <c r="B9">
        <v>0.5</v>
      </c>
      <c r="C9">
        <v>10.1</v>
      </c>
      <c r="D9">
        <v>10</v>
      </c>
      <c r="E9" s="3" t="s">
        <v>52</v>
      </c>
      <c r="F9">
        <v>10.1</v>
      </c>
      <c r="G9">
        <v>4.7</v>
      </c>
      <c r="H9" t="s">
        <v>36</v>
      </c>
      <c r="I9">
        <v>0.5</v>
      </c>
      <c r="J9">
        <v>23.9</v>
      </c>
      <c r="K9">
        <v>10</v>
      </c>
      <c r="L9" s="3" t="s">
        <v>52</v>
      </c>
      <c r="M9">
        <v>23.9</v>
      </c>
      <c r="N9">
        <v>9.4</v>
      </c>
      <c r="O9" t="s">
        <v>36</v>
      </c>
      <c r="P9" s="6" t="s">
        <v>90</v>
      </c>
    </row>
    <row r="10" spans="1:16" x14ac:dyDescent="0.25">
      <c r="A10" s="6" t="s">
        <v>157</v>
      </c>
      <c r="B10" s="6">
        <v>0.5</v>
      </c>
      <c r="C10" s="6">
        <v>4.3499999999999996</v>
      </c>
      <c r="D10" s="6" t="s">
        <v>55</v>
      </c>
      <c r="E10" s="17" t="s">
        <v>52</v>
      </c>
      <c r="F10" s="6">
        <v>4.3499999999999996</v>
      </c>
      <c r="G10" s="6">
        <v>4.3499999999999996</v>
      </c>
      <c r="H10" s="6" t="s">
        <v>36</v>
      </c>
      <c r="I10" s="6">
        <v>0.5</v>
      </c>
      <c r="J10" s="6">
        <v>17.23</v>
      </c>
      <c r="K10" s="6" t="s">
        <v>55</v>
      </c>
      <c r="L10" s="17" t="s">
        <v>52</v>
      </c>
      <c r="M10" s="6">
        <v>17.23</v>
      </c>
      <c r="N10" s="6">
        <v>17.23</v>
      </c>
      <c r="O10" s="6" t="s">
        <v>36</v>
      </c>
      <c r="P10" s="6" t="s">
        <v>89</v>
      </c>
    </row>
    <row r="12" spans="1:16" x14ac:dyDescent="0.25">
      <c r="B12" s="33"/>
      <c r="C12" s="38"/>
      <c r="D12" s="33"/>
      <c r="E12" s="33"/>
      <c r="F12" s="33"/>
      <c r="G12" s="33"/>
      <c r="H12" s="38"/>
      <c r="I12" s="38"/>
      <c r="J12" s="38"/>
      <c r="K12" s="3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9" sqref="A9:XFD9"/>
    </sheetView>
  </sheetViews>
  <sheetFormatPr defaultRowHeight="15" x14ac:dyDescent="0.25"/>
  <cols>
    <col min="1" max="1" width="25.85546875" bestFit="1" customWidth="1"/>
    <col min="2" max="2" width="10.5703125" bestFit="1" customWidth="1"/>
    <col min="6" max="6" width="60.5703125" customWidth="1"/>
  </cols>
  <sheetData>
    <row r="1" spans="1:6" x14ac:dyDescent="0.25">
      <c r="A1" s="22" t="s">
        <v>39</v>
      </c>
      <c r="B1" s="22" t="s">
        <v>28</v>
      </c>
      <c r="C1" s="41" t="s">
        <v>29</v>
      </c>
      <c r="D1" s="41" t="s">
        <v>30</v>
      </c>
      <c r="E1" s="41" t="s">
        <v>31</v>
      </c>
      <c r="F1" s="41" t="s">
        <v>33</v>
      </c>
    </row>
    <row r="2" spans="1:6" ht="15" customHeight="1" x14ac:dyDescent="0.25">
      <c r="A2" s="6" t="s">
        <v>40</v>
      </c>
      <c r="B2" s="6">
        <v>28900</v>
      </c>
      <c r="C2" s="6" t="s">
        <v>105</v>
      </c>
      <c r="D2" s="6">
        <v>28900</v>
      </c>
      <c r="E2" s="25">
        <f>D2*0.1</f>
        <v>2890</v>
      </c>
      <c r="F2" s="25" t="s">
        <v>106</v>
      </c>
    </row>
    <row r="3" spans="1:6" ht="15" customHeight="1" x14ac:dyDescent="0.25">
      <c r="A3" s="6" t="s">
        <v>42</v>
      </c>
      <c r="B3" s="6">
        <v>24300</v>
      </c>
      <c r="C3" s="6" t="s">
        <v>105</v>
      </c>
      <c r="D3" s="6">
        <v>24300</v>
      </c>
      <c r="E3" s="25">
        <f t="shared" ref="E3:E14" si="0">D3*0.1</f>
        <v>2430</v>
      </c>
      <c r="F3" s="25" t="s">
        <v>106</v>
      </c>
    </row>
    <row r="4" spans="1:6" ht="15" customHeight="1" x14ac:dyDescent="0.25">
      <c r="A4" s="6" t="s">
        <v>43</v>
      </c>
      <c r="B4" s="30">
        <v>0.64710000000000001</v>
      </c>
      <c r="C4" s="6" t="s">
        <v>52</v>
      </c>
      <c r="D4" s="30">
        <v>0.64710000000000001</v>
      </c>
      <c r="E4" s="25">
        <f t="shared" si="0"/>
        <v>6.4710000000000004E-2</v>
      </c>
      <c r="F4" s="25" t="s">
        <v>107</v>
      </c>
    </row>
    <row r="5" spans="1:6" ht="15" customHeight="1" x14ac:dyDescent="0.25">
      <c r="A5" s="6" t="s">
        <v>44</v>
      </c>
      <c r="B5" s="6">
        <v>30000</v>
      </c>
      <c r="C5" s="6" t="s">
        <v>105</v>
      </c>
      <c r="D5" s="6">
        <v>30000</v>
      </c>
      <c r="E5" s="25">
        <f t="shared" si="0"/>
        <v>3000</v>
      </c>
      <c r="F5" s="25" t="s">
        <v>106</v>
      </c>
    </row>
    <row r="6" spans="1:6" ht="15" customHeight="1" x14ac:dyDescent="0.25">
      <c r="A6" s="6" t="s">
        <v>46</v>
      </c>
      <c r="B6" s="6">
        <v>6900</v>
      </c>
      <c r="C6" s="6" t="s">
        <v>105</v>
      </c>
      <c r="D6" s="6">
        <v>6900</v>
      </c>
      <c r="E6" s="25">
        <f t="shared" si="0"/>
        <v>690</v>
      </c>
      <c r="F6" s="25" t="s">
        <v>106</v>
      </c>
    </row>
    <row r="7" spans="1:6" ht="15" customHeight="1" x14ac:dyDescent="0.25">
      <c r="A7" s="6" t="s">
        <v>47</v>
      </c>
      <c r="B7" s="6">
        <v>1430</v>
      </c>
      <c r="C7" s="6" t="s">
        <v>105</v>
      </c>
      <c r="D7" s="6">
        <v>1430</v>
      </c>
      <c r="E7" s="25">
        <f t="shared" si="0"/>
        <v>143</v>
      </c>
      <c r="F7" s="25" t="s">
        <v>108</v>
      </c>
    </row>
    <row r="8" spans="1:6" ht="15" customHeight="1" x14ac:dyDescent="0.25">
      <c r="A8" s="6" t="s">
        <v>48</v>
      </c>
      <c r="B8" s="6">
        <v>6700</v>
      </c>
      <c r="C8" s="6" t="s">
        <v>105</v>
      </c>
      <c r="D8" s="6">
        <v>6700</v>
      </c>
      <c r="E8" s="25">
        <f t="shared" si="0"/>
        <v>670</v>
      </c>
      <c r="F8" s="25" t="s">
        <v>106</v>
      </c>
    </row>
    <row r="9" spans="1:6" ht="15" customHeight="1" x14ac:dyDescent="0.25">
      <c r="A9" s="21" t="s">
        <v>65</v>
      </c>
      <c r="B9" s="6">
        <v>5445</v>
      </c>
      <c r="C9" s="6" t="s">
        <v>105</v>
      </c>
      <c r="D9" s="6">
        <v>5445</v>
      </c>
      <c r="E9" s="25">
        <f t="shared" si="0"/>
        <v>544.5</v>
      </c>
      <c r="F9" s="25" t="s">
        <v>109</v>
      </c>
    </row>
    <row r="10" spans="1:6" ht="15" customHeight="1" x14ac:dyDescent="0.25">
      <c r="A10" s="21" t="s">
        <v>66</v>
      </c>
      <c r="B10" s="30">
        <v>103</v>
      </c>
      <c r="C10" s="6" t="s">
        <v>52</v>
      </c>
      <c r="D10" s="30">
        <v>103</v>
      </c>
      <c r="E10" s="25">
        <f t="shared" si="0"/>
        <v>10.3</v>
      </c>
      <c r="F10" s="25" t="s">
        <v>110</v>
      </c>
    </row>
    <row r="11" spans="1:6" ht="15" customHeight="1" x14ac:dyDescent="0.25">
      <c r="A11" s="21" t="s">
        <v>67</v>
      </c>
      <c r="B11" s="6">
        <v>6780</v>
      </c>
      <c r="C11" s="6" t="s">
        <v>105</v>
      </c>
      <c r="D11" s="6">
        <v>6780</v>
      </c>
      <c r="E11" s="25">
        <f t="shared" si="0"/>
        <v>678</v>
      </c>
      <c r="F11" s="25" t="s">
        <v>108</v>
      </c>
    </row>
    <row r="12" spans="1:6" ht="15" customHeight="1" x14ac:dyDescent="0.25">
      <c r="A12" s="21" t="s">
        <v>68</v>
      </c>
      <c r="B12" s="6">
        <v>7500</v>
      </c>
      <c r="C12" s="6" t="s">
        <v>105</v>
      </c>
      <c r="D12" s="6">
        <v>7500</v>
      </c>
      <c r="E12" s="25">
        <f t="shared" si="0"/>
        <v>750</v>
      </c>
      <c r="F12" s="25" t="s">
        <v>106</v>
      </c>
    </row>
    <row r="13" spans="1:6" ht="15" customHeight="1" x14ac:dyDescent="0.25">
      <c r="A13" s="21" t="s">
        <v>69</v>
      </c>
      <c r="B13" s="6">
        <v>5</v>
      </c>
      <c r="C13" s="6" t="s">
        <v>52</v>
      </c>
      <c r="D13" s="6">
        <v>5</v>
      </c>
      <c r="E13" s="25">
        <f t="shared" si="0"/>
        <v>0.5</v>
      </c>
      <c r="F13" s="25" t="s">
        <v>111</v>
      </c>
    </row>
    <row r="14" spans="1:6" ht="15" customHeight="1" x14ac:dyDescent="0.25">
      <c r="A14" s="21" t="s">
        <v>70</v>
      </c>
      <c r="B14" s="6">
        <v>3000</v>
      </c>
      <c r="C14" s="6" t="s">
        <v>105</v>
      </c>
      <c r="D14" s="6">
        <v>3000</v>
      </c>
      <c r="E14" s="25">
        <f t="shared" si="0"/>
        <v>300</v>
      </c>
      <c r="F14" s="25" t="s">
        <v>106</v>
      </c>
    </row>
    <row r="16" spans="1:6" x14ac:dyDescent="0.25">
      <c r="A16" s="21"/>
    </row>
    <row r="17" spans="1:2" x14ac:dyDescent="0.25">
      <c r="A17" s="21"/>
    </row>
    <row r="18" spans="1:2" x14ac:dyDescent="0.25">
      <c r="A18" s="6"/>
      <c r="B18" s="12"/>
    </row>
    <row r="19" spans="1:2" x14ac:dyDescent="0.25">
      <c r="A19" s="6"/>
      <c r="B19" s="12"/>
    </row>
    <row r="20" spans="1:2" x14ac:dyDescent="0.25">
      <c r="A20" s="6"/>
      <c r="B20" s="12"/>
    </row>
    <row r="21" spans="1:2" x14ac:dyDescent="0.25">
      <c r="A21" s="6"/>
      <c r="B21" s="12"/>
    </row>
    <row r="22" spans="1:2" x14ac:dyDescent="0.25">
      <c r="A22" s="6"/>
      <c r="B22" s="12"/>
    </row>
    <row r="23" spans="1:2" x14ac:dyDescent="0.25">
      <c r="A23" s="6"/>
      <c r="B23" s="12"/>
    </row>
    <row r="24" spans="1:2" x14ac:dyDescent="0.25">
      <c r="A24" s="6"/>
      <c r="B24" s="12"/>
    </row>
    <row r="25" spans="1:2" x14ac:dyDescent="0.25">
      <c r="A25" s="6"/>
      <c r="B25" s="12"/>
    </row>
    <row r="26" spans="1:2" x14ac:dyDescent="0.25">
      <c r="A26" s="6"/>
      <c r="B26" s="12"/>
    </row>
    <row r="27" spans="1:2" x14ac:dyDescent="0.25">
      <c r="A27" s="6"/>
      <c r="B27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20" sqref="D20"/>
    </sheetView>
  </sheetViews>
  <sheetFormatPr defaultRowHeight="15" x14ac:dyDescent="0.25"/>
  <cols>
    <col min="1" max="1" width="25.85546875" bestFit="1" customWidth="1"/>
    <col min="6" max="6" width="60.140625" bestFit="1" customWidth="1"/>
  </cols>
  <sheetData>
    <row r="1" spans="1:6" x14ac:dyDescent="0.25">
      <c r="A1" s="22" t="s">
        <v>39</v>
      </c>
      <c r="B1" s="22" t="s">
        <v>28</v>
      </c>
      <c r="C1" s="22" t="s">
        <v>29</v>
      </c>
      <c r="D1" s="22" t="s">
        <v>30</v>
      </c>
      <c r="E1" s="22" t="s">
        <v>31</v>
      </c>
      <c r="F1" s="22" t="s">
        <v>33</v>
      </c>
    </row>
    <row r="2" spans="1:6" ht="15" customHeight="1" x14ac:dyDescent="0.25">
      <c r="A2" s="6" t="s">
        <v>40</v>
      </c>
      <c r="B2" s="27">
        <v>3.8999999999999998E-3</v>
      </c>
      <c r="C2" s="27" t="s">
        <v>35</v>
      </c>
      <c r="D2" s="39" t="s">
        <v>36</v>
      </c>
      <c r="E2" s="39" t="s">
        <v>36</v>
      </c>
      <c r="F2" s="40" t="s">
        <v>91</v>
      </c>
    </row>
    <row r="3" spans="1:6" x14ac:dyDescent="0.25">
      <c r="A3" s="6" t="s">
        <v>42</v>
      </c>
      <c r="B3" s="23">
        <v>3.0000000000000001E-3</v>
      </c>
      <c r="C3" s="31" t="s">
        <v>132</v>
      </c>
      <c r="D3" s="47">
        <v>1E-3</v>
      </c>
      <c r="E3" s="47">
        <v>5.0000000000000001E-3</v>
      </c>
      <c r="F3" s="6" t="s">
        <v>74</v>
      </c>
    </row>
    <row r="4" spans="1:6" x14ac:dyDescent="0.25">
      <c r="A4" s="6" t="s">
        <v>43</v>
      </c>
      <c r="B4" s="23">
        <v>0.9</v>
      </c>
      <c r="C4" s="31" t="s">
        <v>132</v>
      </c>
      <c r="D4" s="47">
        <v>0.75</v>
      </c>
      <c r="E4" s="47">
        <v>0.95</v>
      </c>
      <c r="F4" s="6" t="s">
        <v>74</v>
      </c>
    </row>
    <row r="5" spans="1:6" x14ac:dyDescent="0.25">
      <c r="A5" s="6" t="s">
        <v>44</v>
      </c>
      <c r="B5" s="28">
        <v>2.2000000000000001E-3</v>
      </c>
      <c r="C5" s="31" t="s">
        <v>132</v>
      </c>
      <c r="D5" s="47">
        <v>1E-3</v>
      </c>
      <c r="E5" s="47">
        <v>3.3999999999999998E-3</v>
      </c>
      <c r="F5" s="29" t="s">
        <v>74</v>
      </c>
    </row>
    <row r="6" spans="1:6" x14ac:dyDescent="0.25">
      <c r="A6" s="6" t="s">
        <v>46</v>
      </c>
      <c r="B6" s="23">
        <v>4.1000000000000003E-3</v>
      </c>
      <c r="C6" s="31" t="s">
        <v>132</v>
      </c>
      <c r="D6" s="47">
        <v>1E-3</v>
      </c>
      <c r="E6" s="47">
        <v>0.01</v>
      </c>
      <c r="F6" s="6" t="s">
        <v>74</v>
      </c>
    </row>
    <row r="7" spans="1:6" x14ac:dyDescent="0.25">
      <c r="A7" s="6" t="s">
        <v>47</v>
      </c>
      <c r="B7" s="23">
        <v>2.3E-3</v>
      </c>
      <c r="C7" s="31" t="s">
        <v>132</v>
      </c>
      <c r="D7" s="47">
        <v>1E-3</v>
      </c>
      <c r="E7" s="47">
        <v>0.01</v>
      </c>
      <c r="F7" s="6" t="s">
        <v>74</v>
      </c>
    </row>
    <row r="8" spans="1:6" x14ac:dyDescent="0.25">
      <c r="A8" s="6" t="s">
        <v>48</v>
      </c>
      <c r="B8" s="28">
        <v>2.3E-2</v>
      </c>
      <c r="C8" s="31" t="s">
        <v>132</v>
      </c>
      <c r="D8" s="30">
        <v>0.01</v>
      </c>
      <c r="E8" s="30">
        <v>7.6999999999999999E-2</v>
      </c>
      <c r="F8" s="29" t="s">
        <v>74</v>
      </c>
    </row>
    <row r="9" spans="1:6" x14ac:dyDescent="0.25">
      <c r="A9" s="6" t="s">
        <v>65</v>
      </c>
      <c r="B9" s="23">
        <v>2.5999999999999999E-3</v>
      </c>
      <c r="C9" s="16" t="s">
        <v>35</v>
      </c>
      <c r="D9" s="16" t="s">
        <v>36</v>
      </c>
      <c r="E9" s="16" t="s">
        <v>36</v>
      </c>
      <c r="F9" s="6" t="s">
        <v>74</v>
      </c>
    </row>
    <row r="10" spans="1:6" x14ac:dyDescent="0.25">
      <c r="A10" s="6" t="s">
        <v>66</v>
      </c>
      <c r="B10" s="23">
        <v>2E-3</v>
      </c>
      <c r="C10" s="16" t="s">
        <v>35</v>
      </c>
      <c r="D10" s="16" t="s">
        <v>36</v>
      </c>
      <c r="E10" s="16" t="s">
        <v>36</v>
      </c>
      <c r="F10" s="6" t="s">
        <v>74</v>
      </c>
    </row>
    <row r="11" spans="1:6" x14ac:dyDescent="0.25">
      <c r="A11" s="6" t="s">
        <v>67</v>
      </c>
      <c r="B11" s="23">
        <v>1.9E-3</v>
      </c>
      <c r="C11" s="16" t="s">
        <v>35</v>
      </c>
      <c r="D11" s="16" t="s">
        <v>36</v>
      </c>
      <c r="E11" s="16" t="s">
        <v>36</v>
      </c>
      <c r="F11" s="6" t="s">
        <v>74</v>
      </c>
    </row>
    <row r="12" spans="1:6" x14ac:dyDescent="0.25">
      <c r="A12" s="6" t="s">
        <v>68</v>
      </c>
      <c r="B12" s="23">
        <v>1.9E-3</v>
      </c>
      <c r="C12" s="16" t="s">
        <v>35</v>
      </c>
      <c r="D12" s="16" t="s">
        <v>36</v>
      </c>
      <c r="E12" s="16" t="s">
        <v>36</v>
      </c>
      <c r="F12" s="6" t="s">
        <v>74</v>
      </c>
    </row>
    <row r="13" spans="1:6" x14ac:dyDescent="0.25">
      <c r="A13" s="6" t="s">
        <v>69</v>
      </c>
      <c r="B13" s="23">
        <v>5.1999999999999998E-3</v>
      </c>
      <c r="C13" s="16" t="s">
        <v>35</v>
      </c>
      <c r="D13" s="16" t="s">
        <v>36</v>
      </c>
      <c r="E13" s="16" t="s">
        <v>36</v>
      </c>
      <c r="F13" s="6" t="s">
        <v>74</v>
      </c>
    </row>
    <row r="14" spans="1:6" x14ac:dyDescent="0.25">
      <c r="A14" s="6" t="s">
        <v>70</v>
      </c>
      <c r="B14" s="23">
        <v>3.0999999999999999E-3</v>
      </c>
      <c r="C14" s="16" t="s">
        <v>35</v>
      </c>
      <c r="D14" s="16" t="s">
        <v>36</v>
      </c>
      <c r="E14" s="16" t="s">
        <v>36</v>
      </c>
      <c r="F14" s="6" t="s">
        <v>74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9" sqref="A9:XFD9"/>
    </sheetView>
  </sheetViews>
  <sheetFormatPr defaultRowHeight="15" x14ac:dyDescent="0.25"/>
  <cols>
    <col min="1" max="1" width="25.85546875" bestFit="1" customWidth="1"/>
    <col min="6" max="6" width="42.28515625" bestFit="1" customWidth="1"/>
  </cols>
  <sheetData>
    <row r="1" spans="1:6" x14ac:dyDescent="0.25">
      <c r="A1" s="22" t="s">
        <v>39</v>
      </c>
      <c r="B1" s="22" t="s">
        <v>28</v>
      </c>
      <c r="C1" s="22" t="s">
        <v>29</v>
      </c>
      <c r="D1" s="22" t="s">
        <v>30</v>
      </c>
      <c r="E1" s="22" t="s">
        <v>31</v>
      </c>
      <c r="F1" s="22" t="s">
        <v>33</v>
      </c>
    </row>
    <row r="2" spans="1:6" x14ac:dyDescent="0.25">
      <c r="A2" s="6" t="s">
        <v>40</v>
      </c>
      <c r="B2" s="43">
        <v>0.17299999999999999</v>
      </c>
      <c r="C2" s="44" t="s">
        <v>35</v>
      </c>
      <c r="D2" s="44" t="s">
        <v>36</v>
      </c>
      <c r="E2" s="44" t="s">
        <v>36</v>
      </c>
      <c r="F2" s="44" t="s">
        <v>98</v>
      </c>
    </row>
    <row r="3" spans="1:6" x14ac:dyDescent="0.25">
      <c r="A3" s="6" t="s">
        <v>42</v>
      </c>
      <c r="B3" s="26">
        <v>0.49</v>
      </c>
      <c r="C3" s="29" t="s">
        <v>35</v>
      </c>
      <c r="D3" s="29" t="s">
        <v>36</v>
      </c>
      <c r="E3" s="29" t="s">
        <v>36</v>
      </c>
      <c r="F3" s="24" t="s">
        <v>98</v>
      </c>
    </row>
    <row r="4" spans="1:6" x14ac:dyDescent="0.25">
      <c r="A4" s="21" t="s">
        <v>43</v>
      </c>
      <c r="B4" s="30">
        <v>1</v>
      </c>
      <c r="C4" s="31" t="s">
        <v>35</v>
      </c>
      <c r="D4" s="31" t="s">
        <v>36</v>
      </c>
      <c r="E4" s="31" t="s">
        <v>36</v>
      </c>
      <c r="F4" s="31" t="s">
        <v>95</v>
      </c>
    </row>
    <row r="5" spans="1:6" x14ac:dyDescent="0.25">
      <c r="A5" s="6" t="s">
        <v>44</v>
      </c>
      <c r="B5" s="42">
        <v>0.69299999999999995</v>
      </c>
      <c r="C5" s="45" t="s">
        <v>35</v>
      </c>
      <c r="D5" s="45" t="s">
        <v>36</v>
      </c>
      <c r="E5" s="45" t="s">
        <v>36</v>
      </c>
      <c r="F5" s="45" t="s">
        <v>98</v>
      </c>
    </row>
    <row r="6" spans="1:6" ht="15" customHeight="1" x14ac:dyDescent="0.25">
      <c r="A6" s="6" t="s">
        <v>46</v>
      </c>
      <c r="B6" s="26">
        <v>0.64400000000000002</v>
      </c>
      <c r="C6" s="29" t="s">
        <v>35</v>
      </c>
      <c r="D6" s="29" t="s">
        <v>36</v>
      </c>
      <c r="E6" s="29" t="s">
        <v>36</v>
      </c>
      <c r="F6" s="25" t="s">
        <v>75</v>
      </c>
    </row>
    <row r="7" spans="1:6" ht="15" customHeight="1" x14ac:dyDescent="0.25">
      <c r="A7" s="6" t="s">
        <v>47</v>
      </c>
      <c r="B7" s="26">
        <v>0.38</v>
      </c>
      <c r="C7" s="29" t="s">
        <v>35</v>
      </c>
      <c r="D7" s="29" t="s">
        <v>36</v>
      </c>
      <c r="E7" s="29" t="s">
        <v>36</v>
      </c>
      <c r="F7" s="25" t="s">
        <v>76</v>
      </c>
    </row>
    <row r="8" spans="1:6" ht="15" customHeight="1" x14ac:dyDescent="0.25">
      <c r="A8" s="6" t="s">
        <v>48</v>
      </c>
      <c r="B8" s="42">
        <v>0.20100000000000001</v>
      </c>
      <c r="C8" s="45" t="s">
        <v>35</v>
      </c>
      <c r="D8" s="45" t="s">
        <v>36</v>
      </c>
      <c r="E8" s="45" t="s">
        <v>36</v>
      </c>
      <c r="F8" s="46" t="s">
        <v>77</v>
      </c>
    </row>
    <row r="9" spans="1:6" x14ac:dyDescent="0.25">
      <c r="A9" s="6" t="s">
        <v>65</v>
      </c>
      <c r="B9" s="30">
        <v>1</v>
      </c>
      <c r="C9" s="29" t="s">
        <v>35</v>
      </c>
      <c r="D9" s="29" t="s">
        <v>36</v>
      </c>
      <c r="E9" s="29" t="s">
        <v>36</v>
      </c>
      <c r="F9" s="31" t="s">
        <v>97</v>
      </c>
    </row>
    <row r="10" spans="1:6" x14ac:dyDescent="0.25">
      <c r="A10" s="6" t="s">
        <v>66</v>
      </c>
      <c r="B10" s="30">
        <v>0.40200000000000002</v>
      </c>
      <c r="C10" s="6" t="s">
        <v>35</v>
      </c>
      <c r="D10" s="6" t="s">
        <v>36</v>
      </c>
      <c r="E10" s="6" t="s">
        <v>36</v>
      </c>
      <c r="F10" s="29" t="s">
        <v>92</v>
      </c>
    </row>
    <row r="11" spans="1:6" x14ac:dyDescent="0.25">
      <c r="A11" s="6" t="s">
        <v>67</v>
      </c>
      <c r="B11" s="30">
        <v>0.46</v>
      </c>
      <c r="C11" s="6" t="s">
        <v>35</v>
      </c>
      <c r="D11" s="6" t="s">
        <v>36</v>
      </c>
      <c r="E11" s="6" t="s">
        <v>36</v>
      </c>
      <c r="F11" s="29" t="s">
        <v>93</v>
      </c>
    </row>
    <row r="12" spans="1:6" x14ac:dyDescent="0.25">
      <c r="A12" s="6" t="s">
        <v>68</v>
      </c>
      <c r="B12" s="30">
        <v>0.57999999999999996</v>
      </c>
      <c r="C12" s="6" t="s">
        <v>35</v>
      </c>
      <c r="D12" s="6" t="s">
        <v>36</v>
      </c>
      <c r="E12" s="6" t="s">
        <v>36</v>
      </c>
      <c r="F12" s="29" t="s">
        <v>94</v>
      </c>
    </row>
    <row r="13" spans="1:6" x14ac:dyDescent="0.25">
      <c r="A13" s="6" t="s">
        <v>69</v>
      </c>
      <c r="B13" s="30">
        <v>1</v>
      </c>
      <c r="C13" s="6" t="s">
        <v>35</v>
      </c>
      <c r="D13" s="6" t="s">
        <v>36</v>
      </c>
      <c r="E13" s="6" t="s">
        <v>36</v>
      </c>
      <c r="F13" s="21" t="s">
        <v>95</v>
      </c>
    </row>
    <row r="14" spans="1:6" x14ac:dyDescent="0.25">
      <c r="A14" s="6" t="s">
        <v>70</v>
      </c>
      <c r="B14" s="30">
        <v>0.69799999999999995</v>
      </c>
      <c r="C14" s="6" t="s">
        <v>35</v>
      </c>
      <c r="D14" s="6" t="s">
        <v>36</v>
      </c>
      <c r="E14" s="6" t="s">
        <v>36</v>
      </c>
      <c r="F14" s="21" t="s">
        <v>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3" sqref="G13"/>
    </sheetView>
  </sheetViews>
  <sheetFormatPr defaultRowHeight="15" x14ac:dyDescent="0.25"/>
  <cols>
    <col min="1" max="1" width="10.28515625" bestFit="1" customWidth="1"/>
    <col min="8" max="8" width="53" customWidth="1"/>
  </cols>
  <sheetData>
    <row r="1" spans="1:8" x14ac:dyDescent="0.25">
      <c r="A1" s="4" t="s">
        <v>0</v>
      </c>
      <c r="B1" s="5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 x14ac:dyDescent="0.25">
      <c r="A2" s="18" t="s">
        <v>72</v>
      </c>
      <c r="B2" s="6" t="s">
        <v>37</v>
      </c>
      <c r="C2" s="34">
        <f>11.54/12</f>
        <v>0.96166666666666656</v>
      </c>
      <c r="D2" t="s">
        <v>35</v>
      </c>
      <c r="E2" s="34">
        <f>11/12</f>
        <v>0.91666666666666663</v>
      </c>
      <c r="F2" t="s">
        <v>36</v>
      </c>
      <c r="G2" s="6" t="s">
        <v>36</v>
      </c>
      <c r="H2" s="21" t="s">
        <v>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B2" sqref="B2"/>
    </sheetView>
  </sheetViews>
  <sheetFormatPr defaultColWidth="8.7109375" defaultRowHeight="15" x14ac:dyDescent="0.25"/>
  <cols>
    <col min="1" max="1" width="15.7109375" customWidth="1"/>
    <col min="2" max="2" width="10.7109375" customWidth="1"/>
    <col min="3" max="3" width="45.42578125" customWidth="1"/>
    <col min="5" max="6" width="25.85546875" customWidth="1"/>
  </cols>
  <sheetData>
    <row r="1" spans="1:9" x14ac:dyDescent="0.25">
      <c r="A1" s="5" t="s">
        <v>39</v>
      </c>
      <c r="B1" s="4" t="s">
        <v>28</v>
      </c>
      <c r="C1" s="4" t="s">
        <v>33</v>
      </c>
    </row>
    <row r="2" spans="1:9" x14ac:dyDescent="0.25">
      <c r="A2" s="6" t="s">
        <v>40</v>
      </c>
      <c r="B2" s="43">
        <v>7</v>
      </c>
      <c r="C2" t="s">
        <v>56</v>
      </c>
      <c r="E2" s="7"/>
    </row>
    <row r="3" spans="1:9" x14ac:dyDescent="0.25">
      <c r="A3" s="6" t="s">
        <v>42</v>
      </c>
      <c r="B3" s="42">
        <v>10</v>
      </c>
      <c r="E3" s="7"/>
    </row>
    <row r="4" spans="1:9" x14ac:dyDescent="0.25">
      <c r="A4" s="6" t="s">
        <v>43</v>
      </c>
      <c r="B4" s="42">
        <v>24</v>
      </c>
      <c r="D4" s="6"/>
    </row>
    <row r="5" spans="1:9" x14ac:dyDescent="0.25">
      <c r="A5" t="s">
        <v>44</v>
      </c>
      <c r="B5" s="42">
        <v>22</v>
      </c>
    </row>
    <row r="6" spans="1:9" x14ac:dyDescent="0.25">
      <c r="A6" t="s">
        <v>45</v>
      </c>
      <c r="B6" s="42">
        <v>5</v>
      </c>
      <c r="G6" s="1"/>
    </row>
    <row r="7" spans="1:9" x14ac:dyDescent="0.25">
      <c r="A7" t="s">
        <v>46</v>
      </c>
      <c r="B7" s="42">
        <v>4</v>
      </c>
      <c r="D7" s="6"/>
    </row>
    <row r="8" spans="1:9" x14ac:dyDescent="0.25">
      <c r="A8" t="s">
        <v>47</v>
      </c>
      <c r="B8" s="42">
        <v>26</v>
      </c>
      <c r="D8" s="6"/>
    </row>
    <row r="9" spans="1:9" x14ac:dyDescent="0.25">
      <c r="A9" s="6" t="s">
        <v>48</v>
      </c>
      <c r="B9" s="42">
        <v>14</v>
      </c>
    </row>
    <row r="10" spans="1:9" x14ac:dyDescent="0.25">
      <c r="A10" s="6" t="s">
        <v>157</v>
      </c>
      <c r="B10" s="42">
        <v>9</v>
      </c>
      <c r="I10" s="3"/>
    </row>
    <row r="11" spans="1:9" x14ac:dyDescent="0.25">
      <c r="I11" s="3"/>
    </row>
    <row r="12" spans="1:9" x14ac:dyDescent="0.25">
      <c r="I12" s="3"/>
    </row>
    <row r="13" spans="1:9" x14ac:dyDescent="0.25">
      <c r="I13" s="3"/>
    </row>
    <row r="14" spans="1:9" x14ac:dyDescent="0.25">
      <c r="I14" s="3"/>
    </row>
    <row r="15" spans="1:9" x14ac:dyDescent="0.25">
      <c r="I15" s="3"/>
    </row>
    <row r="16" spans="1:9" x14ac:dyDescent="0.25">
      <c r="I16" s="3"/>
    </row>
    <row r="17" spans="9:9" x14ac:dyDescent="0.25">
      <c r="I17" s="3"/>
    </row>
    <row r="18" spans="9:9" x14ac:dyDescent="0.25">
      <c r="I18" s="3"/>
    </row>
    <row r="19" spans="9:9" x14ac:dyDescent="0.25">
      <c r="I19" s="3"/>
    </row>
    <row r="20" spans="9:9" x14ac:dyDescent="0.25">
      <c r="I20" s="3"/>
    </row>
    <row r="21" spans="9:9" x14ac:dyDescent="0.25">
      <c r="I21" s="3"/>
    </row>
    <row r="22" spans="9:9" x14ac:dyDescent="0.25">
      <c r="I22" s="3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6" sqref="A6:B6"/>
    </sheetView>
  </sheetViews>
  <sheetFormatPr defaultRowHeight="15" x14ac:dyDescent="0.25"/>
  <cols>
    <col min="1" max="1" width="25.85546875" bestFit="1" customWidth="1"/>
    <col min="3" max="3" width="46.28515625" bestFit="1" customWidth="1"/>
  </cols>
  <sheetData>
    <row r="1" spans="1:3" x14ac:dyDescent="0.25">
      <c r="A1" s="5" t="s">
        <v>39</v>
      </c>
      <c r="B1" s="4" t="s">
        <v>28</v>
      </c>
      <c r="C1" s="4" t="s">
        <v>33</v>
      </c>
    </row>
    <row r="2" spans="1:3" x14ac:dyDescent="0.25">
      <c r="A2" s="6" t="s">
        <v>40</v>
      </c>
      <c r="B2" s="43">
        <v>0.40100000000000002</v>
      </c>
      <c r="C2" s="6" t="s">
        <v>56</v>
      </c>
    </row>
    <row r="3" spans="1:3" x14ac:dyDescent="0.25">
      <c r="A3" s="6" t="s">
        <v>42</v>
      </c>
      <c r="B3">
        <v>8.3000000000000007</v>
      </c>
    </row>
    <row r="4" spans="1:3" x14ac:dyDescent="0.25">
      <c r="A4" s="6" t="s">
        <v>43</v>
      </c>
      <c r="B4">
        <v>9.5</v>
      </c>
    </row>
    <row r="5" spans="1:3" x14ac:dyDescent="0.25">
      <c r="A5" s="6" t="s">
        <v>44</v>
      </c>
      <c r="B5">
        <v>20.2</v>
      </c>
    </row>
    <row r="6" spans="1:3" x14ac:dyDescent="0.25">
      <c r="A6" s="6" t="s">
        <v>45</v>
      </c>
      <c r="B6">
        <v>0.25</v>
      </c>
    </row>
    <row r="7" spans="1:3" x14ac:dyDescent="0.25">
      <c r="A7" s="6" t="s">
        <v>46</v>
      </c>
      <c r="B7">
        <v>10</v>
      </c>
    </row>
    <row r="8" spans="1:3" x14ac:dyDescent="0.25">
      <c r="A8" s="6" t="s">
        <v>47</v>
      </c>
      <c r="B8">
        <v>0.6</v>
      </c>
    </row>
    <row r="9" spans="1:3" x14ac:dyDescent="0.25">
      <c r="A9" s="6" t="s">
        <v>48</v>
      </c>
      <c r="B9">
        <v>23.8</v>
      </c>
    </row>
    <row r="10" spans="1:3" x14ac:dyDescent="0.25">
      <c r="A10" t="s">
        <v>65</v>
      </c>
      <c r="B10">
        <v>11.8</v>
      </c>
    </row>
    <row r="11" spans="1:3" x14ac:dyDescent="0.25">
      <c r="A11" t="s">
        <v>66</v>
      </c>
      <c r="B11">
        <v>0.4</v>
      </c>
    </row>
    <row r="12" spans="1:3" x14ac:dyDescent="0.25">
      <c r="A12" t="s">
        <v>67</v>
      </c>
      <c r="B12">
        <v>2.8</v>
      </c>
    </row>
    <row r="13" spans="1:3" x14ac:dyDescent="0.25">
      <c r="A13" t="s">
        <v>68</v>
      </c>
      <c r="B13">
        <v>6.2</v>
      </c>
    </row>
    <row r="14" spans="1:3" x14ac:dyDescent="0.25">
      <c r="A14" t="s">
        <v>69</v>
      </c>
      <c r="B14">
        <v>0.3</v>
      </c>
    </row>
    <row r="15" spans="1:3" x14ac:dyDescent="0.25">
      <c r="A15" t="s">
        <v>70</v>
      </c>
      <c r="B15">
        <v>5.6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zoomScaleNormal="100" workbookViewId="0">
      <selection activeCell="I31" sqref="I31"/>
    </sheetView>
  </sheetViews>
  <sheetFormatPr defaultColWidth="8.7109375" defaultRowHeight="15" x14ac:dyDescent="0.25"/>
  <cols>
    <col min="1" max="1" width="25.85546875" customWidth="1"/>
    <col min="3" max="6" width="8.7109375" style="6"/>
    <col min="7" max="7" width="46.7109375" customWidth="1"/>
    <col min="8" max="8" width="14.42578125" customWidth="1"/>
    <col min="9" max="9" width="15.7109375" customWidth="1"/>
    <col min="11" max="11" width="15.85546875" customWidth="1"/>
    <col min="12" max="12" width="12" customWidth="1"/>
    <col min="16" max="16" width="21.42578125" customWidth="1"/>
    <col min="17" max="17" width="11.140625" customWidth="1"/>
    <col min="18" max="18" width="10.140625" customWidth="1"/>
    <col min="19" max="19" width="22.140625" customWidth="1"/>
  </cols>
  <sheetData>
    <row r="1" spans="1:10" x14ac:dyDescent="0.25">
      <c r="A1" s="5" t="s">
        <v>39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1"/>
    </row>
    <row r="2" spans="1:10" x14ac:dyDescent="0.25">
      <c r="A2" s="7" t="s">
        <v>57</v>
      </c>
      <c r="B2">
        <v>1.1000000000000001</v>
      </c>
      <c r="C2" s="6" t="s">
        <v>38</v>
      </c>
      <c r="D2" s="6">
        <v>1</v>
      </c>
      <c r="E2" s="6">
        <v>2</v>
      </c>
      <c r="F2" s="6" t="s">
        <v>36</v>
      </c>
      <c r="G2" t="s">
        <v>58</v>
      </c>
      <c r="H2" s="11"/>
    </row>
    <row r="3" spans="1:10" ht="15.75" customHeight="1" x14ac:dyDescent="0.25">
      <c r="A3" s="7" t="s">
        <v>59</v>
      </c>
      <c r="B3" s="12">
        <v>6036</v>
      </c>
      <c r="C3" s="6" t="s">
        <v>38</v>
      </c>
      <c r="D3" s="12">
        <v>207</v>
      </c>
      <c r="E3" s="12">
        <v>32548</v>
      </c>
      <c r="F3" s="6" t="s">
        <v>36</v>
      </c>
      <c r="G3" s="11"/>
      <c r="H3" s="11"/>
      <c r="I3" s="6"/>
    </row>
    <row r="4" spans="1:10" x14ac:dyDescent="0.25">
      <c r="A4" s="7" t="s">
        <v>42</v>
      </c>
      <c r="B4" s="12">
        <v>2382</v>
      </c>
      <c r="C4" s="6" t="s">
        <v>38</v>
      </c>
      <c r="D4" s="12">
        <v>91</v>
      </c>
      <c r="E4" s="12">
        <v>12267</v>
      </c>
      <c r="F4" s="6" t="s">
        <v>36</v>
      </c>
      <c r="G4" s="11"/>
      <c r="H4" s="11"/>
      <c r="I4" s="6"/>
    </row>
    <row r="5" spans="1:10" x14ac:dyDescent="0.25">
      <c r="A5" t="s">
        <v>43</v>
      </c>
      <c r="B5">
        <v>1.2</v>
      </c>
      <c r="C5" s="6" t="s">
        <v>38</v>
      </c>
      <c r="D5" s="6">
        <v>1</v>
      </c>
      <c r="E5" s="6">
        <v>2</v>
      </c>
      <c r="F5" s="6" t="s">
        <v>36</v>
      </c>
      <c r="G5" s="11"/>
      <c r="H5" s="11"/>
      <c r="I5" s="6"/>
    </row>
    <row r="6" spans="1:10" x14ac:dyDescent="0.25">
      <c r="A6" t="s">
        <v>60</v>
      </c>
      <c r="B6" s="52">
        <v>3671</v>
      </c>
      <c r="C6" s="6" t="s">
        <v>38</v>
      </c>
      <c r="D6" s="52">
        <v>124</v>
      </c>
      <c r="E6" s="52">
        <v>18269</v>
      </c>
      <c r="F6" s="50" t="s">
        <v>36</v>
      </c>
      <c r="G6" s="13"/>
      <c r="H6" s="11"/>
      <c r="I6" s="6"/>
      <c r="J6" s="6"/>
    </row>
    <row r="7" spans="1:10" ht="15" customHeight="1" x14ac:dyDescent="0.25">
      <c r="A7" s="7" t="s">
        <v>61</v>
      </c>
      <c r="B7" s="52"/>
      <c r="C7" s="6" t="s">
        <v>38</v>
      </c>
      <c r="D7" s="52"/>
      <c r="E7" s="52"/>
      <c r="F7" s="50"/>
      <c r="G7" s="13"/>
      <c r="H7" s="11"/>
      <c r="I7" s="6"/>
      <c r="J7" s="20"/>
    </row>
    <row r="8" spans="1:10" x14ac:dyDescent="0.25">
      <c r="A8" t="s">
        <v>45</v>
      </c>
      <c r="B8">
        <v>739</v>
      </c>
      <c r="C8" s="6" t="s">
        <v>38</v>
      </c>
      <c r="D8" s="6">
        <v>374</v>
      </c>
      <c r="E8" s="6">
        <v>1232</v>
      </c>
      <c r="F8" s="6" t="s">
        <v>36</v>
      </c>
      <c r="G8" s="11"/>
      <c r="H8" s="11"/>
      <c r="I8" s="6"/>
    </row>
    <row r="9" spans="1:10" x14ac:dyDescent="0.25">
      <c r="A9" t="s">
        <v>46</v>
      </c>
      <c r="B9" s="12">
        <v>1564</v>
      </c>
      <c r="C9" s="6" t="s">
        <v>38</v>
      </c>
      <c r="D9" s="12">
        <v>71</v>
      </c>
      <c r="E9" s="12">
        <v>6959</v>
      </c>
      <c r="F9" s="6" t="s">
        <v>36</v>
      </c>
      <c r="G9" s="11"/>
      <c r="H9" s="11"/>
      <c r="I9" s="6"/>
      <c r="J9" s="6"/>
    </row>
    <row r="10" spans="1:10" x14ac:dyDescent="0.25">
      <c r="A10" t="s">
        <v>62</v>
      </c>
      <c r="B10" s="12">
        <v>1336</v>
      </c>
      <c r="C10" s="6" t="s">
        <v>38</v>
      </c>
      <c r="D10" s="12">
        <v>138</v>
      </c>
      <c r="E10" s="12">
        <v>6741</v>
      </c>
      <c r="F10" s="6" t="s">
        <v>36</v>
      </c>
      <c r="G10" s="11"/>
      <c r="H10" s="11"/>
      <c r="I10" s="6"/>
      <c r="J10" s="6"/>
    </row>
    <row r="11" spans="1:10" x14ac:dyDescent="0.25">
      <c r="A11" t="s">
        <v>63</v>
      </c>
      <c r="B11" s="52">
        <v>1698</v>
      </c>
      <c r="C11" s="6" t="s">
        <v>38</v>
      </c>
      <c r="D11" s="51">
        <v>11</v>
      </c>
      <c r="E11" s="51">
        <v>4310</v>
      </c>
      <c r="F11" s="51"/>
      <c r="G11" s="13"/>
      <c r="H11" s="11"/>
      <c r="I11" s="6"/>
    </row>
    <row r="12" spans="1:10" x14ac:dyDescent="0.25">
      <c r="A12" t="s">
        <v>64</v>
      </c>
      <c r="B12" s="52"/>
      <c r="C12" s="6" t="s">
        <v>38</v>
      </c>
      <c r="D12" s="51"/>
      <c r="E12" s="51"/>
      <c r="F12" s="51"/>
      <c r="G12" s="13"/>
      <c r="H12" s="11"/>
      <c r="I12" s="6"/>
    </row>
    <row r="13" spans="1:10" x14ac:dyDescent="0.25">
      <c r="A13" t="s">
        <v>65</v>
      </c>
      <c r="B13">
        <v>385</v>
      </c>
      <c r="C13" s="6" t="s">
        <v>35</v>
      </c>
      <c r="D13" s="6">
        <v>385</v>
      </c>
      <c r="E13" s="6" t="s">
        <v>36</v>
      </c>
      <c r="F13" s="6" t="s">
        <v>36</v>
      </c>
      <c r="G13" s="19"/>
      <c r="H13" s="11"/>
      <c r="I13" s="6"/>
    </row>
    <row r="14" spans="1:10" x14ac:dyDescent="0.25">
      <c r="A14" t="s">
        <v>66</v>
      </c>
      <c r="B14">
        <v>500</v>
      </c>
      <c r="C14" s="6" t="s">
        <v>35</v>
      </c>
      <c r="D14" s="6">
        <v>500</v>
      </c>
      <c r="E14" s="6" t="s">
        <v>36</v>
      </c>
      <c r="F14" s="6" t="s">
        <v>36</v>
      </c>
      <c r="G14" s="19"/>
      <c r="H14" s="11"/>
      <c r="I14" s="6"/>
    </row>
    <row r="15" spans="1:10" x14ac:dyDescent="0.25">
      <c r="A15" t="s">
        <v>67</v>
      </c>
      <c r="B15">
        <v>526</v>
      </c>
      <c r="C15" s="6" t="s">
        <v>35</v>
      </c>
      <c r="D15" s="6">
        <v>526</v>
      </c>
      <c r="E15" s="6" t="s">
        <v>36</v>
      </c>
      <c r="F15" s="6" t="s">
        <v>36</v>
      </c>
      <c r="G15" s="19"/>
      <c r="H15" s="11"/>
      <c r="I15" s="6"/>
    </row>
    <row r="16" spans="1:10" x14ac:dyDescent="0.25">
      <c r="A16" t="s">
        <v>68</v>
      </c>
      <c r="B16">
        <v>526</v>
      </c>
      <c r="C16" s="6" t="s">
        <v>35</v>
      </c>
      <c r="D16" s="6">
        <v>526</v>
      </c>
      <c r="E16" s="6" t="s">
        <v>36</v>
      </c>
      <c r="F16" s="6" t="s">
        <v>36</v>
      </c>
      <c r="G16" s="19"/>
      <c r="H16" s="11"/>
      <c r="I16" s="6"/>
    </row>
    <row r="17" spans="1:17" x14ac:dyDescent="0.25">
      <c r="A17" t="s">
        <v>69</v>
      </c>
      <c r="B17">
        <v>192</v>
      </c>
      <c r="C17" s="6" t="s">
        <v>35</v>
      </c>
      <c r="D17" s="6">
        <v>192</v>
      </c>
      <c r="E17" s="6" t="s">
        <v>36</v>
      </c>
      <c r="F17" s="6" t="s">
        <v>36</v>
      </c>
      <c r="G17" s="19"/>
      <c r="H17" s="11"/>
      <c r="I17" s="6"/>
      <c r="K17" s="14"/>
    </row>
    <row r="18" spans="1:17" ht="15" customHeight="1" x14ac:dyDescent="0.25">
      <c r="A18" t="s">
        <v>70</v>
      </c>
      <c r="B18">
        <v>323</v>
      </c>
      <c r="C18" s="6" t="s">
        <v>35</v>
      </c>
      <c r="D18" s="6">
        <v>323</v>
      </c>
      <c r="E18" s="6" t="s">
        <v>36</v>
      </c>
      <c r="F18" s="6" t="s">
        <v>36</v>
      </c>
      <c r="G18" s="19"/>
      <c r="H18" s="11"/>
      <c r="I18" s="6"/>
      <c r="K18" s="14"/>
    </row>
    <row r="19" spans="1:17" x14ac:dyDescent="0.25">
      <c r="G19" s="15"/>
      <c r="H19" s="15"/>
      <c r="I19" s="15"/>
      <c r="K19" s="14"/>
    </row>
    <row r="20" spans="1:17" x14ac:dyDescent="0.25">
      <c r="K20" s="14"/>
    </row>
    <row r="21" spans="1:17" x14ac:dyDescent="0.25">
      <c r="K21" s="14"/>
      <c r="Q21" s="11"/>
    </row>
    <row r="22" spans="1:17" ht="17.25" customHeight="1" x14ac:dyDescent="0.25">
      <c r="K22" s="14"/>
      <c r="Q22" s="11"/>
    </row>
    <row r="23" spans="1:17" x14ac:dyDescent="0.25">
      <c r="K23" s="14"/>
      <c r="Q23" s="11"/>
    </row>
    <row r="24" spans="1:17" x14ac:dyDescent="0.25">
      <c r="K24" s="14"/>
      <c r="Q24" s="11"/>
    </row>
    <row r="25" spans="1:17" x14ac:dyDescent="0.25">
      <c r="K25" s="14"/>
      <c r="Q25" s="11"/>
    </row>
    <row r="26" spans="1:17" x14ac:dyDescent="0.25">
      <c r="K26" s="14"/>
      <c r="Q26" s="11"/>
    </row>
    <row r="27" spans="1:17" x14ac:dyDescent="0.25">
      <c r="K27" s="14"/>
      <c r="Q27" s="11"/>
    </row>
    <row r="28" spans="1:17" x14ac:dyDescent="0.25">
      <c r="K28" s="14"/>
      <c r="Q28" s="11"/>
    </row>
    <row r="29" spans="1:17" x14ac:dyDescent="0.25">
      <c r="K29" s="14"/>
      <c r="Q29" s="11"/>
    </row>
    <row r="30" spans="1:17" x14ac:dyDescent="0.25">
      <c r="K30" s="14"/>
      <c r="Q30" s="11"/>
    </row>
    <row r="31" spans="1:17" x14ac:dyDescent="0.25">
      <c r="K31" s="14"/>
      <c r="Q31" s="11"/>
    </row>
    <row r="32" spans="1:17" x14ac:dyDescent="0.25">
      <c r="K32" s="14"/>
    </row>
    <row r="33" spans="11:18" x14ac:dyDescent="0.25">
      <c r="K33" s="14"/>
      <c r="Q33" s="11"/>
      <c r="R33" s="14"/>
    </row>
    <row r="34" spans="11:18" x14ac:dyDescent="0.25">
      <c r="K34" s="14"/>
      <c r="Q34" s="11"/>
      <c r="R34" s="14"/>
    </row>
    <row r="35" spans="11:18" x14ac:dyDescent="0.25">
      <c r="Q35" s="11"/>
      <c r="R35" s="14"/>
    </row>
    <row r="36" spans="11:18" x14ac:dyDescent="0.25">
      <c r="Q36" s="11"/>
      <c r="R36" s="14"/>
    </row>
    <row r="37" spans="11:18" x14ac:dyDescent="0.25">
      <c r="Q37" s="11"/>
      <c r="R37" s="14"/>
    </row>
    <row r="38" spans="11:18" x14ac:dyDescent="0.25">
      <c r="Q38" s="11"/>
      <c r="R38" s="14"/>
    </row>
    <row r="39" spans="11:18" x14ac:dyDescent="0.25">
      <c r="Q39" s="11"/>
      <c r="R39" s="14"/>
    </row>
    <row r="40" spans="11:18" x14ac:dyDescent="0.25">
      <c r="Q40" s="11"/>
      <c r="R40" s="14"/>
    </row>
    <row r="41" spans="11:18" x14ac:dyDescent="0.25">
      <c r="Q41" s="11"/>
      <c r="R41" s="14"/>
    </row>
    <row r="42" spans="11:18" x14ac:dyDescent="0.25">
      <c r="Q42" s="11"/>
      <c r="R42" s="14"/>
    </row>
    <row r="43" spans="11:18" x14ac:dyDescent="0.25">
      <c r="Q43" s="14"/>
      <c r="R43" s="14"/>
    </row>
    <row r="44" spans="11:18" x14ac:dyDescent="0.25">
      <c r="Q44" s="11"/>
    </row>
  </sheetData>
  <mergeCells count="8">
    <mergeCell ref="F6:F7"/>
    <mergeCell ref="F11:F12"/>
    <mergeCell ref="E11:E12"/>
    <mergeCell ref="B6:B7"/>
    <mergeCell ref="B11:B12"/>
    <mergeCell ref="D6:D7"/>
    <mergeCell ref="E6:E7"/>
    <mergeCell ref="D11:D1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topLeftCell="A4" workbookViewId="0">
      <selection activeCell="I11" sqref="I11"/>
    </sheetView>
  </sheetViews>
  <sheetFormatPr defaultRowHeight="15" x14ac:dyDescent="0.25"/>
  <cols>
    <col min="1" max="1" width="19.42578125" style="6" bestFit="1" customWidth="1"/>
    <col min="2" max="16384" width="9.140625" style="6"/>
  </cols>
  <sheetData>
    <row r="1" spans="1:2" x14ac:dyDescent="0.25">
      <c r="A1" s="48" t="s">
        <v>133</v>
      </c>
      <c r="B1" s="48" t="s">
        <v>28</v>
      </c>
    </row>
    <row r="2" spans="1:2" x14ac:dyDescent="0.25">
      <c r="A2" s="6" t="s">
        <v>134</v>
      </c>
      <c r="B2" s="6">
        <v>10</v>
      </c>
    </row>
    <row r="3" spans="1:2" x14ac:dyDescent="0.25">
      <c r="A3" s="6" t="s">
        <v>135</v>
      </c>
      <c r="B3" s="6">
        <f>1/52</f>
        <v>1.9230769230769232E-2</v>
      </c>
    </row>
    <row r="4" spans="1:2" x14ac:dyDescent="0.25">
      <c r="A4" s="6" t="s">
        <v>136</v>
      </c>
      <c r="B4" s="6">
        <v>1000</v>
      </c>
    </row>
    <row r="5" spans="1:2" x14ac:dyDescent="0.25">
      <c r="A5" s="6" t="s">
        <v>137</v>
      </c>
      <c r="B5" s="6">
        <v>1.4999999999999999E-2</v>
      </c>
    </row>
    <row r="6" spans="1:2" x14ac:dyDescent="0.25">
      <c r="A6" s="6" t="s">
        <v>138</v>
      </c>
      <c r="B6" s="6">
        <v>1.4999999999999999E-2</v>
      </c>
    </row>
    <row r="7" spans="1:2" x14ac:dyDescent="0.25">
      <c r="A7" s="6" t="s">
        <v>156</v>
      </c>
      <c r="B7" s="6">
        <v>23</v>
      </c>
    </row>
    <row r="8" spans="1:2" x14ac:dyDescent="0.25">
      <c r="A8" s="6" t="s">
        <v>139</v>
      </c>
      <c r="B8" s="6">
        <v>1</v>
      </c>
    </row>
    <row r="9" spans="1:2" x14ac:dyDescent="0.25">
      <c r="A9" s="6" t="s">
        <v>140</v>
      </c>
      <c r="B9" s="6">
        <v>0</v>
      </c>
    </row>
    <row r="10" spans="1:2" x14ac:dyDescent="0.25">
      <c r="A10" s="6" t="s">
        <v>141</v>
      </c>
      <c r="B10" s="6">
        <v>1</v>
      </c>
    </row>
    <row r="11" spans="1:2" x14ac:dyDescent="0.25">
      <c r="A11" s="6" t="s">
        <v>142</v>
      </c>
      <c r="B11" s="6">
        <v>1</v>
      </c>
    </row>
    <row r="12" spans="1:2" x14ac:dyDescent="0.25">
      <c r="A12" s="6" t="s">
        <v>143</v>
      </c>
      <c r="B12" s="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1" sqref="D11"/>
    </sheetView>
  </sheetViews>
  <sheetFormatPr defaultRowHeight="15" x14ac:dyDescent="0.25"/>
  <cols>
    <col min="1" max="1" width="12.42578125" bestFit="1" customWidth="1"/>
  </cols>
  <sheetData>
    <row r="1" spans="1:2" x14ac:dyDescent="0.25">
      <c r="A1" s="48" t="s">
        <v>133</v>
      </c>
      <c r="B1" s="48" t="s">
        <v>28</v>
      </c>
    </row>
    <row r="2" spans="1:2" s="6" customFormat="1" x14ac:dyDescent="0.25">
      <c r="A2" s="6" t="s">
        <v>152</v>
      </c>
      <c r="B2" s="6" t="s">
        <v>144</v>
      </c>
    </row>
    <row r="3" spans="1:2" s="6" customFormat="1" x14ac:dyDescent="0.25">
      <c r="A3" s="6" t="s">
        <v>153</v>
      </c>
      <c r="B3" s="6" t="s">
        <v>145</v>
      </c>
    </row>
    <row r="4" spans="1:2" s="6" customFormat="1" x14ac:dyDescent="0.25">
      <c r="A4" s="6" t="s">
        <v>154</v>
      </c>
    </row>
    <row r="5" spans="1:2" x14ac:dyDescent="0.25">
      <c r="A5" s="6"/>
      <c r="B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A8" sqref="A8:H8"/>
    </sheetView>
  </sheetViews>
  <sheetFormatPr defaultColWidth="8.7109375" defaultRowHeight="15" x14ac:dyDescent="0.25"/>
  <cols>
    <col min="1" max="1" width="15.7109375" bestFit="1" customWidth="1"/>
    <col min="2" max="2" width="12.42578125" customWidth="1"/>
    <col min="3" max="3" width="13.28515625" customWidth="1"/>
    <col min="4" max="7" width="10.7109375" customWidth="1"/>
    <col min="8" max="8" width="49.28515625" customWidth="1"/>
    <col min="1022" max="1024" width="11.5703125" customWidth="1"/>
  </cols>
  <sheetData>
    <row r="1" spans="1:8" x14ac:dyDescent="0.25">
      <c r="A1" s="4" t="s">
        <v>0</v>
      </c>
      <c r="B1" s="5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 ht="15" customHeight="1" x14ac:dyDescent="0.25">
      <c r="A2" t="s">
        <v>112</v>
      </c>
      <c r="B2" t="s">
        <v>34</v>
      </c>
      <c r="C2">
        <v>0</v>
      </c>
      <c r="D2" t="s">
        <v>35</v>
      </c>
      <c r="E2">
        <v>0</v>
      </c>
      <c r="F2" t="s">
        <v>36</v>
      </c>
      <c r="G2" t="s">
        <v>36</v>
      </c>
      <c r="H2" s="32"/>
    </row>
    <row r="3" spans="1:8" ht="15" customHeight="1" x14ac:dyDescent="0.25">
      <c r="A3" t="s">
        <v>113</v>
      </c>
      <c r="B3" t="s">
        <v>34</v>
      </c>
      <c r="C3" s="32">
        <v>139.41999999999999</v>
      </c>
      <c r="D3" t="s">
        <v>38</v>
      </c>
      <c r="E3">
        <f>C3*0.8</f>
        <v>111.536</v>
      </c>
      <c r="F3">
        <f>C3*1.2</f>
        <v>167.30399999999997</v>
      </c>
      <c r="G3" t="s">
        <v>36</v>
      </c>
      <c r="H3" s="36" t="s">
        <v>86</v>
      </c>
    </row>
    <row r="4" spans="1:8" ht="15" customHeight="1" x14ac:dyDescent="0.25">
      <c r="A4" t="s">
        <v>146</v>
      </c>
      <c r="B4" t="s">
        <v>34</v>
      </c>
      <c r="C4" s="32">
        <v>104.86</v>
      </c>
      <c r="D4" t="s">
        <v>38</v>
      </c>
      <c r="E4">
        <f>C4*0.8</f>
        <v>83.888000000000005</v>
      </c>
      <c r="F4">
        <f>C4*1.2</f>
        <v>125.83199999999999</v>
      </c>
      <c r="G4" t="s">
        <v>36</v>
      </c>
      <c r="H4" s="32" t="s">
        <v>85</v>
      </c>
    </row>
    <row r="5" spans="1:8" s="6" customFormat="1" ht="15" customHeight="1" x14ac:dyDescent="0.25">
      <c r="A5" s="6" t="s">
        <v>116</v>
      </c>
      <c r="B5" s="6" t="s">
        <v>34</v>
      </c>
      <c r="C5" s="32">
        <v>133.49</v>
      </c>
      <c r="D5" s="6" t="s">
        <v>38</v>
      </c>
      <c r="E5" s="6">
        <f>C5*0.8</f>
        <v>106.79200000000002</v>
      </c>
      <c r="F5" s="6">
        <f>C5*1.2</f>
        <v>160.18800000000002</v>
      </c>
      <c r="G5" s="6" t="s">
        <v>36</v>
      </c>
      <c r="H5" s="32" t="s">
        <v>85</v>
      </c>
    </row>
    <row r="6" spans="1:8" ht="15" customHeight="1" x14ac:dyDescent="0.25">
      <c r="A6" s="2" t="s">
        <v>114</v>
      </c>
      <c r="B6" t="s">
        <v>37</v>
      </c>
      <c r="C6" s="32">
        <v>1494.01</v>
      </c>
      <c r="D6" t="s">
        <v>38</v>
      </c>
      <c r="E6">
        <f>C6*0.8</f>
        <v>1195.2080000000001</v>
      </c>
      <c r="F6">
        <f>C6*1.2</f>
        <v>1792.8119999999999</v>
      </c>
      <c r="G6" t="s">
        <v>36</v>
      </c>
      <c r="H6" s="36" t="s">
        <v>86</v>
      </c>
    </row>
    <row r="7" spans="1:8" ht="15" customHeight="1" x14ac:dyDescent="0.25">
      <c r="A7" s="2" t="s">
        <v>147</v>
      </c>
      <c r="B7" t="s">
        <v>34</v>
      </c>
      <c r="C7" s="33">
        <v>0</v>
      </c>
      <c r="D7" t="s">
        <v>35</v>
      </c>
      <c r="E7">
        <v>0</v>
      </c>
      <c r="F7" t="s">
        <v>36</v>
      </c>
      <c r="G7" t="s">
        <v>36</v>
      </c>
      <c r="H7" s="36" t="s">
        <v>83</v>
      </c>
    </row>
    <row r="8" spans="1:8" ht="15" customHeight="1" x14ac:dyDescent="0.25">
      <c r="A8" s="2" t="s">
        <v>148</v>
      </c>
      <c r="B8" t="s">
        <v>34</v>
      </c>
      <c r="C8" s="33">
        <v>2002</v>
      </c>
      <c r="D8" t="s">
        <v>35</v>
      </c>
      <c r="E8">
        <v>2002</v>
      </c>
      <c r="F8" t="s">
        <v>36</v>
      </c>
      <c r="G8" t="s">
        <v>36</v>
      </c>
      <c r="H8" s="36" t="s">
        <v>82</v>
      </c>
    </row>
    <row r="9" spans="1:8" ht="15" customHeight="1" x14ac:dyDescent="0.25">
      <c r="A9" s="2" t="s">
        <v>149</v>
      </c>
      <c r="B9" t="s">
        <v>37</v>
      </c>
      <c r="C9" s="32">
        <v>1494.01</v>
      </c>
      <c r="D9" t="s">
        <v>38</v>
      </c>
      <c r="E9">
        <f>C9*0.8</f>
        <v>1195.2080000000001</v>
      </c>
      <c r="F9">
        <f>C9*1.2</f>
        <v>1792.8119999999999</v>
      </c>
      <c r="G9" t="s">
        <v>36</v>
      </c>
      <c r="H9" s="36" t="s">
        <v>86</v>
      </c>
    </row>
    <row r="10" spans="1:8" s="6" customFormat="1" ht="15" customHeight="1" x14ac:dyDescent="0.25">
      <c r="A10" s="2" t="s">
        <v>115</v>
      </c>
      <c r="B10" s="6" t="s">
        <v>37</v>
      </c>
      <c r="C10" s="32">
        <v>0</v>
      </c>
      <c r="D10" s="6" t="s">
        <v>35</v>
      </c>
      <c r="E10" s="6">
        <v>0</v>
      </c>
      <c r="F10" s="6" t="s">
        <v>36</v>
      </c>
      <c r="G10" s="6" t="s">
        <v>36</v>
      </c>
      <c r="H10" s="36"/>
    </row>
    <row r="11" spans="1:8" ht="15" customHeight="1" x14ac:dyDescent="0.25">
      <c r="A11" s="18" t="s">
        <v>155</v>
      </c>
      <c r="B11" t="s">
        <v>37</v>
      </c>
      <c r="C11" s="35">
        <v>950</v>
      </c>
      <c r="D11" t="s">
        <v>35</v>
      </c>
      <c r="E11">
        <v>950</v>
      </c>
      <c r="F11" s="6" t="s">
        <v>36</v>
      </c>
      <c r="G11" s="6" t="s">
        <v>36</v>
      </c>
      <c r="H11" s="36" t="s">
        <v>81</v>
      </c>
    </row>
    <row r="15" spans="1:8" x14ac:dyDescent="0.25">
      <c r="A15" s="2"/>
    </row>
    <row r="16" spans="1:8" x14ac:dyDescent="0.25">
      <c r="A16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selection activeCell="K17" sqref="K17"/>
    </sheetView>
  </sheetViews>
  <sheetFormatPr defaultColWidth="8.7109375" defaultRowHeight="15" x14ac:dyDescent="0.25"/>
  <cols>
    <col min="1" max="1" width="15.7109375" customWidth="1"/>
    <col min="2" max="6" width="10.7109375" customWidth="1"/>
    <col min="7" max="7" width="45.42578125" customWidth="1"/>
    <col min="1022" max="1024" width="11.5703125" customWidth="1"/>
  </cols>
  <sheetData>
    <row r="1" spans="1:7" x14ac:dyDescent="0.25">
      <c r="A1" s="4" t="s">
        <v>39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</row>
    <row r="2" spans="1:7" x14ac:dyDescent="0.25">
      <c r="A2" t="s">
        <v>40</v>
      </c>
      <c r="B2">
        <v>264.36</v>
      </c>
      <c r="C2" t="s">
        <v>38</v>
      </c>
      <c r="D2">
        <f t="shared" ref="D2:D9" si="0">B2*0.8</f>
        <v>211.48800000000003</v>
      </c>
      <c r="E2" s="6">
        <f t="shared" ref="E2:E9" si="1">B2*1.2</f>
        <v>317.23200000000003</v>
      </c>
      <c r="F2" t="s">
        <v>36</v>
      </c>
      <c r="G2" t="s">
        <v>41</v>
      </c>
    </row>
    <row r="3" spans="1:7" x14ac:dyDescent="0.25">
      <c r="A3" t="s">
        <v>42</v>
      </c>
      <c r="B3">
        <v>266.29000000000002</v>
      </c>
      <c r="C3" t="s">
        <v>38</v>
      </c>
      <c r="D3">
        <f t="shared" si="0"/>
        <v>213.03200000000004</v>
      </c>
      <c r="E3" s="6">
        <f t="shared" si="1"/>
        <v>319.548</v>
      </c>
      <c r="F3" t="s">
        <v>36</v>
      </c>
      <c r="G3" s="6" t="s">
        <v>41</v>
      </c>
    </row>
    <row r="4" spans="1:7" x14ac:dyDescent="0.25">
      <c r="A4" t="s">
        <v>43</v>
      </c>
      <c r="B4">
        <v>242.92</v>
      </c>
      <c r="C4" t="s">
        <v>38</v>
      </c>
      <c r="D4">
        <f t="shared" si="0"/>
        <v>194.33600000000001</v>
      </c>
      <c r="E4" s="6">
        <f t="shared" si="1"/>
        <v>291.50399999999996</v>
      </c>
      <c r="F4" t="s">
        <v>36</v>
      </c>
      <c r="G4" s="6" t="s">
        <v>41</v>
      </c>
    </row>
    <row r="5" spans="1:7" x14ac:dyDescent="0.25">
      <c r="A5" t="s">
        <v>44</v>
      </c>
      <c r="B5">
        <v>276.93</v>
      </c>
      <c r="C5" t="s">
        <v>38</v>
      </c>
      <c r="D5">
        <f t="shared" si="0"/>
        <v>221.54400000000001</v>
      </c>
      <c r="E5" s="6">
        <f t="shared" si="1"/>
        <v>332.31599999999997</v>
      </c>
      <c r="F5" t="s">
        <v>36</v>
      </c>
      <c r="G5" s="6" t="s">
        <v>41</v>
      </c>
    </row>
    <row r="6" spans="1:7" s="6" customFormat="1" x14ac:dyDescent="0.25">
      <c r="A6" s="6" t="s">
        <v>45</v>
      </c>
      <c r="B6" s="6">
        <v>242.78</v>
      </c>
      <c r="C6" s="6" t="s">
        <v>38</v>
      </c>
      <c r="D6" s="6">
        <f t="shared" si="0"/>
        <v>194.22400000000002</v>
      </c>
      <c r="E6" s="6">
        <f t="shared" si="1"/>
        <v>291.33600000000001</v>
      </c>
      <c r="F6" s="6" t="s">
        <v>36</v>
      </c>
      <c r="G6" s="6" t="s">
        <v>41</v>
      </c>
    </row>
    <row r="7" spans="1:7" x14ac:dyDescent="0.25">
      <c r="A7" t="s">
        <v>46</v>
      </c>
      <c r="B7">
        <v>315.38</v>
      </c>
      <c r="C7" t="s">
        <v>38</v>
      </c>
      <c r="D7">
        <f t="shared" si="0"/>
        <v>252.304</v>
      </c>
      <c r="E7" s="6">
        <f t="shared" si="1"/>
        <v>378.45599999999996</v>
      </c>
      <c r="F7" t="s">
        <v>36</v>
      </c>
      <c r="G7" s="6" t="s">
        <v>41</v>
      </c>
    </row>
    <row r="8" spans="1:7" x14ac:dyDescent="0.25">
      <c r="A8" t="s">
        <v>47</v>
      </c>
      <c r="B8">
        <v>243.02</v>
      </c>
      <c r="C8" t="s">
        <v>38</v>
      </c>
      <c r="D8">
        <f t="shared" si="0"/>
        <v>194.41600000000003</v>
      </c>
      <c r="E8" s="6">
        <f t="shared" si="1"/>
        <v>291.62400000000002</v>
      </c>
      <c r="F8" t="s">
        <v>36</v>
      </c>
      <c r="G8" s="6" t="s">
        <v>41</v>
      </c>
    </row>
    <row r="9" spans="1:7" x14ac:dyDescent="0.25">
      <c r="A9" t="s">
        <v>48</v>
      </c>
      <c r="B9">
        <v>142.88</v>
      </c>
      <c r="C9" t="s">
        <v>38</v>
      </c>
      <c r="D9">
        <f t="shared" si="0"/>
        <v>114.304</v>
      </c>
      <c r="E9" s="6">
        <f t="shared" si="1"/>
        <v>171.45599999999999</v>
      </c>
      <c r="F9" t="s">
        <v>36</v>
      </c>
      <c r="G9" s="6" t="s">
        <v>41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B8" sqref="B8"/>
    </sheetView>
  </sheetViews>
  <sheetFormatPr defaultColWidth="8.7109375" defaultRowHeight="15" x14ac:dyDescent="0.25"/>
  <cols>
    <col min="1" max="1" width="16.140625" customWidth="1"/>
    <col min="2" max="6" width="10.7109375" customWidth="1"/>
    <col min="7" max="7" width="67.42578125" customWidth="1"/>
    <col min="9" max="9" width="9" customWidth="1"/>
    <col min="1022" max="1024" width="11.5703125" customWidth="1"/>
  </cols>
  <sheetData>
    <row r="1" spans="1:10" x14ac:dyDescent="0.25">
      <c r="A1" s="4" t="s">
        <v>39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</row>
    <row r="2" spans="1:10" ht="15" customHeight="1" x14ac:dyDescent="0.25">
      <c r="A2" t="s">
        <v>40</v>
      </c>
      <c r="B2">
        <v>552.32333333333304</v>
      </c>
      <c r="C2" t="s">
        <v>35</v>
      </c>
      <c r="D2">
        <v>552.32333333333304</v>
      </c>
      <c r="E2" t="s">
        <v>36</v>
      </c>
      <c r="F2" t="s">
        <v>36</v>
      </c>
      <c r="G2" s="37" t="s">
        <v>49</v>
      </c>
    </row>
    <row r="3" spans="1:10" ht="15" customHeight="1" x14ac:dyDescent="0.25">
      <c r="A3" t="s">
        <v>42</v>
      </c>
      <c r="B3">
        <v>1172.78</v>
      </c>
      <c r="C3" t="s">
        <v>35</v>
      </c>
      <c r="D3">
        <v>1172.78</v>
      </c>
      <c r="E3" t="s">
        <v>36</v>
      </c>
      <c r="F3" t="s">
        <v>36</v>
      </c>
      <c r="G3" s="37" t="s">
        <v>49</v>
      </c>
      <c r="I3" s="7"/>
      <c r="J3" s="8"/>
    </row>
    <row r="4" spans="1:10" ht="15" customHeight="1" x14ac:dyDescent="0.25">
      <c r="A4" t="s">
        <v>43</v>
      </c>
      <c r="B4">
        <v>761.29666666666697</v>
      </c>
      <c r="C4" t="s">
        <v>35</v>
      </c>
      <c r="D4">
        <v>761.29666666666697</v>
      </c>
      <c r="E4" t="s">
        <v>36</v>
      </c>
      <c r="F4" t="s">
        <v>36</v>
      </c>
      <c r="G4" s="37" t="s">
        <v>49</v>
      </c>
      <c r="I4" s="7"/>
      <c r="J4" s="8"/>
    </row>
    <row r="5" spans="1:10" ht="15" customHeight="1" x14ac:dyDescent="0.25">
      <c r="A5" t="s">
        <v>44</v>
      </c>
      <c r="B5">
        <v>2386.45166666667</v>
      </c>
      <c r="C5" t="s">
        <v>35</v>
      </c>
      <c r="D5">
        <v>2386.45166666667</v>
      </c>
      <c r="E5" t="s">
        <v>36</v>
      </c>
      <c r="F5" t="s">
        <v>36</v>
      </c>
      <c r="G5" s="37" t="s">
        <v>49</v>
      </c>
      <c r="J5" s="8"/>
    </row>
    <row r="6" spans="1:10" ht="15" customHeight="1" x14ac:dyDescent="0.25">
      <c r="A6" t="s">
        <v>46</v>
      </c>
      <c r="B6">
        <v>1729.7349999999999</v>
      </c>
      <c r="C6" t="s">
        <v>35</v>
      </c>
      <c r="D6">
        <v>1729.7349999999999</v>
      </c>
      <c r="E6" t="s">
        <v>36</v>
      </c>
      <c r="F6" t="s">
        <v>36</v>
      </c>
      <c r="G6" s="37" t="s">
        <v>49</v>
      </c>
      <c r="J6" s="9"/>
    </row>
    <row r="7" spans="1:10" ht="15" customHeight="1" x14ac:dyDescent="0.25">
      <c r="A7" t="s">
        <v>47</v>
      </c>
      <c r="B7">
        <v>443.26333333333298</v>
      </c>
      <c r="C7" t="s">
        <v>35</v>
      </c>
      <c r="D7">
        <v>443.26333333333298</v>
      </c>
      <c r="E7" t="s">
        <v>36</v>
      </c>
      <c r="F7" t="s">
        <v>36</v>
      </c>
      <c r="G7" s="37" t="s">
        <v>49</v>
      </c>
      <c r="I7" s="7"/>
      <c r="J7" s="9"/>
    </row>
    <row r="8" spans="1:10" s="6" customFormat="1" ht="15" customHeight="1" x14ac:dyDescent="0.25">
      <c r="A8" s="6" t="s">
        <v>45</v>
      </c>
      <c r="B8" s="6">
        <f>(58.65+35.38)/2</f>
        <v>47.015000000000001</v>
      </c>
      <c r="C8" s="6" t="s">
        <v>35</v>
      </c>
      <c r="D8" s="6">
        <f>B8</f>
        <v>47.015000000000001</v>
      </c>
      <c r="E8" s="6" t="s">
        <v>36</v>
      </c>
      <c r="F8" s="6" t="s">
        <v>36</v>
      </c>
      <c r="G8" s="37" t="s">
        <v>49</v>
      </c>
      <c r="I8" s="7"/>
      <c r="J8" s="9"/>
    </row>
    <row r="9" spans="1:10" ht="15" customHeight="1" x14ac:dyDescent="0.25">
      <c r="A9" t="s">
        <v>48</v>
      </c>
      <c r="B9">
        <v>1070.60625</v>
      </c>
      <c r="C9" t="s">
        <v>35</v>
      </c>
      <c r="D9">
        <v>1070.60625</v>
      </c>
      <c r="E9" t="s">
        <v>36</v>
      </c>
      <c r="F9" t="s">
        <v>36</v>
      </c>
      <c r="G9" s="37" t="s">
        <v>49</v>
      </c>
      <c r="J9" s="8"/>
    </row>
    <row r="10" spans="1:10" x14ac:dyDescent="0.25">
      <c r="J10" s="8"/>
    </row>
    <row r="11" spans="1:10" x14ac:dyDescent="0.25">
      <c r="J11" s="9"/>
    </row>
    <row r="12" spans="1:10" x14ac:dyDescent="0.25">
      <c r="J12" s="9"/>
    </row>
  </sheetData>
  <sortState ref="A2:G9">
    <sortCondition ref="A2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9" sqref="B9"/>
    </sheetView>
  </sheetViews>
  <sheetFormatPr defaultRowHeight="15" x14ac:dyDescent="0.25"/>
  <cols>
    <col min="1" max="1" width="10.42578125" bestFit="1" customWidth="1"/>
    <col min="7" max="7" width="54.42578125" customWidth="1"/>
  </cols>
  <sheetData>
    <row r="1" spans="1:7" x14ac:dyDescent="0.25">
      <c r="A1" s="4" t="s">
        <v>39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</row>
    <row r="2" spans="1:7" x14ac:dyDescent="0.25">
      <c r="A2" s="6" t="s">
        <v>40</v>
      </c>
      <c r="B2">
        <v>139.01</v>
      </c>
      <c r="C2" t="s">
        <v>38</v>
      </c>
      <c r="D2">
        <f>B2*0.8</f>
        <v>111.208</v>
      </c>
      <c r="E2">
        <f>B2*1.2</f>
        <v>166.81199999999998</v>
      </c>
      <c r="F2" t="s">
        <v>36</v>
      </c>
      <c r="G2" t="s">
        <v>84</v>
      </c>
    </row>
    <row r="3" spans="1:7" x14ac:dyDescent="0.25">
      <c r="A3" s="6" t="s">
        <v>42</v>
      </c>
      <c r="B3">
        <v>116.94</v>
      </c>
      <c r="C3" s="6" t="s">
        <v>38</v>
      </c>
      <c r="D3" s="6">
        <f t="shared" ref="D3:D9" si="0">B3*0.8</f>
        <v>93.552000000000007</v>
      </c>
      <c r="E3" s="6">
        <f t="shared" ref="E3:E9" si="1">B3*1.2</f>
        <v>140.328</v>
      </c>
      <c r="F3" s="6" t="s">
        <v>36</v>
      </c>
      <c r="G3" s="6" t="s">
        <v>84</v>
      </c>
    </row>
    <row r="4" spans="1:7" x14ac:dyDescent="0.25">
      <c r="A4" s="6" t="s">
        <v>43</v>
      </c>
      <c r="B4">
        <v>0</v>
      </c>
      <c r="C4" s="6" t="s">
        <v>38</v>
      </c>
      <c r="D4" s="6">
        <f t="shared" si="0"/>
        <v>0</v>
      </c>
      <c r="E4" s="6">
        <f t="shared" si="1"/>
        <v>0</v>
      </c>
      <c r="F4" s="6" t="s">
        <v>36</v>
      </c>
      <c r="G4" s="6" t="s">
        <v>84</v>
      </c>
    </row>
    <row r="5" spans="1:7" x14ac:dyDescent="0.25">
      <c r="A5" s="6" t="s">
        <v>44</v>
      </c>
      <c r="B5">
        <v>142.52000000000001</v>
      </c>
      <c r="C5" s="6" t="s">
        <v>38</v>
      </c>
      <c r="D5" s="6">
        <f t="shared" si="0"/>
        <v>114.01600000000002</v>
      </c>
      <c r="E5" s="6">
        <f t="shared" si="1"/>
        <v>171.024</v>
      </c>
      <c r="F5" s="6" t="s">
        <v>36</v>
      </c>
      <c r="G5" s="6" t="s">
        <v>84</v>
      </c>
    </row>
    <row r="6" spans="1:7" x14ac:dyDescent="0.25">
      <c r="A6" s="6" t="s">
        <v>46</v>
      </c>
      <c r="B6">
        <v>183.3</v>
      </c>
      <c r="C6" s="6" t="s">
        <v>38</v>
      </c>
      <c r="D6" s="6">
        <f t="shared" si="0"/>
        <v>146.64000000000001</v>
      </c>
      <c r="E6" s="6">
        <f t="shared" si="1"/>
        <v>219.96</v>
      </c>
      <c r="F6" s="6" t="s">
        <v>36</v>
      </c>
      <c r="G6" s="6" t="s">
        <v>84</v>
      </c>
    </row>
    <row r="7" spans="1:7" x14ac:dyDescent="0.25">
      <c r="A7" s="6" t="s">
        <v>47</v>
      </c>
      <c r="B7">
        <v>139.46</v>
      </c>
      <c r="C7" s="6" t="s">
        <v>38</v>
      </c>
      <c r="D7" s="6">
        <f t="shared" si="0"/>
        <v>111.56800000000001</v>
      </c>
      <c r="E7" s="6">
        <f t="shared" si="1"/>
        <v>167.352</v>
      </c>
      <c r="F7" s="6" t="s">
        <v>36</v>
      </c>
      <c r="G7" s="6" t="s">
        <v>84</v>
      </c>
    </row>
    <row r="8" spans="1:7" x14ac:dyDescent="0.25">
      <c r="A8" s="6" t="s">
        <v>48</v>
      </c>
      <c r="B8">
        <v>0</v>
      </c>
      <c r="C8" s="6" t="s">
        <v>38</v>
      </c>
      <c r="D8" s="6">
        <f t="shared" si="0"/>
        <v>0</v>
      </c>
      <c r="E8" s="6">
        <f t="shared" si="1"/>
        <v>0</v>
      </c>
      <c r="F8" s="6" t="s">
        <v>36</v>
      </c>
      <c r="G8" s="6" t="s">
        <v>84</v>
      </c>
    </row>
    <row r="9" spans="1:7" x14ac:dyDescent="0.25">
      <c r="A9" t="s">
        <v>45</v>
      </c>
      <c r="B9">
        <v>3.07</v>
      </c>
      <c r="C9" s="6" t="s">
        <v>38</v>
      </c>
      <c r="D9">
        <f t="shared" si="0"/>
        <v>2.456</v>
      </c>
      <c r="E9">
        <f t="shared" si="1"/>
        <v>3.6839999999999997</v>
      </c>
      <c r="F9" s="6" t="s">
        <v>36</v>
      </c>
      <c r="G9" s="6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:B9"/>
    </sheetView>
  </sheetViews>
  <sheetFormatPr defaultRowHeight="15" x14ac:dyDescent="0.25"/>
  <cols>
    <col min="1" max="1" width="21.42578125" style="6" customWidth="1"/>
    <col min="2" max="2" width="24.42578125" style="6" customWidth="1"/>
    <col min="3" max="6" width="9.140625" style="6"/>
    <col min="7" max="7" width="44.42578125" style="6" bestFit="1" customWidth="1"/>
    <col min="8" max="16384" width="9.140625" style="6"/>
  </cols>
  <sheetData>
    <row r="1" spans="1:7" x14ac:dyDescent="0.25">
      <c r="A1" s="4" t="s">
        <v>39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</row>
    <row r="2" spans="1:7" x14ac:dyDescent="0.25">
      <c r="A2" s="6" t="s">
        <v>40</v>
      </c>
      <c r="B2" s="49">
        <v>8429497.0099750627</v>
      </c>
      <c r="C2" s="6" t="s">
        <v>38</v>
      </c>
      <c r="D2" s="6">
        <f t="shared" ref="D2" si="0">B2*0.8</f>
        <v>6743597.6079800501</v>
      </c>
      <c r="E2" s="6">
        <f t="shared" ref="E2" si="1">B2*1.2</f>
        <v>10115396.411970075</v>
      </c>
      <c r="F2" s="6" t="s">
        <v>36</v>
      </c>
      <c r="G2" s="6" t="s">
        <v>158</v>
      </c>
    </row>
    <row r="3" spans="1:7" x14ac:dyDescent="0.25">
      <c r="A3" s="6" t="s">
        <v>42</v>
      </c>
      <c r="B3" s="49">
        <v>3335467</v>
      </c>
      <c r="C3" s="6" t="s">
        <v>38</v>
      </c>
      <c r="D3" s="6">
        <f t="shared" ref="D3:D15" si="2">B3*0.8</f>
        <v>2668373.6</v>
      </c>
      <c r="E3" s="6">
        <f t="shared" ref="E3:E15" si="3">B3*1.2</f>
        <v>4002560.4</v>
      </c>
      <c r="F3" s="6" t="s">
        <v>36</v>
      </c>
    </row>
    <row r="4" spans="1:7" x14ac:dyDescent="0.25">
      <c r="A4" s="6" t="s">
        <v>43</v>
      </c>
      <c r="B4" s="49">
        <v>1643</v>
      </c>
      <c r="C4" s="6" t="s">
        <v>38</v>
      </c>
      <c r="D4" s="6">
        <f t="shared" si="2"/>
        <v>1314.4</v>
      </c>
      <c r="E4" s="6">
        <f t="shared" si="3"/>
        <v>1971.6</v>
      </c>
      <c r="F4" s="6" t="s">
        <v>36</v>
      </c>
    </row>
    <row r="5" spans="1:7" x14ac:dyDescent="0.25">
      <c r="A5" s="6" t="s">
        <v>44</v>
      </c>
      <c r="B5" s="49">
        <v>5139639</v>
      </c>
      <c r="C5" s="6" t="s">
        <v>38</v>
      </c>
      <c r="D5" s="6">
        <f t="shared" si="2"/>
        <v>4111711.2</v>
      </c>
      <c r="E5" s="6">
        <f t="shared" si="3"/>
        <v>6167566.7999999998</v>
      </c>
      <c r="F5" s="6" t="s">
        <v>36</v>
      </c>
    </row>
    <row r="6" spans="1:7" x14ac:dyDescent="0.25">
      <c r="A6" s="6" t="s">
        <v>45</v>
      </c>
      <c r="B6" s="49">
        <v>1034081</v>
      </c>
      <c r="C6" s="6" t="s">
        <v>38</v>
      </c>
      <c r="D6" s="6">
        <f t="shared" si="2"/>
        <v>827264.8</v>
      </c>
      <c r="E6" s="6">
        <f t="shared" si="3"/>
        <v>1240897.2</v>
      </c>
      <c r="F6" s="6" t="s">
        <v>36</v>
      </c>
    </row>
    <row r="7" spans="1:7" x14ac:dyDescent="0.25">
      <c r="A7" s="6" t="s">
        <v>46</v>
      </c>
      <c r="B7" s="49">
        <v>2189416</v>
      </c>
      <c r="C7" s="6" t="s">
        <v>38</v>
      </c>
      <c r="D7" s="6">
        <f t="shared" si="2"/>
        <v>1751532.8</v>
      </c>
      <c r="E7" s="6">
        <f t="shared" si="3"/>
        <v>2627299.1999999997</v>
      </c>
      <c r="F7" s="6" t="s">
        <v>36</v>
      </c>
    </row>
    <row r="8" spans="1:7" x14ac:dyDescent="0.25">
      <c r="A8" s="6" t="s">
        <v>47</v>
      </c>
      <c r="B8" s="49">
        <v>1870088</v>
      </c>
      <c r="C8" s="6" t="s">
        <v>38</v>
      </c>
      <c r="D8" s="6">
        <f t="shared" si="2"/>
        <v>1496070.4000000001</v>
      </c>
      <c r="E8" s="6">
        <f t="shared" si="3"/>
        <v>2244105.6</v>
      </c>
      <c r="F8" s="6" t="s">
        <v>36</v>
      </c>
    </row>
    <row r="9" spans="1:7" x14ac:dyDescent="0.25">
      <c r="A9" s="6" t="s">
        <v>48</v>
      </c>
      <c r="B9" s="49">
        <v>2377651</v>
      </c>
      <c r="C9" s="6" t="s">
        <v>38</v>
      </c>
      <c r="D9" s="6">
        <f t="shared" si="2"/>
        <v>1902120.8</v>
      </c>
      <c r="E9" s="6">
        <f t="shared" si="3"/>
        <v>2853181.1999999997</v>
      </c>
      <c r="F9" s="6" t="s">
        <v>36</v>
      </c>
    </row>
    <row r="10" spans="1:7" x14ac:dyDescent="0.25">
      <c r="A10" s="6" t="s">
        <v>65</v>
      </c>
      <c r="B10" s="49">
        <v>538461</v>
      </c>
      <c r="C10" s="6" t="s">
        <v>38</v>
      </c>
      <c r="D10" s="6">
        <f t="shared" si="2"/>
        <v>430768.80000000005</v>
      </c>
      <c r="E10" s="6">
        <f t="shared" si="3"/>
        <v>646153.19999999995</v>
      </c>
      <c r="F10" s="6" t="s">
        <v>36</v>
      </c>
    </row>
    <row r="11" spans="1:7" x14ac:dyDescent="0.25">
      <c r="A11" s="6" t="s">
        <v>66</v>
      </c>
      <c r="B11" s="49">
        <v>700000</v>
      </c>
      <c r="C11" s="6" t="s">
        <v>38</v>
      </c>
      <c r="D11" s="6">
        <f t="shared" si="2"/>
        <v>560000</v>
      </c>
      <c r="E11" s="6">
        <f t="shared" si="3"/>
        <v>840000</v>
      </c>
      <c r="F11" s="6" t="s">
        <v>36</v>
      </c>
    </row>
    <row r="12" spans="1:7" x14ac:dyDescent="0.25">
      <c r="A12" s="6" t="s">
        <v>67</v>
      </c>
      <c r="B12" s="49">
        <v>736842</v>
      </c>
      <c r="C12" s="6" t="s">
        <v>38</v>
      </c>
      <c r="D12" s="6">
        <f t="shared" si="2"/>
        <v>589473.6</v>
      </c>
      <c r="E12" s="6">
        <f t="shared" si="3"/>
        <v>884210.4</v>
      </c>
      <c r="F12" s="6" t="s">
        <v>36</v>
      </c>
    </row>
    <row r="13" spans="1:7" x14ac:dyDescent="0.25">
      <c r="A13" s="6" t="s">
        <v>68</v>
      </c>
      <c r="B13" s="49">
        <v>736842</v>
      </c>
      <c r="C13" s="6" t="s">
        <v>38</v>
      </c>
      <c r="D13" s="6">
        <f t="shared" si="2"/>
        <v>589473.6</v>
      </c>
      <c r="E13" s="6">
        <f t="shared" si="3"/>
        <v>884210.4</v>
      </c>
      <c r="F13" s="6" t="s">
        <v>36</v>
      </c>
    </row>
    <row r="14" spans="1:7" x14ac:dyDescent="0.25">
      <c r="A14" s="6" t="s">
        <v>69</v>
      </c>
      <c r="B14" s="49">
        <v>269231</v>
      </c>
      <c r="C14" s="6" t="s">
        <v>38</v>
      </c>
      <c r="D14" s="6">
        <f t="shared" si="2"/>
        <v>215384.80000000002</v>
      </c>
      <c r="E14" s="6">
        <f t="shared" si="3"/>
        <v>323077.2</v>
      </c>
      <c r="F14" s="6" t="s">
        <v>36</v>
      </c>
    </row>
    <row r="15" spans="1:7" x14ac:dyDescent="0.25">
      <c r="A15" s="6" t="s">
        <v>70</v>
      </c>
      <c r="B15" s="49">
        <v>451612</v>
      </c>
      <c r="C15" s="6" t="s">
        <v>38</v>
      </c>
      <c r="D15" s="6">
        <f t="shared" si="2"/>
        <v>361289.60000000003</v>
      </c>
      <c r="E15" s="6">
        <f t="shared" si="3"/>
        <v>541934.4</v>
      </c>
      <c r="F15" s="6" t="s">
        <v>36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B3" sqref="B3:B4"/>
    </sheetView>
  </sheetViews>
  <sheetFormatPr defaultColWidth="8.7109375" defaultRowHeight="15" x14ac:dyDescent="0.25"/>
  <cols>
    <col min="1" max="1" width="14.140625" customWidth="1"/>
    <col min="2" max="6" width="10.7109375" customWidth="1"/>
    <col min="7" max="7" width="46.7109375" customWidth="1"/>
    <col min="1022" max="1024" width="11.5703125" customWidth="1"/>
  </cols>
  <sheetData>
    <row r="1" spans="1:7" x14ac:dyDescent="0.25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</row>
    <row r="2" spans="1:7" x14ac:dyDescent="0.25">
      <c r="A2" t="s">
        <v>117</v>
      </c>
      <c r="B2">
        <v>0</v>
      </c>
      <c r="C2" t="s">
        <v>35</v>
      </c>
      <c r="D2" t="s">
        <v>36</v>
      </c>
      <c r="E2" t="s">
        <v>36</v>
      </c>
      <c r="F2" t="s">
        <v>36</v>
      </c>
      <c r="G2" t="s">
        <v>71</v>
      </c>
    </row>
    <row r="3" spans="1:7" x14ac:dyDescent="0.25">
      <c r="A3" t="s">
        <v>150</v>
      </c>
      <c r="B3">
        <v>0.78800000000000003</v>
      </c>
      <c r="C3" t="s">
        <v>38</v>
      </c>
      <c r="D3" s="10">
        <f>B3*0.9</f>
        <v>0.70920000000000005</v>
      </c>
      <c r="E3" s="10">
        <f>B3*1.1</f>
        <v>0.86680000000000013</v>
      </c>
    </row>
    <row r="4" spans="1:7" x14ac:dyDescent="0.25">
      <c r="A4" t="s">
        <v>151</v>
      </c>
      <c r="B4">
        <v>0.64200000000000002</v>
      </c>
      <c r="C4" t="s">
        <v>38</v>
      </c>
      <c r="D4" s="10">
        <f>B4*0.9</f>
        <v>0.57779999999999998</v>
      </c>
      <c r="E4" s="10">
        <f>B4*1.1</f>
        <v>0.70620000000000005</v>
      </c>
    </row>
    <row r="5" spans="1:7" x14ac:dyDescent="0.25">
      <c r="A5" s="3" t="s">
        <v>118</v>
      </c>
      <c r="B5">
        <v>0.78800000000000003</v>
      </c>
      <c r="C5" t="s">
        <v>38</v>
      </c>
      <c r="D5" s="10">
        <f>B5*0.9</f>
        <v>0.70920000000000005</v>
      </c>
      <c r="E5" s="10">
        <f>B5*1.1</f>
        <v>0.86680000000000013</v>
      </c>
    </row>
    <row r="6" spans="1:7" x14ac:dyDescent="0.25">
      <c r="A6" s="3" t="s">
        <v>119</v>
      </c>
      <c r="B6">
        <v>0.64200000000000002</v>
      </c>
      <c r="C6" t="s">
        <v>38</v>
      </c>
      <c r="D6" s="10">
        <f>B6*0.9</f>
        <v>0.57779999999999998</v>
      </c>
      <c r="E6" s="10">
        <f>B6*1.1</f>
        <v>0.70620000000000005</v>
      </c>
    </row>
    <row r="28" spans="9:9" x14ac:dyDescent="0.25">
      <c r="I28" s="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parameter_info</vt:lpstr>
      <vt:lpstr>Workspace</vt:lpstr>
      <vt:lpstr>Workspace_names</vt:lpstr>
      <vt:lpstr>1.1_TumourAgnosticCosts</vt:lpstr>
      <vt:lpstr>1.2_NonCancerCost</vt:lpstr>
      <vt:lpstr>1.3_TreatmentCost</vt:lpstr>
      <vt:lpstr>1.4_AdminCost</vt:lpstr>
      <vt:lpstr>1.5_TestingCost</vt:lpstr>
      <vt:lpstr>2.1_Utilities</vt:lpstr>
      <vt:lpstr>3.1_MedianOSPFS_SoC</vt:lpstr>
      <vt:lpstr>3.2_MedianOSPFS_treat</vt:lpstr>
      <vt:lpstr>3.3_OverallPrevalence</vt:lpstr>
      <vt:lpstr>3.4_NTRKPrevalence</vt:lpstr>
      <vt:lpstr>3.5_AdvancedStage</vt:lpstr>
      <vt:lpstr>3.6_TTOT</vt:lpstr>
      <vt:lpstr>3.7_TrialWeights</vt:lpstr>
      <vt:lpstr>3.8_CADTHWeights</vt:lpstr>
      <vt:lpstr>NNS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gcupples</dc:creator>
  <dc:description/>
  <cp:lastModifiedBy>Gemma Cupples</cp:lastModifiedBy>
  <cp:revision>14</cp:revision>
  <dcterms:created xsi:type="dcterms:W3CDTF">2023-01-06T23:58:50Z</dcterms:created>
  <dcterms:modified xsi:type="dcterms:W3CDTF">2024-03-20T15:53:17Z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BC Cancer Research Centre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