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r+d\1. Projecte CDTI\1.1. Caracterització oleos\1.1.5. Estudis estabilitat\"/>
    </mc:Choice>
  </mc:AlternateContent>
  <xr:revisionPtr revIDLastSave="0" documentId="13_ncr:1_{3F04E3C3-81EF-4A14-9869-A7760F28AFB5}" xr6:coauthVersionLast="47" xr6:coauthVersionMax="47" xr10:uidLastSave="{00000000-0000-0000-0000-000000000000}"/>
  <bookViews>
    <workbookView xWindow="-120" yWindow="-120" windowWidth="29040" windowHeight="16440" tabRatio="740" xr2:uid="{2F1AD0FA-FA1D-4338-BE37-DB54AAB51C2C}"/>
  </bookViews>
  <sheets>
    <sheet name="Hoja 1" sheetId="16" r:id="rId1"/>
    <sheet name="repeticions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3" i="16" l="1"/>
  <c r="T502" i="16"/>
  <c r="AJ1019" i="16"/>
  <c r="AB872" i="16"/>
  <c r="N872" i="16"/>
  <c r="Z872" i="16"/>
  <c r="Y872" i="16"/>
  <c r="O872" i="16"/>
  <c r="M872" i="16"/>
  <c r="L872" i="16"/>
  <c r="K872" i="16"/>
  <c r="AA862" i="16"/>
  <c r="N862" i="16"/>
  <c r="Z862" i="16"/>
  <c r="AA861" i="16"/>
  <c r="Z861" i="16"/>
  <c r="M862" i="16"/>
  <c r="N861" i="16"/>
  <c r="M861" i="16"/>
  <c r="AD830" i="16"/>
  <c r="AC830" i="16"/>
  <c r="AK827" i="16"/>
  <c r="M830" i="16"/>
  <c r="L830" i="16"/>
  <c r="P662" i="16" l="1"/>
  <c r="O662" i="16"/>
  <c r="N662" i="16"/>
  <c r="M662" i="16"/>
  <c r="L662" i="16"/>
  <c r="P568" i="16"/>
  <c r="P567" i="16"/>
  <c r="O568" i="16"/>
  <c r="O567" i="16"/>
  <c r="C120" i="16" l="1"/>
  <c r="AA547" i="16"/>
  <c r="K543" i="16"/>
  <c r="K546" i="16"/>
  <c r="M546" i="16"/>
  <c r="M547" i="16"/>
  <c r="L547" i="16"/>
  <c r="L546" i="16"/>
  <c r="AC505" i="16" l="1"/>
  <c r="AC504" i="16"/>
  <c r="P505" i="16"/>
  <c r="P504" i="16"/>
  <c r="AB505" i="16"/>
  <c r="AB504" i="16"/>
  <c r="O505" i="16"/>
  <c r="O504" i="16"/>
  <c r="AZ309" i="16"/>
  <c r="BD309" i="16" s="1"/>
  <c r="BF309" i="16" s="1"/>
  <c r="BG308" i="16"/>
  <c r="BH308" i="16" s="1"/>
  <c r="BC308" i="16"/>
  <c r="AS309" i="16"/>
  <c r="AR309" i="16"/>
  <c r="AT309" i="16" s="1"/>
  <c r="AN309" i="16"/>
  <c r="AN310" i="16" s="1"/>
  <c r="AU308" i="16"/>
  <c r="AV308" i="16" s="1"/>
  <c r="AQ308" i="16"/>
  <c r="AN204" i="16"/>
  <c r="AS204" i="16" s="1"/>
  <c r="AU203" i="16"/>
  <c r="AV203" i="16" s="1"/>
  <c r="AQ203" i="16"/>
  <c r="AN205" i="16" l="1"/>
  <c r="AR204" i="16"/>
  <c r="BE309" i="16"/>
  <c r="BG309" i="16"/>
  <c r="BH309" i="16" s="1"/>
  <c r="AZ310" i="16"/>
  <c r="AS310" i="16"/>
  <c r="AN311" i="16"/>
  <c r="AR310" i="16"/>
  <c r="AT310" i="16" s="1"/>
  <c r="AU310" i="16" s="1"/>
  <c r="AV310" i="16" s="1"/>
  <c r="AU309" i="16"/>
  <c r="AV309" i="16" s="1"/>
  <c r="AT204" i="16"/>
  <c r="AU204" i="16" s="1"/>
  <c r="AV204" i="16" s="1"/>
  <c r="AS205" i="16" l="1"/>
  <c r="AN206" i="16"/>
  <c r="AR205" i="16"/>
  <c r="AT205" i="16" s="1"/>
  <c r="AU205" i="16" s="1"/>
  <c r="AV205" i="16" s="1"/>
  <c r="BE310" i="16"/>
  <c r="BD310" i="16"/>
  <c r="BF310" i="16" s="1"/>
  <c r="BG310" i="16" s="1"/>
  <c r="BH310" i="16" s="1"/>
  <c r="AZ311" i="16"/>
  <c r="AS311" i="16"/>
  <c r="AR311" i="16"/>
  <c r="AT311" i="16" s="1"/>
  <c r="AN312" i="16"/>
  <c r="AR206" i="16" l="1"/>
  <c r="AT206" i="16" s="1"/>
  <c r="AU206" i="16" s="1"/>
  <c r="AV206" i="16" s="1"/>
  <c r="AS206" i="16"/>
  <c r="AN207" i="16"/>
  <c r="BE311" i="16"/>
  <c r="AZ312" i="16"/>
  <c r="BD311" i="16"/>
  <c r="BF311" i="16" s="1"/>
  <c r="BG311" i="16" s="1"/>
  <c r="BH311" i="16" s="1"/>
  <c r="AN313" i="16"/>
  <c r="AR312" i="16"/>
  <c r="AT312" i="16" s="1"/>
  <c r="AU312" i="16" s="1"/>
  <c r="AV312" i="16" s="1"/>
  <c r="AS312" i="16"/>
  <c r="AU311" i="16"/>
  <c r="AV311" i="16" s="1"/>
  <c r="AR207" i="16" l="1"/>
  <c r="AT207" i="16" s="1"/>
  <c r="AU207" i="16" s="1"/>
  <c r="AV207" i="16" s="1"/>
  <c r="AS207" i="16"/>
  <c r="AN208" i="16"/>
  <c r="AZ313" i="16"/>
  <c r="BE312" i="16"/>
  <c r="BD312" i="16"/>
  <c r="BF312" i="16" s="1"/>
  <c r="BG312" i="16" s="1"/>
  <c r="BH312" i="16" s="1"/>
  <c r="AR313" i="16"/>
  <c r="AT313" i="16" s="1"/>
  <c r="AS313" i="16"/>
  <c r="AN314" i="16"/>
  <c r="AR208" i="16" l="1"/>
  <c r="AT208" i="16" s="1"/>
  <c r="AU208" i="16" s="1"/>
  <c r="AV208" i="16" s="1"/>
  <c r="AS208" i="16"/>
  <c r="AN209" i="16"/>
  <c r="BD313" i="16"/>
  <c r="BF313" i="16" s="1"/>
  <c r="BG313" i="16" s="1"/>
  <c r="BH313" i="16" s="1"/>
  <c r="AZ314" i="16"/>
  <c r="BE313" i="16"/>
  <c r="AS314" i="16"/>
  <c r="AR314" i="16"/>
  <c r="AT314" i="16" s="1"/>
  <c r="AU314" i="16" s="1"/>
  <c r="AV314" i="16" s="1"/>
  <c r="AU313" i="16"/>
  <c r="AV313" i="16" s="1"/>
  <c r="AT315" i="16"/>
  <c r="AR209" i="16" l="1"/>
  <c r="AT209" i="16" s="1"/>
  <c r="AS209" i="16"/>
  <c r="BE314" i="16"/>
  <c r="BD314" i="16"/>
  <c r="BF314" i="16" s="1"/>
  <c r="BG314" i="16" s="1"/>
  <c r="BH314" i="16" s="1"/>
  <c r="AU209" i="16" l="1"/>
  <c r="AV209" i="16" s="1"/>
  <c r="AT210" i="16"/>
  <c r="N956" i="16" l="1"/>
  <c r="O956" i="16"/>
  <c r="S956" i="16"/>
  <c r="R882" i="16"/>
  <c r="M1019" i="16"/>
  <c r="P1019" i="16"/>
  <c r="O1019" i="16"/>
  <c r="N1019" i="16"/>
  <c r="AC872" i="16"/>
  <c r="AA872" i="16"/>
  <c r="AC1019" i="16"/>
  <c r="AB1019" i="16"/>
  <c r="AA1019" i="16"/>
  <c r="S1019" i="16" l="1"/>
  <c r="AE1019" i="16"/>
  <c r="R1019" i="16"/>
  <c r="AF872" i="16"/>
  <c r="AE872" i="16"/>
  <c r="AF1019" i="16"/>
  <c r="AA830" i="16" l="1"/>
  <c r="AB830" i="16"/>
  <c r="AD547" i="16" l="1"/>
  <c r="AD546" i="16"/>
  <c r="Q547" i="16"/>
  <c r="Q546" i="16"/>
  <c r="AA1044" i="16" l="1"/>
  <c r="AE1044" i="16" s="1"/>
  <c r="N1044" i="16"/>
  <c r="S1044" i="16" s="1"/>
  <c r="AH1043" i="16"/>
  <c r="AI1043" i="16" s="1"/>
  <c r="AD1043" i="16"/>
  <c r="U1043" i="16"/>
  <c r="V1043" i="16" s="1"/>
  <c r="Q1043" i="16"/>
  <c r="AA1034" i="16"/>
  <c r="AF1034" i="16" s="1"/>
  <c r="N1034" i="16"/>
  <c r="S1034" i="16" s="1"/>
  <c r="AH1033" i="16"/>
  <c r="AI1033" i="16" s="1"/>
  <c r="AD1033" i="16"/>
  <c r="U1033" i="16"/>
  <c r="V1033" i="16" s="1"/>
  <c r="Q1033" i="16"/>
  <c r="AA1023" i="16"/>
  <c r="AA1024" i="16" s="1"/>
  <c r="AA1025" i="16" s="1"/>
  <c r="N1023" i="16"/>
  <c r="N1024" i="16" s="1"/>
  <c r="AH1022" i="16"/>
  <c r="AI1022" i="16" s="1"/>
  <c r="AD1022" i="16"/>
  <c r="U1022" i="16"/>
  <c r="V1022" i="16" s="1"/>
  <c r="Q1022" i="16"/>
  <c r="AA1013" i="16"/>
  <c r="AF1013" i="16" s="1"/>
  <c r="N1013" i="16"/>
  <c r="N1014" i="16" s="1"/>
  <c r="AH1012" i="16"/>
  <c r="AI1012" i="16" s="1"/>
  <c r="AD1012" i="16"/>
  <c r="U1012" i="16"/>
  <c r="V1012" i="16" s="1"/>
  <c r="Q1012" i="16"/>
  <c r="AA1002" i="16"/>
  <c r="AA1003" i="16" s="1"/>
  <c r="AA1004" i="16" s="1"/>
  <c r="N1002" i="16"/>
  <c r="N1003" i="16" s="1"/>
  <c r="AH1001" i="16"/>
  <c r="AI1001" i="16" s="1"/>
  <c r="AD1001" i="16"/>
  <c r="U1001" i="16"/>
  <c r="V1001" i="16" s="1"/>
  <c r="Q1001" i="16"/>
  <c r="AA992" i="16"/>
  <c r="AE992" i="16" s="1"/>
  <c r="N992" i="16"/>
  <c r="N993" i="16" s="1"/>
  <c r="R993" i="16" s="1"/>
  <c r="AH991" i="16"/>
  <c r="AI991" i="16" s="1"/>
  <c r="AD991" i="16"/>
  <c r="U991" i="16"/>
  <c r="V991" i="16" s="1"/>
  <c r="Q991" i="16"/>
  <c r="AA981" i="16"/>
  <c r="AE981" i="16" s="1"/>
  <c r="N981" i="16"/>
  <c r="N982" i="16" s="1"/>
  <c r="AH980" i="16"/>
  <c r="AI980" i="16" s="1"/>
  <c r="AD980" i="16"/>
  <c r="U980" i="16"/>
  <c r="V980" i="16" s="1"/>
  <c r="Q980" i="16"/>
  <c r="AA971" i="16"/>
  <c r="AF971" i="16" s="1"/>
  <c r="N971" i="16"/>
  <c r="R971" i="16" s="1"/>
  <c r="AH970" i="16"/>
  <c r="AI970" i="16" s="1"/>
  <c r="AD970" i="16"/>
  <c r="U970" i="16"/>
  <c r="V970" i="16" s="1"/>
  <c r="Q970" i="16"/>
  <c r="AA960" i="16"/>
  <c r="AA961" i="16" s="1"/>
  <c r="N960" i="16"/>
  <c r="N961" i="16" s="1"/>
  <c r="AH959" i="16"/>
  <c r="AI959" i="16" s="1"/>
  <c r="AD959" i="16"/>
  <c r="U959" i="16"/>
  <c r="V959" i="16" s="1"/>
  <c r="Q959" i="16"/>
  <c r="AA950" i="16"/>
  <c r="AA951" i="16" s="1"/>
  <c r="N950" i="16"/>
  <c r="N951" i="16" s="1"/>
  <c r="AH949" i="16"/>
  <c r="AI949" i="16" s="1"/>
  <c r="AD949" i="16"/>
  <c r="U949" i="16"/>
  <c r="V949" i="16" s="1"/>
  <c r="Q949" i="16"/>
  <c r="AA940" i="16"/>
  <c r="AA941" i="16" s="1"/>
  <c r="AF939" i="16"/>
  <c r="AA939" i="16"/>
  <c r="AE939" i="16" s="1"/>
  <c r="AG939" i="16" s="1"/>
  <c r="N939" i="16"/>
  <c r="N940" i="16" s="1"/>
  <c r="AH938" i="16"/>
  <c r="AI938" i="16" s="1"/>
  <c r="AD938" i="16"/>
  <c r="U938" i="16"/>
  <c r="V938" i="16" s="1"/>
  <c r="Q938" i="16"/>
  <c r="AA929" i="16"/>
  <c r="AA930" i="16" s="1"/>
  <c r="N929" i="16"/>
  <c r="N930" i="16" s="1"/>
  <c r="AH928" i="16"/>
  <c r="AI928" i="16" s="1"/>
  <c r="AD928" i="16"/>
  <c r="U928" i="16"/>
  <c r="V928" i="16" s="1"/>
  <c r="Q928" i="16"/>
  <c r="AA918" i="16"/>
  <c r="AF918" i="16" s="1"/>
  <c r="N918" i="16"/>
  <c r="N919" i="16" s="1"/>
  <c r="AH917" i="16"/>
  <c r="AI917" i="16" s="1"/>
  <c r="AD917" i="16"/>
  <c r="U917" i="16"/>
  <c r="V917" i="16" s="1"/>
  <c r="Q917" i="16"/>
  <c r="AA908" i="16"/>
  <c r="AA909" i="16" s="1"/>
  <c r="N908" i="16"/>
  <c r="N909" i="16" s="1"/>
  <c r="AH907" i="16"/>
  <c r="AI907" i="16" s="1"/>
  <c r="AD907" i="16"/>
  <c r="U907" i="16"/>
  <c r="V907" i="16" s="1"/>
  <c r="Q907" i="16"/>
  <c r="AA897" i="16"/>
  <c r="AE897" i="16" s="1"/>
  <c r="AG897" i="16" s="1"/>
  <c r="N897" i="16"/>
  <c r="N898" i="16" s="1"/>
  <c r="S898" i="16" s="1"/>
  <c r="AH896" i="16"/>
  <c r="AI896" i="16" s="1"/>
  <c r="AD896" i="16"/>
  <c r="U896" i="16"/>
  <c r="V896" i="16" s="1"/>
  <c r="Q896" i="16"/>
  <c r="AF887" i="16"/>
  <c r="AA887" i="16"/>
  <c r="AE887" i="16" s="1"/>
  <c r="N887" i="16"/>
  <c r="N888" i="16" s="1"/>
  <c r="AH886" i="16"/>
  <c r="AI886" i="16" s="1"/>
  <c r="AD886" i="16"/>
  <c r="U886" i="16"/>
  <c r="V886" i="16" s="1"/>
  <c r="Q886" i="16"/>
  <c r="AA876" i="16"/>
  <c r="AE876" i="16" s="1"/>
  <c r="N876" i="16"/>
  <c r="N877" i="16" s="1"/>
  <c r="AH875" i="16"/>
  <c r="AI875" i="16" s="1"/>
  <c r="AD875" i="16"/>
  <c r="U875" i="16"/>
  <c r="V875" i="16" s="1"/>
  <c r="Q875" i="16"/>
  <c r="AA866" i="16"/>
  <c r="AA867" i="16" s="1"/>
  <c r="N866" i="16"/>
  <c r="S866" i="16" s="1"/>
  <c r="AH865" i="16"/>
  <c r="AI865" i="16" s="1"/>
  <c r="AD865" i="16"/>
  <c r="U865" i="16"/>
  <c r="V865" i="16" s="1"/>
  <c r="Q865" i="16"/>
  <c r="AA855" i="16"/>
  <c r="AF855" i="16" s="1"/>
  <c r="N855" i="16"/>
  <c r="N856" i="16" s="1"/>
  <c r="AH854" i="16"/>
  <c r="AI854" i="16" s="1"/>
  <c r="AD854" i="16"/>
  <c r="U854" i="16"/>
  <c r="V854" i="16" s="1"/>
  <c r="Q854" i="16"/>
  <c r="AA845" i="16"/>
  <c r="AA846" i="16" s="1"/>
  <c r="N845" i="16"/>
  <c r="N846" i="16" s="1"/>
  <c r="AH844" i="16"/>
  <c r="AI844" i="16" s="1"/>
  <c r="AD844" i="16"/>
  <c r="U844" i="16"/>
  <c r="V844" i="16" s="1"/>
  <c r="Q844" i="16"/>
  <c r="D875" i="16" l="1"/>
  <c r="C875" i="16"/>
  <c r="D886" i="16"/>
  <c r="C886" i="16"/>
  <c r="D865" i="16"/>
  <c r="C865" i="16"/>
  <c r="R897" i="16"/>
  <c r="T897" i="16" s="1"/>
  <c r="R950" i="16"/>
  <c r="AA888" i="16"/>
  <c r="AF888" i="16" s="1"/>
  <c r="AE1002" i="16"/>
  <c r="AG1002" i="16" s="1"/>
  <c r="D844" i="16"/>
  <c r="C844" i="16"/>
  <c r="AF1002" i="16"/>
  <c r="AF981" i="16"/>
  <c r="AF1044" i="16"/>
  <c r="D854" i="16"/>
  <c r="C854" i="16"/>
  <c r="D896" i="16"/>
  <c r="C896" i="16"/>
  <c r="AA982" i="16"/>
  <c r="AE982" i="16" s="1"/>
  <c r="AG1044" i="16"/>
  <c r="AH1044" i="16" s="1"/>
  <c r="AI1044" i="16" s="1"/>
  <c r="AA1045" i="16"/>
  <c r="AF1045" i="16" s="1"/>
  <c r="AE1023" i="16"/>
  <c r="AG1023" i="16" s="1"/>
  <c r="AH1023" i="16" s="1"/>
  <c r="AI1023" i="16" s="1"/>
  <c r="AF1023" i="16"/>
  <c r="AG992" i="16"/>
  <c r="AH992" i="16" s="1"/>
  <c r="AI992" i="16" s="1"/>
  <c r="AG981" i="16"/>
  <c r="AG982" i="16"/>
  <c r="T971" i="16"/>
  <c r="U971" i="16" s="1"/>
  <c r="V971" i="16" s="1"/>
  <c r="AA962" i="16"/>
  <c r="AA963" i="16" s="1"/>
  <c r="AF961" i="16"/>
  <c r="AE961" i="16"/>
  <c r="AE960" i="16"/>
  <c r="AG960" i="16" s="1"/>
  <c r="AH960" i="16" s="1"/>
  <c r="AI960" i="16" s="1"/>
  <c r="AF960" i="16"/>
  <c r="T950" i="16"/>
  <c r="S950" i="16"/>
  <c r="AE918" i="16"/>
  <c r="AG918" i="16" s="1"/>
  <c r="AH918" i="16" s="1"/>
  <c r="AI918" i="16" s="1"/>
  <c r="AA919" i="16"/>
  <c r="AA920" i="16" s="1"/>
  <c r="D1043" i="16"/>
  <c r="C1043" i="16"/>
  <c r="D1033" i="16"/>
  <c r="C1033" i="16"/>
  <c r="C1022" i="16"/>
  <c r="D1022" i="16"/>
  <c r="D1012" i="16"/>
  <c r="C1012" i="16"/>
  <c r="D1001" i="16"/>
  <c r="C1001" i="16"/>
  <c r="D991" i="16"/>
  <c r="C991" i="16"/>
  <c r="D980" i="16"/>
  <c r="C980" i="16"/>
  <c r="D970" i="16"/>
  <c r="C970" i="16"/>
  <c r="D959" i="16"/>
  <c r="C959" i="16"/>
  <c r="C949" i="16"/>
  <c r="D949" i="16"/>
  <c r="C938" i="16"/>
  <c r="D938" i="16"/>
  <c r="D928" i="16"/>
  <c r="C928" i="16"/>
  <c r="D917" i="16"/>
  <c r="C917" i="16"/>
  <c r="C907" i="16"/>
  <c r="D907" i="16"/>
  <c r="AE855" i="16"/>
  <c r="AG855" i="16" s="1"/>
  <c r="AA856" i="16"/>
  <c r="AA857" i="16" s="1"/>
  <c r="AA877" i="16"/>
  <c r="AE877" i="16" s="1"/>
  <c r="AG876" i="16"/>
  <c r="AF876" i="16"/>
  <c r="AG887" i="16"/>
  <c r="AH887" i="16" s="1"/>
  <c r="AI887" i="16" s="1"/>
  <c r="AA898" i="16"/>
  <c r="AA899" i="16" s="1"/>
  <c r="S897" i="16"/>
  <c r="R1044" i="16"/>
  <c r="T1044" i="16" s="1"/>
  <c r="R1034" i="16"/>
  <c r="T1034" i="16" s="1"/>
  <c r="AE1034" i="16"/>
  <c r="AG1034" i="16" s="1"/>
  <c r="AA1035" i="16"/>
  <c r="N1045" i="16"/>
  <c r="N1035" i="16"/>
  <c r="AA1046" i="16"/>
  <c r="S1024" i="16"/>
  <c r="N1025" i="16"/>
  <c r="R1024" i="16"/>
  <c r="N1015" i="16"/>
  <c r="S1014" i="16"/>
  <c r="R1014" i="16"/>
  <c r="AE1025" i="16"/>
  <c r="AA1026" i="16"/>
  <c r="AF1025" i="16"/>
  <c r="S1023" i="16"/>
  <c r="AA1014" i="16"/>
  <c r="AE1013" i="16"/>
  <c r="AG1013" i="16" s="1"/>
  <c r="R1023" i="16"/>
  <c r="T1023" i="16" s="1"/>
  <c r="R1013" i="16"/>
  <c r="T1013" i="16" s="1"/>
  <c r="AE1024" i="16"/>
  <c r="S1013" i="16"/>
  <c r="AF1024" i="16"/>
  <c r="AA1005" i="16"/>
  <c r="AF1004" i="16"/>
  <c r="AE1004" i="16"/>
  <c r="S1003" i="16"/>
  <c r="N1004" i="16"/>
  <c r="R1003" i="16"/>
  <c r="AH1002" i="16"/>
  <c r="AI1002" i="16" s="1"/>
  <c r="N994" i="16"/>
  <c r="R994" i="16" s="1"/>
  <c r="S993" i="16"/>
  <c r="AF992" i="16"/>
  <c r="R992" i="16"/>
  <c r="T992" i="16" s="1"/>
  <c r="AE1003" i="16"/>
  <c r="AG1003" i="16" s="1"/>
  <c r="AH1003" i="16" s="1"/>
  <c r="AI1003" i="16" s="1"/>
  <c r="AA993" i="16"/>
  <c r="R1002" i="16"/>
  <c r="T1002" i="16" s="1"/>
  <c r="S1002" i="16"/>
  <c r="S992" i="16"/>
  <c r="T993" i="16" s="1"/>
  <c r="AF1003" i="16"/>
  <c r="R982" i="16"/>
  <c r="S982" i="16"/>
  <c r="N983" i="16"/>
  <c r="R981" i="16"/>
  <c r="T981" i="16" s="1"/>
  <c r="S981" i="16"/>
  <c r="S971" i="16"/>
  <c r="AA972" i="16"/>
  <c r="AF982" i="16"/>
  <c r="N972" i="16"/>
  <c r="AA983" i="16"/>
  <c r="AE971" i="16"/>
  <c r="AG971" i="16" s="1"/>
  <c r="S951" i="16"/>
  <c r="R951" i="16"/>
  <c r="N952" i="16"/>
  <c r="U950" i="16"/>
  <c r="V950" i="16" s="1"/>
  <c r="AE962" i="16"/>
  <c r="AF962" i="16"/>
  <c r="S961" i="16"/>
  <c r="R961" i="16"/>
  <c r="N962" i="16"/>
  <c r="AF951" i="16"/>
  <c r="AE951" i="16"/>
  <c r="AA952" i="16"/>
  <c r="AE950" i="16"/>
  <c r="AG950" i="16" s="1"/>
  <c r="R960" i="16"/>
  <c r="T960" i="16" s="1"/>
  <c r="AF950" i="16"/>
  <c r="S960" i="16"/>
  <c r="N931" i="16"/>
  <c r="R930" i="16"/>
  <c r="S930" i="16"/>
  <c r="AF930" i="16"/>
  <c r="AE930" i="16"/>
  <c r="AA931" i="16"/>
  <c r="AF941" i="16"/>
  <c r="AE941" i="16"/>
  <c r="AA942" i="16"/>
  <c r="S940" i="16"/>
  <c r="R940" i="16"/>
  <c r="N941" i="16"/>
  <c r="AH939" i="16"/>
  <c r="AI939" i="16" s="1"/>
  <c r="R939" i="16"/>
  <c r="T939" i="16" s="1"/>
  <c r="AF929" i="16"/>
  <c r="S939" i="16"/>
  <c r="R929" i="16"/>
  <c r="T929" i="16" s="1"/>
  <c r="AE940" i="16"/>
  <c r="AG940" i="16" s="1"/>
  <c r="AH940" i="16" s="1"/>
  <c r="AI940" i="16" s="1"/>
  <c r="AE929" i="16"/>
  <c r="AG929" i="16" s="1"/>
  <c r="S929" i="16"/>
  <c r="AF940" i="16"/>
  <c r="S909" i="16"/>
  <c r="R909" i="16"/>
  <c r="N910" i="16"/>
  <c r="AF909" i="16"/>
  <c r="AE909" i="16"/>
  <c r="AA910" i="16"/>
  <c r="AA921" i="16"/>
  <c r="AF920" i="16"/>
  <c r="AE920" i="16"/>
  <c r="S919" i="16"/>
  <c r="R919" i="16"/>
  <c r="N920" i="16"/>
  <c r="R918" i="16"/>
  <c r="T918" i="16" s="1"/>
  <c r="AF908" i="16"/>
  <c r="S918" i="16"/>
  <c r="AE908" i="16"/>
  <c r="AG908" i="16" s="1"/>
  <c r="R908" i="16"/>
  <c r="T908" i="16" s="1"/>
  <c r="AE919" i="16"/>
  <c r="AG919" i="16" s="1"/>
  <c r="S908" i="16"/>
  <c r="AF919" i="16"/>
  <c r="U897" i="16"/>
  <c r="V897" i="16" s="1"/>
  <c r="R888" i="16"/>
  <c r="S888" i="16"/>
  <c r="N889" i="16"/>
  <c r="AH897" i="16"/>
  <c r="AI897" i="16" s="1"/>
  <c r="AE899" i="16"/>
  <c r="AA900" i="16"/>
  <c r="AF899" i="16"/>
  <c r="AA889" i="16"/>
  <c r="AF897" i="16"/>
  <c r="N899" i="16"/>
  <c r="R887" i="16"/>
  <c r="T887" i="16" s="1"/>
  <c r="AE898" i="16"/>
  <c r="AF898" i="16"/>
  <c r="AE888" i="16"/>
  <c r="AG888" i="16" s="1"/>
  <c r="R898" i="16"/>
  <c r="S887" i="16"/>
  <c r="S877" i="16"/>
  <c r="R877" i="16"/>
  <c r="N878" i="16"/>
  <c r="AA868" i="16"/>
  <c r="AF867" i="16"/>
  <c r="AE867" i="16"/>
  <c r="R876" i="16"/>
  <c r="T876" i="16" s="1"/>
  <c r="AF866" i="16"/>
  <c r="AF877" i="16"/>
  <c r="N867" i="16"/>
  <c r="AA878" i="16"/>
  <c r="AE866" i="16"/>
  <c r="AG866" i="16" s="1"/>
  <c r="S876" i="16"/>
  <c r="R866" i="16"/>
  <c r="T866" i="16" s="1"/>
  <c r="S856" i="16"/>
  <c r="R856" i="16"/>
  <c r="N857" i="16"/>
  <c r="AH855" i="16"/>
  <c r="AI855" i="16" s="1"/>
  <c r="AF846" i="16"/>
  <c r="AA847" i="16"/>
  <c r="AE846" i="16"/>
  <c r="N847" i="16"/>
  <c r="S846" i="16"/>
  <c r="R846" i="16"/>
  <c r="AE857" i="16"/>
  <c r="AF857" i="16"/>
  <c r="AA858" i="16"/>
  <c r="S855" i="16"/>
  <c r="R845" i="16"/>
  <c r="T845" i="16" s="1"/>
  <c r="AE845" i="16"/>
  <c r="AG845" i="16" s="1"/>
  <c r="R855" i="16"/>
  <c r="T855" i="16" s="1"/>
  <c r="AF845" i="16"/>
  <c r="AE856" i="16"/>
  <c r="AG856" i="16" s="1"/>
  <c r="AH856" i="16" s="1"/>
  <c r="AI856" i="16" s="1"/>
  <c r="S845" i="16"/>
  <c r="AF856" i="16"/>
  <c r="I14" i="17"/>
  <c r="I4" i="17"/>
  <c r="F57" i="17"/>
  <c r="K57" i="17" s="1"/>
  <c r="M56" i="17"/>
  <c r="N56" i="17" s="1"/>
  <c r="I56" i="17"/>
  <c r="F47" i="17"/>
  <c r="K47" i="17" s="1"/>
  <c r="M46" i="17"/>
  <c r="N46" i="17" s="1"/>
  <c r="I46" i="17"/>
  <c r="F36" i="17"/>
  <c r="K36" i="17" s="1"/>
  <c r="M35" i="17"/>
  <c r="N35" i="17" s="1"/>
  <c r="I35" i="17"/>
  <c r="F26" i="17"/>
  <c r="J26" i="17" s="1"/>
  <c r="M25" i="17"/>
  <c r="N25" i="17" s="1"/>
  <c r="I25" i="17"/>
  <c r="F15" i="17"/>
  <c r="M14" i="17"/>
  <c r="N14" i="17" s="1"/>
  <c r="F5" i="17"/>
  <c r="F6" i="17" s="1"/>
  <c r="F7" i="17" s="1"/>
  <c r="M4" i="17"/>
  <c r="N4" i="17" s="1"/>
  <c r="AG867" i="16" l="1"/>
  <c r="AG846" i="16"/>
  <c r="AG1004" i="16"/>
  <c r="AG1024" i="16"/>
  <c r="AH1024" i="16" s="1"/>
  <c r="AI1024" i="16" s="1"/>
  <c r="T1003" i="16"/>
  <c r="U1003" i="16" s="1"/>
  <c r="V1003" i="16" s="1"/>
  <c r="AG962" i="16"/>
  <c r="AH982" i="16"/>
  <c r="AI982" i="16" s="1"/>
  <c r="AH981" i="16"/>
  <c r="AI981" i="16" s="1"/>
  <c r="AG951" i="16"/>
  <c r="AH951" i="16" s="1"/>
  <c r="AI951" i="16" s="1"/>
  <c r="T951" i="16"/>
  <c r="U951" i="16" s="1"/>
  <c r="V951" i="16" s="1"/>
  <c r="T940" i="16"/>
  <c r="U940" i="16" s="1"/>
  <c r="V940" i="16" s="1"/>
  <c r="AE1045" i="16"/>
  <c r="AG1045" i="16" s="1"/>
  <c r="T1014" i="16"/>
  <c r="U1014" i="16" s="1"/>
  <c r="V1014" i="16" s="1"/>
  <c r="D1002" i="16"/>
  <c r="AG961" i="16"/>
  <c r="AH961" i="16" s="1"/>
  <c r="AI961" i="16" s="1"/>
  <c r="AG941" i="16"/>
  <c r="AH919" i="16"/>
  <c r="AI919" i="16" s="1"/>
  <c r="T898" i="16"/>
  <c r="U898" i="16" s="1"/>
  <c r="V898" i="16" s="1"/>
  <c r="AH888" i="16"/>
  <c r="AI888" i="16" s="1"/>
  <c r="C1002" i="16"/>
  <c r="D897" i="16"/>
  <c r="C897" i="16"/>
  <c r="AH876" i="16"/>
  <c r="AI876" i="16" s="1"/>
  <c r="AG877" i="16"/>
  <c r="AH877" i="16" s="1"/>
  <c r="AI877" i="16" s="1"/>
  <c r="AH1034" i="16"/>
  <c r="AI1034" i="16" s="1"/>
  <c r="AA1036" i="16"/>
  <c r="AF1035" i="16"/>
  <c r="AE1035" i="16"/>
  <c r="AG1035" i="16" s="1"/>
  <c r="AH1035" i="16" s="1"/>
  <c r="AI1035" i="16" s="1"/>
  <c r="U1044" i="16"/>
  <c r="V1044" i="16" s="1"/>
  <c r="AE1046" i="16"/>
  <c r="AG1046" i="16" s="1"/>
  <c r="AF1046" i="16"/>
  <c r="AA1047" i="16"/>
  <c r="S1045" i="16"/>
  <c r="R1045" i="16"/>
  <c r="T1045" i="16" s="1"/>
  <c r="U1045" i="16" s="1"/>
  <c r="V1045" i="16" s="1"/>
  <c r="N1046" i="16"/>
  <c r="U1034" i="16"/>
  <c r="V1034" i="16" s="1"/>
  <c r="R1035" i="16"/>
  <c r="T1035" i="16" s="1"/>
  <c r="U1035" i="16" s="1"/>
  <c r="V1035" i="16" s="1"/>
  <c r="S1035" i="16"/>
  <c r="N1036" i="16"/>
  <c r="AF1014" i="16"/>
  <c r="AE1014" i="16"/>
  <c r="AG1014" i="16" s="1"/>
  <c r="AH1014" i="16" s="1"/>
  <c r="AI1014" i="16" s="1"/>
  <c r="AA1015" i="16"/>
  <c r="U1023" i="16"/>
  <c r="V1023" i="16" s="1"/>
  <c r="AH1013" i="16"/>
  <c r="AI1013" i="16" s="1"/>
  <c r="T1024" i="16"/>
  <c r="U1024" i="16" s="1"/>
  <c r="V1024" i="16" s="1"/>
  <c r="N1016" i="16"/>
  <c r="S1015" i="16"/>
  <c r="R1015" i="16"/>
  <c r="T1015" i="16" s="1"/>
  <c r="AA1027" i="16"/>
  <c r="AF1026" i="16"/>
  <c r="AE1026" i="16"/>
  <c r="AG1026" i="16" s="1"/>
  <c r="N1026" i="16"/>
  <c r="R1025" i="16"/>
  <c r="T1025" i="16" s="1"/>
  <c r="S1025" i="16"/>
  <c r="U1013" i="16"/>
  <c r="V1013" i="16" s="1"/>
  <c r="AG1025" i="16"/>
  <c r="AH1025" i="16" s="1"/>
  <c r="AI1025" i="16" s="1"/>
  <c r="AF993" i="16"/>
  <c r="AE993" i="16"/>
  <c r="AG993" i="16" s="1"/>
  <c r="AH993" i="16" s="1"/>
  <c r="AI993" i="16" s="1"/>
  <c r="AA994" i="16"/>
  <c r="AH1004" i="16"/>
  <c r="AI1004" i="16" s="1"/>
  <c r="N995" i="16"/>
  <c r="S994" i="16"/>
  <c r="T994" i="16"/>
  <c r="U994" i="16" s="1"/>
  <c r="V994" i="16" s="1"/>
  <c r="U992" i="16"/>
  <c r="V992" i="16" s="1"/>
  <c r="U993" i="16"/>
  <c r="V993" i="16" s="1"/>
  <c r="AA1006" i="16"/>
  <c r="AF1005" i="16"/>
  <c r="AE1005" i="16"/>
  <c r="AG1005" i="16" s="1"/>
  <c r="AH1005" i="16" s="1"/>
  <c r="AI1005" i="16" s="1"/>
  <c r="N1005" i="16"/>
  <c r="S1004" i="16"/>
  <c r="R1004" i="16"/>
  <c r="T1004" i="16" s="1"/>
  <c r="U1004" i="16" s="1"/>
  <c r="V1004" i="16" s="1"/>
  <c r="U1002" i="16"/>
  <c r="V1002" i="16" s="1"/>
  <c r="T982" i="16"/>
  <c r="U982" i="16" s="1"/>
  <c r="V982" i="16" s="1"/>
  <c r="U981" i="16"/>
  <c r="V981" i="16" s="1"/>
  <c r="D971" i="16" s="1"/>
  <c r="AH971" i="16"/>
  <c r="AI971" i="16" s="1"/>
  <c r="AE983" i="16"/>
  <c r="AG983" i="16" s="1"/>
  <c r="AH983" i="16" s="1"/>
  <c r="AI983" i="16" s="1"/>
  <c r="AA984" i="16"/>
  <c r="AF983" i="16"/>
  <c r="R972" i="16"/>
  <c r="T972" i="16" s="1"/>
  <c r="U972" i="16" s="1"/>
  <c r="V972" i="16" s="1"/>
  <c r="N973" i="16"/>
  <c r="S972" i="16"/>
  <c r="AE972" i="16"/>
  <c r="AG972" i="16" s="1"/>
  <c r="AH972" i="16" s="1"/>
  <c r="AI972" i="16" s="1"/>
  <c r="AF972" i="16"/>
  <c r="AA973" i="16"/>
  <c r="N984" i="16"/>
  <c r="S983" i="16"/>
  <c r="R983" i="16"/>
  <c r="T983" i="16" s="1"/>
  <c r="AA953" i="16"/>
  <c r="AF952" i="16"/>
  <c r="AE952" i="16"/>
  <c r="AG952" i="16" s="1"/>
  <c r="AH952" i="16" s="1"/>
  <c r="AI952" i="16" s="1"/>
  <c r="N963" i="16"/>
  <c r="S962" i="16"/>
  <c r="R962" i="16"/>
  <c r="T962" i="16" s="1"/>
  <c r="T961" i="16"/>
  <c r="U961" i="16" s="1"/>
  <c r="V961" i="16" s="1"/>
  <c r="C951" i="16" s="1"/>
  <c r="U960" i="16"/>
  <c r="V960" i="16" s="1"/>
  <c r="D950" i="16" s="1"/>
  <c r="N953" i="16"/>
  <c r="S952" i="16"/>
  <c r="R952" i="16"/>
  <c r="T952" i="16" s="1"/>
  <c r="AH950" i="16"/>
  <c r="AI950" i="16" s="1"/>
  <c r="AA964" i="16"/>
  <c r="AF963" i="16"/>
  <c r="AE963" i="16"/>
  <c r="AG963" i="16" s="1"/>
  <c r="AE931" i="16"/>
  <c r="AG931" i="16" s="1"/>
  <c r="AA932" i="16"/>
  <c r="AF931" i="16"/>
  <c r="AG930" i="16"/>
  <c r="AH930" i="16" s="1"/>
  <c r="AI930" i="16" s="1"/>
  <c r="AH929" i="16"/>
  <c r="AI929" i="16" s="1"/>
  <c r="R941" i="16"/>
  <c r="T941" i="16" s="1"/>
  <c r="U941" i="16" s="1"/>
  <c r="V941" i="16" s="1"/>
  <c r="N942" i="16"/>
  <c r="S941" i="16"/>
  <c r="U939" i="16"/>
  <c r="V939" i="16" s="1"/>
  <c r="U929" i="16"/>
  <c r="V929" i="16" s="1"/>
  <c r="T930" i="16"/>
  <c r="U930" i="16" s="1"/>
  <c r="V930" i="16" s="1"/>
  <c r="AA943" i="16"/>
  <c r="AF942" i="16"/>
  <c r="AE942" i="16"/>
  <c r="AG942" i="16" s="1"/>
  <c r="N932" i="16"/>
  <c r="S931" i="16"/>
  <c r="R931" i="16"/>
  <c r="T931" i="16" s="1"/>
  <c r="AG909" i="16"/>
  <c r="AH909" i="16" s="1"/>
  <c r="AI909" i="16" s="1"/>
  <c r="U918" i="16"/>
  <c r="V918" i="16" s="1"/>
  <c r="N921" i="16"/>
  <c r="S920" i="16"/>
  <c r="R920" i="16"/>
  <c r="T920" i="16" s="1"/>
  <c r="AF910" i="16"/>
  <c r="AA911" i="16"/>
  <c r="AE910" i="16"/>
  <c r="AG910" i="16" s="1"/>
  <c r="T919" i="16"/>
  <c r="U908" i="16"/>
  <c r="V908" i="16" s="1"/>
  <c r="AG920" i="16"/>
  <c r="AH920" i="16" s="1"/>
  <c r="AI920" i="16" s="1"/>
  <c r="N911" i="16"/>
  <c r="S910" i="16"/>
  <c r="R910" i="16"/>
  <c r="T910" i="16" s="1"/>
  <c r="AH908" i="16"/>
  <c r="AI908" i="16" s="1"/>
  <c r="T909" i="16"/>
  <c r="U909" i="16" s="1"/>
  <c r="V909" i="16" s="1"/>
  <c r="AA922" i="16"/>
  <c r="AF921" i="16"/>
  <c r="AE921" i="16"/>
  <c r="AG921" i="16" s="1"/>
  <c r="U887" i="16"/>
  <c r="V887" i="16" s="1"/>
  <c r="N900" i="16"/>
  <c r="S899" i="16"/>
  <c r="R899" i="16"/>
  <c r="T899" i="16" s="1"/>
  <c r="U899" i="16" s="1"/>
  <c r="V899" i="16" s="1"/>
  <c r="R889" i="16"/>
  <c r="T889" i="16" s="1"/>
  <c r="N890" i="16"/>
  <c r="S889" i="16"/>
  <c r="AF889" i="16"/>
  <c r="AE889" i="16"/>
  <c r="AG889" i="16" s="1"/>
  <c r="AH889" i="16" s="1"/>
  <c r="AI889" i="16" s="1"/>
  <c r="AA890" i="16"/>
  <c r="AF900" i="16"/>
  <c r="AE900" i="16"/>
  <c r="AG900" i="16" s="1"/>
  <c r="AA901" i="16"/>
  <c r="T888" i="16"/>
  <c r="U888" i="16" s="1"/>
  <c r="V888" i="16" s="1"/>
  <c r="AG899" i="16"/>
  <c r="AG898" i="16"/>
  <c r="U866" i="16"/>
  <c r="V866" i="16" s="1"/>
  <c r="AA869" i="16"/>
  <c r="AF868" i="16"/>
  <c r="AE868" i="16"/>
  <c r="AG868" i="16" s="1"/>
  <c r="AH868" i="16" s="1"/>
  <c r="AI868" i="16" s="1"/>
  <c r="AE878" i="16"/>
  <c r="AG878" i="16" s="1"/>
  <c r="AH878" i="16" s="1"/>
  <c r="AI878" i="16" s="1"/>
  <c r="AA879" i="16"/>
  <c r="AF878" i="16"/>
  <c r="S878" i="16"/>
  <c r="R878" i="16"/>
  <c r="T878" i="16" s="1"/>
  <c r="N879" i="16"/>
  <c r="T877" i="16"/>
  <c r="U877" i="16" s="1"/>
  <c r="V877" i="16" s="1"/>
  <c r="AH866" i="16"/>
  <c r="AI866" i="16" s="1"/>
  <c r="AH867" i="16"/>
  <c r="AI867" i="16" s="1"/>
  <c r="R867" i="16"/>
  <c r="T867" i="16" s="1"/>
  <c r="U867" i="16" s="1"/>
  <c r="V867" i="16" s="1"/>
  <c r="S867" i="16"/>
  <c r="N868" i="16"/>
  <c r="U876" i="16"/>
  <c r="V876" i="16" s="1"/>
  <c r="AG857" i="16"/>
  <c r="AH857" i="16" s="1"/>
  <c r="AI857" i="16" s="1"/>
  <c r="T846" i="16"/>
  <c r="U846" i="16" s="1"/>
  <c r="V846" i="16" s="1"/>
  <c r="N858" i="16"/>
  <c r="S857" i="16"/>
  <c r="R857" i="16"/>
  <c r="T857" i="16" s="1"/>
  <c r="AA848" i="16"/>
  <c r="AF847" i="16"/>
  <c r="AE847" i="16"/>
  <c r="AG847" i="16" s="1"/>
  <c r="AH847" i="16" s="1"/>
  <c r="AI847" i="16" s="1"/>
  <c r="U855" i="16"/>
  <c r="V855" i="16" s="1"/>
  <c r="T856" i="16"/>
  <c r="U856" i="16" s="1"/>
  <c r="V856" i="16" s="1"/>
  <c r="U845" i="16"/>
  <c r="V845" i="16" s="1"/>
  <c r="AA859" i="16"/>
  <c r="AF858" i="16"/>
  <c r="AE858" i="16"/>
  <c r="AG858" i="16" s="1"/>
  <c r="AH845" i="16"/>
  <c r="AI845" i="16" s="1"/>
  <c r="AH846" i="16"/>
  <c r="AI846" i="16" s="1"/>
  <c r="N848" i="16"/>
  <c r="S847" i="16"/>
  <c r="R847" i="16"/>
  <c r="T847" i="16" s="1"/>
  <c r="L26" i="17"/>
  <c r="M26" i="17" s="1"/>
  <c r="N26" i="17" s="1"/>
  <c r="K26" i="17"/>
  <c r="F27" i="17"/>
  <c r="F28" i="17" s="1"/>
  <c r="K28" i="17" s="1"/>
  <c r="F8" i="17"/>
  <c r="F9" i="17" s="1"/>
  <c r="J7" i="17"/>
  <c r="K7" i="17"/>
  <c r="F29" i="17"/>
  <c r="F30" i="17" s="1"/>
  <c r="J28" i="17"/>
  <c r="J5" i="17"/>
  <c r="L5" i="17" s="1"/>
  <c r="M5" i="17" s="1"/>
  <c r="N5" i="17" s="1"/>
  <c r="K5" i="17"/>
  <c r="F37" i="17"/>
  <c r="K37" i="17" s="1"/>
  <c r="F16" i="17"/>
  <c r="K15" i="17"/>
  <c r="J15" i="17"/>
  <c r="L15" i="17" s="1"/>
  <c r="F48" i="17"/>
  <c r="J47" i="17"/>
  <c r="L47" i="17" s="1"/>
  <c r="K27" i="17"/>
  <c r="J27" i="17"/>
  <c r="J57" i="17"/>
  <c r="L57" i="17" s="1"/>
  <c r="F58" i="17"/>
  <c r="J6" i="17"/>
  <c r="K6" i="17"/>
  <c r="J36" i="17"/>
  <c r="L36" i="17" s="1"/>
  <c r="C971" i="16" l="1"/>
  <c r="D845" i="16"/>
  <c r="C845" i="16"/>
  <c r="D855" i="16"/>
  <c r="C855" i="16"/>
  <c r="AH1046" i="16"/>
  <c r="AI1046" i="16" s="1"/>
  <c r="U1015" i="16"/>
  <c r="V1015" i="16" s="1"/>
  <c r="AH963" i="16"/>
  <c r="AI963" i="16" s="1"/>
  <c r="AH1026" i="16"/>
  <c r="AI1026" i="16" s="1"/>
  <c r="U1025" i="16"/>
  <c r="V1025" i="16" s="1"/>
  <c r="U983" i="16"/>
  <c r="V983" i="16" s="1"/>
  <c r="AH921" i="16"/>
  <c r="AI921" i="16" s="1"/>
  <c r="U920" i="16"/>
  <c r="V920" i="16" s="1"/>
  <c r="AH910" i="16"/>
  <c r="AI910" i="16" s="1"/>
  <c r="U910" i="16"/>
  <c r="V910" i="16" s="1"/>
  <c r="C910" i="16" s="1"/>
  <c r="AH1045" i="16"/>
  <c r="AI1045" i="16" s="1"/>
  <c r="C1045" i="16" s="1"/>
  <c r="AH962" i="16"/>
  <c r="AI962" i="16" s="1"/>
  <c r="C950" i="16"/>
  <c r="D951" i="16"/>
  <c r="U952" i="16"/>
  <c r="V952" i="16" s="1"/>
  <c r="AH941" i="16"/>
  <c r="AI941" i="16" s="1"/>
  <c r="AH942" i="16"/>
  <c r="AI942" i="16" s="1"/>
  <c r="U919" i="16"/>
  <c r="V919" i="16" s="1"/>
  <c r="D909" i="16" s="1"/>
  <c r="AH899" i="16"/>
  <c r="AI899" i="16" s="1"/>
  <c r="AH900" i="16"/>
  <c r="AI900" i="16" s="1"/>
  <c r="U857" i="16"/>
  <c r="V857" i="16" s="1"/>
  <c r="C1035" i="16"/>
  <c r="D1035" i="16"/>
  <c r="D994" i="16"/>
  <c r="C994" i="16"/>
  <c r="C1044" i="16"/>
  <c r="D1044" i="16"/>
  <c r="C1034" i="16"/>
  <c r="D1034" i="16"/>
  <c r="D1024" i="16"/>
  <c r="C1024" i="16"/>
  <c r="D1014" i="16"/>
  <c r="C1014" i="16"/>
  <c r="C1023" i="16"/>
  <c r="D1023" i="16"/>
  <c r="C1013" i="16"/>
  <c r="D1013" i="16"/>
  <c r="C1003" i="16"/>
  <c r="D1003" i="16"/>
  <c r="D993" i="16"/>
  <c r="C993" i="16"/>
  <c r="D992" i="16"/>
  <c r="C992" i="16"/>
  <c r="D982" i="16"/>
  <c r="C982" i="16"/>
  <c r="C972" i="16"/>
  <c r="D972" i="16"/>
  <c r="D981" i="16"/>
  <c r="C981" i="16"/>
  <c r="C962" i="16"/>
  <c r="D962" i="16"/>
  <c r="D961" i="16"/>
  <c r="C961" i="16"/>
  <c r="C960" i="16"/>
  <c r="D960" i="16"/>
  <c r="D940" i="16"/>
  <c r="C940" i="16"/>
  <c r="C930" i="16"/>
  <c r="D930" i="16"/>
  <c r="D939" i="16"/>
  <c r="C939" i="16"/>
  <c r="C929" i="16"/>
  <c r="D929" i="16"/>
  <c r="D920" i="16"/>
  <c r="C920" i="16"/>
  <c r="D919" i="16"/>
  <c r="C919" i="16"/>
  <c r="D918" i="16"/>
  <c r="C918" i="16"/>
  <c r="D908" i="16"/>
  <c r="C908" i="16"/>
  <c r="C899" i="16"/>
  <c r="D899" i="16"/>
  <c r="D888" i="16"/>
  <c r="C888" i="16"/>
  <c r="C887" i="16"/>
  <c r="D887" i="16"/>
  <c r="C857" i="16"/>
  <c r="D857" i="16"/>
  <c r="C856" i="16"/>
  <c r="D856" i="16"/>
  <c r="C846" i="16"/>
  <c r="D846" i="16"/>
  <c r="D878" i="16"/>
  <c r="C878" i="16"/>
  <c r="D877" i="16"/>
  <c r="C877" i="16"/>
  <c r="D876" i="16"/>
  <c r="C876" i="16"/>
  <c r="C866" i="16"/>
  <c r="D866" i="16"/>
  <c r="C867" i="16"/>
  <c r="D867" i="16"/>
  <c r="AH858" i="16"/>
  <c r="AI858" i="16" s="1"/>
  <c r="AH898" i="16"/>
  <c r="AI898" i="16" s="1"/>
  <c r="U847" i="16"/>
  <c r="V847" i="16" s="1"/>
  <c r="AA1037" i="16"/>
  <c r="AF1036" i="16"/>
  <c r="AE1036" i="16"/>
  <c r="AG1036" i="16" s="1"/>
  <c r="N1037" i="16"/>
  <c r="S1036" i="16"/>
  <c r="R1036" i="16"/>
  <c r="T1036" i="16" s="1"/>
  <c r="U1036" i="16" s="1"/>
  <c r="V1036" i="16" s="1"/>
  <c r="AF1047" i="16"/>
  <c r="AA1048" i="16"/>
  <c r="AE1047" i="16"/>
  <c r="AG1047" i="16" s="1"/>
  <c r="AH1047" i="16" s="1"/>
  <c r="AI1047" i="16" s="1"/>
  <c r="S1046" i="16"/>
  <c r="R1046" i="16"/>
  <c r="T1046" i="16" s="1"/>
  <c r="U1046" i="16" s="1"/>
  <c r="V1046" i="16" s="1"/>
  <c r="N1047" i="16"/>
  <c r="AE1027" i="16"/>
  <c r="AG1027" i="16" s="1"/>
  <c r="AH1027" i="16" s="1"/>
  <c r="AI1027" i="16" s="1"/>
  <c r="AA1028" i="16"/>
  <c r="AF1027" i="16"/>
  <c r="S1026" i="16"/>
  <c r="R1026" i="16"/>
  <c r="T1026" i="16" s="1"/>
  <c r="U1026" i="16" s="1"/>
  <c r="V1026" i="16" s="1"/>
  <c r="N1027" i="16"/>
  <c r="AA1016" i="16"/>
  <c r="AE1015" i="16"/>
  <c r="AG1015" i="16" s="1"/>
  <c r="AH1015" i="16" s="1"/>
  <c r="AI1015" i="16" s="1"/>
  <c r="AF1015" i="16"/>
  <c r="N1017" i="16"/>
  <c r="S1016" i="16"/>
  <c r="R1016" i="16"/>
  <c r="T1016" i="16" s="1"/>
  <c r="N996" i="16"/>
  <c r="S995" i="16"/>
  <c r="R995" i="16"/>
  <c r="T995" i="16" s="1"/>
  <c r="AA995" i="16"/>
  <c r="AF994" i="16"/>
  <c r="AE994" i="16"/>
  <c r="AG994" i="16" s="1"/>
  <c r="S1005" i="16"/>
  <c r="R1005" i="16"/>
  <c r="T1005" i="16" s="1"/>
  <c r="N1006" i="16"/>
  <c r="AA1007" i="16"/>
  <c r="AE1006" i="16"/>
  <c r="AG1006" i="16" s="1"/>
  <c r="AH1006" i="16" s="1"/>
  <c r="AI1006" i="16" s="1"/>
  <c r="AF1006" i="16"/>
  <c r="R984" i="16"/>
  <c r="T984" i="16" s="1"/>
  <c r="U984" i="16" s="1"/>
  <c r="V984" i="16" s="1"/>
  <c r="S984" i="16"/>
  <c r="N985" i="16"/>
  <c r="AA985" i="16"/>
  <c r="AF984" i="16"/>
  <c r="AE984" i="16"/>
  <c r="AG984" i="16" s="1"/>
  <c r="AH984" i="16" s="1"/>
  <c r="AI984" i="16" s="1"/>
  <c r="AA974" i="16"/>
  <c r="AF973" i="16"/>
  <c r="AE973" i="16"/>
  <c r="AG973" i="16" s="1"/>
  <c r="R973" i="16"/>
  <c r="T973" i="16" s="1"/>
  <c r="U973" i="16" s="1"/>
  <c r="V973" i="16" s="1"/>
  <c r="N974" i="16"/>
  <c r="S973" i="16"/>
  <c r="U962" i="16"/>
  <c r="V962" i="16" s="1"/>
  <c r="C952" i="16" s="1"/>
  <c r="S963" i="16"/>
  <c r="R963" i="16"/>
  <c r="T963" i="16" s="1"/>
  <c r="U963" i="16" s="1"/>
  <c r="V963" i="16" s="1"/>
  <c r="N964" i="16"/>
  <c r="N954" i="16"/>
  <c r="S953" i="16"/>
  <c r="R953" i="16"/>
  <c r="T953" i="16" s="1"/>
  <c r="U953" i="16" s="1"/>
  <c r="V953" i="16" s="1"/>
  <c r="AE964" i="16"/>
  <c r="AG964" i="16" s="1"/>
  <c r="AH964" i="16" s="1"/>
  <c r="AI964" i="16" s="1"/>
  <c r="AA965" i="16"/>
  <c r="AF964" i="16"/>
  <c r="AF953" i="16"/>
  <c r="AE953" i="16"/>
  <c r="AG953" i="16" s="1"/>
  <c r="AA954" i="16"/>
  <c r="S942" i="16"/>
  <c r="R942" i="16"/>
  <c r="T942" i="16" s="1"/>
  <c r="U942" i="16" s="1"/>
  <c r="V942" i="16" s="1"/>
  <c r="N943" i="16"/>
  <c r="U931" i="16"/>
  <c r="V931" i="16" s="1"/>
  <c r="N933" i="16"/>
  <c r="R932" i="16"/>
  <c r="T932" i="16" s="1"/>
  <c r="S932" i="16"/>
  <c r="AF932" i="16"/>
  <c r="AA933" i="16"/>
  <c r="AE932" i="16"/>
  <c r="AG932" i="16" s="1"/>
  <c r="AH932" i="16" s="1"/>
  <c r="AI932" i="16" s="1"/>
  <c r="AF943" i="16"/>
  <c r="AA944" i="16"/>
  <c r="AE943" i="16"/>
  <c r="AG943" i="16" s="1"/>
  <c r="AH943" i="16" s="1"/>
  <c r="AI943" i="16" s="1"/>
  <c r="AH931" i="16"/>
  <c r="AI931" i="16" s="1"/>
  <c r="AF911" i="16"/>
  <c r="AA912" i="16"/>
  <c r="AE911" i="16"/>
  <c r="AG911" i="16" s="1"/>
  <c r="AH911" i="16" s="1"/>
  <c r="AI911" i="16" s="1"/>
  <c r="N912" i="16"/>
  <c r="R911" i="16"/>
  <c r="T911" i="16" s="1"/>
  <c r="U911" i="16" s="1"/>
  <c r="V911" i="16" s="1"/>
  <c r="S911" i="16"/>
  <c r="AA923" i="16"/>
  <c r="AF922" i="16"/>
  <c r="AE922" i="16"/>
  <c r="AG922" i="16" s="1"/>
  <c r="AH922" i="16" s="1"/>
  <c r="AI922" i="16" s="1"/>
  <c r="S921" i="16"/>
  <c r="N922" i="16"/>
  <c r="R921" i="16"/>
  <c r="T921" i="16" s="1"/>
  <c r="R890" i="16"/>
  <c r="T890" i="16" s="1"/>
  <c r="U890" i="16" s="1"/>
  <c r="V890" i="16" s="1"/>
  <c r="N891" i="16"/>
  <c r="S890" i="16"/>
  <c r="AE901" i="16"/>
  <c r="AG901" i="16" s="1"/>
  <c r="AH901" i="16" s="1"/>
  <c r="AI901" i="16" s="1"/>
  <c r="AF901" i="16"/>
  <c r="AA902" i="16"/>
  <c r="U889" i="16"/>
  <c r="V889" i="16" s="1"/>
  <c r="AF890" i="16"/>
  <c r="AE890" i="16"/>
  <c r="AG890" i="16" s="1"/>
  <c r="AH890" i="16" s="1"/>
  <c r="AI890" i="16" s="1"/>
  <c r="AA891" i="16"/>
  <c r="S900" i="16"/>
  <c r="R900" i="16"/>
  <c r="T900" i="16" s="1"/>
  <c r="U900" i="16" s="1"/>
  <c r="V900" i="16" s="1"/>
  <c r="N901" i="16"/>
  <c r="AF879" i="16"/>
  <c r="AE879" i="16"/>
  <c r="AG879" i="16" s="1"/>
  <c r="AH879" i="16" s="1"/>
  <c r="AI879" i="16" s="1"/>
  <c r="AA880" i="16"/>
  <c r="N880" i="16"/>
  <c r="S879" i="16"/>
  <c r="R879" i="16"/>
  <c r="T879" i="16" s="1"/>
  <c r="U879" i="16" s="1"/>
  <c r="V879" i="16" s="1"/>
  <c r="U878" i="16"/>
  <c r="V878" i="16" s="1"/>
  <c r="AE869" i="16"/>
  <c r="AG869" i="16" s="1"/>
  <c r="AH869" i="16" s="1"/>
  <c r="AI869" i="16" s="1"/>
  <c r="AF869" i="16"/>
  <c r="AA870" i="16"/>
  <c r="N869" i="16"/>
  <c r="S868" i="16"/>
  <c r="R868" i="16"/>
  <c r="T868" i="16" s="1"/>
  <c r="U868" i="16" s="1"/>
  <c r="V868" i="16" s="1"/>
  <c r="S848" i="16"/>
  <c r="N849" i="16"/>
  <c r="R848" i="16"/>
  <c r="T848" i="16" s="1"/>
  <c r="U848" i="16" s="1"/>
  <c r="V848" i="16" s="1"/>
  <c r="S858" i="16"/>
  <c r="N859" i="16"/>
  <c r="R858" i="16"/>
  <c r="T858" i="16" s="1"/>
  <c r="AE859" i="16"/>
  <c r="AG859" i="16" s="1"/>
  <c r="AH859" i="16" s="1"/>
  <c r="AI859" i="16" s="1"/>
  <c r="AF859" i="16"/>
  <c r="AA860" i="16"/>
  <c r="AF848" i="16"/>
  <c r="AA849" i="16"/>
  <c r="AE848" i="16"/>
  <c r="AG848" i="16" s="1"/>
  <c r="AH848" i="16" s="1"/>
  <c r="AI848" i="16" s="1"/>
  <c r="L7" i="17"/>
  <c r="L6" i="17"/>
  <c r="F38" i="17"/>
  <c r="J8" i="17"/>
  <c r="L8" i="17" s="1"/>
  <c r="L27" i="17"/>
  <c r="M27" i="17" s="1"/>
  <c r="N27" i="17" s="1"/>
  <c r="K8" i="17"/>
  <c r="J37" i="17"/>
  <c r="L37" i="17" s="1"/>
  <c r="M37" i="17" s="1"/>
  <c r="N37" i="17" s="1"/>
  <c r="K29" i="17"/>
  <c r="J29" i="17"/>
  <c r="L29" i="17" s="1"/>
  <c r="M6" i="17"/>
  <c r="N6" i="17" s="1"/>
  <c r="L28" i="17"/>
  <c r="M47" i="17"/>
  <c r="N47" i="17" s="1"/>
  <c r="F31" i="17"/>
  <c r="K30" i="17"/>
  <c r="J30" i="17"/>
  <c r="M15" i="17"/>
  <c r="N15" i="17" s="1"/>
  <c r="F39" i="17"/>
  <c r="J38" i="17"/>
  <c r="L38" i="17" s="1"/>
  <c r="K38" i="17"/>
  <c r="F49" i="17"/>
  <c r="K48" i="17"/>
  <c r="J48" i="17"/>
  <c r="L48" i="17" s="1"/>
  <c r="M48" i="17" s="1"/>
  <c r="N48" i="17" s="1"/>
  <c r="J16" i="17"/>
  <c r="L16" i="17" s="1"/>
  <c r="K16" i="17"/>
  <c r="F17" i="17"/>
  <c r="F59" i="17"/>
  <c r="K58" i="17"/>
  <c r="J58" i="17"/>
  <c r="L58" i="17" s="1"/>
  <c r="M58" i="17" s="1"/>
  <c r="N58" i="17" s="1"/>
  <c r="F10" i="17"/>
  <c r="K9" i="17"/>
  <c r="J9" i="17"/>
  <c r="M36" i="17"/>
  <c r="N36" i="17" s="1"/>
  <c r="M57" i="17"/>
  <c r="N57" i="17" s="1"/>
  <c r="U921" i="16" l="1"/>
  <c r="V921" i="16" s="1"/>
  <c r="C1015" i="16"/>
  <c r="D1015" i="16"/>
  <c r="C909" i="16"/>
  <c r="D910" i="16"/>
  <c r="D1045" i="16"/>
  <c r="AH1036" i="16"/>
  <c r="AI1036" i="16" s="1"/>
  <c r="D1046" i="16" s="1"/>
  <c r="U1016" i="16"/>
  <c r="V1016" i="16" s="1"/>
  <c r="D1016" i="16" s="1"/>
  <c r="U1005" i="16"/>
  <c r="V1005" i="16" s="1"/>
  <c r="AH994" i="16"/>
  <c r="AI994" i="16" s="1"/>
  <c r="D1004" i="16" s="1"/>
  <c r="U995" i="16"/>
  <c r="V995" i="16" s="1"/>
  <c r="AH973" i="16"/>
  <c r="AI973" i="16" s="1"/>
  <c r="C983" i="16" s="1"/>
  <c r="D952" i="16"/>
  <c r="AH953" i="16"/>
  <c r="AI953" i="16" s="1"/>
  <c r="D963" i="16" s="1"/>
  <c r="U932" i="16"/>
  <c r="V932" i="16" s="1"/>
  <c r="C932" i="16" s="1"/>
  <c r="C1036" i="16"/>
  <c r="D1036" i="16"/>
  <c r="D1025" i="16"/>
  <c r="C1025" i="16"/>
  <c r="C953" i="16"/>
  <c r="D953" i="16"/>
  <c r="C942" i="16"/>
  <c r="D942" i="16"/>
  <c r="C973" i="16"/>
  <c r="D973" i="16"/>
  <c r="D941" i="16"/>
  <c r="C941" i="16"/>
  <c r="D931" i="16"/>
  <c r="C931" i="16"/>
  <c r="D921" i="16"/>
  <c r="C921" i="16"/>
  <c r="C898" i="16"/>
  <c r="D898" i="16"/>
  <c r="D900" i="16"/>
  <c r="C900" i="16"/>
  <c r="D890" i="16"/>
  <c r="C890" i="16"/>
  <c r="C889" i="16"/>
  <c r="D889" i="16"/>
  <c r="D858" i="16"/>
  <c r="C858" i="16"/>
  <c r="D847" i="16"/>
  <c r="C847" i="16"/>
  <c r="D879" i="16"/>
  <c r="C879" i="16"/>
  <c r="D868" i="16"/>
  <c r="C868" i="16"/>
  <c r="U858" i="16"/>
  <c r="V858" i="16" s="1"/>
  <c r="C848" i="16" s="1"/>
  <c r="L9" i="17"/>
  <c r="AA1038" i="16"/>
  <c r="AF1037" i="16"/>
  <c r="AE1037" i="16"/>
  <c r="AG1037" i="16" s="1"/>
  <c r="AH1037" i="16" s="1"/>
  <c r="AI1037" i="16" s="1"/>
  <c r="R1037" i="16"/>
  <c r="T1037" i="16" s="1"/>
  <c r="U1037" i="16" s="1"/>
  <c r="V1037" i="16" s="1"/>
  <c r="S1037" i="16"/>
  <c r="N1038" i="16"/>
  <c r="AE1048" i="16"/>
  <c r="AG1048" i="16" s="1"/>
  <c r="AH1048" i="16" s="1"/>
  <c r="AI1048" i="16" s="1"/>
  <c r="AF1048" i="16"/>
  <c r="AA1049" i="16"/>
  <c r="S1047" i="16"/>
  <c r="N1048" i="16"/>
  <c r="R1047" i="16"/>
  <c r="T1047" i="16" s="1"/>
  <c r="U1047" i="16" s="1"/>
  <c r="V1047" i="16" s="1"/>
  <c r="AF1016" i="16"/>
  <c r="AA1017" i="16"/>
  <c r="AE1016" i="16"/>
  <c r="AG1016" i="16" s="1"/>
  <c r="AH1016" i="16" s="1"/>
  <c r="AI1016" i="16" s="1"/>
  <c r="N1028" i="16"/>
  <c r="R1027" i="16"/>
  <c r="T1027" i="16" s="1"/>
  <c r="U1027" i="16" s="1"/>
  <c r="V1027" i="16" s="1"/>
  <c r="S1027" i="16"/>
  <c r="N1018" i="16"/>
  <c r="S1017" i="16"/>
  <c r="R1017" i="16"/>
  <c r="T1017" i="16" s="1"/>
  <c r="U1017" i="16" s="1"/>
  <c r="V1017" i="16" s="1"/>
  <c r="AF1028" i="16"/>
  <c r="AE1028" i="16"/>
  <c r="AG1028" i="16" s="1"/>
  <c r="AH1028" i="16" s="1"/>
  <c r="AI1028" i="16" s="1"/>
  <c r="AF995" i="16"/>
  <c r="AA996" i="16"/>
  <c r="AE995" i="16"/>
  <c r="AG995" i="16" s="1"/>
  <c r="AH995" i="16" s="1"/>
  <c r="AI995" i="16" s="1"/>
  <c r="AF1007" i="16"/>
  <c r="AE1007" i="16"/>
  <c r="AG1007" i="16" s="1"/>
  <c r="N1007" i="16"/>
  <c r="S1006" i="16"/>
  <c r="R1006" i="16"/>
  <c r="T1006" i="16" s="1"/>
  <c r="U1006" i="16" s="1"/>
  <c r="V1006" i="16" s="1"/>
  <c r="N997" i="16"/>
  <c r="S996" i="16"/>
  <c r="R996" i="16"/>
  <c r="T996" i="16" s="1"/>
  <c r="U996" i="16" s="1"/>
  <c r="V996" i="16" s="1"/>
  <c r="AE985" i="16"/>
  <c r="AG985" i="16" s="1"/>
  <c r="AH985" i="16" s="1"/>
  <c r="AI985" i="16" s="1"/>
  <c r="AA986" i="16"/>
  <c r="AF985" i="16"/>
  <c r="AF974" i="16"/>
  <c r="AE974" i="16"/>
  <c r="AG974" i="16" s="1"/>
  <c r="AH974" i="16" s="1"/>
  <c r="AI974" i="16" s="1"/>
  <c r="AA975" i="16"/>
  <c r="R974" i="16"/>
  <c r="T974" i="16" s="1"/>
  <c r="U974" i="16" s="1"/>
  <c r="V974" i="16" s="1"/>
  <c r="N975" i="16"/>
  <c r="S974" i="16"/>
  <c r="S985" i="16"/>
  <c r="R985" i="16"/>
  <c r="T985" i="16" s="1"/>
  <c r="N986" i="16"/>
  <c r="AA955" i="16"/>
  <c r="AF954" i="16"/>
  <c r="AE954" i="16"/>
  <c r="AG954" i="16" s="1"/>
  <c r="AH954" i="16" s="1"/>
  <c r="AI954" i="16" s="1"/>
  <c r="N955" i="16"/>
  <c r="S954" i="16"/>
  <c r="R954" i="16"/>
  <c r="T954" i="16" s="1"/>
  <c r="U954" i="16" s="1"/>
  <c r="V954" i="16" s="1"/>
  <c r="N965" i="16"/>
  <c r="S964" i="16"/>
  <c r="R964" i="16"/>
  <c r="T964" i="16" s="1"/>
  <c r="U964" i="16" s="1"/>
  <c r="V964" i="16" s="1"/>
  <c r="AF965" i="16"/>
  <c r="AE965" i="16"/>
  <c r="AG965" i="16" s="1"/>
  <c r="AH965" i="16" s="1"/>
  <c r="AI965" i="16" s="1"/>
  <c r="N934" i="16"/>
  <c r="S933" i="16"/>
  <c r="R933" i="16"/>
  <c r="T933" i="16" s="1"/>
  <c r="U933" i="16" s="1"/>
  <c r="V933" i="16" s="1"/>
  <c r="AF944" i="16"/>
  <c r="AE944" i="16"/>
  <c r="AG944" i="16" s="1"/>
  <c r="AH944" i="16" s="1"/>
  <c r="AI944" i="16" s="1"/>
  <c r="N944" i="16"/>
  <c r="S943" i="16"/>
  <c r="R943" i="16"/>
  <c r="T943" i="16" s="1"/>
  <c r="AE933" i="16"/>
  <c r="AG933" i="16" s="1"/>
  <c r="AH933" i="16" s="1"/>
  <c r="AI933" i="16" s="1"/>
  <c r="AA934" i="16"/>
  <c r="AF933" i="16"/>
  <c r="AF923" i="16"/>
  <c r="AE923" i="16"/>
  <c r="AG923" i="16" s="1"/>
  <c r="AA913" i="16"/>
  <c r="AE912" i="16"/>
  <c r="AG912" i="16" s="1"/>
  <c r="AH912" i="16" s="1"/>
  <c r="AI912" i="16" s="1"/>
  <c r="AF912" i="16"/>
  <c r="N913" i="16"/>
  <c r="S912" i="16"/>
  <c r="R912" i="16"/>
  <c r="T912" i="16" s="1"/>
  <c r="U912" i="16" s="1"/>
  <c r="V912" i="16" s="1"/>
  <c r="R922" i="16"/>
  <c r="T922" i="16" s="1"/>
  <c r="U922" i="16" s="1"/>
  <c r="V922" i="16" s="1"/>
  <c r="N923" i="16"/>
  <c r="S922" i="16"/>
  <c r="R901" i="16"/>
  <c r="T901" i="16" s="1"/>
  <c r="U901" i="16" s="1"/>
  <c r="V901" i="16" s="1"/>
  <c r="N902" i="16"/>
  <c r="S901" i="16"/>
  <c r="AF891" i="16"/>
  <c r="AA892" i="16"/>
  <c r="AE891" i="16"/>
  <c r="AG891" i="16" s="1"/>
  <c r="N892" i="16"/>
  <c r="S891" i="16"/>
  <c r="R891" i="16"/>
  <c r="T891" i="16" s="1"/>
  <c r="U891" i="16" s="1"/>
  <c r="V891" i="16" s="1"/>
  <c r="AF902" i="16"/>
  <c r="AE902" i="16"/>
  <c r="AG902" i="16" s="1"/>
  <c r="AH902" i="16" s="1"/>
  <c r="AI902" i="16" s="1"/>
  <c r="N881" i="16"/>
  <c r="S880" i="16"/>
  <c r="R880" i="16"/>
  <c r="T880" i="16" s="1"/>
  <c r="U880" i="16" s="1"/>
  <c r="V880" i="16" s="1"/>
  <c r="R869" i="16"/>
  <c r="T869" i="16" s="1"/>
  <c r="U869" i="16" s="1"/>
  <c r="V869" i="16" s="1"/>
  <c r="C869" i="16" s="1"/>
  <c r="N870" i="16"/>
  <c r="S869" i="16"/>
  <c r="AE880" i="16"/>
  <c r="AG880" i="16" s="1"/>
  <c r="AH880" i="16" s="1"/>
  <c r="AI880" i="16" s="1"/>
  <c r="AF880" i="16"/>
  <c r="AA881" i="16"/>
  <c r="AE870" i="16"/>
  <c r="AG870" i="16" s="1"/>
  <c r="AH870" i="16" s="1"/>
  <c r="AI870" i="16" s="1"/>
  <c r="AA871" i="16"/>
  <c r="AF870" i="16"/>
  <c r="N860" i="16"/>
  <c r="R859" i="16"/>
  <c r="T859" i="16" s="1"/>
  <c r="U859" i="16" s="1"/>
  <c r="V859" i="16" s="1"/>
  <c r="S859" i="16"/>
  <c r="AF849" i="16"/>
  <c r="AA850" i="16"/>
  <c r="AE849" i="16"/>
  <c r="AG849" i="16" s="1"/>
  <c r="AH849" i="16" s="1"/>
  <c r="AI849" i="16" s="1"/>
  <c r="N850" i="16"/>
  <c r="R849" i="16"/>
  <c r="T849" i="16" s="1"/>
  <c r="U849" i="16" s="1"/>
  <c r="V849" i="16" s="1"/>
  <c r="S849" i="16"/>
  <c r="AF860" i="16"/>
  <c r="AE860" i="16"/>
  <c r="AG860" i="16" s="1"/>
  <c r="AH860" i="16" s="1"/>
  <c r="AI860" i="16" s="1"/>
  <c r="L30" i="17"/>
  <c r="M30" i="17" s="1"/>
  <c r="N30" i="17" s="1"/>
  <c r="M29" i="17"/>
  <c r="N29" i="17" s="1"/>
  <c r="M7" i="17"/>
  <c r="N7" i="17" s="1"/>
  <c r="M9" i="17"/>
  <c r="N9" i="17" s="1"/>
  <c r="M8" i="17"/>
  <c r="N8" i="17" s="1"/>
  <c r="M28" i="17"/>
  <c r="N28" i="17" s="1"/>
  <c r="M38" i="17"/>
  <c r="N38" i="17" s="1"/>
  <c r="M16" i="17"/>
  <c r="N16" i="17" s="1"/>
  <c r="K59" i="17"/>
  <c r="J59" i="17"/>
  <c r="L59" i="17" s="1"/>
  <c r="M59" i="17" s="1"/>
  <c r="N59" i="17" s="1"/>
  <c r="F60" i="17"/>
  <c r="F50" i="17"/>
  <c r="K49" i="17"/>
  <c r="J49" i="17"/>
  <c r="L49" i="17" s="1"/>
  <c r="M49" i="17" s="1"/>
  <c r="N49" i="17" s="1"/>
  <c r="K31" i="17"/>
  <c r="J31" i="17"/>
  <c r="L31" i="17" s="1"/>
  <c r="M31" i="17" s="1"/>
  <c r="N31" i="17" s="1"/>
  <c r="K10" i="17"/>
  <c r="J10" i="17"/>
  <c r="L10" i="17" s="1"/>
  <c r="M10" i="17" s="1"/>
  <c r="N10" i="17" s="1"/>
  <c r="K17" i="17"/>
  <c r="J17" i="17"/>
  <c r="L17" i="17" s="1"/>
  <c r="M17" i="17" s="1"/>
  <c r="N17" i="17" s="1"/>
  <c r="F18" i="17"/>
  <c r="F40" i="17"/>
  <c r="J39" i="17"/>
  <c r="L39" i="17" s="1"/>
  <c r="K39" i="17"/>
  <c r="C911" i="16" l="1"/>
  <c r="D911" i="16"/>
  <c r="AG966" i="16"/>
  <c r="C1004" i="16"/>
  <c r="C995" i="16"/>
  <c r="D983" i="16"/>
  <c r="D932" i="16"/>
  <c r="C1046" i="16"/>
  <c r="AG1029" i="16"/>
  <c r="C1016" i="16"/>
  <c r="AH1007" i="16"/>
  <c r="AI1007" i="16" s="1"/>
  <c r="AG1008" i="16"/>
  <c r="D995" i="16"/>
  <c r="U985" i="16"/>
  <c r="V985" i="16" s="1"/>
  <c r="C963" i="16"/>
  <c r="AG945" i="16"/>
  <c r="U943" i="16"/>
  <c r="V943" i="16" s="1"/>
  <c r="D933" i="16" s="1"/>
  <c r="AH923" i="16"/>
  <c r="AI923" i="16" s="1"/>
  <c r="AG924" i="16"/>
  <c r="D1026" i="16"/>
  <c r="C1026" i="16"/>
  <c r="D1037" i="16"/>
  <c r="C1037" i="16"/>
  <c r="D1047" i="16"/>
  <c r="C1047" i="16"/>
  <c r="D996" i="16"/>
  <c r="C996" i="16"/>
  <c r="C1017" i="16"/>
  <c r="D1017" i="16"/>
  <c r="D964" i="16"/>
  <c r="C964" i="16"/>
  <c r="C954" i="16"/>
  <c r="D954" i="16"/>
  <c r="D943" i="16"/>
  <c r="C943" i="16"/>
  <c r="C1005" i="16"/>
  <c r="D1005" i="16"/>
  <c r="D984" i="16"/>
  <c r="C984" i="16"/>
  <c r="C974" i="16"/>
  <c r="D974" i="16"/>
  <c r="C922" i="16"/>
  <c r="D922" i="16"/>
  <c r="D912" i="16"/>
  <c r="C912" i="16"/>
  <c r="D891" i="16"/>
  <c r="C891" i="16"/>
  <c r="D848" i="16"/>
  <c r="D859" i="16"/>
  <c r="C859" i="16"/>
  <c r="D849" i="16"/>
  <c r="C849" i="16"/>
  <c r="D869" i="16"/>
  <c r="D880" i="16"/>
  <c r="C880" i="16"/>
  <c r="AG861" i="16"/>
  <c r="AH891" i="16"/>
  <c r="AI891" i="16" s="1"/>
  <c r="AG903" i="16"/>
  <c r="AF1038" i="16"/>
  <c r="AE1038" i="16"/>
  <c r="AG1038" i="16" s="1"/>
  <c r="AA1039" i="16"/>
  <c r="AF1049" i="16"/>
  <c r="AE1049" i="16"/>
  <c r="AG1049" i="16" s="1"/>
  <c r="AH1049" i="16" s="1"/>
  <c r="AI1049" i="16" s="1"/>
  <c r="N1039" i="16"/>
  <c r="S1038" i="16"/>
  <c r="R1038" i="16"/>
  <c r="T1038" i="16" s="1"/>
  <c r="U1038" i="16" s="1"/>
  <c r="V1038" i="16" s="1"/>
  <c r="N1049" i="16"/>
  <c r="S1048" i="16"/>
  <c r="R1048" i="16"/>
  <c r="T1048" i="16" s="1"/>
  <c r="U1048" i="16" s="1"/>
  <c r="V1048" i="16" s="1"/>
  <c r="S1018" i="16"/>
  <c r="R1018" i="16"/>
  <c r="T1018" i="16" s="1"/>
  <c r="U1018" i="16" s="1"/>
  <c r="V1018" i="16" s="1"/>
  <c r="S1028" i="16"/>
  <c r="R1028" i="16"/>
  <c r="T1028" i="16" s="1"/>
  <c r="U1028" i="16" s="1"/>
  <c r="V1028" i="16" s="1"/>
  <c r="AA1018" i="16"/>
  <c r="AF1017" i="16"/>
  <c r="AE1017" i="16"/>
  <c r="AG1017" i="16" s="1"/>
  <c r="AH1017" i="16" s="1"/>
  <c r="AI1017" i="16" s="1"/>
  <c r="R997" i="16"/>
  <c r="T997" i="16" s="1"/>
  <c r="U997" i="16" s="1"/>
  <c r="V997" i="16" s="1"/>
  <c r="S997" i="16"/>
  <c r="S1007" i="16"/>
  <c r="R1007" i="16"/>
  <c r="T1007" i="16" s="1"/>
  <c r="U1007" i="16" s="1"/>
  <c r="V1007" i="16" s="1"/>
  <c r="AA997" i="16"/>
  <c r="AF996" i="16"/>
  <c r="AE996" i="16"/>
  <c r="AG996" i="16" s="1"/>
  <c r="AH996" i="16" s="1"/>
  <c r="AI996" i="16" s="1"/>
  <c r="R975" i="16"/>
  <c r="T975" i="16" s="1"/>
  <c r="U975" i="16" s="1"/>
  <c r="V975" i="16" s="1"/>
  <c r="N976" i="16"/>
  <c r="S975" i="16"/>
  <c r="AA976" i="16"/>
  <c r="AE975" i="16"/>
  <c r="AG975" i="16" s="1"/>
  <c r="AH975" i="16" s="1"/>
  <c r="AI975" i="16" s="1"/>
  <c r="AF975" i="16"/>
  <c r="R986" i="16"/>
  <c r="T986" i="16" s="1"/>
  <c r="U986" i="16" s="1"/>
  <c r="V986" i="16" s="1"/>
  <c r="S986" i="16"/>
  <c r="AF986" i="16"/>
  <c r="AE986" i="16"/>
  <c r="AG986" i="16" s="1"/>
  <c r="AH986" i="16" s="1"/>
  <c r="AI986" i="16" s="1"/>
  <c r="S965" i="16"/>
  <c r="R965" i="16"/>
  <c r="T965" i="16" s="1"/>
  <c r="U965" i="16" s="1"/>
  <c r="V965" i="16" s="1"/>
  <c r="R955" i="16"/>
  <c r="T955" i="16" s="1"/>
  <c r="U955" i="16" s="1"/>
  <c r="V955" i="16" s="1"/>
  <c r="S955" i="16"/>
  <c r="AF955" i="16"/>
  <c r="AE955" i="16"/>
  <c r="AG955" i="16" s="1"/>
  <c r="AH955" i="16" s="1"/>
  <c r="AI955" i="16" s="1"/>
  <c r="S944" i="16"/>
  <c r="R944" i="16"/>
  <c r="T944" i="16" s="1"/>
  <c r="U944" i="16" s="1"/>
  <c r="V944" i="16" s="1"/>
  <c r="AF934" i="16"/>
  <c r="AE934" i="16"/>
  <c r="AG934" i="16" s="1"/>
  <c r="R934" i="16"/>
  <c r="T934" i="16" s="1"/>
  <c r="U934" i="16" s="1"/>
  <c r="V934" i="16" s="1"/>
  <c r="S934" i="16"/>
  <c r="R913" i="16"/>
  <c r="T913" i="16" s="1"/>
  <c r="S913" i="16"/>
  <c r="AF913" i="16"/>
  <c r="AE913" i="16"/>
  <c r="AG913" i="16" s="1"/>
  <c r="AH913" i="16" s="1"/>
  <c r="AI913" i="16" s="1"/>
  <c r="S923" i="16"/>
  <c r="R923" i="16"/>
  <c r="T923" i="16" s="1"/>
  <c r="R892" i="16"/>
  <c r="T892" i="16" s="1"/>
  <c r="U892" i="16" s="1"/>
  <c r="V892" i="16" s="1"/>
  <c r="S892" i="16"/>
  <c r="AF892" i="16"/>
  <c r="AE892" i="16"/>
  <c r="AG892" i="16" s="1"/>
  <c r="AH892" i="16" s="1"/>
  <c r="AI892" i="16" s="1"/>
  <c r="S902" i="16"/>
  <c r="R902" i="16"/>
  <c r="T902" i="16" s="1"/>
  <c r="AE881" i="16"/>
  <c r="AG881" i="16" s="1"/>
  <c r="AH881" i="16" s="1"/>
  <c r="AI881" i="16" s="1"/>
  <c r="AF881" i="16"/>
  <c r="R881" i="16"/>
  <c r="T881" i="16" s="1"/>
  <c r="U881" i="16" s="1"/>
  <c r="V881" i="16" s="1"/>
  <c r="S881" i="16"/>
  <c r="R870" i="16"/>
  <c r="T870" i="16" s="1"/>
  <c r="N871" i="16"/>
  <c r="S870" i="16"/>
  <c r="AE871" i="16"/>
  <c r="AG871" i="16" s="1"/>
  <c r="AH871" i="16" s="1"/>
  <c r="AI871" i="16" s="1"/>
  <c r="AF871" i="16"/>
  <c r="R850" i="16"/>
  <c r="T850" i="16" s="1"/>
  <c r="U850" i="16" s="1"/>
  <c r="V850" i="16" s="1"/>
  <c r="S850" i="16"/>
  <c r="AF850" i="16"/>
  <c r="AE850" i="16"/>
  <c r="AG850" i="16" s="1"/>
  <c r="AH850" i="16" s="1"/>
  <c r="AI850" i="16" s="1"/>
  <c r="S860" i="16"/>
  <c r="R860" i="16"/>
  <c r="T860" i="16" s="1"/>
  <c r="U860" i="16" s="1"/>
  <c r="V860" i="16" s="1"/>
  <c r="L32" i="17"/>
  <c r="M39" i="17"/>
  <c r="N39" i="17" s="1"/>
  <c r="K40" i="17"/>
  <c r="J40" i="17"/>
  <c r="L40" i="17" s="1"/>
  <c r="M40" i="17" s="1"/>
  <c r="N40" i="17" s="1"/>
  <c r="F41" i="17"/>
  <c r="L11" i="17"/>
  <c r="J18" i="17"/>
  <c r="L18" i="17" s="1"/>
  <c r="K18" i="17"/>
  <c r="F19" i="17"/>
  <c r="K50" i="17"/>
  <c r="J50" i="17"/>
  <c r="L50" i="17" s="1"/>
  <c r="F51" i="17"/>
  <c r="K60" i="17"/>
  <c r="J60" i="17"/>
  <c r="L60" i="17" s="1"/>
  <c r="F61" i="17"/>
  <c r="T1008" i="16" l="1"/>
  <c r="AG893" i="16"/>
  <c r="T935" i="16"/>
  <c r="T851" i="16"/>
  <c r="AG851" i="16"/>
  <c r="AG1050" i="16"/>
  <c r="AH1038" i="16"/>
  <c r="AI1038" i="16" s="1"/>
  <c r="C1048" i="16" s="1"/>
  <c r="T1029" i="16"/>
  <c r="T1019" i="16"/>
  <c r="T998" i="16"/>
  <c r="AG987" i="16"/>
  <c r="T987" i="16"/>
  <c r="T966" i="16"/>
  <c r="AG956" i="16"/>
  <c r="T956" i="16"/>
  <c r="C933" i="16"/>
  <c r="T945" i="16"/>
  <c r="AH934" i="16"/>
  <c r="AI934" i="16" s="1"/>
  <c r="C944" i="16" s="1"/>
  <c r="AG935" i="16"/>
  <c r="U923" i="16"/>
  <c r="V923" i="16" s="1"/>
  <c r="T924" i="16"/>
  <c r="AG914" i="16"/>
  <c r="U913" i="16"/>
  <c r="V913" i="16" s="1"/>
  <c r="T914" i="16"/>
  <c r="C1018" i="16"/>
  <c r="D1018" i="16"/>
  <c r="C1038" i="16"/>
  <c r="D1038" i="16"/>
  <c r="C997" i="16"/>
  <c r="D997" i="16"/>
  <c r="D923" i="16"/>
  <c r="C923" i="16"/>
  <c r="D975" i="16"/>
  <c r="C975" i="16"/>
  <c r="D985" i="16"/>
  <c r="C985" i="16"/>
  <c r="C934" i="16"/>
  <c r="D934" i="16"/>
  <c r="D965" i="16"/>
  <c r="C965" i="16"/>
  <c r="C955" i="16"/>
  <c r="D955" i="16"/>
  <c r="D1006" i="16"/>
  <c r="C1006" i="16"/>
  <c r="C1027" i="16"/>
  <c r="D1027" i="16"/>
  <c r="D902" i="16"/>
  <c r="C902" i="16"/>
  <c r="D901" i="16"/>
  <c r="C901" i="16"/>
  <c r="D860" i="16"/>
  <c r="C860" i="16"/>
  <c r="D850" i="16"/>
  <c r="C850" i="16"/>
  <c r="D881" i="16"/>
  <c r="C881" i="16"/>
  <c r="T861" i="16"/>
  <c r="AG872" i="16"/>
  <c r="U870" i="16"/>
  <c r="V870" i="16" s="1"/>
  <c r="AG882" i="16"/>
  <c r="T882" i="16"/>
  <c r="T893" i="16"/>
  <c r="U902" i="16"/>
  <c r="V902" i="16" s="1"/>
  <c r="C892" i="16" s="1"/>
  <c r="T903" i="16"/>
  <c r="AF1039" i="16"/>
  <c r="AE1039" i="16"/>
  <c r="AG1039" i="16" s="1"/>
  <c r="AH1039" i="16" s="1"/>
  <c r="AI1039" i="16" s="1"/>
  <c r="R1039" i="16"/>
  <c r="T1039" i="16" s="1"/>
  <c r="S1039" i="16"/>
  <c r="S1049" i="16"/>
  <c r="R1049" i="16"/>
  <c r="T1049" i="16" s="1"/>
  <c r="AF1018" i="16"/>
  <c r="AE1018" i="16"/>
  <c r="AG1018" i="16" s="1"/>
  <c r="AF997" i="16"/>
  <c r="AE997" i="16"/>
  <c r="AG997" i="16" s="1"/>
  <c r="AH997" i="16" s="1"/>
  <c r="AI997" i="16" s="1"/>
  <c r="AF976" i="16"/>
  <c r="AE976" i="16"/>
  <c r="AG976" i="16" s="1"/>
  <c r="AH976" i="16" s="1"/>
  <c r="AI976" i="16" s="1"/>
  <c r="R976" i="16"/>
  <c r="T976" i="16" s="1"/>
  <c r="S976" i="16"/>
  <c r="R871" i="16"/>
  <c r="T871" i="16" s="1"/>
  <c r="U871" i="16" s="1"/>
  <c r="V871" i="16" s="1"/>
  <c r="D871" i="16" s="1"/>
  <c r="S871" i="16"/>
  <c r="M60" i="17"/>
  <c r="N60" i="17" s="1"/>
  <c r="K51" i="17"/>
  <c r="F52" i="17"/>
  <c r="J51" i="17"/>
  <c r="L51" i="17" s="1"/>
  <c r="M51" i="17" s="1"/>
  <c r="N51" i="17" s="1"/>
  <c r="M18" i="17"/>
  <c r="N18" i="17" s="1"/>
  <c r="K41" i="17"/>
  <c r="J41" i="17"/>
  <c r="L41" i="17" s="1"/>
  <c r="M41" i="17" s="1"/>
  <c r="N41" i="17" s="1"/>
  <c r="F20" i="17"/>
  <c r="K19" i="17"/>
  <c r="J19" i="17"/>
  <c r="L19" i="17" s="1"/>
  <c r="M19" i="17" s="1"/>
  <c r="N19" i="17" s="1"/>
  <c r="M50" i="17"/>
  <c r="N50" i="17" s="1"/>
  <c r="J61" i="17"/>
  <c r="L61" i="17" s="1"/>
  <c r="M61" i="17" s="1"/>
  <c r="N61" i="17" s="1"/>
  <c r="F62" i="17"/>
  <c r="K61" i="17"/>
  <c r="AG977" i="16" l="1"/>
  <c r="D1048" i="16"/>
  <c r="C913" i="16"/>
  <c r="U1049" i="16"/>
  <c r="V1049" i="16" s="1"/>
  <c r="T1050" i="16"/>
  <c r="AG1040" i="16"/>
  <c r="D1049" i="16"/>
  <c r="C1049" i="16"/>
  <c r="U1039" i="16"/>
  <c r="V1039" i="16" s="1"/>
  <c r="T1040" i="16"/>
  <c r="AH1018" i="16"/>
  <c r="AI1018" i="16" s="1"/>
  <c r="C1028" i="16" s="1"/>
  <c r="AG1019" i="16"/>
  <c r="AG998" i="16"/>
  <c r="U976" i="16"/>
  <c r="V976" i="16" s="1"/>
  <c r="C976" i="16" s="1"/>
  <c r="T977" i="16"/>
  <c r="D944" i="16"/>
  <c r="D913" i="16"/>
  <c r="D892" i="16"/>
  <c r="D1007" i="16"/>
  <c r="C1007" i="16"/>
  <c r="D986" i="16"/>
  <c r="C986" i="16"/>
  <c r="C871" i="16"/>
  <c r="D870" i="16"/>
  <c r="C870" i="16"/>
  <c r="T872" i="16"/>
  <c r="L42" i="17"/>
  <c r="J52" i="17"/>
  <c r="L52" i="17" s="1"/>
  <c r="M52" i="17" s="1"/>
  <c r="N52" i="17" s="1"/>
  <c r="K52" i="17"/>
  <c r="J20" i="17"/>
  <c r="L20" i="17" s="1"/>
  <c r="M20" i="17" s="1"/>
  <c r="N20" i="17" s="1"/>
  <c r="K20" i="17"/>
  <c r="K62" i="17"/>
  <c r="J62" i="17"/>
  <c r="L62" i="17" s="1"/>
  <c r="M62" i="17" s="1"/>
  <c r="N62" i="17" s="1"/>
  <c r="D1028" i="16" l="1"/>
  <c r="D1039" i="16"/>
  <c r="C1039" i="16"/>
  <c r="D976" i="16"/>
  <c r="L63" i="17"/>
  <c r="L53" i="17"/>
  <c r="L21" i="17"/>
  <c r="AA309" i="16" l="1"/>
  <c r="AA310" i="16" s="1"/>
  <c r="N309" i="16"/>
  <c r="R309" i="16" s="1"/>
  <c r="AH308" i="16"/>
  <c r="AI308" i="16" s="1"/>
  <c r="AD308" i="16"/>
  <c r="U308" i="16"/>
  <c r="V308" i="16" s="1"/>
  <c r="Q308" i="16"/>
  <c r="AA299" i="16"/>
  <c r="AA300" i="16" s="1"/>
  <c r="N299" i="16"/>
  <c r="R299" i="16" s="1"/>
  <c r="T299" i="16" s="1"/>
  <c r="AH298" i="16"/>
  <c r="AI298" i="16" s="1"/>
  <c r="AD298" i="16"/>
  <c r="U298" i="16"/>
  <c r="V298" i="16" s="1"/>
  <c r="Q298" i="16"/>
  <c r="AA288" i="16"/>
  <c r="AF288" i="16" s="1"/>
  <c r="N288" i="16"/>
  <c r="N289" i="16" s="1"/>
  <c r="AH287" i="16"/>
  <c r="AI287" i="16" s="1"/>
  <c r="AD287" i="16"/>
  <c r="U287" i="16"/>
  <c r="V287" i="16" s="1"/>
  <c r="Q287" i="16"/>
  <c r="AA278" i="16"/>
  <c r="AF278" i="16" s="1"/>
  <c r="N278" i="16"/>
  <c r="N279" i="16" s="1"/>
  <c r="AH277" i="16"/>
  <c r="AI277" i="16" s="1"/>
  <c r="AD277" i="16"/>
  <c r="U277" i="16"/>
  <c r="V277" i="16" s="1"/>
  <c r="Q277" i="16"/>
  <c r="AA267" i="16"/>
  <c r="AF267" i="16" s="1"/>
  <c r="N267" i="16"/>
  <c r="R267" i="16" s="1"/>
  <c r="AH266" i="16"/>
  <c r="AI266" i="16" s="1"/>
  <c r="AD266" i="16"/>
  <c r="U266" i="16"/>
  <c r="V266" i="16" s="1"/>
  <c r="Q266" i="16"/>
  <c r="AA257" i="16"/>
  <c r="AE257" i="16" s="1"/>
  <c r="AG257" i="16" s="1"/>
  <c r="N257" i="16"/>
  <c r="R257" i="16" s="1"/>
  <c r="T257" i="16" s="1"/>
  <c r="AH256" i="16"/>
  <c r="AI256" i="16" s="1"/>
  <c r="AD256" i="16"/>
  <c r="U256" i="16"/>
  <c r="V256" i="16" s="1"/>
  <c r="Q256" i="16"/>
  <c r="AA246" i="16"/>
  <c r="AA247" i="16" s="1"/>
  <c r="N246" i="16"/>
  <c r="R246" i="16" s="1"/>
  <c r="T246" i="16" s="1"/>
  <c r="AH245" i="16"/>
  <c r="AI245" i="16" s="1"/>
  <c r="AD245" i="16"/>
  <c r="U245" i="16"/>
  <c r="V245" i="16" s="1"/>
  <c r="Q245" i="16"/>
  <c r="AA236" i="16"/>
  <c r="AA237" i="16" s="1"/>
  <c r="N236" i="16"/>
  <c r="S236" i="16" s="1"/>
  <c r="AH235" i="16"/>
  <c r="AI235" i="16" s="1"/>
  <c r="AD235" i="16"/>
  <c r="U235" i="16"/>
  <c r="V235" i="16" s="1"/>
  <c r="Q235" i="16"/>
  <c r="AA225" i="16"/>
  <c r="AA226" i="16" s="1"/>
  <c r="N225" i="16"/>
  <c r="R225" i="16" s="1"/>
  <c r="T225" i="16" s="1"/>
  <c r="AH224" i="16"/>
  <c r="AI224" i="16" s="1"/>
  <c r="AD224" i="16"/>
  <c r="U224" i="16"/>
  <c r="V224" i="16" s="1"/>
  <c r="Q224" i="16"/>
  <c r="AA215" i="16"/>
  <c r="AA216" i="16" s="1"/>
  <c r="N215" i="16"/>
  <c r="R215" i="16" s="1"/>
  <c r="T215" i="16" s="1"/>
  <c r="AH214" i="16"/>
  <c r="AI214" i="16" s="1"/>
  <c r="AD214" i="16"/>
  <c r="U214" i="16"/>
  <c r="V214" i="16" s="1"/>
  <c r="Q214" i="16"/>
  <c r="AA204" i="16"/>
  <c r="AE204" i="16" s="1"/>
  <c r="AG204" i="16" s="1"/>
  <c r="N204" i="16"/>
  <c r="N205" i="16" s="1"/>
  <c r="AH203" i="16"/>
  <c r="AI203" i="16" s="1"/>
  <c r="AD203" i="16"/>
  <c r="U203" i="16"/>
  <c r="V203" i="16" s="1"/>
  <c r="Q203" i="16"/>
  <c r="AA194" i="16"/>
  <c r="AE194" i="16" s="1"/>
  <c r="AG194" i="16" s="1"/>
  <c r="N194" i="16"/>
  <c r="N195" i="16" s="1"/>
  <c r="AH193" i="16"/>
  <c r="AI193" i="16" s="1"/>
  <c r="AD193" i="16"/>
  <c r="U193" i="16"/>
  <c r="V193" i="16" s="1"/>
  <c r="Q193" i="16"/>
  <c r="AA183" i="16"/>
  <c r="AF183" i="16" s="1"/>
  <c r="N183" i="16"/>
  <c r="N184" i="16" s="1"/>
  <c r="AH182" i="16"/>
  <c r="AI182" i="16" s="1"/>
  <c r="AD182" i="16"/>
  <c r="U182" i="16"/>
  <c r="V182" i="16" s="1"/>
  <c r="Q182" i="16"/>
  <c r="AA173" i="16"/>
  <c r="AA174" i="16" s="1"/>
  <c r="AA175" i="16" s="1"/>
  <c r="N173" i="16"/>
  <c r="N174" i="16" s="1"/>
  <c r="AH172" i="16"/>
  <c r="AI172" i="16" s="1"/>
  <c r="AD172" i="16"/>
  <c r="U172" i="16"/>
  <c r="V172" i="16" s="1"/>
  <c r="Q172" i="16"/>
  <c r="AA162" i="16"/>
  <c r="AF162" i="16" s="1"/>
  <c r="N162" i="16"/>
  <c r="N163" i="16" s="1"/>
  <c r="AH161" i="16"/>
  <c r="AI161" i="16" s="1"/>
  <c r="AD161" i="16"/>
  <c r="U161" i="16"/>
  <c r="V161" i="16" s="1"/>
  <c r="Q161" i="16"/>
  <c r="AA152" i="16"/>
  <c r="AF152" i="16" s="1"/>
  <c r="N152" i="16"/>
  <c r="N153" i="16" s="1"/>
  <c r="AH151" i="16"/>
  <c r="AI151" i="16" s="1"/>
  <c r="AD151" i="16"/>
  <c r="U151" i="16"/>
  <c r="V151" i="16" s="1"/>
  <c r="Q151" i="16"/>
  <c r="AA141" i="16"/>
  <c r="AE141" i="16" s="1"/>
  <c r="N141" i="16"/>
  <c r="R141" i="16" s="1"/>
  <c r="T141" i="16" s="1"/>
  <c r="AH140" i="16"/>
  <c r="AI140" i="16" s="1"/>
  <c r="AD140" i="16"/>
  <c r="U140" i="16"/>
  <c r="V140" i="16" s="1"/>
  <c r="Q140" i="16"/>
  <c r="AA131" i="16"/>
  <c r="AE131" i="16" s="1"/>
  <c r="N131" i="16"/>
  <c r="N132" i="16" s="1"/>
  <c r="AH130" i="16"/>
  <c r="AI130" i="16" s="1"/>
  <c r="AD130" i="16"/>
  <c r="U130" i="16"/>
  <c r="V130" i="16" s="1"/>
  <c r="Q130" i="16"/>
  <c r="AA120" i="16"/>
  <c r="AA121" i="16" s="1"/>
  <c r="N120" i="16"/>
  <c r="N121" i="16" s="1"/>
  <c r="AH119" i="16"/>
  <c r="AI119" i="16" s="1"/>
  <c r="AD119" i="16"/>
  <c r="U119" i="16"/>
  <c r="V119" i="16" s="1"/>
  <c r="Q119" i="16"/>
  <c r="AA110" i="16"/>
  <c r="AA111" i="16" s="1"/>
  <c r="N110" i="16"/>
  <c r="N111" i="16" s="1"/>
  <c r="AH109" i="16"/>
  <c r="AI109" i="16" s="1"/>
  <c r="AD109" i="16"/>
  <c r="U109" i="16"/>
  <c r="V109" i="16" s="1"/>
  <c r="Q109" i="16"/>
  <c r="S152" i="16" l="1"/>
  <c r="R236" i="16"/>
  <c r="T236" i="16" s="1"/>
  <c r="AG141" i="16"/>
  <c r="D298" i="16"/>
  <c r="C298" i="16"/>
  <c r="N237" i="16"/>
  <c r="N238" i="16" s="1"/>
  <c r="R278" i="16"/>
  <c r="AG131" i="16"/>
  <c r="T267" i="16"/>
  <c r="C308" i="16"/>
  <c r="D308" i="16"/>
  <c r="C193" i="16"/>
  <c r="D193" i="16"/>
  <c r="T309" i="16"/>
  <c r="D214" i="16"/>
  <c r="C214" i="16"/>
  <c r="D287" i="16"/>
  <c r="C287" i="16"/>
  <c r="D140" i="16"/>
  <c r="C140" i="16"/>
  <c r="D224" i="16"/>
  <c r="C224" i="16"/>
  <c r="D256" i="16"/>
  <c r="C256" i="16"/>
  <c r="D151" i="16"/>
  <c r="C151" i="16"/>
  <c r="D172" i="16"/>
  <c r="C172" i="16"/>
  <c r="D235" i="16"/>
  <c r="C235" i="16"/>
  <c r="D266" i="16"/>
  <c r="C266" i="16"/>
  <c r="D109" i="16"/>
  <c r="C109" i="16"/>
  <c r="D119" i="16"/>
  <c r="C119" i="16"/>
  <c r="D161" i="16"/>
  <c r="C161" i="16"/>
  <c r="D203" i="16"/>
  <c r="C203" i="16"/>
  <c r="C245" i="16"/>
  <c r="D245" i="16"/>
  <c r="D277" i="16"/>
  <c r="C277" i="16"/>
  <c r="D182" i="16"/>
  <c r="C182" i="16"/>
  <c r="D130" i="16"/>
  <c r="C130" i="16"/>
  <c r="AE110" i="16"/>
  <c r="AG110" i="16" s="1"/>
  <c r="AE120" i="16"/>
  <c r="AG120" i="16" s="1"/>
  <c r="AF131" i="16"/>
  <c r="AA184" i="16"/>
  <c r="AA185" i="16" s="1"/>
  <c r="AA195" i="16"/>
  <c r="AA196" i="16" s="1"/>
  <c r="AA205" i="16"/>
  <c r="AA206" i="16" s="1"/>
  <c r="AF215" i="16"/>
  <c r="AF225" i="16"/>
  <c r="AF110" i="16"/>
  <c r="AF120" i="16"/>
  <c r="AE236" i="16"/>
  <c r="AG236" i="16" s="1"/>
  <c r="AF236" i="16"/>
  <c r="AE246" i="16"/>
  <c r="AG246" i="16" s="1"/>
  <c r="S257" i="16"/>
  <c r="AF246" i="16"/>
  <c r="N247" i="16"/>
  <c r="N248" i="16" s="1"/>
  <c r="AF257" i="16"/>
  <c r="S267" i="16"/>
  <c r="R288" i="16"/>
  <c r="T288" i="16" s="1"/>
  <c r="AE299" i="16"/>
  <c r="AG299" i="16" s="1"/>
  <c r="AH299" i="16" s="1"/>
  <c r="AI299" i="16" s="1"/>
  <c r="AE309" i="16"/>
  <c r="AG309" i="16" s="1"/>
  <c r="AH309" i="16" s="1"/>
  <c r="AI309" i="16" s="1"/>
  <c r="R152" i="16"/>
  <c r="T152" i="16" s="1"/>
  <c r="R162" i="16"/>
  <c r="T162" i="16" s="1"/>
  <c r="AE173" i="16"/>
  <c r="AG173" i="16" s="1"/>
  <c r="N258" i="16"/>
  <c r="N259" i="16" s="1"/>
  <c r="R259" i="16" s="1"/>
  <c r="T278" i="16"/>
  <c r="AF299" i="16"/>
  <c r="AF309" i="16"/>
  <c r="AF173" i="16"/>
  <c r="AE183" i="16"/>
  <c r="AG183" i="16" s="1"/>
  <c r="AA258" i="16"/>
  <c r="AF258" i="16" s="1"/>
  <c r="N268" i="16"/>
  <c r="N269" i="16" s="1"/>
  <c r="AF141" i="16"/>
  <c r="AF194" i="16"/>
  <c r="AF204" i="16"/>
  <c r="AE215" i="16"/>
  <c r="AG215" i="16" s="1"/>
  <c r="AE225" i="16"/>
  <c r="AG225" i="16" s="1"/>
  <c r="AA268" i="16"/>
  <c r="AE268" i="16" s="1"/>
  <c r="AA301" i="16"/>
  <c r="AF300" i="16"/>
  <c r="AE300" i="16"/>
  <c r="AG300" i="16" s="1"/>
  <c r="U309" i="16"/>
  <c r="V309" i="16" s="1"/>
  <c r="AA311" i="16"/>
  <c r="AF310" i="16"/>
  <c r="AE310" i="16"/>
  <c r="AG310" i="16" s="1"/>
  <c r="U299" i="16"/>
  <c r="V299" i="16" s="1"/>
  <c r="S299" i="16"/>
  <c r="S309" i="16"/>
  <c r="N300" i="16"/>
  <c r="N310" i="16"/>
  <c r="N290" i="16"/>
  <c r="S289" i="16"/>
  <c r="R289" i="16"/>
  <c r="N280" i="16"/>
  <c r="S279" i="16"/>
  <c r="R279" i="16"/>
  <c r="U288" i="16"/>
  <c r="V288" i="16" s="1"/>
  <c r="U278" i="16"/>
  <c r="V278" i="16" s="1"/>
  <c r="S278" i="16"/>
  <c r="AA279" i="16"/>
  <c r="S288" i="16"/>
  <c r="AA289" i="16"/>
  <c r="AE278" i="16"/>
  <c r="AG278" i="16" s="1"/>
  <c r="AE288" i="16"/>
  <c r="AG288" i="16" s="1"/>
  <c r="AH257" i="16"/>
  <c r="AI257" i="16" s="1"/>
  <c r="U267" i="16"/>
  <c r="V267" i="16" s="1"/>
  <c r="U257" i="16"/>
  <c r="V257" i="16" s="1"/>
  <c r="N260" i="16"/>
  <c r="R269" i="16"/>
  <c r="S269" i="16"/>
  <c r="N270" i="16"/>
  <c r="AG268" i="16"/>
  <c r="AF268" i="16"/>
  <c r="R258" i="16"/>
  <c r="T258" i="16" s="1"/>
  <c r="U258" i="16" s="1"/>
  <c r="V258" i="16" s="1"/>
  <c r="R268" i="16"/>
  <c r="T268" i="16" s="1"/>
  <c r="U268" i="16" s="1"/>
  <c r="V268" i="16" s="1"/>
  <c r="S258" i="16"/>
  <c r="AA259" i="16"/>
  <c r="S268" i="16"/>
  <c r="AA269" i="16"/>
  <c r="AE267" i="16"/>
  <c r="AG267" i="16" s="1"/>
  <c r="AE258" i="16"/>
  <c r="AG258" i="16" s="1"/>
  <c r="AE237" i="16"/>
  <c r="AG237" i="16" s="1"/>
  <c r="AA238" i="16"/>
  <c r="AF237" i="16"/>
  <c r="AH236" i="16"/>
  <c r="AI236" i="16" s="1"/>
  <c r="AE247" i="16"/>
  <c r="AG247" i="16" s="1"/>
  <c r="AA248" i="16"/>
  <c r="AF247" i="16"/>
  <c r="R248" i="16"/>
  <c r="N249" i="16"/>
  <c r="S248" i="16"/>
  <c r="U246" i="16"/>
  <c r="V246" i="16" s="1"/>
  <c r="R238" i="16"/>
  <c r="N239" i="16"/>
  <c r="S238" i="16"/>
  <c r="AH246" i="16"/>
  <c r="AI246" i="16" s="1"/>
  <c r="S246" i="16"/>
  <c r="R237" i="16"/>
  <c r="T237" i="16" s="1"/>
  <c r="R247" i="16"/>
  <c r="S237" i="16"/>
  <c r="S247" i="16"/>
  <c r="U236" i="16"/>
  <c r="V236" i="16" s="1"/>
  <c r="AH225" i="16"/>
  <c r="AI225" i="16" s="1"/>
  <c r="U215" i="16"/>
  <c r="V215" i="16" s="1"/>
  <c r="AA217" i="16"/>
  <c r="AF216" i="16"/>
  <c r="AE216" i="16"/>
  <c r="AG216" i="16" s="1"/>
  <c r="U225" i="16"/>
  <c r="V225" i="16" s="1"/>
  <c r="AH215" i="16"/>
  <c r="AI215" i="16" s="1"/>
  <c r="AA227" i="16"/>
  <c r="AF226" i="16"/>
  <c r="AE226" i="16"/>
  <c r="AG226" i="16" s="1"/>
  <c r="AH226" i="16" s="1"/>
  <c r="AI226" i="16" s="1"/>
  <c r="S215" i="16"/>
  <c r="S225" i="16"/>
  <c r="N216" i="16"/>
  <c r="N226" i="16"/>
  <c r="S195" i="16"/>
  <c r="R195" i="16"/>
  <c r="N196" i="16"/>
  <c r="R205" i="16"/>
  <c r="N206" i="16"/>
  <c r="S205" i="16"/>
  <c r="AH204" i="16"/>
  <c r="AI204" i="16" s="1"/>
  <c r="AH194" i="16"/>
  <c r="AI194" i="16" s="1"/>
  <c r="AE196" i="16"/>
  <c r="AF196" i="16"/>
  <c r="AA197" i="16"/>
  <c r="AE206" i="16"/>
  <c r="AA207" i="16"/>
  <c r="AF206" i="16"/>
  <c r="S194" i="16"/>
  <c r="AE195" i="16"/>
  <c r="AG195" i="16" s="1"/>
  <c r="AH195" i="16" s="1"/>
  <c r="AI195" i="16" s="1"/>
  <c r="AE205" i="16"/>
  <c r="AG205" i="16" s="1"/>
  <c r="AH205" i="16" s="1"/>
  <c r="AI205" i="16" s="1"/>
  <c r="R194" i="16"/>
  <c r="T194" i="16" s="1"/>
  <c r="R204" i="16"/>
  <c r="T204" i="16" s="1"/>
  <c r="S204" i="16"/>
  <c r="AF195" i="16"/>
  <c r="AF205" i="16"/>
  <c r="S174" i="16"/>
  <c r="R174" i="16"/>
  <c r="N175" i="16"/>
  <c r="AH173" i="16"/>
  <c r="AI173" i="16" s="1"/>
  <c r="AE185" i="16"/>
  <c r="AA186" i="16"/>
  <c r="AF185" i="16"/>
  <c r="S184" i="16"/>
  <c r="R184" i="16"/>
  <c r="N185" i="16"/>
  <c r="AA176" i="16"/>
  <c r="AF175" i="16"/>
  <c r="AE175" i="16"/>
  <c r="AH183" i="16"/>
  <c r="AI183" i="16" s="1"/>
  <c r="R173" i="16"/>
  <c r="T173" i="16" s="1"/>
  <c r="S173" i="16"/>
  <c r="S183" i="16"/>
  <c r="AE174" i="16"/>
  <c r="AG174" i="16" s="1"/>
  <c r="AH174" i="16" s="1"/>
  <c r="AI174" i="16" s="1"/>
  <c r="AE184" i="16"/>
  <c r="AG184" i="16" s="1"/>
  <c r="AH184" i="16" s="1"/>
  <c r="AI184" i="16" s="1"/>
  <c r="R183" i="16"/>
  <c r="T183" i="16" s="1"/>
  <c r="AF174" i="16"/>
  <c r="AF184" i="16"/>
  <c r="U152" i="16"/>
  <c r="V152" i="16" s="1"/>
  <c r="U162" i="16"/>
  <c r="V162" i="16" s="1"/>
  <c r="N154" i="16"/>
  <c r="S153" i="16"/>
  <c r="R153" i="16"/>
  <c r="T153" i="16" s="1"/>
  <c r="U153" i="16" s="1"/>
  <c r="V153" i="16" s="1"/>
  <c r="N164" i="16"/>
  <c r="S163" i="16"/>
  <c r="R163" i="16"/>
  <c r="AA153" i="16"/>
  <c r="S162" i="16"/>
  <c r="AA163" i="16"/>
  <c r="AE152" i="16"/>
  <c r="AG152" i="16" s="1"/>
  <c r="AE162" i="16"/>
  <c r="AG162" i="16" s="1"/>
  <c r="AH141" i="16"/>
  <c r="AI141" i="16" s="1"/>
  <c r="AH131" i="16"/>
  <c r="AI131" i="16" s="1"/>
  <c r="N133" i="16"/>
  <c r="S132" i="16"/>
  <c r="R132" i="16"/>
  <c r="U141" i="16"/>
  <c r="V141" i="16" s="1"/>
  <c r="R131" i="16"/>
  <c r="T131" i="16" s="1"/>
  <c r="S131" i="16"/>
  <c r="AA132" i="16"/>
  <c r="S141" i="16"/>
  <c r="AA142" i="16"/>
  <c r="N142" i="16"/>
  <c r="AH120" i="16"/>
  <c r="AI120" i="16" s="1"/>
  <c r="S121" i="16"/>
  <c r="R121" i="16"/>
  <c r="N122" i="16"/>
  <c r="S111" i="16"/>
  <c r="N112" i="16"/>
  <c r="R111" i="16"/>
  <c r="AA112" i="16"/>
  <c r="AF111" i="16"/>
  <c r="AE111" i="16"/>
  <c r="AG111" i="16" s="1"/>
  <c r="AH111" i="16" s="1"/>
  <c r="AI111" i="16" s="1"/>
  <c r="AH110" i="16"/>
  <c r="AI110" i="16" s="1"/>
  <c r="AA122" i="16"/>
  <c r="AF121" i="16"/>
  <c r="AE121" i="16"/>
  <c r="AG121" i="16" s="1"/>
  <c r="R110" i="16"/>
  <c r="T110" i="16" s="1"/>
  <c r="R120" i="16"/>
  <c r="T120" i="16" s="1"/>
  <c r="S110" i="16"/>
  <c r="S120" i="16"/>
  <c r="AA99" i="16"/>
  <c r="AF99" i="16" s="1"/>
  <c r="N99" i="16"/>
  <c r="S99" i="16" s="1"/>
  <c r="AH98" i="16"/>
  <c r="AI98" i="16" s="1"/>
  <c r="AD98" i="16"/>
  <c r="U98" i="16"/>
  <c r="V98" i="16" s="1"/>
  <c r="Q98" i="16"/>
  <c r="AA89" i="16"/>
  <c r="AF89" i="16" s="1"/>
  <c r="N89" i="16"/>
  <c r="S89" i="16" s="1"/>
  <c r="AH88" i="16"/>
  <c r="AI88" i="16" s="1"/>
  <c r="AD88" i="16"/>
  <c r="U88" i="16"/>
  <c r="V88" i="16" s="1"/>
  <c r="Q88" i="16"/>
  <c r="AF78" i="16"/>
  <c r="AA78" i="16"/>
  <c r="AA79" i="16" s="1"/>
  <c r="N78" i="16"/>
  <c r="N79" i="16" s="1"/>
  <c r="AH77" i="16"/>
  <c r="AI77" i="16" s="1"/>
  <c r="AD77" i="16"/>
  <c r="U77" i="16"/>
  <c r="V77" i="16" s="1"/>
  <c r="Q77" i="16"/>
  <c r="AA68" i="16"/>
  <c r="AA69" i="16" s="1"/>
  <c r="N68" i="16"/>
  <c r="N69" i="16" s="1"/>
  <c r="AH67" i="16"/>
  <c r="AI67" i="16" s="1"/>
  <c r="AD67" i="16"/>
  <c r="U67" i="16"/>
  <c r="V67" i="16" s="1"/>
  <c r="Q67" i="16"/>
  <c r="AA57" i="16"/>
  <c r="AF57" i="16" s="1"/>
  <c r="N57" i="16"/>
  <c r="S57" i="16" s="1"/>
  <c r="AH56" i="16"/>
  <c r="AI56" i="16" s="1"/>
  <c r="AD56" i="16"/>
  <c r="U56" i="16"/>
  <c r="V56" i="16" s="1"/>
  <c r="Q56" i="16"/>
  <c r="AA47" i="16"/>
  <c r="AE47" i="16" s="1"/>
  <c r="AG47" i="16" s="1"/>
  <c r="N47" i="16"/>
  <c r="S47" i="16" s="1"/>
  <c r="AH46" i="16"/>
  <c r="AI46" i="16" s="1"/>
  <c r="AD46" i="16"/>
  <c r="U46" i="16"/>
  <c r="V46" i="16" s="1"/>
  <c r="Q46" i="16"/>
  <c r="R89" i="16" l="1"/>
  <c r="T89" i="16" s="1"/>
  <c r="AF68" i="16"/>
  <c r="D309" i="16"/>
  <c r="C309" i="16"/>
  <c r="D299" i="16"/>
  <c r="C299" i="16"/>
  <c r="T259" i="16"/>
  <c r="D46" i="16"/>
  <c r="C46" i="16"/>
  <c r="D56" i="16"/>
  <c r="C56" i="16"/>
  <c r="D88" i="16"/>
  <c r="C88" i="16"/>
  <c r="D67" i="16"/>
  <c r="C67" i="16"/>
  <c r="D98" i="16"/>
  <c r="C98" i="16"/>
  <c r="D77" i="16"/>
  <c r="C77" i="16"/>
  <c r="N48" i="16"/>
  <c r="N49" i="16" s="1"/>
  <c r="N90" i="16"/>
  <c r="N91" i="16" s="1"/>
  <c r="AG185" i="16"/>
  <c r="C215" i="16"/>
  <c r="D215" i="16"/>
  <c r="D258" i="16"/>
  <c r="C258" i="16"/>
  <c r="N100" i="16"/>
  <c r="N101" i="16" s="1"/>
  <c r="D120" i="16"/>
  <c r="D183" i="16"/>
  <c r="C183" i="16"/>
  <c r="D236" i="16"/>
  <c r="C236" i="16"/>
  <c r="D278" i="16"/>
  <c r="C278" i="16"/>
  <c r="C184" i="16"/>
  <c r="D184" i="16"/>
  <c r="C205" i="16"/>
  <c r="D205" i="16"/>
  <c r="D204" i="16"/>
  <c r="C204" i="16"/>
  <c r="D225" i="16"/>
  <c r="C225" i="16"/>
  <c r="D246" i="16"/>
  <c r="C246" i="16"/>
  <c r="T132" i="16"/>
  <c r="S259" i="16"/>
  <c r="T279" i="16"/>
  <c r="U279" i="16" s="1"/>
  <c r="V279" i="16" s="1"/>
  <c r="D152" i="16"/>
  <c r="C152" i="16"/>
  <c r="AE68" i="16"/>
  <c r="AG68" i="16" s="1"/>
  <c r="AE78" i="16"/>
  <c r="AG78" i="16" s="1"/>
  <c r="R99" i="16"/>
  <c r="T99" i="16" s="1"/>
  <c r="T111" i="16"/>
  <c r="N58" i="16"/>
  <c r="S58" i="16" s="1"/>
  <c r="D141" i="16"/>
  <c r="C141" i="16"/>
  <c r="AG206" i="16"/>
  <c r="AH206" i="16" s="1"/>
  <c r="AI206" i="16" s="1"/>
  <c r="D257" i="16"/>
  <c r="C257" i="16"/>
  <c r="AE301" i="16"/>
  <c r="AG301" i="16" s="1"/>
  <c r="AH301" i="16" s="1"/>
  <c r="AI301" i="16" s="1"/>
  <c r="AA302" i="16"/>
  <c r="AF301" i="16"/>
  <c r="S310" i="16"/>
  <c r="R310" i="16"/>
  <c r="T310" i="16" s="1"/>
  <c r="N311" i="16"/>
  <c r="N301" i="16"/>
  <c r="S300" i="16"/>
  <c r="R300" i="16"/>
  <c r="T300" i="16" s="1"/>
  <c r="AE311" i="16"/>
  <c r="AG311" i="16" s="1"/>
  <c r="AH311" i="16" s="1"/>
  <c r="AI311" i="16" s="1"/>
  <c r="AA312" i="16"/>
  <c r="AF311" i="16"/>
  <c r="AH310" i="16"/>
  <c r="AI310" i="16" s="1"/>
  <c r="AH300" i="16"/>
  <c r="AI300" i="16" s="1"/>
  <c r="AA280" i="16"/>
  <c r="AF279" i="16"/>
  <c r="AE279" i="16"/>
  <c r="AG279" i="16" s="1"/>
  <c r="AH279" i="16" s="1"/>
  <c r="AI279" i="16" s="1"/>
  <c r="AA290" i="16"/>
  <c r="AF289" i="16"/>
  <c r="AE289" i="16"/>
  <c r="AG289" i="16" s="1"/>
  <c r="AH289" i="16" s="1"/>
  <c r="AI289" i="16" s="1"/>
  <c r="N281" i="16"/>
  <c r="S280" i="16"/>
  <c r="R280" i="16"/>
  <c r="T280" i="16" s="1"/>
  <c r="T289" i="16"/>
  <c r="AH288" i="16"/>
  <c r="AI288" i="16" s="1"/>
  <c r="AH278" i="16"/>
  <c r="AI278" i="16" s="1"/>
  <c r="N291" i="16"/>
  <c r="R290" i="16"/>
  <c r="T290" i="16" s="1"/>
  <c r="S290" i="16"/>
  <c r="AH268" i="16"/>
  <c r="AI268" i="16" s="1"/>
  <c r="AH267" i="16"/>
  <c r="AI267" i="16" s="1"/>
  <c r="D267" i="16" s="1"/>
  <c r="AF259" i="16"/>
  <c r="AA260" i="16"/>
  <c r="AE259" i="16"/>
  <c r="AG259" i="16" s="1"/>
  <c r="AH259" i="16" s="1"/>
  <c r="AI259" i="16" s="1"/>
  <c r="T269" i="16"/>
  <c r="U269" i="16" s="1"/>
  <c r="V269" i="16" s="1"/>
  <c r="AA270" i="16"/>
  <c r="AF269" i="16"/>
  <c r="AE269" i="16"/>
  <c r="AG269" i="16" s="1"/>
  <c r="AH269" i="16" s="1"/>
  <c r="AI269" i="16" s="1"/>
  <c r="N261" i="16"/>
  <c r="S260" i="16"/>
  <c r="R260" i="16"/>
  <c r="T260" i="16" s="1"/>
  <c r="AH258" i="16"/>
  <c r="AI258" i="16" s="1"/>
  <c r="U259" i="16"/>
  <c r="V259" i="16" s="1"/>
  <c r="N271" i="16"/>
  <c r="S270" i="16"/>
  <c r="R270" i="16"/>
  <c r="T270" i="16" s="1"/>
  <c r="U270" i="16" s="1"/>
  <c r="V270" i="16" s="1"/>
  <c r="AH237" i="16"/>
  <c r="AI237" i="16" s="1"/>
  <c r="U237" i="16"/>
  <c r="V237" i="16" s="1"/>
  <c r="AH247" i="16"/>
  <c r="AI247" i="16" s="1"/>
  <c r="N250" i="16"/>
  <c r="S249" i="16"/>
  <c r="R249" i="16"/>
  <c r="T249" i="16" s="1"/>
  <c r="T248" i="16"/>
  <c r="AF238" i="16"/>
  <c r="AE238" i="16"/>
  <c r="AG238" i="16" s="1"/>
  <c r="AH238" i="16" s="1"/>
  <c r="AI238" i="16" s="1"/>
  <c r="AA239" i="16"/>
  <c r="N240" i="16"/>
  <c r="S239" i="16"/>
  <c r="R239" i="16"/>
  <c r="T239" i="16" s="1"/>
  <c r="U239" i="16" s="1"/>
  <c r="V239" i="16" s="1"/>
  <c r="T247" i="16"/>
  <c r="T238" i="16"/>
  <c r="U238" i="16" s="1"/>
  <c r="V238" i="16" s="1"/>
  <c r="AF248" i="16"/>
  <c r="AE248" i="16"/>
  <c r="AG248" i="16" s="1"/>
  <c r="AH248" i="16" s="1"/>
  <c r="AI248" i="16" s="1"/>
  <c r="AA249" i="16"/>
  <c r="AF227" i="16"/>
  <c r="AE227" i="16"/>
  <c r="AG227" i="16" s="1"/>
  <c r="AA228" i="16"/>
  <c r="AF217" i="16"/>
  <c r="AE217" i="16"/>
  <c r="AG217" i="16" s="1"/>
  <c r="AH217" i="16" s="1"/>
  <c r="AI217" i="16" s="1"/>
  <c r="AA218" i="16"/>
  <c r="N227" i="16"/>
  <c r="S226" i="16"/>
  <c r="R226" i="16"/>
  <c r="T226" i="16" s="1"/>
  <c r="AH216" i="16"/>
  <c r="AI216" i="16" s="1"/>
  <c r="N217" i="16"/>
  <c r="S216" i="16"/>
  <c r="R216" i="16"/>
  <c r="T216" i="16" s="1"/>
  <c r="AA208" i="16"/>
  <c r="AF207" i="16"/>
  <c r="AE207" i="16"/>
  <c r="AG207" i="16" s="1"/>
  <c r="AH207" i="16" s="1"/>
  <c r="AI207" i="16" s="1"/>
  <c r="U204" i="16"/>
  <c r="V204" i="16" s="1"/>
  <c r="AA198" i="16"/>
  <c r="AF197" i="16"/>
  <c r="AE197" i="16"/>
  <c r="AG197" i="16" s="1"/>
  <c r="U194" i="16"/>
  <c r="V194" i="16" s="1"/>
  <c r="T205" i="16"/>
  <c r="AG196" i="16"/>
  <c r="AH196" i="16" s="1"/>
  <c r="AI196" i="16" s="1"/>
  <c r="R196" i="16"/>
  <c r="T196" i="16" s="1"/>
  <c r="N197" i="16"/>
  <c r="S196" i="16"/>
  <c r="N207" i="16"/>
  <c r="R206" i="16"/>
  <c r="T206" i="16" s="1"/>
  <c r="S206" i="16"/>
  <c r="T195" i="16"/>
  <c r="U195" i="16" s="1"/>
  <c r="V195" i="16" s="1"/>
  <c r="U183" i="16"/>
  <c r="V183" i="16" s="1"/>
  <c r="AA187" i="16"/>
  <c r="AF186" i="16"/>
  <c r="AE186" i="16"/>
  <c r="AG186" i="16" s="1"/>
  <c r="AH186" i="16" s="1"/>
  <c r="AI186" i="16" s="1"/>
  <c r="AG175" i="16"/>
  <c r="AA177" i="16"/>
  <c r="AF176" i="16"/>
  <c r="AE176" i="16"/>
  <c r="AG176" i="16" s="1"/>
  <c r="N186" i="16"/>
  <c r="S185" i="16"/>
  <c r="R185" i="16"/>
  <c r="T185" i="16" s="1"/>
  <c r="AH185" i="16"/>
  <c r="AI185" i="16" s="1"/>
  <c r="U173" i="16"/>
  <c r="V173" i="16" s="1"/>
  <c r="T184" i="16"/>
  <c r="N176" i="16"/>
  <c r="S175" i="16"/>
  <c r="R175" i="16"/>
  <c r="T175" i="16" s="1"/>
  <c r="T174" i="16"/>
  <c r="U174" i="16" s="1"/>
  <c r="V174" i="16" s="1"/>
  <c r="AH152" i="16"/>
  <c r="AI152" i="16" s="1"/>
  <c r="AH162" i="16"/>
  <c r="AI162" i="16" s="1"/>
  <c r="R154" i="16"/>
  <c r="T154" i="16" s="1"/>
  <c r="U154" i="16" s="1"/>
  <c r="V154" i="16" s="1"/>
  <c r="N155" i="16"/>
  <c r="S154" i="16"/>
  <c r="AA164" i="16"/>
  <c r="AF163" i="16"/>
  <c r="AE163" i="16"/>
  <c r="AG163" i="16" s="1"/>
  <c r="AH163" i="16" s="1"/>
  <c r="AI163" i="16" s="1"/>
  <c r="AA154" i="16"/>
  <c r="AF153" i="16"/>
  <c r="AE153" i="16"/>
  <c r="AG153" i="16" s="1"/>
  <c r="AH153" i="16" s="1"/>
  <c r="AI153" i="16" s="1"/>
  <c r="N165" i="16"/>
  <c r="S164" i="16"/>
  <c r="R164" i="16"/>
  <c r="T164" i="16" s="1"/>
  <c r="T163" i="16"/>
  <c r="N134" i="16"/>
  <c r="S133" i="16"/>
  <c r="R133" i="16"/>
  <c r="T133" i="16" s="1"/>
  <c r="U133" i="16" s="1"/>
  <c r="V133" i="16" s="1"/>
  <c r="U131" i="16"/>
  <c r="V131" i="16" s="1"/>
  <c r="U132" i="16"/>
  <c r="V132" i="16" s="1"/>
  <c r="AE132" i="16"/>
  <c r="AG132" i="16" s="1"/>
  <c r="AA133" i="16"/>
  <c r="AF132" i="16"/>
  <c r="N143" i="16"/>
  <c r="S142" i="16"/>
  <c r="R142" i="16"/>
  <c r="T142" i="16" s="1"/>
  <c r="AE142" i="16"/>
  <c r="AG142" i="16" s="1"/>
  <c r="AA143" i="16"/>
  <c r="AF142" i="16"/>
  <c r="AH121" i="16"/>
  <c r="AI121" i="16" s="1"/>
  <c r="D121" i="16" s="1"/>
  <c r="AF122" i="16"/>
  <c r="AE122" i="16"/>
  <c r="AG122" i="16" s="1"/>
  <c r="AH122" i="16" s="1"/>
  <c r="AI122" i="16" s="1"/>
  <c r="AA123" i="16"/>
  <c r="N113" i="16"/>
  <c r="S112" i="16"/>
  <c r="R112" i="16"/>
  <c r="T112" i="16" s="1"/>
  <c r="U112" i="16" s="1"/>
  <c r="V112" i="16" s="1"/>
  <c r="AF112" i="16"/>
  <c r="AE112" i="16"/>
  <c r="AG112" i="16" s="1"/>
  <c r="AA113" i="16"/>
  <c r="N123" i="16"/>
  <c r="S122" i="16"/>
  <c r="R122" i="16"/>
  <c r="T122" i="16" s="1"/>
  <c r="T121" i="16"/>
  <c r="U121" i="16" s="1"/>
  <c r="V121" i="16" s="1"/>
  <c r="U120" i="16"/>
  <c r="V120" i="16" s="1"/>
  <c r="U110" i="16"/>
  <c r="V110" i="16" s="1"/>
  <c r="U111" i="16"/>
  <c r="V111" i="16" s="1"/>
  <c r="N92" i="16"/>
  <c r="S91" i="16"/>
  <c r="R91" i="16"/>
  <c r="N102" i="16"/>
  <c r="S101" i="16"/>
  <c r="R101" i="16"/>
  <c r="AA90" i="16"/>
  <c r="AA100" i="16"/>
  <c r="U99" i="16"/>
  <c r="V99" i="16" s="1"/>
  <c r="R90" i="16"/>
  <c r="T90" i="16" s="1"/>
  <c r="R100" i="16"/>
  <c r="T100" i="16" s="1"/>
  <c r="U89" i="16"/>
  <c r="V89" i="16" s="1"/>
  <c r="S100" i="16"/>
  <c r="AE89" i="16"/>
  <c r="AG89" i="16" s="1"/>
  <c r="AE99" i="16"/>
  <c r="AG99" i="16" s="1"/>
  <c r="S90" i="16"/>
  <c r="U90" i="16"/>
  <c r="V90" i="16" s="1"/>
  <c r="N80" i="16"/>
  <c r="S79" i="16"/>
  <c r="R79" i="16"/>
  <c r="AH78" i="16"/>
  <c r="AI78" i="16" s="1"/>
  <c r="S69" i="16"/>
  <c r="N70" i="16"/>
  <c r="R69" i="16"/>
  <c r="AA70" i="16"/>
  <c r="AF69" i="16"/>
  <c r="AE69" i="16"/>
  <c r="AG69" i="16" s="1"/>
  <c r="AH69" i="16" s="1"/>
  <c r="AI69" i="16" s="1"/>
  <c r="AH68" i="16"/>
  <c r="AI68" i="16" s="1"/>
  <c r="AA80" i="16"/>
  <c r="AF79" i="16"/>
  <c r="AE79" i="16"/>
  <c r="AG79" i="16" s="1"/>
  <c r="AH79" i="16" s="1"/>
  <c r="AI79" i="16" s="1"/>
  <c r="R68" i="16"/>
  <c r="T68" i="16" s="1"/>
  <c r="R78" i="16"/>
  <c r="T78" i="16" s="1"/>
  <c r="S68" i="16"/>
  <c r="S78" i="16"/>
  <c r="R49" i="16"/>
  <c r="S49" i="16"/>
  <c r="N50" i="16"/>
  <c r="AH47" i="16"/>
  <c r="AI47" i="16" s="1"/>
  <c r="R48" i="16"/>
  <c r="T48" i="16" s="1"/>
  <c r="S48" i="16"/>
  <c r="AF47" i="16"/>
  <c r="N59" i="16"/>
  <c r="R47" i="16"/>
  <c r="T47" i="16" s="1"/>
  <c r="R57" i="16"/>
  <c r="T57" i="16" s="1"/>
  <c r="AA48" i="16"/>
  <c r="AA58" i="16"/>
  <c r="R58" i="16"/>
  <c r="T58" i="16" s="1"/>
  <c r="AE57" i="16"/>
  <c r="AG57" i="16" s="1"/>
  <c r="AA36" i="16"/>
  <c r="AE36" i="16" s="1"/>
  <c r="S36" i="16"/>
  <c r="N36" i="16"/>
  <c r="R36" i="16" s="1"/>
  <c r="AH35" i="16"/>
  <c r="AI35" i="16" s="1"/>
  <c r="AD35" i="16"/>
  <c r="U35" i="16"/>
  <c r="V35" i="16" s="1"/>
  <c r="Q35" i="16"/>
  <c r="AA26" i="16"/>
  <c r="AE26" i="16" s="1"/>
  <c r="AG26" i="16" s="1"/>
  <c r="N26" i="16"/>
  <c r="R26" i="16" s="1"/>
  <c r="AH25" i="16"/>
  <c r="AI25" i="16" s="1"/>
  <c r="AD25" i="16"/>
  <c r="U25" i="16"/>
  <c r="V25" i="16" s="1"/>
  <c r="Q25" i="16"/>
  <c r="AA15" i="16"/>
  <c r="AE15" i="16" s="1"/>
  <c r="AG15" i="16" s="1"/>
  <c r="N15" i="16"/>
  <c r="N16" i="16" s="1"/>
  <c r="AH14" i="16"/>
  <c r="AI14" i="16" s="1"/>
  <c r="AD14" i="16"/>
  <c r="U14" i="16"/>
  <c r="V14" i="16" s="1"/>
  <c r="Q14" i="16"/>
  <c r="AA5" i="16"/>
  <c r="AE5" i="16" s="1"/>
  <c r="AG5" i="16" s="1"/>
  <c r="N5" i="16"/>
  <c r="N6" i="16" s="1"/>
  <c r="AH4" i="16"/>
  <c r="AI4" i="16" s="1"/>
  <c r="AD4" i="16"/>
  <c r="U4" i="16"/>
  <c r="V4" i="16" s="1"/>
  <c r="Q4" i="16"/>
  <c r="Z232" i="16"/>
  <c r="AB232" i="16"/>
  <c r="AF26" i="16" l="1"/>
  <c r="T91" i="16"/>
  <c r="U91" i="16" s="1"/>
  <c r="V91" i="16" s="1"/>
  <c r="C311" i="16"/>
  <c r="D311" i="16"/>
  <c r="U175" i="16"/>
  <c r="V175" i="16" s="1"/>
  <c r="T36" i="16"/>
  <c r="S26" i="16"/>
  <c r="D195" i="16"/>
  <c r="C195" i="16"/>
  <c r="AG36" i="16"/>
  <c r="C194" i="16"/>
  <c r="D194" i="16"/>
  <c r="C310" i="16"/>
  <c r="D310" i="16"/>
  <c r="D25" i="16"/>
  <c r="C25" i="16"/>
  <c r="D289" i="16"/>
  <c r="C289" i="16"/>
  <c r="C35" i="16"/>
  <c r="D35" i="16"/>
  <c r="D110" i="16"/>
  <c r="C110" i="16"/>
  <c r="D206" i="16"/>
  <c r="C206" i="16"/>
  <c r="D248" i="16"/>
  <c r="C248" i="16"/>
  <c r="D247" i="16"/>
  <c r="C247" i="16"/>
  <c r="D78" i="16"/>
  <c r="C78" i="16"/>
  <c r="AF5" i="16"/>
  <c r="AA27" i="16"/>
  <c r="AA28" i="16" s="1"/>
  <c r="AF36" i="16"/>
  <c r="D79" i="16"/>
  <c r="C79" i="16"/>
  <c r="D89" i="16"/>
  <c r="C89" i="16"/>
  <c r="D131" i="16"/>
  <c r="C131" i="16"/>
  <c r="D163" i="16"/>
  <c r="C163" i="16"/>
  <c r="AA6" i="16"/>
  <c r="AF15" i="16"/>
  <c r="AA37" i="16"/>
  <c r="AA38" i="16" s="1"/>
  <c r="U290" i="16"/>
  <c r="V290" i="16" s="1"/>
  <c r="C267" i="16"/>
  <c r="AA16" i="16"/>
  <c r="C173" i="16"/>
  <c r="D173" i="16"/>
  <c r="D259" i="16"/>
  <c r="C259" i="16"/>
  <c r="D162" i="16"/>
  <c r="C162" i="16"/>
  <c r="C226" i="16"/>
  <c r="D226" i="16"/>
  <c r="D268" i="16"/>
  <c r="C268" i="16"/>
  <c r="D269" i="16"/>
  <c r="C269" i="16"/>
  <c r="D288" i="16"/>
  <c r="C288" i="16"/>
  <c r="C121" i="16"/>
  <c r="T26" i="16"/>
  <c r="T69" i="16"/>
  <c r="D111" i="16"/>
  <c r="C111" i="16"/>
  <c r="U185" i="16"/>
  <c r="V185" i="16" s="1"/>
  <c r="D175" i="16" s="1"/>
  <c r="R301" i="16"/>
  <c r="T301" i="16" s="1"/>
  <c r="U301" i="16" s="1"/>
  <c r="V301" i="16" s="1"/>
  <c r="N302" i="16"/>
  <c r="S301" i="16"/>
  <c r="U310" i="16"/>
  <c r="V310" i="16" s="1"/>
  <c r="AA303" i="16"/>
  <c r="AF302" i="16"/>
  <c r="AE302" i="16"/>
  <c r="AG302" i="16" s="1"/>
  <c r="AA313" i="16"/>
  <c r="AF312" i="16"/>
  <c r="AE312" i="16"/>
  <c r="AG312" i="16" s="1"/>
  <c r="AH312" i="16" s="1"/>
  <c r="AI312" i="16" s="1"/>
  <c r="U300" i="16"/>
  <c r="V300" i="16" s="1"/>
  <c r="R311" i="16"/>
  <c r="T311" i="16" s="1"/>
  <c r="U311" i="16" s="1"/>
  <c r="V311" i="16" s="1"/>
  <c r="N312" i="16"/>
  <c r="S311" i="16"/>
  <c r="N282" i="16"/>
  <c r="S281" i="16"/>
  <c r="R281" i="16"/>
  <c r="T281" i="16" s="1"/>
  <c r="U281" i="16" s="1"/>
  <c r="V281" i="16" s="1"/>
  <c r="AF290" i="16"/>
  <c r="AE290" i="16"/>
  <c r="AG290" i="16" s="1"/>
  <c r="AA291" i="16"/>
  <c r="U289" i="16"/>
  <c r="V289" i="16" s="1"/>
  <c r="D279" i="16" s="1"/>
  <c r="N292" i="16"/>
  <c r="S291" i="16"/>
  <c r="R291" i="16"/>
  <c r="T291" i="16" s="1"/>
  <c r="U291" i="16" s="1"/>
  <c r="V291" i="16" s="1"/>
  <c r="U280" i="16"/>
  <c r="V280" i="16" s="1"/>
  <c r="AF280" i="16"/>
  <c r="AE280" i="16"/>
  <c r="AG280" i="16" s="1"/>
  <c r="AA281" i="16"/>
  <c r="U260" i="16"/>
  <c r="V260" i="16" s="1"/>
  <c r="AE260" i="16"/>
  <c r="AG260" i="16" s="1"/>
  <c r="AH260" i="16" s="1"/>
  <c r="AI260" i="16" s="1"/>
  <c r="AA261" i="16"/>
  <c r="AF260" i="16"/>
  <c r="R271" i="16"/>
  <c r="T271" i="16" s="1"/>
  <c r="U271" i="16" s="1"/>
  <c r="V271" i="16" s="1"/>
  <c r="N272" i="16"/>
  <c r="S271" i="16"/>
  <c r="AF270" i="16"/>
  <c r="AE270" i="16"/>
  <c r="AG270" i="16" s="1"/>
  <c r="AH270" i="16" s="1"/>
  <c r="AI270" i="16" s="1"/>
  <c r="AA271" i="16"/>
  <c r="R261" i="16"/>
  <c r="T261" i="16" s="1"/>
  <c r="U261" i="16" s="1"/>
  <c r="V261" i="16" s="1"/>
  <c r="N262" i="16"/>
  <c r="S261" i="16"/>
  <c r="R240" i="16"/>
  <c r="T240" i="16" s="1"/>
  <c r="U240" i="16" s="1"/>
  <c r="V240" i="16" s="1"/>
  <c r="S240" i="16"/>
  <c r="N241" i="16"/>
  <c r="R250" i="16"/>
  <c r="T250" i="16" s="1"/>
  <c r="U250" i="16" s="1"/>
  <c r="V250" i="16" s="1"/>
  <c r="N251" i="16"/>
  <c r="S250" i="16"/>
  <c r="AA250" i="16"/>
  <c r="AF249" i="16"/>
  <c r="AE249" i="16"/>
  <c r="AG249" i="16" s="1"/>
  <c r="AH249" i="16" s="1"/>
  <c r="AI249" i="16" s="1"/>
  <c r="AF239" i="16"/>
  <c r="AE239" i="16"/>
  <c r="AG239" i="16" s="1"/>
  <c r="AA240" i="16"/>
  <c r="U248" i="16"/>
  <c r="V248" i="16" s="1"/>
  <c r="D238" i="16" s="1"/>
  <c r="U247" i="16"/>
  <c r="V247" i="16" s="1"/>
  <c r="D237" i="16" s="1"/>
  <c r="U249" i="16"/>
  <c r="V249" i="16" s="1"/>
  <c r="D239" i="16" s="1"/>
  <c r="R227" i="16"/>
  <c r="T227" i="16" s="1"/>
  <c r="U227" i="16" s="1"/>
  <c r="V227" i="16" s="1"/>
  <c r="N228" i="16"/>
  <c r="S227" i="16"/>
  <c r="AA219" i="16"/>
  <c r="AF218" i="16"/>
  <c r="AE218" i="16"/>
  <c r="AG218" i="16" s="1"/>
  <c r="U216" i="16"/>
  <c r="V216" i="16" s="1"/>
  <c r="R217" i="16"/>
  <c r="T217" i="16" s="1"/>
  <c r="U217" i="16" s="1"/>
  <c r="V217" i="16" s="1"/>
  <c r="N218" i="16"/>
  <c r="S217" i="16"/>
  <c r="AA229" i="16"/>
  <c r="AF228" i="16"/>
  <c r="AE228" i="16"/>
  <c r="AG228" i="16" s="1"/>
  <c r="AH228" i="16" s="1"/>
  <c r="AI228" i="16" s="1"/>
  <c r="AH227" i="16"/>
  <c r="AI227" i="16" s="1"/>
  <c r="D227" i="16" s="1"/>
  <c r="U226" i="16"/>
  <c r="V226" i="16" s="1"/>
  <c r="AE198" i="16"/>
  <c r="AG198" i="16" s="1"/>
  <c r="AA199" i="16"/>
  <c r="AF198" i="16"/>
  <c r="U206" i="16"/>
  <c r="V206" i="16" s="1"/>
  <c r="U205" i="16"/>
  <c r="V205" i="16" s="1"/>
  <c r="R207" i="16"/>
  <c r="T207" i="16" s="1"/>
  <c r="U207" i="16" s="1"/>
  <c r="V207" i="16" s="1"/>
  <c r="S207" i="16"/>
  <c r="N208" i="16"/>
  <c r="N198" i="16"/>
  <c r="S197" i="16"/>
  <c r="R197" i="16"/>
  <c r="T197" i="16" s="1"/>
  <c r="U197" i="16" s="1"/>
  <c r="V197" i="16" s="1"/>
  <c r="AH197" i="16"/>
  <c r="AI197" i="16" s="1"/>
  <c r="AE208" i="16"/>
  <c r="AG208" i="16" s="1"/>
  <c r="AH208" i="16" s="1"/>
  <c r="AI208" i="16" s="1"/>
  <c r="AF208" i="16"/>
  <c r="AA209" i="16"/>
  <c r="U196" i="16"/>
  <c r="V196" i="16" s="1"/>
  <c r="AE177" i="16"/>
  <c r="AG177" i="16" s="1"/>
  <c r="AH177" i="16" s="1"/>
  <c r="AI177" i="16" s="1"/>
  <c r="AF177" i="16"/>
  <c r="AA178" i="16"/>
  <c r="AH175" i="16"/>
  <c r="AI175" i="16" s="1"/>
  <c r="AF187" i="16"/>
  <c r="AE187" i="16"/>
  <c r="AG187" i="16" s="1"/>
  <c r="AA188" i="16"/>
  <c r="S176" i="16"/>
  <c r="R176" i="16"/>
  <c r="T176" i="16" s="1"/>
  <c r="N177" i="16"/>
  <c r="S186" i="16"/>
  <c r="R186" i="16"/>
  <c r="T186" i="16" s="1"/>
  <c r="U186" i="16" s="1"/>
  <c r="V186" i="16" s="1"/>
  <c r="N187" i="16"/>
  <c r="U184" i="16"/>
  <c r="V184" i="16" s="1"/>
  <c r="D174" i="16" s="1"/>
  <c r="AH176" i="16"/>
  <c r="AI176" i="16" s="1"/>
  <c r="N156" i="16"/>
  <c r="S155" i="16"/>
  <c r="R155" i="16"/>
  <c r="T155" i="16" s="1"/>
  <c r="AF154" i="16"/>
  <c r="AE154" i="16"/>
  <c r="AG154" i="16" s="1"/>
  <c r="AH154" i="16" s="1"/>
  <c r="AI154" i="16" s="1"/>
  <c r="AA155" i="16"/>
  <c r="U163" i="16"/>
  <c r="V163" i="16" s="1"/>
  <c r="U164" i="16"/>
  <c r="V164" i="16" s="1"/>
  <c r="D154" i="16" s="1"/>
  <c r="AF164" i="16"/>
  <c r="AE164" i="16"/>
  <c r="AG164" i="16" s="1"/>
  <c r="AH164" i="16" s="1"/>
  <c r="AI164" i="16" s="1"/>
  <c r="AA165" i="16"/>
  <c r="N166" i="16"/>
  <c r="S165" i="16"/>
  <c r="R165" i="16"/>
  <c r="T165" i="16" s="1"/>
  <c r="U165" i="16" s="1"/>
  <c r="V165" i="16" s="1"/>
  <c r="AE133" i="16"/>
  <c r="AG133" i="16" s="1"/>
  <c r="AH133" i="16" s="1"/>
  <c r="AI133" i="16" s="1"/>
  <c r="AA134" i="16"/>
  <c r="AF133" i="16"/>
  <c r="AH132" i="16"/>
  <c r="AI132" i="16" s="1"/>
  <c r="AE143" i="16"/>
  <c r="AG143" i="16" s="1"/>
  <c r="AH143" i="16" s="1"/>
  <c r="AI143" i="16" s="1"/>
  <c r="AA144" i="16"/>
  <c r="AF143" i="16"/>
  <c r="U142" i="16"/>
  <c r="V142" i="16" s="1"/>
  <c r="D132" i="16" s="1"/>
  <c r="AH142" i="16"/>
  <c r="AI142" i="16" s="1"/>
  <c r="S134" i="16"/>
  <c r="R134" i="16"/>
  <c r="T134" i="16" s="1"/>
  <c r="N135" i="16"/>
  <c r="R143" i="16"/>
  <c r="T143" i="16" s="1"/>
  <c r="U143" i="16" s="1"/>
  <c r="V143" i="16" s="1"/>
  <c r="D133" i="16" s="1"/>
  <c r="N144" i="16"/>
  <c r="S143" i="16"/>
  <c r="U122" i="16"/>
  <c r="V122" i="16" s="1"/>
  <c r="D112" i="16" s="1"/>
  <c r="S113" i="16"/>
  <c r="N114" i="16"/>
  <c r="R113" i="16"/>
  <c r="T113" i="16" s="1"/>
  <c r="U113" i="16" s="1"/>
  <c r="V113" i="16" s="1"/>
  <c r="N124" i="16"/>
  <c r="S123" i="16"/>
  <c r="R123" i="16"/>
  <c r="T123" i="16" s="1"/>
  <c r="AA124" i="16"/>
  <c r="AF123" i="16"/>
  <c r="AE123" i="16"/>
  <c r="AG123" i="16" s="1"/>
  <c r="AA114" i="16"/>
  <c r="AE113" i="16"/>
  <c r="AG113" i="16" s="1"/>
  <c r="AH113" i="16" s="1"/>
  <c r="AI113" i="16" s="1"/>
  <c r="AF113" i="16"/>
  <c r="AH112" i="16"/>
  <c r="AI112" i="16" s="1"/>
  <c r="AH89" i="16"/>
  <c r="AI89" i="16" s="1"/>
  <c r="T101" i="16"/>
  <c r="U101" i="16" s="1"/>
  <c r="V101" i="16" s="1"/>
  <c r="D91" i="16" s="1"/>
  <c r="N103" i="16"/>
  <c r="S102" i="16"/>
  <c r="R102" i="16"/>
  <c r="T102" i="16" s="1"/>
  <c r="U100" i="16"/>
  <c r="V100" i="16" s="1"/>
  <c r="D90" i="16" s="1"/>
  <c r="N93" i="16"/>
  <c r="S92" i="16"/>
  <c r="R92" i="16"/>
  <c r="T92" i="16" s="1"/>
  <c r="U92" i="16" s="1"/>
  <c r="V92" i="16" s="1"/>
  <c r="AA101" i="16"/>
  <c r="AE100" i="16"/>
  <c r="AG100" i="16" s="1"/>
  <c r="AH100" i="16" s="1"/>
  <c r="AI100" i="16" s="1"/>
  <c r="AF100" i="16"/>
  <c r="AH99" i="16"/>
  <c r="AI99" i="16" s="1"/>
  <c r="AA91" i="16"/>
  <c r="AE90" i="16"/>
  <c r="AG90" i="16" s="1"/>
  <c r="AH90" i="16" s="1"/>
  <c r="AI90" i="16" s="1"/>
  <c r="AF90" i="16"/>
  <c r="N71" i="16"/>
  <c r="S70" i="16"/>
  <c r="R70" i="16"/>
  <c r="T70" i="16" s="1"/>
  <c r="U70" i="16" s="1"/>
  <c r="V70" i="16" s="1"/>
  <c r="AF80" i="16"/>
  <c r="AE80" i="16"/>
  <c r="AG80" i="16" s="1"/>
  <c r="AH80" i="16" s="1"/>
  <c r="AI80" i="16" s="1"/>
  <c r="AA81" i="16"/>
  <c r="U78" i="16"/>
  <c r="V78" i="16" s="1"/>
  <c r="U68" i="16"/>
  <c r="V68" i="16" s="1"/>
  <c r="U69" i="16"/>
  <c r="V69" i="16" s="1"/>
  <c r="T79" i="16"/>
  <c r="U79" i="16" s="1"/>
  <c r="V79" i="16" s="1"/>
  <c r="N81" i="16"/>
  <c r="S80" i="16"/>
  <c r="R80" i="16"/>
  <c r="T80" i="16" s="1"/>
  <c r="AF70" i="16"/>
  <c r="AE70" i="16"/>
  <c r="AG70" i="16" s="1"/>
  <c r="AH70" i="16" s="1"/>
  <c r="AI70" i="16" s="1"/>
  <c r="AA71" i="16"/>
  <c r="AH57" i="16"/>
  <c r="AI57" i="16" s="1"/>
  <c r="D57" i="16" s="1"/>
  <c r="AE58" i="16"/>
  <c r="AG58" i="16" s="1"/>
  <c r="AA59" i="16"/>
  <c r="AF58" i="16"/>
  <c r="AE48" i="16"/>
  <c r="AG48" i="16" s="1"/>
  <c r="AA49" i="16"/>
  <c r="AF48" i="16"/>
  <c r="U57" i="16"/>
  <c r="V57" i="16" s="1"/>
  <c r="U58" i="16"/>
  <c r="V58" i="16" s="1"/>
  <c r="U48" i="16"/>
  <c r="V48" i="16" s="1"/>
  <c r="U47" i="16"/>
  <c r="V47" i="16" s="1"/>
  <c r="S50" i="16"/>
  <c r="R50" i="16"/>
  <c r="T50" i="16" s="1"/>
  <c r="N51" i="16"/>
  <c r="N60" i="16"/>
  <c r="S59" i="16"/>
  <c r="R59" i="16"/>
  <c r="T59" i="16" s="1"/>
  <c r="U59" i="16" s="1"/>
  <c r="V59" i="16" s="1"/>
  <c r="T49" i="16"/>
  <c r="U49" i="16" s="1"/>
  <c r="V49" i="16" s="1"/>
  <c r="U26" i="16"/>
  <c r="V26" i="16" s="1"/>
  <c r="U36" i="16"/>
  <c r="V36" i="16" s="1"/>
  <c r="AH26" i="16"/>
  <c r="AI26" i="16" s="1"/>
  <c r="AH36" i="16"/>
  <c r="AI36" i="16" s="1"/>
  <c r="AF28" i="16"/>
  <c r="AE28" i="16"/>
  <c r="AA29" i="16"/>
  <c r="AF38" i="16"/>
  <c r="AE38" i="16"/>
  <c r="AA39" i="16"/>
  <c r="AE27" i="16"/>
  <c r="AG27" i="16" s="1"/>
  <c r="AH27" i="16" s="1"/>
  <c r="AI27" i="16" s="1"/>
  <c r="N27" i="16"/>
  <c r="AF27" i="16"/>
  <c r="N37" i="16"/>
  <c r="AF37" i="16"/>
  <c r="AE37" i="16"/>
  <c r="AG37" i="16" s="1"/>
  <c r="R6" i="16"/>
  <c r="S6" i="16"/>
  <c r="N7" i="16"/>
  <c r="R16" i="16"/>
  <c r="S16" i="16"/>
  <c r="N17" i="16"/>
  <c r="AH5" i="16"/>
  <c r="AI5" i="16" s="1"/>
  <c r="AH15" i="16"/>
  <c r="AI15" i="16" s="1"/>
  <c r="R5" i="16"/>
  <c r="T5" i="16" s="1"/>
  <c r="R15" i="16"/>
  <c r="T15" i="16" s="1"/>
  <c r="S5" i="16"/>
  <c r="S15" i="16"/>
  <c r="AE6" i="16"/>
  <c r="AG6" i="16" s="1"/>
  <c r="AH6" i="16" s="1"/>
  <c r="AI6" i="16" s="1"/>
  <c r="AE16" i="16"/>
  <c r="AG16" i="16" s="1"/>
  <c r="D4" i="16"/>
  <c r="C4" i="16"/>
  <c r="D15" i="16"/>
  <c r="D14" i="16"/>
  <c r="C14" i="16"/>
  <c r="AA792" i="16"/>
  <c r="C301" i="16" l="1"/>
  <c r="D301" i="16"/>
  <c r="C300" i="16"/>
  <c r="D300" i="16"/>
  <c r="D197" i="16"/>
  <c r="C197" i="16"/>
  <c r="C312" i="16"/>
  <c r="D312" i="16"/>
  <c r="D196" i="16"/>
  <c r="C196" i="16"/>
  <c r="D36" i="16"/>
  <c r="C36" i="16"/>
  <c r="D216" i="16"/>
  <c r="C216" i="16"/>
  <c r="D261" i="16"/>
  <c r="C261" i="16"/>
  <c r="C91" i="16"/>
  <c r="C238" i="16"/>
  <c r="D186" i="16"/>
  <c r="C186" i="16"/>
  <c r="D270" i="16"/>
  <c r="C270" i="16"/>
  <c r="C90" i="16"/>
  <c r="AA17" i="16"/>
  <c r="AF16" i="16"/>
  <c r="C227" i="16"/>
  <c r="T6" i="16"/>
  <c r="D143" i="16"/>
  <c r="C143" i="16"/>
  <c r="C153" i="16"/>
  <c r="D153" i="16"/>
  <c r="D260" i="16"/>
  <c r="C260" i="16"/>
  <c r="C279" i="16"/>
  <c r="D26" i="16"/>
  <c r="C26" i="16"/>
  <c r="D47" i="16"/>
  <c r="C47" i="16"/>
  <c r="C57" i="16"/>
  <c r="D49" i="16"/>
  <c r="C49" i="16"/>
  <c r="D48" i="16"/>
  <c r="C48" i="16"/>
  <c r="C164" i="16"/>
  <c r="D164" i="16"/>
  <c r="D185" i="16"/>
  <c r="C185" i="16"/>
  <c r="D207" i="16"/>
  <c r="C207" i="16"/>
  <c r="C174" i="16"/>
  <c r="AA7" i="16"/>
  <c r="AF6" i="16"/>
  <c r="C132" i="16"/>
  <c r="C237" i="16"/>
  <c r="D69" i="16"/>
  <c r="C69" i="16"/>
  <c r="D99" i="16"/>
  <c r="C99" i="16"/>
  <c r="D240" i="16"/>
  <c r="C240" i="16"/>
  <c r="C239" i="16"/>
  <c r="C154" i="16"/>
  <c r="D68" i="16"/>
  <c r="C68" i="16"/>
  <c r="D122" i="16"/>
  <c r="C122" i="16"/>
  <c r="D280" i="16"/>
  <c r="C280" i="16"/>
  <c r="D281" i="16"/>
  <c r="C281" i="16"/>
  <c r="C133" i="16"/>
  <c r="C112" i="16"/>
  <c r="C175" i="16"/>
  <c r="D80" i="16"/>
  <c r="C80" i="16"/>
  <c r="D100" i="16"/>
  <c r="C100" i="16"/>
  <c r="D142" i="16"/>
  <c r="C142" i="16"/>
  <c r="D217" i="16"/>
  <c r="C217" i="16"/>
  <c r="N313" i="16"/>
  <c r="S312" i="16"/>
  <c r="R312" i="16"/>
  <c r="T312" i="16" s="1"/>
  <c r="U312" i="16" s="1"/>
  <c r="V312" i="16" s="1"/>
  <c r="AH302" i="16"/>
  <c r="AI302" i="16" s="1"/>
  <c r="AE303" i="16"/>
  <c r="AG303" i="16" s="1"/>
  <c r="AH303" i="16" s="1"/>
  <c r="AI303" i="16" s="1"/>
  <c r="AA304" i="16"/>
  <c r="AF303" i="16"/>
  <c r="N303" i="16"/>
  <c r="S302" i="16"/>
  <c r="R302" i="16"/>
  <c r="T302" i="16" s="1"/>
  <c r="AE313" i="16"/>
  <c r="AG313" i="16" s="1"/>
  <c r="AF313" i="16"/>
  <c r="AA314" i="16"/>
  <c r="AH280" i="16"/>
  <c r="AI280" i="16" s="1"/>
  <c r="AA292" i="16"/>
  <c r="AF291" i="16"/>
  <c r="AE291" i="16"/>
  <c r="AG291" i="16" s="1"/>
  <c r="AH291" i="16" s="1"/>
  <c r="AI291" i="16" s="1"/>
  <c r="AH290" i="16"/>
  <c r="AI290" i="16" s="1"/>
  <c r="AA282" i="16"/>
  <c r="AF281" i="16"/>
  <c r="AE281" i="16"/>
  <c r="AG281" i="16" s="1"/>
  <c r="AH281" i="16" s="1"/>
  <c r="AI281" i="16" s="1"/>
  <c r="R292" i="16"/>
  <c r="T292" i="16" s="1"/>
  <c r="U292" i="16" s="1"/>
  <c r="V292" i="16" s="1"/>
  <c r="N293" i="16"/>
  <c r="S292" i="16"/>
  <c r="R282" i="16"/>
  <c r="T282" i="16" s="1"/>
  <c r="N283" i="16"/>
  <c r="S282" i="16"/>
  <c r="S272" i="16"/>
  <c r="R272" i="16"/>
  <c r="T272" i="16" s="1"/>
  <c r="U272" i="16" s="1"/>
  <c r="V272" i="16" s="1"/>
  <c r="AF271" i="16"/>
  <c r="AA272" i="16"/>
  <c r="AE271" i="16"/>
  <c r="AG271" i="16" s="1"/>
  <c r="AF261" i="16"/>
  <c r="AE261" i="16"/>
  <c r="AG261" i="16" s="1"/>
  <c r="AA262" i="16"/>
  <c r="S262" i="16"/>
  <c r="R262" i="16"/>
  <c r="T262" i="16" s="1"/>
  <c r="U262" i="16" s="1"/>
  <c r="V262" i="16" s="1"/>
  <c r="AF250" i="16"/>
  <c r="AE250" i="16"/>
  <c r="AG250" i="16" s="1"/>
  <c r="AH250" i="16" s="1"/>
  <c r="AI250" i="16" s="1"/>
  <c r="AA251" i="16"/>
  <c r="S251" i="16"/>
  <c r="R251" i="16"/>
  <c r="T251" i="16" s="1"/>
  <c r="AF240" i="16"/>
  <c r="AE240" i="16"/>
  <c r="AG240" i="16" s="1"/>
  <c r="AH240" i="16" s="1"/>
  <c r="AI240" i="16" s="1"/>
  <c r="AA241" i="16"/>
  <c r="AH239" i="16"/>
  <c r="AI239" i="16" s="1"/>
  <c r="S241" i="16"/>
  <c r="R241" i="16"/>
  <c r="T241" i="16" s="1"/>
  <c r="AH218" i="16"/>
  <c r="AI218" i="16" s="1"/>
  <c r="AF229" i="16"/>
  <c r="AA230" i="16"/>
  <c r="AE229" i="16"/>
  <c r="AG229" i="16" s="1"/>
  <c r="AF219" i="16"/>
  <c r="AE219" i="16"/>
  <c r="AG219" i="16" s="1"/>
  <c r="AH219" i="16" s="1"/>
  <c r="AI219" i="16" s="1"/>
  <c r="AA220" i="16"/>
  <c r="S218" i="16"/>
  <c r="R218" i="16"/>
  <c r="T218" i="16" s="1"/>
  <c r="N219" i="16"/>
  <c r="S228" i="16"/>
  <c r="R228" i="16"/>
  <c r="T228" i="16" s="1"/>
  <c r="N229" i="16"/>
  <c r="R198" i="16"/>
  <c r="T198" i="16" s="1"/>
  <c r="U198" i="16" s="1"/>
  <c r="V198" i="16" s="1"/>
  <c r="N199" i="16"/>
  <c r="S198" i="16"/>
  <c r="AF199" i="16"/>
  <c r="AE199" i="16"/>
  <c r="AG199" i="16" s="1"/>
  <c r="AH199" i="16" s="1"/>
  <c r="AI199" i="16" s="1"/>
  <c r="R208" i="16"/>
  <c r="T208" i="16" s="1"/>
  <c r="U208" i="16" s="1"/>
  <c r="V208" i="16" s="1"/>
  <c r="N209" i="16"/>
  <c r="S208" i="16"/>
  <c r="AH198" i="16"/>
  <c r="AI198" i="16" s="1"/>
  <c r="AF209" i="16"/>
  <c r="AE209" i="16"/>
  <c r="AG209" i="16" s="1"/>
  <c r="AH209" i="16" s="1"/>
  <c r="AI209" i="16" s="1"/>
  <c r="AF188" i="16"/>
  <c r="AE188" i="16"/>
  <c r="AG188" i="16" s="1"/>
  <c r="AH188" i="16" s="1"/>
  <c r="AI188" i="16" s="1"/>
  <c r="AH187" i="16"/>
  <c r="AI187" i="16" s="1"/>
  <c r="D187" i="16" s="1"/>
  <c r="N188" i="16"/>
  <c r="S187" i="16"/>
  <c r="R187" i="16"/>
  <c r="T187" i="16" s="1"/>
  <c r="R177" i="16"/>
  <c r="T177" i="16" s="1"/>
  <c r="U177" i="16" s="1"/>
  <c r="V177" i="16" s="1"/>
  <c r="N178" i="16"/>
  <c r="S177" i="16"/>
  <c r="AF178" i="16"/>
  <c r="AE178" i="16"/>
  <c r="AG178" i="16" s="1"/>
  <c r="U176" i="16"/>
  <c r="V176" i="16" s="1"/>
  <c r="N167" i="16"/>
  <c r="S166" i="16"/>
  <c r="R166" i="16"/>
  <c r="T166" i="16" s="1"/>
  <c r="U166" i="16" s="1"/>
  <c r="V166" i="16" s="1"/>
  <c r="AA156" i="16"/>
  <c r="AE155" i="16"/>
  <c r="AG155" i="16" s="1"/>
  <c r="AH155" i="16" s="1"/>
  <c r="AI155" i="16" s="1"/>
  <c r="AF155" i="16"/>
  <c r="AA166" i="16"/>
  <c r="AE165" i="16"/>
  <c r="AG165" i="16" s="1"/>
  <c r="AF165" i="16"/>
  <c r="U155" i="16"/>
  <c r="V155" i="16" s="1"/>
  <c r="R156" i="16"/>
  <c r="T156" i="16" s="1"/>
  <c r="U156" i="16" s="1"/>
  <c r="V156" i="16" s="1"/>
  <c r="N157" i="16"/>
  <c r="S156" i="16"/>
  <c r="AA145" i="16"/>
  <c r="AF144" i="16"/>
  <c r="AE144" i="16"/>
  <c r="AG144" i="16" s="1"/>
  <c r="AH144" i="16" s="1"/>
  <c r="AI144" i="16" s="1"/>
  <c r="U134" i="16"/>
  <c r="V134" i="16" s="1"/>
  <c r="R135" i="16"/>
  <c r="T135" i="16" s="1"/>
  <c r="U135" i="16" s="1"/>
  <c r="V135" i="16" s="1"/>
  <c r="N136" i="16"/>
  <c r="S135" i="16"/>
  <c r="AA135" i="16"/>
  <c r="AF134" i="16"/>
  <c r="AE134" i="16"/>
  <c r="AG134" i="16" s="1"/>
  <c r="S144" i="16"/>
  <c r="R144" i="16"/>
  <c r="T144" i="16" s="1"/>
  <c r="N145" i="16"/>
  <c r="AF124" i="16"/>
  <c r="AE124" i="16"/>
  <c r="AG124" i="16" s="1"/>
  <c r="AH124" i="16" s="1"/>
  <c r="AI124" i="16" s="1"/>
  <c r="AA125" i="16"/>
  <c r="N125" i="16"/>
  <c r="S124" i="16"/>
  <c r="R124" i="16"/>
  <c r="T124" i="16" s="1"/>
  <c r="U124" i="16" s="1"/>
  <c r="V124" i="16" s="1"/>
  <c r="AE114" i="16"/>
  <c r="AG114" i="16" s="1"/>
  <c r="AH114" i="16" s="1"/>
  <c r="AI114" i="16" s="1"/>
  <c r="AA115" i="16"/>
  <c r="AF114" i="16"/>
  <c r="U123" i="16"/>
  <c r="V123" i="16" s="1"/>
  <c r="D113" i="16" s="1"/>
  <c r="N115" i="16"/>
  <c r="S114" i="16"/>
  <c r="R114" i="16"/>
  <c r="T114" i="16" s="1"/>
  <c r="U114" i="16" s="1"/>
  <c r="V114" i="16" s="1"/>
  <c r="AH123" i="16"/>
  <c r="AI123" i="16" s="1"/>
  <c r="D123" i="16" s="1"/>
  <c r="AF91" i="16"/>
  <c r="AE91" i="16"/>
  <c r="AG91" i="16" s="1"/>
  <c r="AH91" i="16" s="1"/>
  <c r="AI91" i="16" s="1"/>
  <c r="AA92" i="16"/>
  <c r="N104" i="16"/>
  <c r="S103" i="16"/>
  <c r="R103" i="16"/>
  <c r="T103" i="16" s="1"/>
  <c r="U103" i="16" s="1"/>
  <c r="V103" i="16" s="1"/>
  <c r="AF101" i="16"/>
  <c r="AE101" i="16"/>
  <c r="AG101" i="16" s="1"/>
  <c r="AH101" i="16" s="1"/>
  <c r="AI101" i="16" s="1"/>
  <c r="AA102" i="16"/>
  <c r="N94" i="16"/>
  <c r="S93" i="16"/>
  <c r="R93" i="16"/>
  <c r="T93" i="16" s="1"/>
  <c r="U93" i="16" s="1"/>
  <c r="V93" i="16" s="1"/>
  <c r="U102" i="16"/>
  <c r="V102" i="16" s="1"/>
  <c r="D92" i="16" s="1"/>
  <c r="N82" i="16"/>
  <c r="S81" i="16"/>
  <c r="R81" i="16"/>
  <c r="T81" i="16" s="1"/>
  <c r="AA82" i="16"/>
  <c r="AE81" i="16"/>
  <c r="AG81" i="16" s="1"/>
  <c r="AF81" i="16"/>
  <c r="AA72" i="16"/>
  <c r="AE71" i="16"/>
  <c r="AG71" i="16" s="1"/>
  <c r="AF71" i="16"/>
  <c r="U80" i="16"/>
  <c r="V80" i="16" s="1"/>
  <c r="D70" i="16" s="1"/>
  <c r="S71" i="16"/>
  <c r="R71" i="16"/>
  <c r="T71" i="16" s="1"/>
  <c r="N72" i="16"/>
  <c r="AF49" i="16"/>
  <c r="AE49" i="16"/>
  <c r="AG49" i="16" s="1"/>
  <c r="AH49" i="16" s="1"/>
  <c r="AI49" i="16" s="1"/>
  <c r="AA50" i="16"/>
  <c r="AH48" i="16"/>
  <c r="AI48" i="16" s="1"/>
  <c r="AF59" i="16"/>
  <c r="AE59" i="16"/>
  <c r="AG59" i="16" s="1"/>
  <c r="AH59" i="16" s="1"/>
  <c r="AI59" i="16" s="1"/>
  <c r="AA60" i="16"/>
  <c r="S60" i="16"/>
  <c r="R60" i="16"/>
  <c r="T60" i="16" s="1"/>
  <c r="U60" i="16" s="1"/>
  <c r="V60" i="16" s="1"/>
  <c r="N61" i="16"/>
  <c r="AH58" i="16"/>
  <c r="AI58" i="16" s="1"/>
  <c r="R51" i="16"/>
  <c r="T51" i="16" s="1"/>
  <c r="U51" i="16" s="1"/>
  <c r="V51" i="16" s="1"/>
  <c r="S51" i="16"/>
  <c r="N52" i="16"/>
  <c r="U50" i="16"/>
  <c r="V50" i="16" s="1"/>
  <c r="AA30" i="16"/>
  <c r="AF29" i="16"/>
  <c r="AE29" i="16"/>
  <c r="AG29" i="16" s="1"/>
  <c r="N38" i="16"/>
  <c r="S37" i="16"/>
  <c r="R37" i="16"/>
  <c r="T37" i="16" s="1"/>
  <c r="AG28" i="16"/>
  <c r="N28" i="16"/>
  <c r="S27" i="16"/>
  <c r="R27" i="16"/>
  <c r="T27" i="16" s="1"/>
  <c r="AH37" i="16"/>
  <c r="AI37" i="16" s="1"/>
  <c r="D37" i="16" s="1"/>
  <c r="AE39" i="16"/>
  <c r="AG39" i="16" s="1"/>
  <c r="AA40" i="16"/>
  <c r="AF39" i="16"/>
  <c r="AG38" i="16"/>
  <c r="AH38" i="16" s="1"/>
  <c r="AI38" i="16" s="1"/>
  <c r="N18" i="16"/>
  <c r="S17" i="16"/>
  <c r="R17" i="16"/>
  <c r="T17" i="16" s="1"/>
  <c r="U17" i="16" s="1"/>
  <c r="V17" i="16" s="1"/>
  <c r="U15" i="16"/>
  <c r="V15" i="16" s="1"/>
  <c r="T16" i="16"/>
  <c r="U16" i="16" s="1"/>
  <c r="V16" i="16" s="1"/>
  <c r="U5" i="16"/>
  <c r="V5" i="16" s="1"/>
  <c r="U6" i="16"/>
  <c r="V6" i="16" s="1"/>
  <c r="N8" i="16"/>
  <c r="S7" i="16"/>
  <c r="R7" i="16"/>
  <c r="T7" i="16" s="1"/>
  <c r="U7" i="16" s="1"/>
  <c r="V7" i="16" s="1"/>
  <c r="AH16" i="16"/>
  <c r="AI16" i="16" s="1"/>
  <c r="C16" i="16" s="1"/>
  <c r="C15" i="16"/>
  <c r="AB546" i="16"/>
  <c r="AB547" i="16" s="1"/>
  <c r="Z546" i="16"/>
  <c r="Z547" i="16" s="1"/>
  <c r="O546" i="16"/>
  <c r="O547" i="16" s="1"/>
  <c r="C198" i="16" l="1"/>
  <c r="D198" i="16"/>
  <c r="C302" i="16"/>
  <c r="D302" i="16"/>
  <c r="D114" i="16"/>
  <c r="C114" i="16"/>
  <c r="C113" i="16"/>
  <c r="D58" i="16"/>
  <c r="C58" i="16"/>
  <c r="C209" i="16"/>
  <c r="D209" i="16"/>
  <c r="C70" i="16"/>
  <c r="D228" i="16"/>
  <c r="C228" i="16"/>
  <c r="AA8" i="16"/>
  <c r="AF7" i="16"/>
  <c r="AE7" i="16"/>
  <c r="AG7" i="16" s="1"/>
  <c r="AH7" i="16" s="1"/>
  <c r="AI7" i="16" s="1"/>
  <c r="AE17" i="16"/>
  <c r="AG17" i="16" s="1"/>
  <c r="AH17" i="16" s="1"/>
  <c r="AI17" i="16" s="1"/>
  <c r="AA18" i="16"/>
  <c r="AF17" i="16"/>
  <c r="C123" i="16"/>
  <c r="D59" i="16"/>
  <c r="C59" i="16"/>
  <c r="D93" i="16"/>
  <c r="C93" i="16"/>
  <c r="C92" i="16"/>
  <c r="D16" i="16"/>
  <c r="D156" i="16"/>
  <c r="C156" i="16"/>
  <c r="D101" i="16"/>
  <c r="C101" i="16"/>
  <c r="D155" i="16"/>
  <c r="C155" i="16"/>
  <c r="D208" i="16"/>
  <c r="C208" i="16"/>
  <c r="C249" i="16"/>
  <c r="D249" i="16"/>
  <c r="D50" i="16"/>
  <c r="C50" i="16"/>
  <c r="D124" i="16"/>
  <c r="C124" i="16"/>
  <c r="T273" i="16"/>
  <c r="D290" i="16"/>
  <c r="C290" i="16"/>
  <c r="C187" i="16"/>
  <c r="C37" i="16"/>
  <c r="D176" i="16"/>
  <c r="C176" i="16"/>
  <c r="D250" i="16"/>
  <c r="C250" i="16"/>
  <c r="D262" i="16"/>
  <c r="C262" i="16"/>
  <c r="D291" i="16"/>
  <c r="C291" i="16"/>
  <c r="AF314" i="16"/>
  <c r="AE314" i="16"/>
  <c r="AG314" i="16" s="1"/>
  <c r="AH314" i="16" s="1"/>
  <c r="AI314" i="16" s="1"/>
  <c r="AF304" i="16"/>
  <c r="AE304" i="16"/>
  <c r="AG304" i="16" s="1"/>
  <c r="AH304" i="16" s="1"/>
  <c r="AI304" i="16" s="1"/>
  <c r="AH313" i="16"/>
  <c r="AI313" i="16" s="1"/>
  <c r="U302" i="16"/>
  <c r="V302" i="16" s="1"/>
  <c r="R303" i="16"/>
  <c r="T303" i="16" s="1"/>
  <c r="U303" i="16" s="1"/>
  <c r="V303" i="16" s="1"/>
  <c r="N304" i="16"/>
  <c r="S303" i="16"/>
  <c r="R313" i="16"/>
  <c r="T313" i="16" s="1"/>
  <c r="N314" i="16"/>
  <c r="S313" i="16"/>
  <c r="S283" i="16"/>
  <c r="R283" i="16"/>
  <c r="T283" i="16" s="1"/>
  <c r="U283" i="16" s="1"/>
  <c r="V283" i="16" s="1"/>
  <c r="U282" i="16"/>
  <c r="V282" i="16" s="1"/>
  <c r="S293" i="16"/>
  <c r="R293" i="16"/>
  <c r="T293" i="16" s="1"/>
  <c r="U293" i="16" s="1"/>
  <c r="V293" i="16" s="1"/>
  <c r="AF292" i="16"/>
  <c r="AE292" i="16"/>
  <c r="AG292" i="16" s="1"/>
  <c r="AA293" i="16"/>
  <c r="AF282" i="16"/>
  <c r="AE282" i="16"/>
  <c r="AG282" i="16" s="1"/>
  <c r="AA283" i="16"/>
  <c r="AH261" i="16"/>
  <c r="AI261" i="16" s="1"/>
  <c r="AE272" i="16"/>
  <c r="AG272" i="16" s="1"/>
  <c r="AH272" i="16" s="1"/>
  <c r="AI272" i="16" s="1"/>
  <c r="AF272" i="16"/>
  <c r="AF262" i="16"/>
  <c r="AE262" i="16"/>
  <c r="AG262" i="16" s="1"/>
  <c r="AH262" i="16" s="1"/>
  <c r="AI262" i="16" s="1"/>
  <c r="AH271" i="16"/>
  <c r="AI271" i="16" s="1"/>
  <c r="T263" i="16"/>
  <c r="AF241" i="16"/>
  <c r="AE241" i="16"/>
  <c r="AG241" i="16" s="1"/>
  <c r="AH241" i="16" s="1"/>
  <c r="AI241" i="16" s="1"/>
  <c r="U241" i="16"/>
  <c r="V241" i="16" s="1"/>
  <c r="T242" i="16"/>
  <c r="U251" i="16"/>
  <c r="V251" i="16" s="1"/>
  <c r="T252" i="16"/>
  <c r="AE251" i="16"/>
  <c r="AG251" i="16" s="1"/>
  <c r="AF251" i="16"/>
  <c r="R229" i="16"/>
  <c r="T229" i="16" s="1"/>
  <c r="U229" i="16" s="1"/>
  <c r="V229" i="16" s="1"/>
  <c r="N230" i="16"/>
  <c r="S229" i="16"/>
  <c r="U228" i="16"/>
  <c r="V228" i="16" s="1"/>
  <c r="AH229" i="16"/>
  <c r="AI229" i="16" s="1"/>
  <c r="D229" i="16" s="1"/>
  <c r="AF230" i="16"/>
  <c r="AE230" i="16"/>
  <c r="AG230" i="16" s="1"/>
  <c r="AH230" i="16" s="1"/>
  <c r="AI230" i="16" s="1"/>
  <c r="AF220" i="16"/>
  <c r="AE220" i="16"/>
  <c r="AG220" i="16" s="1"/>
  <c r="AH220" i="16" s="1"/>
  <c r="AI220" i="16" s="1"/>
  <c r="R219" i="16"/>
  <c r="T219" i="16" s="1"/>
  <c r="U219" i="16" s="1"/>
  <c r="V219" i="16" s="1"/>
  <c r="N220" i="16"/>
  <c r="S219" i="16"/>
  <c r="U218" i="16"/>
  <c r="V218" i="16" s="1"/>
  <c r="AG200" i="16"/>
  <c r="R199" i="16"/>
  <c r="T199" i="16" s="1"/>
  <c r="S199" i="16"/>
  <c r="AG210" i="16"/>
  <c r="R209" i="16"/>
  <c r="T209" i="16" s="1"/>
  <c r="U209" i="16" s="1"/>
  <c r="V209" i="16" s="1"/>
  <c r="S209" i="16"/>
  <c r="U187" i="16"/>
  <c r="V187" i="16" s="1"/>
  <c r="D177" i="16" s="1"/>
  <c r="AH178" i="16"/>
  <c r="AI178" i="16" s="1"/>
  <c r="AG179" i="16"/>
  <c r="AG189" i="16"/>
  <c r="S178" i="16"/>
  <c r="R178" i="16"/>
  <c r="T178" i="16" s="1"/>
  <c r="U178" i="16" s="1"/>
  <c r="V178" i="16" s="1"/>
  <c r="S188" i="16"/>
  <c r="R188" i="16"/>
  <c r="T188" i="16" s="1"/>
  <c r="U188" i="16" s="1"/>
  <c r="V188" i="16" s="1"/>
  <c r="AH165" i="16"/>
  <c r="AI165" i="16" s="1"/>
  <c r="D165" i="16" s="1"/>
  <c r="AF166" i="16"/>
  <c r="AE166" i="16"/>
  <c r="AG166" i="16" s="1"/>
  <c r="AH166" i="16" s="1"/>
  <c r="AI166" i="16" s="1"/>
  <c r="AA167" i="16"/>
  <c r="AF156" i="16"/>
  <c r="AE156" i="16"/>
  <c r="AG156" i="16" s="1"/>
  <c r="AH156" i="16" s="1"/>
  <c r="AI156" i="16" s="1"/>
  <c r="AA157" i="16"/>
  <c r="S157" i="16"/>
  <c r="R157" i="16"/>
  <c r="T157" i="16" s="1"/>
  <c r="U157" i="16" s="1"/>
  <c r="V157" i="16" s="1"/>
  <c r="S167" i="16"/>
  <c r="R167" i="16"/>
  <c r="T167" i="16" s="1"/>
  <c r="AF145" i="16"/>
  <c r="AE145" i="16"/>
  <c r="AG145" i="16" s="1"/>
  <c r="AA146" i="16"/>
  <c r="AF135" i="16"/>
  <c r="AE135" i="16"/>
  <c r="AG135" i="16" s="1"/>
  <c r="AH135" i="16" s="1"/>
  <c r="AI135" i="16" s="1"/>
  <c r="AA136" i="16"/>
  <c r="R145" i="16"/>
  <c r="T145" i="16" s="1"/>
  <c r="U145" i="16" s="1"/>
  <c r="V145" i="16" s="1"/>
  <c r="D135" i="16" s="1"/>
  <c r="N146" i="16"/>
  <c r="S145" i="16"/>
  <c r="R136" i="16"/>
  <c r="T136" i="16" s="1"/>
  <c r="U136" i="16" s="1"/>
  <c r="V136" i="16" s="1"/>
  <c r="S136" i="16"/>
  <c r="U144" i="16"/>
  <c r="V144" i="16" s="1"/>
  <c r="D134" i="16" s="1"/>
  <c r="AH134" i="16"/>
  <c r="AI134" i="16" s="1"/>
  <c r="S125" i="16"/>
  <c r="R125" i="16"/>
  <c r="T125" i="16" s="1"/>
  <c r="U125" i="16" s="1"/>
  <c r="V125" i="16" s="1"/>
  <c r="AF125" i="16"/>
  <c r="AE125" i="16"/>
  <c r="AG125" i="16" s="1"/>
  <c r="AF115" i="16"/>
  <c r="AE115" i="16"/>
  <c r="AG115" i="16" s="1"/>
  <c r="S115" i="16"/>
  <c r="R115" i="16"/>
  <c r="T115" i="16" s="1"/>
  <c r="U115" i="16" s="1"/>
  <c r="V115" i="16" s="1"/>
  <c r="S104" i="16"/>
  <c r="R104" i="16"/>
  <c r="T104" i="16" s="1"/>
  <c r="S94" i="16"/>
  <c r="R94" i="16"/>
  <c r="T94" i="16" s="1"/>
  <c r="AA93" i="16"/>
  <c r="AE92" i="16"/>
  <c r="AG92" i="16" s="1"/>
  <c r="AH92" i="16" s="1"/>
  <c r="AI92" i="16" s="1"/>
  <c r="AF92" i="16"/>
  <c r="AA103" i="16"/>
  <c r="AE102" i="16"/>
  <c r="AG102" i="16" s="1"/>
  <c r="AF102" i="16"/>
  <c r="N83" i="16"/>
  <c r="S82" i="16"/>
  <c r="R82" i="16"/>
  <c r="T82" i="16" s="1"/>
  <c r="U82" i="16" s="1"/>
  <c r="V82" i="16" s="1"/>
  <c r="AH71" i="16"/>
  <c r="AI71" i="16" s="1"/>
  <c r="N73" i="16"/>
  <c r="S72" i="16"/>
  <c r="R72" i="16"/>
  <c r="T72" i="16" s="1"/>
  <c r="U72" i="16" s="1"/>
  <c r="V72" i="16" s="1"/>
  <c r="AH81" i="16"/>
  <c r="AI81" i="16" s="1"/>
  <c r="AF72" i="16"/>
  <c r="AE72" i="16"/>
  <c r="AG72" i="16" s="1"/>
  <c r="AH72" i="16" s="1"/>
  <c r="AI72" i="16" s="1"/>
  <c r="AA73" i="16"/>
  <c r="U71" i="16"/>
  <c r="V71" i="16" s="1"/>
  <c r="AF82" i="16"/>
  <c r="AE82" i="16"/>
  <c r="AG82" i="16" s="1"/>
  <c r="AH82" i="16" s="1"/>
  <c r="AI82" i="16" s="1"/>
  <c r="AA83" i="16"/>
  <c r="U81" i="16"/>
  <c r="V81" i="16" s="1"/>
  <c r="S61" i="16"/>
  <c r="R61" i="16"/>
  <c r="T61" i="16" s="1"/>
  <c r="U61" i="16" s="1"/>
  <c r="V61" i="16" s="1"/>
  <c r="D51" i="16" s="1"/>
  <c r="N62" i="16"/>
  <c r="AE50" i="16"/>
  <c r="AG50" i="16" s="1"/>
  <c r="AA51" i="16"/>
  <c r="AF50" i="16"/>
  <c r="AE60" i="16"/>
  <c r="AG60" i="16" s="1"/>
  <c r="AH60" i="16" s="1"/>
  <c r="AI60" i="16" s="1"/>
  <c r="AA61" i="16"/>
  <c r="AF60" i="16"/>
  <c r="R52" i="16"/>
  <c r="T52" i="16" s="1"/>
  <c r="U52" i="16" s="1"/>
  <c r="V52" i="16" s="1"/>
  <c r="S52" i="16"/>
  <c r="AH28" i="16"/>
  <c r="AI28" i="16" s="1"/>
  <c r="U37" i="16"/>
  <c r="V37" i="16" s="1"/>
  <c r="AF40" i="16"/>
  <c r="AE40" i="16"/>
  <c r="AG40" i="16" s="1"/>
  <c r="AH40" i="16" s="1"/>
  <c r="AI40" i="16" s="1"/>
  <c r="AA41" i="16"/>
  <c r="AH29" i="16"/>
  <c r="AI29" i="16" s="1"/>
  <c r="U27" i="16"/>
  <c r="V27" i="16" s="1"/>
  <c r="AH39" i="16"/>
  <c r="AI39" i="16" s="1"/>
  <c r="AF30" i="16"/>
  <c r="AE30" i="16"/>
  <c r="AG30" i="16" s="1"/>
  <c r="AH30" i="16" s="1"/>
  <c r="AI30" i="16" s="1"/>
  <c r="AA31" i="16"/>
  <c r="R38" i="16"/>
  <c r="T38" i="16" s="1"/>
  <c r="U38" i="16" s="1"/>
  <c r="V38" i="16" s="1"/>
  <c r="S38" i="16"/>
  <c r="N39" i="16"/>
  <c r="R28" i="16"/>
  <c r="T28" i="16" s="1"/>
  <c r="U28" i="16" s="1"/>
  <c r="V28" i="16" s="1"/>
  <c r="S28" i="16"/>
  <c r="N29" i="16"/>
  <c r="S8" i="16"/>
  <c r="R8" i="16"/>
  <c r="T8" i="16" s="1"/>
  <c r="N9" i="16"/>
  <c r="R18" i="16"/>
  <c r="T18" i="16" s="1"/>
  <c r="S18" i="16"/>
  <c r="N19" i="16"/>
  <c r="D7" i="16"/>
  <c r="D6" i="16"/>
  <c r="C6" i="16"/>
  <c r="D5" i="16"/>
  <c r="C5" i="16"/>
  <c r="C7" i="16"/>
  <c r="T116" i="16" l="1"/>
  <c r="D314" i="16"/>
  <c r="C314" i="16"/>
  <c r="T53" i="16"/>
  <c r="D313" i="16"/>
  <c r="C313" i="16"/>
  <c r="C230" i="16"/>
  <c r="D230" i="16"/>
  <c r="D241" i="16"/>
  <c r="C241" i="16"/>
  <c r="C177" i="16"/>
  <c r="T126" i="16"/>
  <c r="C51" i="16"/>
  <c r="D72" i="16"/>
  <c r="C72" i="16"/>
  <c r="AG242" i="16"/>
  <c r="D271" i="16"/>
  <c r="C271" i="16"/>
  <c r="C165" i="16"/>
  <c r="D40" i="16"/>
  <c r="C40" i="16"/>
  <c r="D115" i="16"/>
  <c r="C115" i="16"/>
  <c r="C188" i="16"/>
  <c r="D188" i="16"/>
  <c r="AG221" i="16"/>
  <c r="D282" i="16"/>
  <c r="C282" i="16"/>
  <c r="C134" i="16"/>
  <c r="C229" i="16"/>
  <c r="C135" i="16"/>
  <c r="AF18" i="16"/>
  <c r="AA19" i="16"/>
  <c r="AE18" i="16"/>
  <c r="AG18" i="16" s="1"/>
  <c r="AH18" i="16" s="1"/>
  <c r="AI18" i="16" s="1"/>
  <c r="D38" i="16"/>
  <c r="C38" i="16"/>
  <c r="D218" i="16"/>
  <c r="C218" i="16"/>
  <c r="AG231" i="16"/>
  <c r="AG273" i="16"/>
  <c r="D283" i="16"/>
  <c r="C283" i="16"/>
  <c r="D71" i="16"/>
  <c r="C71" i="16"/>
  <c r="D81" i="16"/>
  <c r="C81" i="16"/>
  <c r="D144" i="16"/>
  <c r="C144" i="16"/>
  <c r="AG305" i="16"/>
  <c r="C28" i="16"/>
  <c r="D28" i="16"/>
  <c r="D27" i="16"/>
  <c r="C27" i="16"/>
  <c r="D272" i="16"/>
  <c r="C272" i="16"/>
  <c r="AG315" i="16"/>
  <c r="C39" i="16"/>
  <c r="D39" i="16"/>
  <c r="D82" i="16"/>
  <c r="C82" i="16"/>
  <c r="D166" i="16"/>
  <c r="C166" i="16"/>
  <c r="D178" i="16"/>
  <c r="C178" i="16"/>
  <c r="C219" i="16"/>
  <c r="D219" i="16"/>
  <c r="AF8" i="16"/>
  <c r="AA9" i="16"/>
  <c r="AE8" i="16"/>
  <c r="AG8" i="16" s="1"/>
  <c r="AH8" i="16" s="1"/>
  <c r="AI8" i="16" s="1"/>
  <c r="S314" i="16"/>
  <c r="R314" i="16"/>
  <c r="T314" i="16" s="1"/>
  <c r="U314" i="16" s="1"/>
  <c r="V314" i="16" s="1"/>
  <c r="U313" i="16"/>
  <c r="V313" i="16" s="1"/>
  <c r="S304" i="16"/>
  <c r="R304" i="16"/>
  <c r="T304" i="16" s="1"/>
  <c r="U304" i="16" s="1"/>
  <c r="V304" i="16" s="1"/>
  <c r="AH292" i="16"/>
  <c r="AI292" i="16" s="1"/>
  <c r="AF283" i="16"/>
  <c r="AE283" i="16"/>
  <c r="AG283" i="16" s="1"/>
  <c r="AH283" i="16" s="1"/>
  <c r="AI283" i="16" s="1"/>
  <c r="AH282" i="16"/>
  <c r="AI282" i="16" s="1"/>
  <c r="T284" i="16"/>
  <c r="T294" i="16"/>
  <c r="AF293" i="16"/>
  <c r="AE293" i="16"/>
  <c r="AG293" i="16" s="1"/>
  <c r="AH293" i="16" s="1"/>
  <c r="AI293" i="16" s="1"/>
  <c r="AG263" i="16"/>
  <c r="AH251" i="16"/>
  <c r="AI251" i="16" s="1"/>
  <c r="D251" i="16" s="1"/>
  <c r="AG252" i="16"/>
  <c r="S220" i="16"/>
  <c r="R220" i="16"/>
  <c r="T220" i="16" s="1"/>
  <c r="S230" i="16"/>
  <c r="R230" i="16"/>
  <c r="T230" i="16" s="1"/>
  <c r="U199" i="16"/>
  <c r="V199" i="16" s="1"/>
  <c r="T200" i="16"/>
  <c r="T210" i="16"/>
  <c r="T179" i="16"/>
  <c r="T189" i="16"/>
  <c r="AF157" i="16"/>
  <c r="AE157" i="16"/>
  <c r="AG157" i="16" s="1"/>
  <c r="AH157" i="16" s="1"/>
  <c r="AI157" i="16" s="1"/>
  <c r="U167" i="16"/>
  <c r="V167" i="16" s="1"/>
  <c r="C157" i="16" s="1"/>
  <c r="T168" i="16"/>
  <c r="AE167" i="16"/>
  <c r="AG167" i="16" s="1"/>
  <c r="AF167" i="16"/>
  <c r="T158" i="16"/>
  <c r="AF136" i="16"/>
  <c r="AE136" i="16"/>
  <c r="AG136" i="16" s="1"/>
  <c r="T137" i="16"/>
  <c r="AF146" i="16"/>
  <c r="AE146" i="16"/>
  <c r="AG146" i="16" s="1"/>
  <c r="AH146" i="16" s="1"/>
  <c r="AI146" i="16" s="1"/>
  <c r="S146" i="16"/>
  <c r="R146" i="16"/>
  <c r="T146" i="16" s="1"/>
  <c r="U146" i="16" s="1"/>
  <c r="V146" i="16" s="1"/>
  <c r="D136" i="16" s="1"/>
  <c r="AH145" i="16"/>
  <c r="AI145" i="16" s="1"/>
  <c r="D145" i="16" s="1"/>
  <c r="AH115" i="16"/>
  <c r="AI115" i="16" s="1"/>
  <c r="AG116" i="16"/>
  <c r="AH125" i="16"/>
  <c r="AI125" i="16" s="1"/>
  <c r="AG126" i="16"/>
  <c r="AF93" i="16"/>
  <c r="AE93" i="16"/>
  <c r="AG93" i="16" s="1"/>
  <c r="AH93" i="16" s="1"/>
  <c r="AI93" i="16" s="1"/>
  <c r="AA94" i="16"/>
  <c r="AF103" i="16"/>
  <c r="AE103" i="16"/>
  <c r="AG103" i="16" s="1"/>
  <c r="AH103" i="16" s="1"/>
  <c r="AI103" i="16" s="1"/>
  <c r="AA104" i="16"/>
  <c r="U94" i="16"/>
  <c r="V94" i="16" s="1"/>
  <c r="T95" i="16"/>
  <c r="U104" i="16"/>
  <c r="V104" i="16" s="1"/>
  <c r="T105" i="16"/>
  <c r="AH102" i="16"/>
  <c r="AI102" i="16" s="1"/>
  <c r="D102" i="16" s="1"/>
  <c r="S73" i="16"/>
  <c r="R73" i="16"/>
  <c r="T73" i="16" s="1"/>
  <c r="U73" i="16" s="1"/>
  <c r="V73" i="16" s="1"/>
  <c r="S83" i="16"/>
  <c r="R83" i="16"/>
  <c r="T83" i="16" s="1"/>
  <c r="AF73" i="16"/>
  <c r="AE73" i="16"/>
  <c r="AG73" i="16" s="1"/>
  <c r="AE83" i="16"/>
  <c r="AG83" i="16" s="1"/>
  <c r="AH83" i="16" s="1"/>
  <c r="AI83" i="16" s="1"/>
  <c r="AF83" i="16"/>
  <c r="AF51" i="16"/>
  <c r="AE51" i="16"/>
  <c r="AG51" i="16" s="1"/>
  <c r="AH51" i="16" s="1"/>
  <c r="AI51" i="16" s="1"/>
  <c r="AA52" i="16"/>
  <c r="AH50" i="16"/>
  <c r="AI50" i="16" s="1"/>
  <c r="S62" i="16"/>
  <c r="R62" i="16"/>
  <c r="T62" i="16" s="1"/>
  <c r="AE61" i="16"/>
  <c r="AG61" i="16" s="1"/>
  <c r="AH61" i="16" s="1"/>
  <c r="AI61" i="16" s="1"/>
  <c r="AA62" i="16"/>
  <c r="AF61" i="16"/>
  <c r="AF41" i="16"/>
  <c r="AE41" i="16"/>
  <c r="AG41" i="16" s="1"/>
  <c r="AF31" i="16"/>
  <c r="AE31" i="16"/>
  <c r="AG31" i="16" s="1"/>
  <c r="AH31" i="16" s="1"/>
  <c r="AI31" i="16" s="1"/>
  <c r="N30" i="16"/>
  <c r="S29" i="16"/>
  <c r="R29" i="16"/>
  <c r="T29" i="16" s="1"/>
  <c r="U29" i="16" s="1"/>
  <c r="V29" i="16" s="1"/>
  <c r="N40" i="16"/>
  <c r="S39" i="16"/>
  <c r="R39" i="16"/>
  <c r="T39" i="16" s="1"/>
  <c r="U39" i="16" s="1"/>
  <c r="V39" i="16" s="1"/>
  <c r="U18" i="16"/>
  <c r="V18" i="16" s="1"/>
  <c r="N20" i="16"/>
  <c r="S19" i="16"/>
  <c r="R19" i="16"/>
  <c r="T19" i="16" s="1"/>
  <c r="U19" i="16" s="1"/>
  <c r="V19" i="16" s="1"/>
  <c r="N10" i="16"/>
  <c r="S9" i="16"/>
  <c r="R9" i="16"/>
  <c r="T9" i="16" s="1"/>
  <c r="U9" i="16" s="1"/>
  <c r="V9" i="16" s="1"/>
  <c r="U8" i="16"/>
  <c r="V8" i="16" s="1"/>
  <c r="D17" i="16"/>
  <c r="C17" i="16"/>
  <c r="D18" i="16"/>
  <c r="C18" i="16"/>
  <c r="D303" i="16" l="1"/>
  <c r="C303" i="16"/>
  <c r="C304" i="16"/>
  <c r="D304" i="16"/>
  <c r="C199" i="16"/>
  <c r="D199" i="16"/>
  <c r="T315" i="16"/>
  <c r="D94" i="16"/>
  <c r="C94" i="16"/>
  <c r="T305" i="16"/>
  <c r="AF9" i="16"/>
  <c r="AE9" i="16"/>
  <c r="AG9" i="16" s="1"/>
  <c r="AA10" i="16"/>
  <c r="D157" i="16"/>
  <c r="D61" i="16"/>
  <c r="C61" i="16"/>
  <c r="D125" i="16"/>
  <c r="C125" i="16"/>
  <c r="C102" i="16"/>
  <c r="D29" i="16"/>
  <c r="C29" i="16"/>
  <c r="T74" i="16"/>
  <c r="AG284" i="16"/>
  <c r="D292" i="16"/>
  <c r="C292" i="16"/>
  <c r="C251" i="16"/>
  <c r="D103" i="16"/>
  <c r="C103" i="16"/>
  <c r="D293" i="16"/>
  <c r="C293" i="16"/>
  <c r="AE19" i="16"/>
  <c r="AG19" i="16" s="1"/>
  <c r="AA20" i="16"/>
  <c r="AF19" i="16"/>
  <c r="AG158" i="16"/>
  <c r="C145" i="16"/>
  <c r="C136" i="16"/>
  <c r="D60" i="16"/>
  <c r="C60" i="16"/>
  <c r="AG294" i="16"/>
  <c r="U230" i="16"/>
  <c r="V230" i="16" s="1"/>
  <c r="T231" i="16"/>
  <c r="U220" i="16"/>
  <c r="V220" i="16" s="1"/>
  <c r="T221" i="16"/>
  <c r="AH167" i="16"/>
  <c r="AI167" i="16" s="1"/>
  <c r="D167" i="16" s="1"/>
  <c r="AG168" i="16"/>
  <c r="AH136" i="16"/>
  <c r="AI136" i="16" s="1"/>
  <c r="AG137" i="16"/>
  <c r="AG147" i="16"/>
  <c r="T147" i="16"/>
  <c r="AE104" i="16"/>
  <c r="AG104" i="16" s="1"/>
  <c r="AH104" i="16" s="1"/>
  <c r="AI104" i="16" s="1"/>
  <c r="AF104" i="16"/>
  <c r="AG105" i="16"/>
  <c r="AE94" i="16"/>
  <c r="AG94" i="16" s="1"/>
  <c r="AH94" i="16" s="1"/>
  <c r="AI94" i="16" s="1"/>
  <c r="AF94" i="16"/>
  <c r="AG95" i="16"/>
  <c r="AH73" i="16"/>
  <c r="AI73" i="16" s="1"/>
  <c r="AG74" i="16"/>
  <c r="U83" i="16"/>
  <c r="V83" i="16" s="1"/>
  <c r="D73" i="16" s="1"/>
  <c r="T84" i="16"/>
  <c r="AG84" i="16"/>
  <c r="U62" i="16"/>
  <c r="V62" i="16" s="1"/>
  <c r="T63" i="16"/>
  <c r="AE52" i="16"/>
  <c r="AG52" i="16" s="1"/>
  <c r="AF52" i="16"/>
  <c r="AE62" i="16"/>
  <c r="AG62" i="16" s="1"/>
  <c r="AF62" i="16"/>
  <c r="R30" i="16"/>
  <c r="T30" i="16" s="1"/>
  <c r="U30" i="16" s="1"/>
  <c r="V30" i="16" s="1"/>
  <c r="S30" i="16"/>
  <c r="N31" i="16"/>
  <c r="R40" i="16"/>
  <c r="T40" i="16" s="1"/>
  <c r="S40" i="16"/>
  <c r="N41" i="16"/>
  <c r="AH41" i="16"/>
  <c r="AI41" i="16" s="1"/>
  <c r="D41" i="16" s="1"/>
  <c r="AG42" i="16"/>
  <c r="AG32" i="16"/>
  <c r="R20" i="16"/>
  <c r="T20" i="16" s="1"/>
  <c r="U20" i="16" s="1"/>
  <c r="V20" i="16" s="1"/>
  <c r="S20" i="16"/>
  <c r="R10" i="16"/>
  <c r="T10" i="16" s="1"/>
  <c r="S10" i="16"/>
  <c r="AF20" i="16" l="1"/>
  <c r="AE20" i="16"/>
  <c r="AG20" i="16" s="1"/>
  <c r="AH20" i="16" s="1"/>
  <c r="AI20" i="16" s="1"/>
  <c r="AH19" i="16"/>
  <c r="AI19" i="16" s="1"/>
  <c r="AG21" i="16"/>
  <c r="D220" i="16"/>
  <c r="C220" i="16"/>
  <c r="AE10" i="16"/>
  <c r="AG10" i="16" s="1"/>
  <c r="AH10" i="16" s="1"/>
  <c r="AI10" i="16" s="1"/>
  <c r="D20" i="16" s="1"/>
  <c r="AF10" i="16"/>
  <c r="C167" i="16"/>
  <c r="AH9" i="16"/>
  <c r="AI9" i="16" s="1"/>
  <c r="D83" i="16"/>
  <c r="C83" i="16"/>
  <c r="C41" i="16"/>
  <c r="C73" i="16"/>
  <c r="D146" i="16"/>
  <c r="C146" i="16"/>
  <c r="C52" i="16"/>
  <c r="D52" i="16"/>
  <c r="D104" i="16"/>
  <c r="C104" i="16"/>
  <c r="AH62" i="16"/>
  <c r="AI62" i="16" s="1"/>
  <c r="AG63" i="16"/>
  <c r="AH52" i="16"/>
  <c r="AI52" i="16" s="1"/>
  <c r="AG53" i="16"/>
  <c r="S41" i="16"/>
  <c r="R41" i="16"/>
  <c r="T41" i="16" s="1"/>
  <c r="U41" i="16" s="1"/>
  <c r="V41" i="16" s="1"/>
  <c r="U40" i="16"/>
  <c r="V40" i="16" s="1"/>
  <c r="D30" i="16" s="1"/>
  <c r="S31" i="16"/>
  <c r="R31" i="16"/>
  <c r="T31" i="16" s="1"/>
  <c r="T21" i="16"/>
  <c r="U10" i="16"/>
  <c r="V10" i="16" s="1"/>
  <c r="T11" i="16"/>
  <c r="D8" i="16"/>
  <c r="C8" i="16"/>
  <c r="D9" i="16"/>
  <c r="C9" i="16"/>
  <c r="D19" i="16"/>
  <c r="C19" i="16"/>
  <c r="Q319" i="16"/>
  <c r="U319" i="16"/>
  <c r="V319" i="16" s="1"/>
  <c r="AD319" i="16"/>
  <c r="AH319" i="16"/>
  <c r="AI319" i="16" s="1"/>
  <c r="N320" i="16"/>
  <c r="S320" i="16" s="1"/>
  <c r="AA320" i="16"/>
  <c r="Q329" i="16"/>
  <c r="U329" i="16"/>
  <c r="V329" i="16" s="1"/>
  <c r="AD329" i="16"/>
  <c r="AH329" i="16"/>
  <c r="AI329" i="16" s="1"/>
  <c r="N330" i="16"/>
  <c r="R330" i="16" s="1"/>
  <c r="AA330" i="16"/>
  <c r="AE330" i="16" s="1"/>
  <c r="Q340" i="16"/>
  <c r="U340" i="16"/>
  <c r="V340" i="16" s="1"/>
  <c r="AD340" i="16"/>
  <c r="AH340" i="16"/>
  <c r="AI340" i="16" s="1"/>
  <c r="N341" i="16"/>
  <c r="R341" i="16" s="1"/>
  <c r="AA341" i="16"/>
  <c r="AA342" i="16" s="1"/>
  <c r="AE342" i="16" s="1"/>
  <c r="Q350" i="16"/>
  <c r="U350" i="16"/>
  <c r="V350" i="16" s="1"/>
  <c r="AD350" i="16"/>
  <c r="AH350" i="16"/>
  <c r="AI350" i="16" s="1"/>
  <c r="N351" i="16"/>
  <c r="S351" i="16" s="1"/>
  <c r="AA351" i="16"/>
  <c r="AF351" i="16" s="1"/>
  <c r="Q361" i="16"/>
  <c r="U361" i="16"/>
  <c r="V361" i="16" s="1"/>
  <c r="AD361" i="16"/>
  <c r="AH361" i="16"/>
  <c r="AI361" i="16" s="1"/>
  <c r="N362" i="16"/>
  <c r="S362" i="16" s="1"/>
  <c r="AA362" i="16"/>
  <c r="AE362" i="16" s="1"/>
  <c r="Q371" i="16"/>
  <c r="U371" i="16"/>
  <c r="V371" i="16" s="1"/>
  <c r="AD371" i="16"/>
  <c r="AH371" i="16"/>
  <c r="AI371" i="16" s="1"/>
  <c r="N372" i="16"/>
  <c r="R372" i="16" s="1"/>
  <c r="AA372" i="16"/>
  <c r="AE372" i="16" s="1"/>
  <c r="Q382" i="16"/>
  <c r="U382" i="16"/>
  <c r="V382" i="16" s="1"/>
  <c r="AD382" i="16"/>
  <c r="AH382" i="16"/>
  <c r="AI382" i="16" s="1"/>
  <c r="N383" i="16"/>
  <c r="R383" i="16" s="1"/>
  <c r="AA383" i="16"/>
  <c r="AE383" i="16" s="1"/>
  <c r="Q392" i="16"/>
  <c r="U392" i="16"/>
  <c r="V392" i="16" s="1"/>
  <c r="AD392" i="16"/>
  <c r="AH392" i="16"/>
  <c r="AI392" i="16" s="1"/>
  <c r="N393" i="16"/>
  <c r="N394" i="16" s="1"/>
  <c r="R394" i="16" s="1"/>
  <c r="AA393" i="16"/>
  <c r="AF393" i="16" s="1"/>
  <c r="Q403" i="16"/>
  <c r="U403" i="16"/>
  <c r="V403" i="16" s="1"/>
  <c r="AD403" i="16"/>
  <c r="AH403" i="16"/>
  <c r="AI403" i="16" s="1"/>
  <c r="N404" i="16"/>
  <c r="R404" i="16" s="1"/>
  <c r="AA404" i="16"/>
  <c r="AA405" i="16" s="1"/>
  <c r="Q413" i="16"/>
  <c r="U413" i="16"/>
  <c r="V413" i="16" s="1"/>
  <c r="AD413" i="16"/>
  <c r="AH413" i="16"/>
  <c r="AI413" i="16" s="1"/>
  <c r="N414" i="16"/>
  <c r="N415" i="16" s="1"/>
  <c r="N416" i="16" s="1"/>
  <c r="AA414" i="16"/>
  <c r="AE414" i="16" s="1"/>
  <c r="Q424" i="16"/>
  <c r="U424" i="16"/>
  <c r="V424" i="16" s="1"/>
  <c r="AD424" i="16"/>
  <c r="AH424" i="16"/>
  <c r="AI424" i="16" s="1"/>
  <c r="N425" i="16"/>
  <c r="N426" i="16" s="1"/>
  <c r="AA425" i="16"/>
  <c r="Q434" i="16"/>
  <c r="U434" i="16"/>
  <c r="V434" i="16" s="1"/>
  <c r="AD434" i="16"/>
  <c r="AH434" i="16"/>
  <c r="AI434" i="16" s="1"/>
  <c r="N435" i="16"/>
  <c r="AA435" i="16"/>
  <c r="AA436" i="16" s="1"/>
  <c r="Q445" i="16"/>
  <c r="U445" i="16"/>
  <c r="V445" i="16" s="1"/>
  <c r="AD445" i="16"/>
  <c r="AH445" i="16"/>
  <c r="AI445" i="16" s="1"/>
  <c r="N446" i="16"/>
  <c r="N447" i="16" s="1"/>
  <c r="AA446" i="16"/>
  <c r="AE446" i="16" s="1"/>
  <c r="Q455" i="16"/>
  <c r="U455" i="16"/>
  <c r="V455" i="16" s="1"/>
  <c r="AD455" i="16"/>
  <c r="AH455" i="16"/>
  <c r="AI455" i="16" s="1"/>
  <c r="N456" i="16"/>
  <c r="R456" i="16" s="1"/>
  <c r="AA456" i="16"/>
  <c r="AE456" i="16" s="1"/>
  <c r="Q466" i="16"/>
  <c r="U466" i="16"/>
  <c r="V466" i="16" s="1"/>
  <c r="AD466" i="16"/>
  <c r="AH466" i="16"/>
  <c r="AI466" i="16" s="1"/>
  <c r="N467" i="16"/>
  <c r="R467" i="16" s="1"/>
  <c r="AA467" i="16"/>
  <c r="Q476" i="16"/>
  <c r="U476" i="16"/>
  <c r="V476" i="16" s="1"/>
  <c r="AD476" i="16"/>
  <c r="AH476" i="16"/>
  <c r="AI476" i="16" s="1"/>
  <c r="N477" i="16"/>
  <c r="AA477" i="16"/>
  <c r="AA478" i="16" s="1"/>
  <c r="Q487" i="16"/>
  <c r="U487" i="16"/>
  <c r="V487" i="16" s="1"/>
  <c r="AD487" i="16"/>
  <c r="AH487" i="16"/>
  <c r="AI487" i="16" s="1"/>
  <c r="N488" i="16"/>
  <c r="AA488" i="16"/>
  <c r="AA489" i="16" s="1"/>
  <c r="Q497" i="16"/>
  <c r="U497" i="16"/>
  <c r="V497" i="16" s="1"/>
  <c r="AD497" i="16"/>
  <c r="AH497" i="16"/>
  <c r="AI497" i="16" s="1"/>
  <c r="N498" i="16"/>
  <c r="N499" i="16" s="1"/>
  <c r="AA498" i="16"/>
  <c r="AE498" i="16" s="1"/>
  <c r="Q508" i="16"/>
  <c r="U508" i="16"/>
  <c r="V508" i="16" s="1"/>
  <c r="AD508" i="16"/>
  <c r="AH508" i="16"/>
  <c r="AI508" i="16" s="1"/>
  <c r="N509" i="16"/>
  <c r="N510" i="16" s="1"/>
  <c r="AA509" i="16"/>
  <c r="AE509" i="16" s="1"/>
  <c r="Q518" i="16"/>
  <c r="U518" i="16"/>
  <c r="V518" i="16" s="1"/>
  <c r="AD518" i="16"/>
  <c r="AH518" i="16"/>
  <c r="AI518" i="16" s="1"/>
  <c r="N519" i="16"/>
  <c r="S519" i="16" s="1"/>
  <c r="AA519" i="16"/>
  <c r="Q529" i="16"/>
  <c r="U529" i="16"/>
  <c r="V529" i="16" s="1"/>
  <c r="AD529" i="16"/>
  <c r="AH529" i="16"/>
  <c r="AI529" i="16" s="1"/>
  <c r="N530" i="16"/>
  <c r="AA530" i="16"/>
  <c r="AA531" i="16" s="1"/>
  <c r="Q539" i="16"/>
  <c r="U539" i="16"/>
  <c r="V539" i="16" s="1"/>
  <c r="AD539" i="16"/>
  <c r="AH539" i="16"/>
  <c r="AI539" i="16" s="1"/>
  <c r="N540" i="16"/>
  <c r="R540" i="16" s="1"/>
  <c r="AA540" i="16"/>
  <c r="AE540" i="16" s="1"/>
  <c r="Q550" i="16"/>
  <c r="U550" i="16"/>
  <c r="V550" i="16" s="1"/>
  <c r="AD550" i="16"/>
  <c r="AH550" i="16"/>
  <c r="AI550" i="16" s="1"/>
  <c r="N551" i="16"/>
  <c r="R551" i="16" s="1"/>
  <c r="AA551" i="16"/>
  <c r="AE551" i="16" s="1"/>
  <c r="Q560" i="16"/>
  <c r="U560" i="16"/>
  <c r="V560" i="16" s="1"/>
  <c r="AD560" i="16"/>
  <c r="AH560" i="16"/>
  <c r="AI560" i="16" s="1"/>
  <c r="N561" i="16"/>
  <c r="R561" i="16" s="1"/>
  <c r="AA561" i="16"/>
  <c r="Q571" i="16"/>
  <c r="U571" i="16"/>
  <c r="V571" i="16" s="1"/>
  <c r="AD571" i="16"/>
  <c r="AH571" i="16"/>
  <c r="AI571" i="16" s="1"/>
  <c r="N572" i="16"/>
  <c r="R572" i="16" s="1"/>
  <c r="AA572" i="16"/>
  <c r="AF572" i="16" s="1"/>
  <c r="Q581" i="16"/>
  <c r="U581" i="16"/>
  <c r="V581" i="16" s="1"/>
  <c r="AD581" i="16"/>
  <c r="AH581" i="16"/>
  <c r="AI581" i="16" s="1"/>
  <c r="N582" i="16"/>
  <c r="R582" i="16" s="1"/>
  <c r="AA582" i="16"/>
  <c r="Q592" i="16"/>
  <c r="U592" i="16"/>
  <c r="V592" i="16" s="1"/>
  <c r="AD592" i="16"/>
  <c r="AH592" i="16"/>
  <c r="AI592" i="16" s="1"/>
  <c r="N593" i="16"/>
  <c r="AA593" i="16"/>
  <c r="AA594" i="16" s="1"/>
  <c r="Q602" i="16"/>
  <c r="U602" i="16"/>
  <c r="V602" i="16" s="1"/>
  <c r="AD602" i="16"/>
  <c r="AH602" i="16"/>
  <c r="AI602" i="16" s="1"/>
  <c r="N603" i="16"/>
  <c r="N604" i="16" s="1"/>
  <c r="AA603" i="16"/>
  <c r="AE603" i="16" s="1"/>
  <c r="Q613" i="16"/>
  <c r="U613" i="16"/>
  <c r="V613" i="16" s="1"/>
  <c r="AD613" i="16"/>
  <c r="AH613" i="16"/>
  <c r="AI613" i="16" s="1"/>
  <c r="N614" i="16"/>
  <c r="R614" i="16" s="1"/>
  <c r="AA614" i="16"/>
  <c r="AE614" i="16" s="1"/>
  <c r="Q623" i="16"/>
  <c r="U623" i="16"/>
  <c r="V623" i="16" s="1"/>
  <c r="AD623" i="16"/>
  <c r="AH623" i="16"/>
  <c r="AI623" i="16" s="1"/>
  <c r="N624" i="16"/>
  <c r="R624" i="16" s="1"/>
  <c r="AA624" i="16"/>
  <c r="Q634" i="16"/>
  <c r="U634" i="16"/>
  <c r="V634" i="16" s="1"/>
  <c r="AD634" i="16"/>
  <c r="AH634" i="16"/>
  <c r="AI634" i="16" s="1"/>
  <c r="N635" i="16"/>
  <c r="AA635" i="16"/>
  <c r="AE635" i="16" s="1"/>
  <c r="Q644" i="16"/>
  <c r="U644" i="16"/>
  <c r="V644" i="16" s="1"/>
  <c r="AD644" i="16"/>
  <c r="AH644" i="16"/>
  <c r="AI644" i="16" s="1"/>
  <c r="N645" i="16"/>
  <c r="N646" i="16" s="1"/>
  <c r="AA645" i="16"/>
  <c r="AF645" i="16" s="1"/>
  <c r="Q655" i="16"/>
  <c r="U655" i="16"/>
  <c r="V655" i="16" s="1"/>
  <c r="AD655" i="16"/>
  <c r="AH655" i="16"/>
  <c r="AI655" i="16" s="1"/>
  <c r="N656" i="16"/>
  <c r="S656" i="16" s="1"/>
  <c r="AA656" i="16"/>
  <c r="AE656" i="16" s="1"/>
  <c r="Q665" i="16"/>
  <c r="U665" i="16"/>
  <c r="V665" i="16" s="1"/>
  <c r="AD665" i="16"/>
  <c r="AH665" i="16"/>
  <c r="AI665" i="16" s="1"/>
  <c r="N666" i="16"/>
  <c r="R666" i="16" s="1"/>
  <c r="AA666" i="16"/>
  <c r="AE666" i="16" s="1"/>
  <c r="Q676" i="16"/>
  <c r="U676" i="16"/>
  <c r="V676" i="16" s="1"/>
  <c r="AD676" i="16"/>
  <c r="AH676" i="16"/>
  <c r="AI676" i="16" s="1"/>
  <c r="N677" i="16"/>
  <c r="R677" i="16" s="1"/>
  <c r="AA677" i="16"/>
  <c r="AE677" i="16" s="1"/>
  <c r="Q686" i="16"/>
  <c r="U686" i="16"/>
  <c r="V686" i="16" s="1"/>
  <c r="AD686" i="16"/>
  <c r="AH686" i="16"/>
  <c r="AI686" i="16" s="1"/>
  <c r="N687" i="16"/>
  <c r="R687" i="16" s="1"/>
  <c r="AA687" i="16"/>
  <c r="Q697" i="16"/>
  <c r="U697" i="16"/>
  <c r="V697" i="16" s="1"/>
  <c r="AD697" i="16"/>
  <c r="AH697" i="16"/>
  <c r="AI697" i="16" s="1"/>
  <c r="N698" i="16"/>
  <c r="AA698" i="16"/>
  <c r="AE698" i="16" s="1"/>
  <c r="Q707" i="16"/>
  <c r="U707" i="16"/>
  <c r="V707" i="16" s="1"/>
  <c r="AD707" i="16"/>
  <c r="AH707" i="16"/>
  <c r="AI707" i="16" s="1"/>
  <c r="N708" i="16"/>
  <c r="R708" i="16" s="1"/>
  <c r="AA708" i="16"/>
  <c r="AE708" i="16" s="1"/>
  <c r="Q718" i="16"/>
  <c r="U718" i="16"/>
  <c r="V718" i="16" s="1"/>
  <c r="AD718" i="16"/>
  <c r="AH718" i="16"/>
  <c r="AI718" i="16" s="1"/>
  <c r="N719" i="16"/>
  <c r="R719" i="16" s="1"/>
  <c r="AA719" i="16"/>
  <c r="AE719" i="16" s="1"/>
  <c r="Q728" i="16"/>
  <c r="U728" i="16"/>
  <c r="V728" i="16" s="1"/>
  <c r="AD728" i="16"/>
  <c r="AH728" i="16"/>
  <c r="AI728" i="16" s="1"/>
  <c r="N729" i="16"/>
  <c r="R729" i="16" s="1"/>
  <c r="AA729" i="16"/>
  <c r="Q739" i="16"/>
  <c r="U739" i="16"/>
  <c r="V739" i="16" s="1"/>
  <c r="AD739" i="16"/>
  <c r="AH739" i="16"/>
  <c r="AI739" i="16" s="1"/>
  <c r="N740" i="16"/>
  <c r="AA740" i="16"/>
  <c r="AE740" i="16" s="1"/>
  <c r="Q749" i="16"/>
  <c r="U749" i="16"/>
  <c r="V749" i="16" s="1"/>
  <c r="AD749" i="16"/>
  <c r="AH749" i="16"/>
  <c r="AI749" i="16" s="1"/>
  <c r="N750" i="16"/>
  <c r="N751" i="16" s="1"/>
  <c r="AA750" i="16"/>
  <c r="AE750" i="16" s="1"/>
  <c r="Q760" i="16"/>
  <c r="U760" i="16"/>
  <c r="V760" i="16" s="1"/>
  <c r="AD760" i="16"/>
  <c r="AH760" i="16"/>
  <c r="AI760" i="16" s="1"/>
  <c r="N761" i="16"/>
  <c r="R761" i="16" s="1"/>
  <c r="AA761" i="16"/>
  <c r="AE761" i="16" s="1"/>
  <c r="Q770" i="16"/>
  <c r="U770" i="16"/>
  <c r="V770" i="16" s="1"/>
  <c r="AD770" i="16"/>
  <c r="AH770" i="16"/>
  <c r="AI770" i="16" s="1"/>
  <c r="N771" i="16"/>
  <c r="R771" i="16" s="1"/>
  <c r="AA771" i="16"/>
  <c r="AF771" i="16" s="1"/>
  <c r="Q781" i="16"/>
  <c r="U781" i="16"/>
  <c r="V781" i="16" s="1"/>
  <c r="AD781" i="16"/>
  <c r="AH781" i="16"/>
  <c r="AI781" i="16" s="1"/>
  <c r="N782" i="16"/>
  <c r="S782" i="16" s="1"/>
  <c r="AA782" i="16"/>
  <c r="AA783" i="16" s="1"/>
  <c r="Q791" i="16"/>
  <c r="U791" i="16"/>
  <c r="V791" i="16" s="1"/>
  <c r="AD791" i="16"/>
  <c r="AH791" i="16"/>
  <c r="AI791" i="16" s="1"/>
  <c r="N792" i="16"/>
  <c r="N793" i="16" s="1"/>
  <c r="AE792" i="16"/>
  <c r="AF792" i="16"/>
  <c r="AA793" i="16"/>
  <c r="AF793" i="16" s="1"/>
  <c r="Q802" i="16"/>
  <c r="U802" i="16"/>
  <c r="V802" i="16" s="1"/>
  <c r="AD802" i="16"/>
  <c r="AH802" i="16"/>
  <c r="AI802" i="16" s="1"/>
  <c r="N803" i="16"/>
  <c r="N804" i="16" s="1"/>
  <c r="S804" i="16" s="1"/>
  <c r="AA803" i="16"/>
  <c r="AE803" i="16" s="1"/>
  <c r="Q812" i="16"/>
  <c r="U812" i="16"/>
  <c r="V812" i="16" s="1"/>
  <c r="AD812" i="16"/>
  <c r="AH812" i="16"/>
  <c r="AI812" i="16" s="1"/>
  <c r="N813" i="16"/>
  <c r="R813" i="16" s="1"/>
  <c r="AA813" i="16"/>
  <c r="AF813" i="16" s="1"/>
  <c r="Q823" i="16"/>
  <c r="U823" i="16"/>
  <c r="V823" i="16" s="1"/>
  <c r="AD823" i="16"/>
  <c r="AH823" i="16"/>
  <c r="AI823" i="16" s="1"/>
  <c r="N824" i="16"/>
  <c r="S824" i="16" s="1"/>
  <c r="AA824" i="16"/>
  <c r="AE824" i="16" s="1"/>
  <c r="Q833" i="16"/>
  <c r="U833" i="16"/>
  <c r="V833" i="16" s="1"/>
  <c r="AD833" i="16"/>
  <c r="AH833" i="16"/>
  <c r="AI833" i="16" s="1"/>
  <c r="N834" i="16"/>
  <c r="R834" i="16" s="1"/>
  <c r="AA834" i="16"/>
  <c r="AE834" i="16" s="1"/>
  <c r="D802" i="16" l="1"/>
  <c r="C802" i="16"/>
  <c r="D770" i="16"/>
  <c r="C770" i="16"/>
  <c r="D728" i="16"/>
  <c r="C728" i="16"/>
  <c r="D686" i="16"/>
  <c r="C686" i="16"/>
  <c r="D644" i="16"/>
  <c r="C644" i="16"/>
  <c r="D602" i="16"/>
  <c r="C602" i="16"/>
  <c r="D833" i="16"/>
  <c r="C833" i="16"/>
  <c r="D760" i="16"/>
  <c r="C760" i="16"/>
  <c r="D718" i="16"/>
  <c r="C718" i="16"/>
  <c r="D676" i="16"/>
  <c r="C676" i="16"/>
  <c r="D634" i="16"/>
  <c r="C634" i="16"/>
  <c r="D592" i="16"/>
  <c r="C592" i="16"/>
  <c r="T42" i="16"/>
  <c r="D791" i="16"/>
  <c r="C791" i="16"/>
  <c r="D749" i="16"/>
  <c r="C749" i="16"/>
  <c r="D707" i="16"/>
  <c r="C707" i="16"/>
  <c r="D665" i="16"/>
  <c r="C665" i="16"/>
  <c r="D623" i="16"/>
  <c r="C623" i="16"/>
  <c r="D581" i="16"/>
  <c r="C581" i="16"/>
  <c r="D823" i="16"/>
  <c r="C823" i="16"/>
  <c r="D812" i="16"/>
  <c r="C812" i="16"/>
  <c r="D739" i="16"/>
  <c r="C739" i="16"/>
  <c r="D697" i="16"/>
  <c r="C697" i="16"/>
  <c r="D655" i="16"/>
  <c r="C655" i="16"/>
  <c r="D613" i="16"/>
  <c r="C613" i="16"/>
  <c r="D571" i="16"/>
  <c r="C571" i="16"/>
  <c r="D781" i="16"/>
  <c r="C781" i="16"/>
  <c r="AG11" i="16"/>
  <c r="C20" i="16"/>
  <c r="D62" i="16"/>
  <c r="C62" i="16"/>
  <c r="C30" i="16"/>
  <c r="U31" i="16"/>
  <c r="V31" i="16" s="1"/>
  <c r="T32" i="16"/>
  <c r="C466" i="16"/>
  <c r="D550" i="16"/>
  <c r="C550" i="16"/>
  <c r="D508" i="16"/>
  <c r="C508" i="16"/>
  <c r="C424" i="16"/>
  <c r="D424" i="16"/>
  <c r="C382" i="16"/>
  <c r="D382" i="16"/>
  <c r="C340" i="16"/>
  <c r="D340" i="16"/>
  <c r="D539" i="16"/>
  <c r="C539" i="16"/>
  <c r="D497" i="16"/>
  <c r="C497" i="16"/>
  <c r="D466" i="16"/>
  <c r="D455" i="16"/>
  <c r="C455" i="16"/>
  <c r="D413" i="16"/>
  <c r="C413" i="16"/>
  <c r="D371" i="16"/>
  <c r="C371" i="16"/>
  <c r="D529" i="16"/>
  <c r="C529" i="16"/>
  <c r="D487" i="16"/>
  <c r="C487" i="16"/>
  <c r="C445" i="16"/>
  <c r="D445" i="16"/>
  <c r="D403" i="16"/>
  <c r="C403" i="16"/>
  <c r="C361" i="16"/>
  <c r="D361" i="16"/>
  <c r="C560" i="16"/>
  <c r="D560" i="16"/>
  <c r="C518" i="16"/>
  <c r="D518" i="16"/>
  <c r="C476" i="16"/>
  <c r="D476" i="16"/>
  <c r="D434" i="16"/>
  <c r="C434" i="16"/>
  <c r="D392" i="16"/>
  <c r="C392" i="16"/>
  <c r="D350" i="16"/>
  <c r="C350" i="16"/>
  <c r="AE351" i="16"/>
  <c r="D329" i="16"/>
  <c r="C329" i="16"/>
  <c r="D319" i="16"/>
  <c r="C319" i="16"/>
  <c r="AA541" i="16"/>
  <c r="AF541" i="16" s="1"/>
  <c r="S813" i="16"/>
  <c r="AG383" i="16"/>
  <c r="AH383" i="16" s="1"/>
  <c r="AI383" i="16" s="1"/>
  <c r="AE393" i="16"/>
  <c r="AG393" i="16" s="1"/>
  <c r="N562" i="16"/>
  <c r="S562" i="16" s="1"/>
  <c r="R656" i="16"/>
  <c r="T656" i="16" s="1"/>
  <c r="U656" i="16" s="1"/>
  <c r="V656" i="16" s="1"/>
  <c r="AE572" i="16"/>
  <c r="AG572" i="16" s="1"/>
  <c r="AA331" i="16"/>
  <c r="AF331" i="16" s="1"/>
  <c r="T572" i="16"/>
  <c r="U572" i="16" s="1"/>
  <c r="V572" i="16" s="1"/>
  <c r="AE404" i="16"/>
  <c r="AG404" i="16" s="1"/>
  <c r="AH404" i="16" s="1"/>
  <c r="AI404" i="16" s="1"/>
  <c r="AG635" i="16"/>
  <c r="N814" i="16"/>
  <c r="N815" i="16" s="1"/>
  <c r="AF803" i="16"/>
  <c r="N657" i="16"/>
  <c r="N658" i="16" s="1"/>
  <c r="S498" i="16"/>
  <c r="AF330" i="16"/>
  <c r="AG656" i="16"/>
  <c r="AH656" i="16" s="1"/>
  <c r="AI656" i="16" s="1"/>
  <c r="T456" i="16"/>
  <c r="U456" i="16" s="1"/>
  <c r="V456" i="16" s="1"/>
  <c r="AG792" i="16"/>
  <c r="AG614" i="16"/>
  <c r="AG362" i="16"/>
  <c r="AH362" i="16" s="1"/>
  <c r="AI362" i="16" s="1"/>
  <c r="AG834" i="16"/>
  <c r="AA373" i="16"/>
  <c r="AF373" i="16" s="1"/>
  <c r="AF435" i="16"/>
  <c r="AF372" i="16"/>
  <c r="AF530" i="16"/>
  <c r="R519" i="16"/>
  <c r="T519" i="16" s="1"/>
  <c r="U519" i="16" s="1"/>
  <c r="V519" i="16" s="1"/>
  <c r="AA835" i="16"/>
  <c r="AF835" i="16" s="1"/>
  <c r="AA804" i="16"/>
  <c r="AE804" i="16" s="1"/>
  <c r="T666" i="16"/>
  <c r="U666" i="16" s="1"/>
  <c r="V666" i="16" s="1"/>
  <c r="AF551" i="16"/>
  <c r="R320" i="16"/>
  <c r="T320" i="16" s="1"/>
  <c r="T834" i="16"/>
  <c r="T813" i="16"/>
  <c r="S393" i="16"/>
  <c r="T394" i="16" s="1"/>
  <c r="T383" i="16"/>
  <c r="U383" i="16" s="1"/>
  <c r="V383" i="16" s="1"/>
  <c r="R362" i="16"/>
  <c r="T362" i="16" s="1"/>
  <c r="AG414" i="16"/>
  <c r="AH414" i="16" s="1"/>
  <c r="AI414" i="16" s="1"/>
  <c r="R393" i="16"/>
  <c r="T393" i="16" s="1"/>
  <c r="S803" i="16"/>
  <c r="R803" i="16"/>
  <c r="T803" i="16" s="1"/>
  <c r="U803" i="16" s="1"/>
  <c r="V803" i="16" s="1"/>
  <c r="AA657" i="16"/>
  <c r="AE657" i="16" s="1"/>
  <c r="S792" i="16"/>
  <c r="T771" i="16"/>
  <c r="T729" i="16"/>
  <c r="S729" i="16"/>
  <c r="AG740" i="16"/>
  <c r="AA741" i="16"/>
  <c r="AF740" i="16"/>
  <c r="AG750" i="16"/>
  <c r="AH750" i="16" s="1"/>
  <c r="AI750" i="16" s="1"/>
  <c r="AG761" i="16"/>
  <c r="AF761" i="16"/>
  <c r="N762" i="16"/>
  <c r="S762" i="16" s="1"/>
  <c r="S761" i="16"/>
  <c r="AF719" i="16"/>
  <c r="T719" i="16"/>
  <c r="AG698" i="16"/>
  <c r="AA699" i="16"/>
  <c r="AF698" i="16"/>
  <c r="T687" i="16"/>
  <c r="AF677" i="16"/>
  <c r="T677" i="16"/>
  <c r="AA646" i="16"/>
  <c r="AF646" i="16" s="1"/>
  <c r="AE645" i="16"/>
  <c r="AG645" i="16" s="1"/>
  <c r="R646" i="16"/>
  <c r="S646" i="16"/>
  <c r="N647" i="16"/>
  <c r="N648" i="16" s="1"/>
  <c r="S648" i="16" s="1"/>
  <c r="S645" i="16"/>
  <c r="R645" i="16"/>
  <c r="T645" i="16" s="1"/>
  <c r="AA709" i="16"/>
  <c r="AF709" i="16" s="1"/>
  <c r="S708" i="16"/>
  <c r="N709" i="16"/>
  <c r="R709" i="16" s="1"/>
  <c r="AF824" i="16"/>
  <c r="AG708" i="16"/>
  <c r="AF383" i="16"/>
  <c r="R351" i="16"/>
  <c r="T351" i="16" s="1"/>
  <c r="AE341" i="16"/>
  <c r="AG341" i="16" s="1"/>
  <c r="AG824" i="16"/>
  <c r="AA751" i="16"/>
  <c r="AF751" i="16" s="1"/>
  <c r="N688" i="16"/>
  <c r="R688" i="16" s="1"/>
  <c r="AF834" i="16"/>
  <c r="T761" i="16"/>
  <c r="AF750" i="16"/>
  <c r="AA720" i="16"/>
  <c r="AA678" i="16"/>
  <c r="AE678" i="16" s="1"/>
  <c r="AA499" i="16"/>
  <c r="AA500" i="16" s="1"/>
  <c r="AF477" i="16"/>
  <c r="N720" i="16"/>
  <c r="S720" i="16" s="1"/>
  <c r="S687" i="16"/>
  <c r="N678" i="16"/>
  <c r="S678" i="16" s="1"/>
  <c r="AA667" i="16"/>
  <c r="AF667" i="16" s="1"/>
  <c r="AF509" i="16"/>
  <c r="AF498" i="16"/>
  <c r="AF488" i="16"/>
  <c r="AE477" i="16"/>
  <c r="AG477" i="16" s="1"/>
  <c r="AH477" i="16" s="1"/>
  <c r="AI477" i="16" s="1"/>
  <c r="AA447" i="16"/>
  <c r="AF447" i="16" s="1"/>
  <c r="S383" i="16"/>
  <c r="N573" i="16"/>
  <c r="S573" i="16" s="1"/>
  <c r="N552" i="16"/>
  <c r="R552" i="16" s="1"/>
  <c r="AG498" i="16"/>
  <c r="AH498" i="16" s="1"/>
  <c r="AI498" i="16" s="1"/>
  <c r="N468" i="16"/>
  <c r="T467" i="16"/>
  <c r="U467" i="16" s="1"/>
  <c r="V467" i="16" s="1"/>
  <c r="AF446" i="16"/>
  <c r="N352" i="16"/>
  <c r="R352" i="16" s="1"/>
  <c r="T352" i="16" s="1"/>
  <c r="S834" i="16"/>
  <c r="AF782" i="16"/>
  <c r="N772" i="16"/>
  <c r="R772" i="16" s="1"/>
  <c r="AA762" i="16"/>
  <c r="AE762" i="16" s="1"/>
  <c r="S750" i="16"/>
  <c r="N730" i="16"/>
  <c r="AG719" i="16"/>
  <c r="AG677" i="16"/>
  <c r="AG666" i="16"/>
  <c r="AH666" i="16" s="1"/>
  <c r="AI666" i="16" s="1"/>
  <c r="N615" i="16"/>
  <c r="S615" i="16" s="1"/>
  <c r="AA604" i="16"/>
  <c r="AF604" i="16" s="1"/>
  <c r="AE593" i="16"/>
  <c r="AG593" i="16" s="1"/>
  <c r="N583" i="16"/>
  <c r="S583" i="16" s="1"/>
  <c r="AG456" i="16"/>
  <c r="AH456" i="16" s="1"/>
  <c r="AI456" i="16" s="1"/>
  <c r="AF603" i="16"/>
  <c r="N541" i="16"/>
  <c r="R541" i="16" s="1"/>
  <c r="S467" i="16"/>
  <c r="S446" i="16"/>
  <c r="AE435" i="16"/>
  <c r="AG435" i="16" s="1"/>
  <c r="AH435" i="16" s="1"/>
  <c r="AI435" i="16" s="1"/>
  <c r="S425" i="16"/>
  <c r="S414" i="16"/>
  <c r="N342" i="16"/>
  <c r="S342" i="16" s="1"/>
  <c r="AG330" i="16"/>
  <c r="AH330" i="16" s="1"/>
  <c r="AI330" i="16" s="1"/>
  <c r="N835" i="16"/>
  <c r="AA825" i="16"/>
  <c r="AG803" i="16"/>
  <c r="AH803" i="16" s="1"/>
  <c r="AI803" i="16" s="1"/>
  <c r="AF635" i="16"/>
  <c r="S624" i="16"/>
  <c r="S614" i="16"/>
  <c r="S551" i="16"/>
  <c r="R446" i="16"/>
  <c r="T446" i="16" s="1"/>
  <c r="U446" i="16" s="1"/>
  <c r="V446" i="16" s="1"/>
  <c r="R425" i="16"/>
  <c r="T425" i="16" s="1"/>
  <c r="R414" i="16"/>
  <c r="T414" i="16" s="1"/>
  <c r="U414" i="16" s="1"/>
  <c r="V414" i="16" s="1"/>
  <c r="AA384" i="16"/>
  <c r="AF384" i="16" s="1"/>
  <c r="AF341" i="16"/>
  <c r="AG342" i="16" s="1"/>
  <c r="AA636" i="16"/>
  <c r="T624" i="16"/>
  <c r="N625" i="16"/>
  <c r="AA615" i="16"/>
  <c r="AF614" i="16"/>
  <c r="T614" i="16"/>
  <c r="AG603" i="16"/>
  <c r="R603" i="16"/>
  <c r="T603" i="16" s="1"/>
  <c r="S603" i="16"/>
  <c r="AF593" i="16"/>
  <c r="S582" i="16"/>
  <c r="T582" i="16"/>
  <c r="AA573" i="16"/>
  <c r="S572" i="16"/>
  <c r="S561" i="16"/>
  <c r="T561" i="16"/>
  <c r="AG551" i="16"/>
  <c r="AH551" i="16" s="1"/>
  <c r="AI551" i="16" s="1"/>
  <c r="AA552" i="16"/>
  <c r="T551" i="16"/>
  <c r="U551" i="16" s="1"/>
  <c r="V551" i="16" s="1"/>
  <c r="AG540" i="16"/>
  <c r="AH540" i="16" s="1"/>
  <c r="AI540" i="16" s="1"/>
  <c r="AF540" i="16"/>
  <c r="T540" i="16"/>
  <c r="U540" i="16" s="1"/>
  <c r="V540" i="16" s="1"/>
  <c r="S540" i="16"/>
  <c r="N520" i="16"/>
  <c r="R520" i="16" s="1"/>
  <c r="T520" i="16" s="1"/>
  <c r="AA510" i="16"/>
  <c r="AE510" i="16" s="1"/>
  <c r="S509" i="16"/>
  <c r="R509" i="16"/>
  <c r="T509" i="16" s="1"/>
  <c r="U509" i="16" s="1"/>
  <c r="V509" i="16" s="1"/>
  <c r="AA479" i="16"/>
  <c r="AA480" i="16" s="1"/>
  <c r="AF478" i="16"/>
  <c r="AA457" i="16"/>
  <c r="S456" i="16"/>
  <c r="N457" i="16"/>
  <c r="S457" i="16" s="1"/>
  <c r="AG446" i="16"/>
  <c r="AH446" i="16" s="1"/>
  <c r="AI446" i="16" s="1"/>
  <c r="R447" i="16"/>
  <c r="N448" i="16"/>
  <c r="N427" i="16"/>
  <c r="R427" i="16" s="1"/>
  <c r="R426" i="16"/>
  <c r="S426" i="16"/>
  <c r="AA415" i="16"/>
  <c r="AF415" i="16" s="1"/>
  <c r="AF414" i="16"/>
  <c r="S416" i="16"/>
  <c r="N417" i="16"/>
  <c r="N418" i="16" s="1"/>
  <c r="R416" i="16"/>
  <c r="AF404" i="16"/>
  <c r="T404" i="16"/>
  <c r="N384" i="16"/>
  <c r="N385" i="16" s="1"/>
  <c r="AG372" i="16"/>
  <c r="T372" i="16"/>
  <c r="U372" i="16" s="1"/>
  <c r="V372" i="16" s="1"/>
  <c r="AG351" i="16"/>
  <c r="T341" i="16"/>
  <c r="S341" i="16"/>
  <c r="T330" i="16"/>
  <c r="AG509" i="16"/>
  <c r="AH509" i="16" s="1"/>
  <c r="AI509" i="16" s="1"/>
  <c r="R793" i="16"/>
  <c r="S793" i="16"/>
  <c r="N794" i="16"/>
  <c r="AE783" i="16"/>
  <c r="AF783" i="16"/>
  <c r="AA784" i="16"/>
  <c r="R751" i="16"/>
  <c r="S751" i="16"/>
  <c r="N752" i="16"/>
  <c r="R824" i="16"/>
  <c r="T824" i="16" s="1"/>
  <c r="AE813" i="16"/>
  <c r="AG813" i="16" s="1"/>
  <c r="R804" i="16"/>
  <c r="AE793" i="16"/>
  <c r="AG793" i="16" s="1"/>
  <c r="R782" i="16"/>
  <c r="T782" i="16" s="1"/>
  <c r="AE771" i="16"/>
  <c r="AG771" i="16" s="1"/>
  <c r="R792" i="16"/>
  <c r="T792" i="16" s="1"/>
  <c r="AE782" i="16"/>
  <c r="AG782" i="16" s="1"/>
  <c r="R750" i="16"/>
  <c r="T750" i="16" s="1"/>
  <c r="R698" i="16"/>
  <c r="T698" i="16" s="1"/>
  <c r="S698" i="16"/>
  <c r="N699" i="16"/>
  <c r="AE687" i="16"/>
  <c r="AG687" i="16" s="1"/>
  <c r="AF687" i="16"/>
  <c r="AA688" i="16"/>
  <c r="T708" i="16"/>
  <c r="N825" i="16"/>
  <c r="AA814" i="16"/>
  <c r="N805" i="16"/>
  <c r="AA794" i="16"/>
  <c r="N783" i="16"/>
  <c r="AA772" i="16"/>
  <c r="S771" i="16"/>
  <c r="R740" i="16"/>
  <c r="T740" i="16" s="1"/>
  <c r="S740" i="16"/>
  <c r="N741" i="16"/>
  <c r="AE729" i="16"/>
  <c r="AG729" i="16" s="1"/>
  <c r="AF729" i="16"/>
  <c r="AA730" i="16"/>
  <c r="S635" i="16"/>
  <c r="N636" i="16"/>
  <c r="R635" i="16"/>
  <c r="T635" i="16" s="1"/>
  <c r="AF519" i="16"/>
  <c r="AA520" i="16"/>
  <c r="AE519" i="16"/>
  <c r="AG519" i="16" s="1"/>
  <c r="S719" i="16"/>
  <c r="AF708" i="16"/>
  <c r="S677" i="16"/>
  <c r="AF666" i="16"/>
  <c r="AF624" i="16"/>
  <c r="AA625" i="16"/>
  <c r="AE624" i="16"/>
  <c r="AG624" i="16" s="1"/>
  <c r="AE594" i="16"/>
  <c r="AF594" i="16"/>
  <c r="AA595" i="16"/>
  <c r="S593" i="16"/>
  <c r="N594" i="16"/>
  <c r="R593" i="16"/>
  <c r="T593" i="16" s="1"/>
  <c r="N667" i="16"/>
  <c r="S666" i="16"/>
  <c r="R604" i="16"/>
  <c r="S604" i="16"/>
  <c r="N605" i="16"/>
  <c r="AF582" i="16"/>
  <c r="AA583" i="16"/>
  <c r="AE582" i="16"/>
  <c r="AG582" i="16" s="1"/>
  <c r="AF561" i="16"/>
  <c r="AA562" i="16"/>
  <c r="AE561" i="16"/>
  <c r="AG561" i="16" s="1"/>
  <c r="AE531" i="16"/>
  <c r="AF531" i="16"/>
  <c r="AA532" i="16"/>
  <c r="S530" i="16"/>
  <c r="N531" i="16"/>
  <c r="R530" i="16"/>
  <c r="T530" i="16" s="1"/>
  <c r="S510" i="16"/>
  <c r="N511" i="16"/>
  <c r="R510" i="16"/>
  <c r="AE489" i="16"/>
  <c r="AF489" i="16"/>
  <c r="AA490" i="16"/>
  <c r="AF656" i="16"/>
  <c r="S488" i="16"/>
  <c r="N489" i="16"/>
  <c r="R488" i="16"/>
  <c r="T488" i="16" s="1"/>
  <c r="R499" i="16"/>
  <c r="S499" i="16"/>
  <c r="N500" i="16"/>
  <c r="AE530" i="16"/>
  <c r="AG530" i="16" s="1"/>
  <c r="R498" i="16"/>
  <c r="T498" i="16" s="1"/>
  <c r="AE488" i="16"/>
  <c r="AG488" i="16" s="1"/>
  <c r="AE478" i="16"/>
  <c r="AF467" i="16"/>
  <c r="AA468" i="16"/>
  <c r="AE467" i="16"/>
  <c r="AG467" i="16" s="1"/>
  <c r="S477" i="16"/>
  <c r="R477" i="16"/>
  <c r="T477" i="16" s="1"/>
  <c r="AE436" i="16"/>
  <c r="AF436" i="16"/>
  <c r="AA437" i="16"/>
  <c r="N478" i="16"/>
  <c r="S435" i="16"/>
  <c r="N436" i="16"/>
  <c r="R435" i="16"/>
  <c r="T435" i="16" s="1"/>
  <c r="AF425" i="16"/>
  <c r="AA426" i="16"/>
  <c r="AE425" i="16"/>
  <c r="AG425" i="16" s="1"/>
  <c r="AA321" i="16"/>
  <c r="AF320" i="16"/>
  <c r="N331" i="16"/>
  <c r="S330" i="16"/>
  <c r="AE405" i="16"/>
  <c r="AF405" i="16"/>
  <c r="AA363" i="16"/>
  <c r="AF362" i="16"/>
  <c r="AF456" i="16"/>
  <c r="S447" i="16"/>
  <c r="R415" i="16"/>
  <c r="S415" i="16"/>
  <c r="S404" i="16"/>
  <c r="N405" i="16"/>
  <c r="N373" i="16"/>
  <c r="S372" i="16"/>
  <c r="AA343" i="16"/>
  <c r="AF342" i="16"/>
  <c r="N395" i="16"/>
  <c r="S394" i="16"/>
  <c r="AA406" i="16"/>
  <c r="AE320" i="16"/>
  <c r="AG320" i="16" s="1"/>
  <c r="AA394" i="16"/>
  <c r="N363" i="16"/>
  <c r="AA352" i="16"/>
  <c r="N321" i="16"/>
  <c r="D666" i="16" l="1"/>
  <c r="C666" i="16"/>
  <c r="D656" i="16"/>
  <c r="C656" i="16"/>
  <c r="AH824" i="16"/>
  <c r="AI824" i="16" s="1"/>
  <c r="U813" i="16"/>
  <c r="V813" i="16" s="1"/>
  <c r="D803" i="16" s="1"/>
  <c r="AH834" i="16"/>
  <c r="AI834" i="16" s="1"/>
  <c r="U834" i="16"/>
  <c r="V834" i="16" s="1"/>
  <c r="S657" i="16"/>
  <c r="D31" i="16"/>
  <c r="C31" i="16"/>
  <c r="D10" i="16"/>
  <c r="C10" i="16"/>
  <c r="N553" i="16"/>
  <c r="AA385" i="16"/>
  <c r="AE384" i="16"/>
  <c r="AG384" i="16" s="1"/>
  <c r="AH384" i="16" s="1"/>
  <c r="AI384" i="16" s="1"/>
  <c r="AE541" i="16"/>
  <c r="AG541" i="16" s="1"/>
  <c r="AH541" i="16" s="1"/>
  <c r="AI541" i="16" s="1"/>
  <c r="AH677" i="16"/>
  <c r="AI677" i="16" s="1"/>
  <c r="AH645" i="16"/>
  <c r="AI645" i="16" s="1"/>
  <c r="U719" i="16"/>
  <c r="V719" i="16" s="1"/>
  <c r="D509" i="16"/>
  <c r="C509" i="16"/>
  <c r="D446" i="16"/>
  <c r="C446" i="16"/>
  <c r="AH719" i="16"/>
  <c r="AI719" i="16" s="1"/>
  <c r="AH740" i="16"/>
  <c r="AI740" i="16" s="1"/>
  <c r="U677" i="16"/>
  <c r="V677" i="16" s="1"/>
  <c r="U624" i="16"/>
  <c r="V624" i="16" s="1"/>
  <c r="U645" i="16"/>
  <c r="V645" i="16" s="1"/>
  <c r="AH593" i="16"/>
  <c r="AI593" i="16" s="1"/>
  <c r="U687" i="16"/>
  <c r="V687" i="16" s="1"/>
  <c r="U771" i="16"/>
  <c r="V771" i="16" s="1"/>
  <c r="AH614" i="16"/>
  <c r="AI614" i="16" s="1"/>
  <c r="U729" i="16"/>
  <c r="V729" i="16" s="1"/>
  <c r="AH761" i="16"/>
  <c r="AI761" i="16" s="1"/>
  <c r="AH792" i="16"/>
  <c r="AI792" i="16" s="1"/>
  <c r="AH635" i="16"/>
  <c r="AI635" i="16" s="1"/>
  <c r="C456" i="16"/>
  <c r="D456" i="16"/>
  <c r="U761" i="16"/>
  <c r="V761" i="16" s="1"/>
  <c r="AH708" i="16"/>
  <c r="AI708" i="16" s="1"/>
  <c r="C414" i="16"/>
  <c r="D414" i="16"/>
  <c r="AH603" i="16"/>
  <c r="AI603" i="16" s="1"/>
  <c r="C603" i="16" s="1"/>
  <c r="U614" i="16"/>
  <c r="V614" i="16" s="1"/>
  <c r="AH698" i="16"/>
  <c r="AI698" i="16" s="1"/>
  <c r="N428" i="16"/>
  <c r="N429" i="16" s="1"/>
  <c r="AG678" i="16"/>
  <c r="AH678" i="16" s="1"/>
  <c r="AI678" i="16" s="1"/>
  <c r="S552" i="16"/>
  <c r="R562" i="16"/>
  <c r="AG510" i="16"/>
  <c r="AH510" i="16" s="1"/>
  <c r="AI510" i="16" s="1"/>
  <c r="AE373" i="16"/>
  <c r="AG373" i="16" s="1"/>
  <c r="AH373" i="16" s="1"/>
  <c r="AI373" i="16" s="1"/>
  <c r="N763" i="16"/>
  <c r="S763" i="16" s="1"/>
  <c r="R762" i="16"/>
  <c r="T762" i="16" s="1"/>
  <c r="U762" i="16" s="1"/>
  <c r="V762" i="16" s="1"/>
  <c r="N563" i="16"/>
  <c r="R563" i="16" s="1"/>
  <c r="T563" i="16" s="1"/>
  <c r="AF499" i="16"/>
  <c r="T793" i="16"/>
  <c r="U793" i="16" s="1"/>
  <c r="V793" i="16" s="1"/>
  <c r="AA658" i="16"/>
  <c r="AE658" i="16" s="1"/>
  <c r="AG657" i="16"/>
  <c r="AH657" i="16" s="1"/>
  <c r="AI657" i="16" s="1"/>
  <c r="AA542" i="16"/>
  <c r="AA543" i="16" s="1"/>
  <c r="AA836" i="16"/>
  <c r="AA837" i="16" s="1"/>
  <c r="AF657" i="16"/>
  <c r="AG489" i="16"/>
  <c r="AH489" i="16" s="1"/>
  <c r="AI489" i="16" s="1"/>
  <c r="AE835" i="16"/>
  <c r="AG835" i="16" s="1"/>
  <c r="AH835" i="16" s="1"/>
  <c r="AI835" i="16" s="1"/>
  <c r="T416" i="16"/>
  <c r="AA374" i="16"/>
  <c r="AA375" i="16" s="1"/>
  <c r="T447" i="16"/>
  <c r="U447" i="16" s="1"/>
  <c r="V447" i="16" s="1"/>
  <c r="AE709" i="16"/>
  <c r="AG709" i="16" s="1"/>
  <c r="AH709" i="16" s="1"/>
  <c r="AI709" i="16" s="1"/>
  <c r="AF804" i="16"/>
  <c r="AA805" i="16"/>
  <c r="AA806" i="16" s="1"/>
  <c r="AE331" i="16"/>
  <c r="AG331" i="16" s="1"/>
  <c r="AH331" i="16" s="1"/>
  <c r="AI331" i="16" s="1"/>
  <c r="AA332" i="16"/>
  <c r="AE332" i="16" s="1"/>
  <c r="AG332" i="16" s="1"/>
  <c r="T499" i="16"/>
  <c r="U499" i="16" s="1"/>
  <c r="V499" i="16" s="1"/>
  <c r="N616" i="16"/>
  <c r="R616" i="16" s="1"/>
  <c r="T616" i="16" s="1"/>
  <c r="AE667" i="16"/>
  <c r="AG667" i="16" s="1"/>
  <c r="AH667" i="16" s="1"/>
  <c r="AI667" i="16" s="1"/>
  <c r="AG478" i="16"/>
  <c r="AH478" i="16" s="1"/>
  <c r="AI478" i="16" s="1"/>
  <c r="R615" i="16"/>
  <c r="T615" i="16" s="1"/>
  <c r="U615" i="16" s="1"/>
  <c r="V615" i="16" s="1"/>
  <c r="R657" i="16"/>
  <c r="T657" i="16" s="1"/>
  <c r="U657" i="16" s="1"/>
  <c r="V657" i="16" s="1"/>
  <c r="T415" i="16"/>
  <c r="U415" i="16" s="1"/>
  <c r="V415" i="16" s="1"/>
  <c r="AG436" i="16"/>
  <c r="AH436" i="16" s="1"/>
  <c r="AI436" i="16" s="1"/>
  <c r="AG762" i="16"/>
  <c r="AH762" i="16" s="1"/>
  <c r="AI762" i="16" s="1"/>
  <c r="T646" i="16"/>
  <c r="U646" i="16" s="1"/>
  <c r="V646" i="16" s="1"/>
  <c r="R815" i="16"/>
  <c r="S815" i="16"/>
  <c r="N816" i="16"/>
  <c r="N817" i="16" s="1"/>
  <c r="U520" i="16"/>
  <c r="V520" i="16" s="1"/>
  <c r="N542" i="16"/>
  <c r="R542" i="16" s="1"/>
  <c r="R457" i="16"/>
  <c r="T457" i="16" s="1"/>
  <c r="U457" i="16" s="1"/>
  <c r="V457" i="16" s="1"/>
  <c r="N458" i="16"/>
  <c r="R458" i="16" s="1"/>
  <c r="T458" i="16" s="1"/>
  <c r="AE646" i="16"/>
  <c r="AG646" i="16" s="1"/>
  <c r="AH646" i="16" s="1"/>
  <c r="AI646" i="16" s="1"/>
  <c r="AA668" i="16"/>
  <c r="AE668" i="16" s="1"/>
  <c r="AG668" i="16" s="1"/>
  <c r="AA752" i="16"/>
  <c r="AE752" i="16" s="1"/>
  <c r="AG752" i="16" s="1"/>
  <c r="N343" i="16"/>
  <c r="N344" i="16" s="1"/>
  <c r="S352" i="16"/>
  <c r="S541" i="16"/>
  <c r="AG531" i="16"/>
  <c r="AH531" i="16" s="1"/>
  <c r="AI531" i="16" s="1"/>
  <c r="T562" i="16"/>
  <c r="U562" i="16" s="1"/>
  <c r="V562" i="16" s="1"/>
  <c r="N353" i="16"/>
  <c r="R353" i="16" s="1"/>
  <c r="R573" i="16"/>
  <c r="T573" i="16" s="1"/>
  <c r="U573" i="16" s="1"/>
  <c r="V573" i="16" s="1"/>
  <c r="N574" i="16"/>
  <c r="R574" i="16" s="1"/>
  <c r="T574" i="16" s="1"/>
  <c r="AE447" i="16"/>
  <c r="AG447" i="16" s="1"/>
  <c r="AH447" i="16" s="1"/>
  <c r="AI447" i="16" s="1"/>
  <c r="AH793" i="16"/>
  <c r="AI793" i="16" s="1"/>
  <c r="T552" i="16"/>
  <c r="U552" i="16" s="1"/>
  <c r="V552" i="16" s="1"/>
  <c r="AG804" i="16"/>
  <c r="AH804" i="16" s="1"/>
  <c r="AI804" i="16" s="1"/>
  <c r="R814" i="16"/>
  <c r="T814" i="16" s="1"/>
  <c r="U814" i="16" s="1"/>
  <c r="V814" i="16" s="1"/>
  <c r="S814" i="16"/>
  <c r="AA448" i="16"/>
  <c r="AE448" i="16" s="1"/>
  <c r="AG448" i="16" s="1"/>
  <c r="AE499" i="16"/>
  <c r="AG499" i="16" s="1"/>
  <c r="AH499" i="16" s="1"/>
  <c r="AI499" i="16" s="1"/>
  <c r="T804" i="16"/>
  <c r="U804" i="16" s="1"/>
  <c r="V804" i="16" s="1"/>
  <c r="R342" i="16"/>
  <c r="T342" i="16" s="1"/>
  <c r="U342" i="16" s="1"/>
  <c r="V342" i="16" s="1"/>
  <c r="AA647" i="16"/>
  <c r="AE647" i="16" s="1"/>
  <c r="AG647" i="16" s="1"/>
  <c r="AE751" i="16"/>
  <c r="AG751" i="16" s="1"/>
  <c r="AH751" i="16" s="1"/>
  <c r="AI751" i="16" s="1"/>
  <c r="R720" i="16"/>
  <c r="T720" i="16" s="1"/>
  <c r="U720" i="16" s="1"/>
  <c r="V720" i="16" s="1"/>
  <c r="AA710" i="16"/>
  <c r="AF710" i="16" s="1"/>
  <c r="T426" i="16"/>
  <c r="U426" i="16" s="1"/>
  <c r="V426" i="16" s="1"/>
  <c r="T541" i="16"/>
  <c r="U541" i="16" s="1"/>
  <c r="V541" i="16" s="1"/>
  <c r="S709" i="16"/>
  <c r="AG783" i="16"/>
  <c r="AH783" i="16" s="1"/>
  <c r="AI783" i="16" s="1"/>
  <c r="AF741" i="16"/>
  <c r="AE741" i="16"/>
  <c r="AG741" i="16" s="1"/>
  <c r="AH741" i="16" s="1"/>
  <c r="AI741" i="16" s="1"/>
  <c r="AA742" i="16"/>
  <c r="N721" i="16"/>
  <c r="R721" i="16" s="1"/>
  <c r="T721" i="16" s="1"/>
  <c r="T709" i="16"/>
  <c r="U709" i="16" s="1"/>
  <c r="V709" i="16" s="1"/>
  <c r="AE699" i="16"/>
  <c r="AG699" i="16" s="1"/>
  <c r="AH699" i="16" s="1"/>
  <c r="AI699" i="16" s="1"/>
  <c r="AF699" i="16"/>
  <c r="AA700" i="16"/>
  <c r="R678" i="16"/>
  <c r="T678" i="16" s="1"/>
  <c r="U678" i="16" s="1"/>
  <c r="V678" i="16" s="1"/>
  <c r="N679" i="16"/>
  <c r="N680" i="16" s="1"/>
  <c r="S647" i="16"/>
  <c r="R647" i="16"/>
  <c r="T647" i="16" s="1"/>
  <c r="N710" i="16"/>
  <c r="R710" i="16" s="1"/>
  <c r="T604" i="16"/>
  <c r="U604" i="16" s="1"/>
  <c r="V604" i="16" s="1"/>
  <c r="AH341" i="16"/>
  <c r="AI341" i="16" s="1"/>
  <c r="U425" i="16"/>
  <c r="V425" i="16" s="1"/>
  <c r="AH372" i="16"/>
  <c r="AI372" i="16" s="1"/>
  <c r="C372" i="16" s="1"/>
  <c r="S835" i="16"/>
  <c r="N836" i="16"/>
  <c r="R835" i="16"/>
  <c r="T835" i="16" s="1"/>
  <c r="U835" i="16" s="1"/>
  <c r="V835" i="16" s="1"/>
  <c r="AA763" i="16"/>
  <c r="AF762" i="16"/>
  <c r="AF825" i="16"/>
  <c r="AE825" i="16"/>
  <c r="AG825" i="16" s="1"/>
  <c r="AH825" i="16" s="1"/>
  <c r="AI825" i="16" s="1"/>
  <c r="AA826" i="16"/>
  <c r="AA679" i="16"/>
  <c r="AF678" i="16"/>
  <c r="T688" i="16"/>
  <c r="U688" i="16" s="1"/>
  <c r="V688" i="16" s="1"/>
  <c r="T751" i="16"/>
  <c r="U751" i="16" s="1"/>
  <c r="V751" i="16" s="1"/>
  <c r="U341" i="16"/>
  <c r="V341" i="16" s="1"/>
  <c r="N773" i="16"/>
  <c r="S772" i="16"/>
  <c r="N469" i="16"/>
  <c r="R468" i="16"/>
  <c r="T468" i="16" s="1"/>
  <c r="U468" i="16" s="1"/>
  <c r="V468" i="16" s="1"/>
  <c r="S468" i="16"/>
  <c r="AA721" i="16"/>
  <c r="AE720" i="16"/>
  <c r="AG720" i="16" s="1"/>
  <c r="AH720" i="16" s="1"/>
  <c r="AI720" i="16" s="1"/>
  <c r="AF720" i="16"/>
  <c r="R417" i="16"/>
  <c r="T417" i="16" s="1"/>
  <c r="AE604" i="16"/>
  <c r="AG604" i="16" s="1"/>
  <c r="AH604" i="16" s="1"/>
  <c r="AI604" i="16" s="1"/>
  <c r="U404" i="16"/>
  <c r="V404" i="16" s="1"/>
  <c r="N689" i="16"/>
  <c r="S688" i="16"/>
  <c r="AA605" i="16"/>
  <c r="AF605" i="16" s="1"/>
  <c r="U352" i="16"/>
  <c r="V352" i="16" s="1"/>
  <c r="S417" i="16"/>
  <c r="U320" i="16"/>
  <c r="V320" i="16" s="1"/>
  <c r="AH351" i="16"/>
  <c r="AI351" i="16" s="1"/>
  <c r="T427" i="16"/>
  <c r="N584" i="16"/>
  <c r="R583" i="16"/>
  <c r="T583" i="16" s="1"/>
  <c r="U330" i="16"/>
  <c r="V330" i="16" s="1"/>
  <c r="U362" i="16"/>
  <c r="V362" i="16" s="1"/>
  <c r="U582" i="16"/>
  <c r="V582" i="16" s="1"/>
  <c r="D572" i="16" s="1"/>
  <c r="S730" i="16"/>
  <c r="N731" i="16"/>
  <c r="R730" i="16"/>
  <c r="T730" i="16" s="1"/>
  <c r="U730" i="16" s="1"/>
  <c r="V730" i="16" s="1"/>
  <c r="R648" i="16"/>
  <c r="N649" i="16"/>
  <c r="U393" i="16"/>
  <c r="V393" i="16" s="1"/>
  <c r="C383" i="16" s="1"/>
  <c r="AE636" i="16"/>
  <c r="AG636" i="16" s="1"/>
  <c r="AH636" i="16" s="1"/>
  <c r="AI636" i="16" s="1"/>
  <c r="AF636" i="16"/>
  <c r="AA637" i="16"/>
  <c r="N626" i="16"/>
  <c r="R625" i="16"/>
  <c r="T625" i="16" s="1"/>
  <c r="U625" i="16" s="1"/>
  <c r="V625" i="16" s="1"/>
  <c r="S625" i="16"/>
  <c r="AA616" i="16"/>
  <c r="AF615" i="16"/>
  <c r="AE615" i="16"/>
  <c r="AG615" i="16" s="1"/>
  <c r="AH615" i="16" s="1"/>
  <c r="AI615" i="16" s="1"/>
  <c r="AG594" i="16"/>
  <c r="AH594" i="16" s="1"/>
  <c r="AI594" i="16" s="1"/>
  <c r="AH572" i="16"/>
  <c r="AI572" i="16" s="1"/>
  <c r="AA574" i="16"/>
  <c r="AE573" i="16"/>
  <c r="AG573" i="16" s="1"/>
  <c r="AH573" i="16" s="1"/>
  <c r="AI573" i="16" s="1"/>
  <c r="AF573" i="16"/>
  <c r="U561" i="16"/>
  <c r="V561" i="16" s="1"/>
  <c r="D551" i="16" s="1"/>
  <c r="AE552" i="16"/>
  <c r="AG552" i="16" s="1"/>
  <c r="AH552" i="16" s="1"/>
  <c r="AI552" i="16" s="1"/>
  <c r="AA553" i="16"/>
  <c r="AF552" i="16"/>
  <c r="N521" i="16"/>
  <c r="S520" i="16"/>
  <c r="AA511" i="16"/>
  <c r="AF510" i="16"/>
  <c r="T510" i="16"/>
  <c r="U510" i="16" s="1"/>
  <c r="V510" i="16" s="1"/>
  <c r="AF479" i="16"/>
  <c r="AE479" i="16"/>
  <c r="AG479" i="16" s="1"/>
  <c r="AE457" i="16"/>
  <c r="AG457" i="16" s="1"/>
  <c r="AH457" i="16" s="1"/>
  <c r="AI457" i="16" s="1"/>
  <c r="AF457" i="16"/>
  <c r="AA458" i="16"/>
  <c r="S448" i="16"/>
  <c r="N449" i="16"/>
  <c r="R448" i="16"/>
  <c r="T448" i="16" s="1"/>
  <c r="U448" i="16" s="1"/>
  <c r="V448" i="16" s="1"/>
  <c r="S427" i="16"/>
  <c r="AE415" i="16"/>
  <c r="AG415" i="16" s="1"/>
  <c r="AA416" i="16"/>
  <c r="AE416" i="16" s="1"/>
  <c r="AG416" i="16" s="1"/>
  <c r="AG405" i="16"/>
  <c r="AH405" i="16" s="1"/>
  <c r="AI405" i="16" s="1"/>
  <c r="U394" i="16"/>
  <c r="V394" i="16" s="1"/>
  <c r="S384" i="16"/>
  <c r="R384" i="16"/>
  <c r="T384" i="16" s="1"/>
  <c r="U351" i="16"/>
  <c r="V351" i="16" s="1"/>
  <c r="AH342" i="16"/>
  <c r="AI342" i="16" s="1"/>
  <c r="AA407" i="16"/>
  <c r="AE406" i="16"/>
  <c r="AG406" i="16" s="1"/>
  <c r="AF406" i="16"/>
  <c r="AA438" i="16"/>
  <c r="AE437" i="16"/>
  <c r="AG437" i="16" s="1"/>
  <c r="AF437" i="16"/>
  <c r="AE500" i="16"/>
  <c r="AG500" i="16" s="1"/>
  <c r="AF500" i="16"/>
  <c r="AA501" i="16"/>
  <c r="U593" i="16"/>
  <c r="V593" i="16" s="1"/>
  <c r="AH624" i="16"/>
  <c r="AI624" i="16" s="1"/>
  <c r="U740" i="16"/>
  <c r="V740" i="16" s="1"/>
  <c r="R825" i="16"/>
  <c r="T825" i="16" s="1"/>
  <c r="U825" i="16" s="1"/>
  <c r="V825" i="16" s="1"/>
  <c r="S825" i="16"/>
  <c r="N826" i="16"/>
  <c r="U782" i="16"/>
  <c r="V782" i="16" s="1"/>
  <c r="AE468" i="16"/>
  <c r="AG468" i="16" s="1"/>
  <c r="AH468" i="16" s="1"/>
  <c r="AI468" i="16" s="1"/>
  <c r="AF468" i="16"/>
  <c r="AA469" i="16"/>
  <c r="N753" i="16"/>
  <c r="S752" i="16"/>
  <c r="R752" i="16"/>
  <c r="T752" i="16" s="1"/>
  <c r="AE374" i="16"/>
  <c r="AG374" i="16" s="1"/>
  <c r="R405" i="16"/>
  <c r="T405" i="16" s="1"/>
  <c r="U405" i="16" s="1"/>
  <c r="V405" i="16" s="1"/>
  <c r="S405" i="16"/>
  <c r="N406" i="16"/>
  <c r="R418" i="16"/>
  <c r="S418" i="16"/>
  <c r="N419" i="16"/>
  <c r="AE583" i="16"/>
  <c r="AG583" i="16" s="1"/>
  <c r="AH583" i="16" s="1"/>
  <c r="AI583" i="16" s="1"/>
  <c r="AF583" i="16"/>
  <c r="AA584" i="16"/>
  <c r="AE730" i="16"/>
  <c r="AG730" i="16" s="1"/>
  <c r="AH730" i="16" s="1"/>
  <c r="AI730" i="16" s="1"/>
  <c r="AF730" i="16"/>
  <c r="AA731" i="16"/>
  <c r="N784" i="16"/>
  <c r="R783" i="16"/>
  <c r="T783" i="16" s="1"/>
  <c r="U783" i="16" s="1"/>
  <c r="V783" i="16" s="1"/>
  <c r="S783" i="16"/>
  <c r="AE352" i="16"/>
  <c r="AG352" i="16" s="1"/>
  <c r="AH352" i="16" s="1"/>
  <c r="AI352" i="16" s="1"/>
  <c r="AA353" i="16"/>
  <c r="AF352" i="16"/>
  <c r="AE625" i="16"/>
  <c r="AG625" i="16" s="1"/>
  <c r="AH625" i="16" s="1"/>
  <c r="AI625" i="16" s="1"/>
  <c r="AF625" i="16"/>
  <c r="AA626" i="16"/>
  <c r="N795" i="16"/>
  <c r="S794" i="16"/>
  <c r="R794" i="16"/>
  <c r="T794" i="16" s="1"/>
  <c r="R385" i="16"/>
  <c r="N386" i="16"/>
  <c r="S385" i="16"/>
  <c r="R395" i="16"/>
  <c r="T395" i="16" s="1"/>
  <c r="U395" i="16" s="1"/>
  <c r="V395" i="16" s="1"/>
  <c r="S395" i="16"/>
  <c r="N396" i="16"/>
  <c r="AA491" i="16"/>
  <c r="AE490" i="16"/>
  <c r="AG490" i="16" s="1"/>
  <c r="AF490" i="16"/>
  <c r="R553" i="16"/>
  <c r="S553" i="16"/>
  <c r="N554" i="16"/>
  <c r="AH561" i="16"/>
  <c r="AI561" i="16" s="1"/>
  <c r="D561" i="16" s="1"/>
  <c r="U603" i="16"/>
  <c r="V603" i="16" s="1"/>
  <c r="R658" i="16"/>
  <c r="T658" i="16" s="1"/>
  <c r="S658" i="16"/>
  <c r="N659" i="16"/>
  <c r="AH519" i="16"/>
  <c r="AI519" i="16" s="1"/>
  <c r="D519" i="16" s="1"/>
  <c r="U635" i="16"/>
  <c r="V635" i="16" s="1"/>
  <c r="AA795" i="16"/>
  <c r="AE794" i="16"/>
  <c r="AG794" i="16" s="1"/>
  <c r="AH794" i="16" s="1"/>
  <c r="AI794" i="16" s="1"/>
  <c r="AF794" i="16"/>
  <c r="AH687" i="16"/>
  <c r="AI687" i="16" s="1"/>
  <c r="T772" i="16"/>
  <c r="U772" i="16" s="1"/>
  <c r="V772" i="16" s="1"/>
  <c r="AH813" i="16"/>
  <c r="AI813" i="16" s="1"/>
  <c r="D813" i="16" s="1"/>
  <c r="AE385" i="16"/>
  <c r="AG385" i="16" s="1"/>
  <c r="AF385" i="16"/>
  <c r="AA386" i="16"/>
  <c r="AH582" i="16"/>
  <c r="AI582" i="16" s="1"/>
  <c r="R331" i="16"/>
  <c r="T331" i="16" s="1"/>
  <c r="U331" i="16" s="1"/>
  <c r="V331" i="16" s="1"/>
  <c r="S331" i="16"/>
  <c r="N332" i="16"/>
  <c r="R478" i="16"/>
  <c r="T478" i="16" s="1"/>
  <c r="U478" i="16" s="1"/>
  <c r="V478" i="16" s="1"/>
  <c r="D468" i="16" s="1"/>
  <c r="S478" i="16"/>
  <c r="N479" i="16"/>
  <c r="U477" i="16"/>
  <c r="V477" i="16" s="1"/>
  <c r="C467" i="16" s="1"/>
  <c r="AH488" i="16"/>
  <c r="AI488" i="16" s="1"/>
  <c r="U488" i="16"/>
  <c r="V488" i="16" s="1"/>
  <c r="AE562" i="16"/>
  <c r="AG562" i="16" s="1"/>
  <c r="AH562" i="16" s="1"/>
  <c r="AI562" i="16" s="1"/>
  <c r="AF562" i="16"/>
  <c r="AA563" i="16"/>
  <c r="N606" i="16"/>
  <c r="R605" i="16"/>
  <c r="T605" i="16" s="1"/>
  <c r="S605" i="16"/>
  <c r="R667" i="16"/>
  <c r="T667" i="16" s="1"/>
  <c r="U667" i="16" s="1"/>
  <c r="V667" i="16" s="1"/>
  <c r="S667" i="16"/>
  <c r="N668" i="16"/>
  <c r="N617" i="16"/>
  <c r="AE520" i="16"/>
  <c r="AG520" i="16" s="1"/>
  <c r="AH520" i="16" s="1"/>
  <c r="AI520" i="16" s="1"/>
  <c r="AF520" i="16"/>
  <c r="AA521" i="16"/>
  <c r="R636" i="16"/>
  <c r="T636" i="16" s="1"/>
  <c r="U636" i="16" s="1"/>
  <c r="V636" i="16" s="1"/>
  <c r="S636" i="16"/>
  <c r="N637" i="16"/>
  <c r="AH729" i="16"/>
  <c r="AI729" i="16" s="1"/>
  <c r="R805" i="16"/>
  <c r="T805" i="16" s="1"/>
  <c r="N806" i="16"/>
  <c r="S805" i="16"/>
  <c r="AH782" i="16"/>
  <c r="AI782" i="16" s="1"/>
  <c r="U824" i="16"/>
  <c r="V824" i="16" s="1"/>
  <c r="AA785" i="16"/>
  <c r="AF784" i="16"/>
  <c r="AE784" i="16"/>
  <c r="AG784" i="16" s="1"/>
  <c r="R436" i="16"/>
  <c r="T436" i="16" s="1"/>
  <c r="U436" i="16" s="1"/>
  <c r="V436" i="16" s="1"/>
  <c r="S436" i="16"/>
  <c r="N437" i="16"/>
  <c r="AE772" i="16"/>
  <c r="AG772" i="16" s="1"/>
  <c r="AH772" i="16" s="1"/>
  <c r="AI772" i="16" s="1"/>
  <c r="AF772" i="16"/>
  <c r="AA773" i="16"/>
  <c r="AE688" i="16"/>
  <c r="AG688" i="16" s="1"/>
  <c r="AH688" i="16" s="1"/>
  <c r="AI688" i="16" s="1"/>
  <c r="AF688" i="16"/>
  <c r="AA689" i="16"/>
  <c r="U750" i="16"/>
  <c r="V750" i="16" s="1"/>
  <c r="AE394" i="16"/>
  <c r="AG394" i="16" s="1"/>
  <c r="AH394" i="16" s="1"/>
  <c r="AI394" i="16" s="1"/>
  <c r="AA395" i="16"/>
  <c r="AF394" i="16"/>
  <c r="R321" i="16"/>
  <c r="T321" i="16" s="1"/>
  <c r="U321" i="16" s="1"/>
  <c r="V321" i="16" s="1"/>
  <c r="N322" i="16"/>
  <c r="S321" i="16"/>
  <c r="AH320" i="16"/>
  <c r="AI320" i="16" s="1"/>
  <c r="AE363" i="16"/>
  <c r="AG363" i="16" s="1"/>
  <c r="AF363" i="16"/>
  <c r="AA364" i="16"/>
  <c r="AH425" i="16"/>
  <c r="AI425" i="16" s="1"/>
  <c r="U498" i="16"/>
  <c r="V498" i="16" s="1"/>
  <c r="R489" i="16"/>
  <c r="T489" i="16" s="1"/>
  <c r="U489" i="16" s="1"/>
  <c r="V489" i="16" s="1"/>
  <c r="S489" i="16"/>
  <c r="N490" i="16"/>
  <c r="U792" i="16"/>
  <c r="V792" i="16" s="1"/>
  <c r="N501" i="16"/>
  <c r="R500" i="16"/>
  <c r="T500" i="16" s="1"/>
  <c r="S500" i="16"/>
  <c r="R531" i="16"/>
  <c r="T531" i="16" s="1"/>
  <c r="U531" i="16" s="1"/>
  <c r="V531" i="16" s="1"/>
  <c r="S531" i="16"/>
  <c r="N532" i="16"/>
  <c r="R363" i="16"/>
  <c r="T363" i="16" s="1"/>
  <c r="U363" i="16" s="1"/>
  <c r="V363" i="16" s="1"/>
  <c r="N364" i="16"/>
  <c r="S363" i="16"/>
  <c r="R373" i="16"/>
  <c r="T373" i="16" s="1"/>
  <c r="S373" i="16"/>
  <c r="N374" i="16"/>
  <c r="AE321" i="16"/>
  <c r="AG321" i="16" s="1"/>
  <c r="AH321" i="16" s="1"/>
  <c r="AI321" i="16" s="1"/>
  <c r="AF321" i="16"/>
  <c r="AA322" i="16"/>
  <c r="AE426" i="16"/>
  <c r="AG426" i="16" s="1"/>
  <c r="AH426" i="16" s="1"/>
  <c r="AI426" i="16" s="1"/>
  <c r="AF426" i="16"/>
  <c r="AA427" i="16"/>
  <c r="AA449" i="16"/>
  <c r="AA596" i="16"/>
  <c r="AE595" i="16"/>
  <c r="AG595" i="16" s="1"/>
  <c r="AF595" i="16"/>
  <c r="R741" i="16"/>
  <c r="T741" i="16" s="1"/>
  <c r="U741" i="16" s="1"/>
  <c r="V741" i="16" s="1"/>
  <c r="S741" i="16"/>
  <c r="N742" i="16"/>
  <c r="AA815" i="16"/>
  <c r="AE814" i="16"/>
  <c r="AG814" i="16" s="1"/>
  <c r="AH814" i="16" s="1"/>
  <c r="AI814" i="16" s="1"/>
  <c r="AF814" i="16"/>
  <c r="U708" i="16"/>
  <c r="V708" i="16" s="1"/>
  <c r="U435" i="16"/>
  <c r="V435" i="16" s="1"/>
  <c r="AH530" i="16"/>
  <c r="AI530" i="16" s="1"/>
  <c r="R594" i="16"/>
  <c r="T594" i="16" s="1"/>
  <c r="U594" i="16" s="1"/>
  <c r="V594" i="16" s="1"/>
  <c r="S594" i="16"/>
  <c r="N595" i="16"/>
  <c r="U698" i="16"/>
  <c r="V698" i="16" s="1"/>
  <c r="AH393" i="16"/>
  <c r="AI393" i="16" s="1"/>
  <c r="D393" i="16" s="1"/>
  <c r="AE343" i="16"/>
  <c r="AG343" i="16" s="1"/>
  <c r="AH343" i="16" s="1"/>
  <c r="AI343" i="16" s="1"/>
  <c r="AF343" i="16"/>
  <c r="AA344" i="16"/>
  <c r="AE480" i="16"/>
  <c r="AF480" i="16"/>
  <c r="AA481" i="16"/>
  <c r="AH467" i="16"/>
  <c r="AI467" i="16" s="1"/>
  <c r="R511" i="16"/>
  <c r="T511" i="16" s="1"/>
  <c r="S511" i="16"/>
  <c r="N512" i="16"/>
  <c r="U530" i="16"/>
  <c r="V530" i="16" s="1"/>
  <c r="AA533" i="16"/>
  <c r="AE532" i="16"/>
  <c r="AG532" i="16" s="1"/>
  <c r="AF532" i="16"/>
  <c r="R699" i="16"/>
  <c r="T699" i="16" s="1"/>
  <c r="U699" i="16" s="1"/>
  <c r="V699" i="16" s="1"/>
  <c r="S699" i="16"/>
  <c r="N700" i="16"/>
  <c r="AH771" i="16"/>
  <c r="AI771" i="16" s="1"/>
  <c r="D594" i="16" l="1"/>
  <c r="C594" i="16"/>
  <c r="D750" i="16"/>
  <c r="C750" i="16"/>
  <c r="C572" i="16"/>
  <c r="D741" i="16"/>
  <c r="C741" i="16"/>
  <c r="D720" i="16"/>
  <c r="C720" i="16"/>
  <c r="D772" i="16"/>
  <c r="C772" i="16"/>
  <c r="D624" i="16"/>
  <c r="C624" i="16"/>
  <c r="D729" i="16"/>
  <c r="C729" i="16"/>
  <c r="D751" i="16"/>
  <c r="C751" i="16"/>
  <c r="D814" i="16"/>
  <c r="C814" i="16"/>
  <c r="D761" i="16"/>
  <c r="C761" i="16"/>
  <c r="D583" i="16"/>
  <c r="C583" i="16"/>
  <c r="D678" i="16"/>
  <c r="C678" i="16"/>
  <c r="D740" i="16"/>
  <c r="C740" i="16"/>
  <c r="D793" i="16"/>
  <c r="C793" i="16"/>
  <c r="D657" i="16"/>
  <c r="C657" i="16"/>
  <c r="D762" i="16"/>
  <c r="C762" i="16"/>
  <c r="D708" i="16"/>
  <c r="C708" i="16"/>
  <c r="D603" i="16"/>
  <c r="C803" i="16"/>
  <c r="D699" i="16"/>
  <c r="C699" i="16"/>
  <c r="D698" i="16"/>
  <c r="C698" i="16"/>
  <c r="D824" i="16"/>
  <c r="C824" i="16"/>
  <c r="D636" i="16"/>
  <c r="C636" i="16"/>
  <c r="D582" i="16"/>
  <c r="C582" i="16"/>
  <c r="D804" i="16"/>
  <c r="C804" i="16"/>
  <c r="D615" i="16"/>
  <c r="C615" i="16"/>
  <c r="D614" i="16"/>
  <c r="C614" i="16"/>
  <c r="D645" i="16"/>
  <c r="C645" i="16"/>
  <c r="D834" i="16"/>
  <c r="C834" i="16"/>
  <c r="D792" i="16"/>
  <c r="C792" i="16"/>
  <c r="D635" i="16"/>
  <c r="C635" i="16"/>
  <c r="D593" i="16"/>
  <c r="C593" i="16"/>
  <c r="D604" i="16"/>
  <c r="C604" i="16"/>
  <c r="D709" i="16"/>
  <c r="C709" i="16"/>
  <c r="D719" i="16"/>
  <c r="C719" i="16"/>
  <c r="C813" i="16"/>
  <c r="D625" i="16"/>
  <c r="C625" i="16"/>
  <c r="D646" i="16"/>
  <c r="C646" i="16"/>
  <c r="D730" i="16"/>
  <c r="C730" i="16"/>
  <c r="D667" i="16"/>
  <c r="C667" i="16"/>
  <c r="D771" i="16"/>
  <c r="C771" i="16"/>
  <c r="D677" i="16"/>
  <c r="C677" i="16"/>
  <c r="D835" i="16"/>
  <c r="C835" i="16"/>
  <c r="D825" i="16"/>
  <c r="C825" i="16"/>
  <c r="C782" i="16"/>
  <c r="D782" i="16"/>
  <c r="D783" i="16"/>
  <c r="C783" i="16"/>
  <c r="D687" i="16"/>
  <c r="C687" i="16"/>
  <c r="D688" i="16"/>
  <c r="C688" i="16"/>
  <c r="C393" i="16"/>
  <c r="AF542" i="16"/>
  <c r="U616" i="16"/>
  <c r="V616" i="16" s="1"/>
  <c r="AE542" i="16"/>
  <c r="AG542" i="16" s="1"/>
  <c r="C478" i="16"/>
  <c r="R763" i="16"/>
  <c r="T763" i="16" s="1"/>
  <c r="U763" i="16" s="1"/>
  <c r="V763" i="16" s="1"/>
  <c r="T553" i="16"/>
  <c r="C561" i="16"/>
  <c r="N764" i="16"/>
  <c r="N765" i="16" s="1"/>
  <c r="D499" i="16"/>
  <c r="C499" i="16"/>
  <c r="D562" i="16"/>
  <c r="C562" i="16"/>
  <c r="C342" i="16"/>
  <c r="D342" i="16"/>
  <c r="D394" i="16"/>
  <c r="C394" i="16"/>
  <c r="D531" i="16"/>
  <c r="C531" i="16"/>
  <c r="D489" i="16"/>
  <c r="C489" i="16"/>
  <c r="C510" i="16"/>
  <c r="D510" i="16"/>
  <c r="D362" i="16"/>
  <c r="C362" i="16"/>
  <c r="D457" i="16"/>
  <c r="C457" i="16"/>
  <c r="D552" i="16"/>
  <c r="C552" i="16"/>
  <c r="D341" i="16"/>
  <c r="C341" i="16"/>
  <c r="D383" i="16"/>
  <c r="S428" i="16"/>
  <c r="AH490" i="16"/>
  <c r="AI490" i="16" s="1"/>
  <c r="D426" i="16"/>
  <c r="C426" i="16"/>
  <c r="C447" i="16"/>
  <c r="D447" i="16"/>
  <c r="C351" i="16"/>
  <c r="D351" i="16"/>
  <c r="C477" i="16"/>
  <c r="D477" i="16"/>
  <c r="R428" i="16"/>
  <c r="C488" i="16"/>
  <c r="D488" i="16"/>
  <c r="C468" i="16"/>
  <c r="D372" i="16"/>
  <c r="D467" i="16"/>
  <c r="C551" i="16"/>
  <c r="D352" i="16"/>
  <c r="C352" i="16"/>
  <c r="AF805" i="16"/>
  <c r="D436" i="16"/>
  <c r="C436" i="16"/>
  <c r="D478" i="16"/>
  <c r="D404" i="16"/>
  <c r="C404" i="16"/>
  <c r="C519" i="16"/>
  <c r="D530" i="16"/>
  <c r="C530" i="16"/>
  <c r="D540" i="16"/>
  <c r="C540" i="16"/>
  <c r="C435" i="16"/>
  <c r="D435" i="16"/>
  <c r="D498" i="16"/>
  <c r="C498" i="16"/>
  <c r="AE836" i="16"/>
  <c r="AG836" i="16" s="1"/>
  <c r="AH836" i="16" s="1"/>
  <c r="AI836" i="16" s="1"/>
  <c r="C405" i="16"/>
  <c r="D405" i="16"/>
  <c r="D520" i="16"/>
  <c r="C520" i="16"/>
  <c r="C425" i="16"/>
  <c r="D425" i="16"/>
  <c r="C541" i="16"/>
  <c r="D541" i="16"/>
  <c r="AH332" i="16"/>
  <c r="AI332" i="16" s="1"/>
  <c r="S616" i="16"/>
  <c r="AF374" i="16"/>
  <c r="R816" i="16"/>
  <c r="T816" i="16" s="1"/>
  <c r="S353" i="16"/>
  <c r="AF658" i="16"/>
  <c r="AF836" i="16"/>
  <c r="AE805" i="16"/>
  <c r="AG805" i="16" s="1"/>
  <c r="AE710" i="16"/>
  <c r="AG710" i="16" s="1"/>
  <c r="U658" i="16"/>
  <c r="V658" i="16" s="1"/>
  <c r="U794" i="16"/>
  <c r="V794" i="16" s="1"/>
  <c r="N564" i="16"/>
  <c r="S564" i="16" s="1"/>
  <c r="R343" i="16"/>
  <c r="T343" i="16" s="1"/>
  <c r="U343" i="16" s="1"/>
  <c r="V343" i="16" s="1"/>
  <c r="S563" i="16"/>
  <c r="AG658" i="16"/>
  <c r="S816" i="16"/>
  <c r="AH385" i="16"/>
  <c r="AI385" i="16" s="1"/>
  <c r="U500" i="16"/>
  <c r="V500" i="16" s="1"/>
  <c r="N722" i="16"/>
  <c r="R722" i="16" s="1"/>
  <c r="AH437" i="16"/>
  <c r="AI437" i="16" s="1"/>
  <c r="C330" i="16"/>
  <c r="D330" i="16"/>
  <c r="AA659" i="16"/>
  <c r="AE659" i="16" s="1"/>
  <c r="AH406" i="16"/>
  <c r="AI406" i="16" s="1"/>
  <c r="C321" i="16"/>
  <c r="D321" i="16"/>
  <c r="C320" i="16"/>
  <c r="D320" i="16"/>
  <c r="U458" i="16"/>
  <c r="V458" i="16" s="1"/>
  <c r="C448" i="16" s="1"/>
  <c r="C331" i="16"/>
  <c r="D331" i="16"/>
  <c r="AF752" i="16"/>
  <c r="AF448" i="16"/>
  <c r="AH479" i="16"/>
  <c r="AI479" i="16" s="1"/>
  <c r="AH784" i="16"/>
  <c r="AI784" i="16" s="1"/>
  <c r="AH668" i="16"/>
  <c r="AI668" i="16" s="1"/>
  <c r="AA753" i="16"/>
  <c r="AA754" i="16" s="1"/>
  <c r="AA333" i="16"/>
  <c r="AA334" i="16" s="1"/>
  <c r="AF332" i="16"/>
  <c r="AA669" i="16"/>
  <c r="AF669" i="16" s="1"/>
  <c r="AF668" i="16"/>
  <c r="AH647" i="16"/>
  <c r="AI647" i="16" s="1"/>
  <c r="T542" i="16"/>
  <c r="U542" i="16" s="1"/>
  <c r="V542" i="16" s="1"/>
  <c r="N575" i="16"/>
  <c r="S575" i="16" s="1"/>
  <c r="U511" i="16"/>
  <c r="V511" i="16" s="1"/>
  <c r="AH374" i="16"/>
  <c r="AI374" i="16" s="1"/>
  <c r="U647" i="16"/>
  <c r="V647" i="16" s="1"/>
  <c r="U416" i="16"/>
  <c r="V416" i="16" s="1"/>
  <c r="N543" i="16"/>
  <c r="S543" i="16" s="1"/>
  <c r="AH752" i="16"/>
  <c r="AI752" i="16" s="1"/>
  <c r="AA606" i="16"/>
  <c r="AF606" i="16" s="1"/>
  <c r="U805" i="16"/>
  <c r="V805" i="16" s="1"/>
  <c r="T815" i="16"/>
  <c r="T710" i="16"/>
  <c r="U710" i="16" s="1"/>
  <c r="V710" i="16" s="1"/>
  <c r="AF647" i="16"/>
  <c r="AH448" i="16"/>
  <c r="AI448" i="16" s="1"/>
  <c r="U574" i="16"/>
  <c r="V574" i="16" s="1"/>
  <c r="AA648" i="16"/>
  <c r="AF648" i="16" s="1"/>
  <c r="N459" i="16"/>
  <c r="S459" i="16" s="1"/>
  <c r="U605" i="16"/>
  <c r="V605" i="16" s="1"/>
  <c r="S458" i="16"/>
  <c r="N711" i="16"/>
  <c r="R711" i="16" s="1"/>
  <c r="T353" i="16"/>
  <c r="U353" i="16" s="1"/>
  <c r="V353" i="16" s="1"/>
  <c r="AH532" i="16"/>
  <c r="AI532" i="16" s="1"/>
  <c r="S542" i="16"/>
  <c r="U427" i="16"/>
  <c r="V427" i="16" s="1"/>
  <c r="S710" i="16"/>
  <c r="N354" i="16"/>
  <c r="S354" i="16" s="1"/>
  <c r="S721" i="16"/>
  <c r="AE605" i="16"/>
  <c r="AG605" i="16" s="1"/>
  <c r="S574" i="16"/>
  <c r="T418" i="16"/>
  <c r="U418" i="16" s="1"/>
  <c r="V418" i="16" s="1"/>
  <c r="AA417" i="16"/>
  <c r="AF417" i="16" s="1"/>
  <c r="S343" i="16"/>
  <c r="AF416" i="16"/>
  <c r="AH595" i="16"/>
  <c r="AI595" i="16" s="1"/>
  <c r="AH500" i="16"/>
  <c r="AI500" i="16" s="1"/>
  <c r="S679" i="16"/>
  <c r="R679" i="16"/>
  <c r="T679" i="16" s="1"/>
  <c r="U679" i="16" s="1"/>
  <c r="V679" i="16" s="1"/>
  <c r="AA711" i="16"/>
  <c r="AE711" i="16" s="1"/>
  <c r="AG711" i="16" s="1"/>
  <c r="U721" i="16"/>
  <c r="V721" i="16" s="1"/>
  <c r="U752" i="16"/>
  <c r="V752" i="16" s="1"/>
  <c r="AE742" i="16"/>
  <c r="AG742" i="16" s="1"/>
  <c r="AH742" i="16" s="1"/>
  <c r="AI742" i="16" s="1"/>
  <c r="AA743" i="16"/>
  <c r="AF742" i="16"/>
  <c r="T648" i="16"/>
  <c r="U648" i="16" s="1"/>
  <c r="V648" i="16" s="1"/>
  <c r="AE700" i="16"/>
  <c r="AG700" i="16" s="1"/>
  <c r="AH700" i="16" s="1"/>
  <c r="AI700" i="16" s="1"/>
  <c r="AA701" i="16"/>
  <c r="AF700" i="16"/>
  <c r="U583" i="16"/>
  <c r="V583" i="16" s="1"/>
  <c r="D573" i="16" s="1"/>
  <c r="AH415" i="16"/>
  <c r="AI415" i="16" s="1"/>
  <c r="D415" i="16" s="1"/>
  <c r="R731" i="16"/>
  <c r="T731" i="16" s="1"/>
  <c r="U731" i="16" s="1"/>
  <c r="V731" i="16" s="1"/>
  <c r="S731" i="16"/>
  <c r="N732" i="16"/>
  <c r="AE679" i="16"/>
  <c r="AG679" i="16" s="1"/>
  <c r="AH679" i="16" s="1"/>
  <c r="AI679" i="16" s="1"/>
  <c r="AF679" i="16"/>
  <c r="AA680" i="16"/>
  <c r="R817" i="16"/>
  <c r="S817" i="16"/>
  <c r="N818" i="16"/>
  <c r="AA827" i="16"/>
  <c r="AF826" i="16"/>
  <c r="AE826" i="16"/>
  <c r="AG826" i="16" s="1"/>
  <c r="U384" i="16"/>
  <c r="V384" i="16" s="1"/>
  <c r="R584" i="16"/>
  <c r="T584" i="16" s="1"/>
  <c r="U584" i="16" s="1"/>
  <c r="V584" i="16" s="1"/>
  <c r="S584" i="16"/>
  <c r="N585" i="16"/>
  <c r="AE763" i="16"/>
  <c r="AG763" i="16" s="1"/>
  <c r="AH763" i="16" s="1"/>
  <c r="AI763" i="16" s="1"/>
  <c r="AF763" i="16"/>
  <c r="AA764" i="16"/>
  <c r="U417" i="16"/>
  <c r="V417" i="16" s="1"/>
  <c r="AF806" i="16"/>
  <c r="AA807" i="16"/>
  <c r="AE806" i="16"/>
  <c r="R836" i="16"/>
  <c r="T836" i="16" s="1"/>
  <c r="U836" i="16" s="1"/>
  <c r="V836" i="16" s="1"/>
  <c r="N837" i="16"/>
  <c r="S836" i="16"/>
  <c r="AH363" i="16"/>
  <c r="AI363" i="16" s="1"/>
  <c r="R649" i="16"/>
  <c r="T649" i="16" s="1"/>
  <c r="S649" i="16"/>
  <c r="N650" i="16"/>
  <c r="R469" i="16"/>
  <c r="T469" i="16" s="1"/>
  <c r="U469" i="16" s="1"/>
  <c r="V469" i="16" s="1"/>
  <c r="S469" i="16"/>
  <c r="N470" i="16"/>
  <c r="R689" i="16"/>
  <c r="T689" i="16" s="1"/>
  <c r="U689" i="16" s="1"/>
  <c r="V689" i="16" s="1"/>
  <c r="S689" i="16"/>
  <c r="N690" i="16"/>
  <c r="AE721" i="16"/>
  <c r="AG721" i="16" s="1"/>
  <c r="AF721" i="16"/>
  <c r="AA722" i="16"/>
  <c r="N774" i="16"/>
  <c r="S773" i="16"/>
  <c r="R773" i="16"/>
  <c r="T773" i="16" s="1"/>
  <c r="U773" i="16" s="1"/>
  <c r="V773" i="16" s="1"/>
  <c r="U563" i="16"/>
  <c r="V563" i="16" s="1"/>
  <c r="U553" i="16"/>
  <c r="V553" i="16" s="1"/>
  <c r="AH542" i="16"/>
  <c r="AI542" i="16" s="1"/>
  <c r="U373" i="16"/>
  <c r="V373" i="16" s="1"/>
  <c r="D363" i="16" s="1"/>
  <c r="AA638" i="16"/>
  <c r="AE637" i="16"/>
  <c r="AG637" i="16" s="1"/>
  <c r="AH637" i="16" s="1"/>
  <c r="AI637" i="16" s="1"/>
  <c r="AF637" i="16"/>
  <c r="R626" i="16"/>
  <c r="T626" i="16" s="1"/>
  <c r="U626" i="16" s="1"/>
  <c r="V626" i="16" s="1"/>
  <c r="S626" i="16"/>
  <c r="N627" i="16"/>
  <c r="AA617" i="16"/>
  <c r="AF616" i="16"/>
  <c r="AE616" i="16"/>
  <c r="AG616" i="16" s="1"/>
  <c r="AH616" i="16" s="1"/>
  <c r="AI616" i="16" s="1"/>
  <c r="AA575" i="16"/>
  <c r="AE574" i="16"/>
  <c r="AG574" i="16" s="1"/>
  <c r="AH574" i="16" s="1"/>
  <c r="AI574" i="16" s="1"/>
  <c r="AF574" i="16"/>
  <c r="AE553" i="16"/>
  <c r="AG553" i="16" s="1"/>
  <c r="AF553" i="16"/>
  <c r="AA554" i="16"/>
  <c r="R521" i="16"/>
  <c r="T521" i="16" s="1"/>
  <c r="U521" i="16" s="1"/>
  <c r="V521" i="16" s="1"/>
  <c r="S521" i="16"/>
  <c r="N522" i="16"/>
  <c r="AF511" i="16"/>
  <c r="AA512" i="16"/>
  <c r="AE511" i="16"/>
  <c r="AG511" i="16" s="1"/>
  <c r="AH511" i="16" s="1"/>
  <c r="AI511" i="16" s="1"/>
  <c r="AG480" i="16"/>
  <c r="AH480" i="16" s="1"/>
  <c r="AI480" i="16" s="1"/>
  <c r="AE458" i="16"/>
  <c r="AG458" i="16" s="1"/>
  <c r="AH458" i="16" s="1"/>
  <c r="AI458" i="16" s="1"/>
  <c r="AA459" i="16"/>
  <c r="AF458" i="16"/>
  <c r="R449" i="16"/>
  <c r="T449" i="16" s="1"/>
  <c r="U449" i="16" s="1"/>
  <c r="V449" i="16" s="1"/>
  <c r="N450" i="16"/>
  <c r="S449" i="16"/>
  <c r="T428" i="16"/>
  <c r="U428" i="16" s="1"/>
  <c r="V428" i="16" s="1"/>
  <c r="AH416" i="16"/>
  <c r="AI416" i="16" s="1"/>
  <c r="T385" i="16"/>
  <c r="U385" i="16" s="1"/>
  <c r="V385" i="16" s="1"/>
  <c r="AE407" i="16"/>
  <c r="AG407" i="16" s="1"/>
  <c r="AH407" i="16" s="1"/>
  <c r="AI407" i="16" s="1"/>
  <c r="AF407" i="16"/>
  <c r="AA408" i="16"/>
  <c r="AF395" i="16"/>
  <c r="AA396" i="16"/>
  <c r="AE395" i="16"/>
  <c r="AG395" i="16" s="1"/>
  <c r="AH395" i="16" s="1"/>
  <c r="AI395" i="16" s="1"/>
  <c r="AF521" i="16"/>
  <c r="AA522" i="16"/>
  <c r="AE521" i="16"/>
  <c r="AG521" i="16" s="1"/>
  <c r="AH521" i="16" s="1"/>
  <c r="AI521" i="16" s="1"/>
  <c r="S554" i="16"/>
  <c r="N555" i="16"/>
  <c r="R554" i="16"/>
  <c r="T554" i="16" s="1"/>
  <c r="U554" i="16" s="1"/>
  <c r="V554" i="16" s="1"/>
  <c r="AE533" i="16"/>
  <c r="AG533" i="16" s="1"/>
  <c r="AH533" i="16" s="1"/>
  <c r="AI533" i="16" s="1"/>
  <c r="AF533" i="16"/>
  <c r="AA534" i="16"/>
  <c r="S364" i="16"/>
  <c r="N365" i="16"/>
  <c r="R364" i="16"/>
  <c r="T364" i="16" s="1"/>
  <c r="U364" i="16" s="1"/>
  <c r="V364" i="16" s="1"/>
  <c r="R742" i="16"/>
  <c r="T742" i="16" s="1"/>
  <c r="S742" i="16"/>
  <c r="N743" i="16"/>
  <c r="AA323" i="16"/>
  <c r="AF322" i="16"/>
  <c r="AE322" i="16"/>
  <c r="AG322" i="16" s="1"/>
  <c r="AH322" i="16" s="1"/>
  <c r="AI322" i="16" s="1"/>
  <c r="S532" i="16"/>
  <c r="N533" i="16"/>
  <c r="R532" i="16"/>
  <c r="T532" i="16" s="1"/>
  <c r="U532" i="16" s="1"/>
  <c r="V532" i="16" s="1"/>
  <c r="S806" i="16"/>
  <c r="N807" i="16"/>
  <c r="R806" i="16"/>
  <c r="T806" i="16" s="1"/>
  <c r="U806" i="16" s="1"/>
  <c r="V806" i="16" s="1"/>
  <c r="R479" i="16"/>
  <c r="T479" i="16" s="1"/>
  <c r="U479" i="16" s="1"/>
  <c r="V479" i="16" s="1"/>
  <c r="S479" i="16"/>
  <c r="N480" i="16"/>
  <c r="AA387" i="16"/>
  <c r="AF386" i="16"/>
  <c r="AE386" i="16"/>
  <c r="AG386" i="16" s="1"/>
  <c r="AH386" i="16" s="1"/>
  <c r="AI386" i="16" s="1"/>
  <c r="S659" i="16"/>
  <c r="N660" i="16"/>
  <c r="R659" i="16"/>
  <c r="T659" i="16" s="1"/>
  <c r="U659" i="16" s="1"/>
  <c r="V659" i="16" s="1"/>
  <c r="AF584" i="16"/>
  <c r="AA585" i="16"/>
  <c r="AE584" i="16"/>
  <c r="AG584" i="16" s="1"/>
  <c r="AH584" i="16" s="1"/>
  <c r="AI584" i="16" s="1"/>
  <c r="AF543" i="16"/>
  <c r="AA544" i="16"/>
  <c r="AE543" i="16"/>
  <c r="AF481" i="16"/>
  <c r="AA482" i="16"/>
  <c r="AE481" i="16"/>
  <c r="AG481" i="16" s="1"/>
  <c r="AF773" i="16"/>
  <c r="AA774" i="16"/>
  <c r="AE773" i="16"/>
  <c r="AG773" i="16" s="1"/>
  <c r="AH773" i="16" s="1"/>
  <c r="AI773" i="16" s="1"/>
  <c r="AE785" i="16"/>
  <c r="AG785" i="16" s="1"/>
  <c r="AH785" i="16" s="1"/>
  <c r="AI785" i="16" s="1"/>
  <c r="AF785" i="16"/>
  <c r="AA786" i="16"/>
  <c r="N397" i="16"/>
  <c r="S396" i="16"/>
  <c r="R396" i="16"/>
  <c r="T396" i="16" s="1"/>
  <c r="U396" i="16" s="1"/>
  <c r="V396" i="16" s="1"/>
  <c r="R795" i="16"/>
  <c r="T795" i="16" s="1"/>
  <c r="S795" i="16"/>
  <c r="N796" i="16"/>
  <c r="S406" i="16"/>
  <c r="N407" i="16"/>
  <c r="R406" i="16"/>
  <c r="T406" i="16" s="1"/>
  <c r="U406" i="16" s="1"/>
  <c r="V406" i="16" s="1"/>
  <c r="R753" i="16"/>
  <c r="T753" i="16" s="1"/>
  <c r="S753" i="16"/>
  <c r="N754" i="16"/>
  <c r="R700" i="16"/>
  <c r="T700" i="16" s="1"/>
  <c r="U700" i="16" s="1"/>
  <c r="V700" i="16" s="1"/>
  <c r="S700" i="16"/>
  <c r="N701" i="16"/>
  <c r="S344" i="16"/>
  <c r="N345" i="16"/>
  <c r="R344" i="16"/>
  <c r="AF449" i="16"/>
  <c r="AA450" i="16"/>
  <c r="AE449" i="16"/>
  <c r="N375" i="16"/>
  <c r="S374" i="16"/>
  <c r="R374" i="16"/>
  <c r="T374" i="16" s="1"/>
  <c r="U374" i="16" s="1"/>
  <c r="V374" i="16" s="1"/>
  <c r="R429" i="16"/>
  <c r="S429" i="16"/>
  <c r="N430" i="16"/>
  <c r="S617" i="16"/>
  <c r="N618" i="16"/>
  <c r="R617" i="16"/>
  <c r="R606" i="16"/>
  <c r="T606" i="16" s="1"/>
  <c r="U606" i="16" s="1"/>
  <c r="V606" i="16" s="1"/>
  <c r="S606" i="16"/>
  <c r="N607" i="16"/>
  <c r="AF795" i="16"/>
  <c r="AA796" i="16"/>
  <c r="AE795" i="16"/>
  <c r="AG795" i="16" s="1"/>
  <c r="AH795" i="16" s="1"/>
  <c r="AI795" i="16" s="1"/>
  <c r="AF353" i="16"/>
  <c r="AA354" i="16"/>
  <c r="AE353" i="16"/>
  <c r="AG353" i="16" s="1"/>
  <c r="AH353" i="16" s="1"/>
  <c r="AI353" i="16" s="1"/>
  <c r="C353" i="16" s="1"/>
  <c r="AF469" i="16"/>
  <c r="AA470" i="16"/>
  <c r="AE469" i="16"/>
  <c r="AG469" i="16" s="1"/>
  <c r="AH469" i="16" s="1"/>
  <c r="AI469" i="16" s="1"/>
  <c r="S826" i="16"/>
  <c r="N827" i="16"/>
  <c r="R826" i="16"/>
  <c r="T826" i="16" s="1"/>
  <c r="U826" i="16" s="1"/>
  <c r="V826" i="16" s="1"/>
  <c r="AF501" i="16"/>
  <c r="AA502" i="16"/>
  <c r="AE501" i="16"/>
  <c r="AG501" i="16" s="1"/>
  <c r="AH501" i="16" s="1"/>
  <c r="AI501" i="16" s="1"/>
  <c r="AE596" i="16"/>
  <c r="AG596" i="16" s="1"/>
  <c r="AH596" i="16" s="1"/>
  <c r="AI596" i="16" s="1"/>
  <c r="AF596" i="16"/>
  <c r="AA597" i="16"/>
  <c r="S490" i="16"/>
  <c r="N491" i="16"/>
  <c r="R490" i="16"/>
  <c r="T490" i="16" s="1"/>
  <c r="U490" i="16" s="1"/>
  <c r="V490" i="16" s="1"/>
  <c r="AF563" i="16"/>
  <c r="AA564" i="16"/>
  <c r="AE563" i="16"/>
  <c r="AG563" i="16" s="1"/>
  <c r="N333" i="16"/>
  <c r="S332" i="16"/>
  <c r="R332" i="16"/>
  <c r="T332" i="16" s="1"/>
  <c r="U332" i="16" s="1"/>
  <c r="V332" i="16" s="1"/>
  <c r="S784" i="16"/>
  <c r="N785" i="16"/>
  <c r="R784" i="16"/>
  <c r="T784" i="16" s="1"/>
  <c r="U784" i="16" s="1"/>
  <c r="V784" i="16" s="1"/>
  <c r="S419" i="16"/>
  <c r="R419" i="16"/>
  <c r="T419" i="16" s="1"/>
  <c r="AE438" i="16"/>
  <c r="AG438" i="16" s="1"/>
  <c r="AH438" i="16" s="1"/>
  <c r="AI438" i="16" s="1"/>
  <c r="AF438" i="16"/>
  <c r="AA439" i="16"/>
  <c r="AA345" i="16"/>
  <c r="AF344" i="16"/>
  <c r="AE344" i="16"/>
  <c r="AG344" i="16" s="1"/>
  <c r="AH344" i="16" s="1"/>
  <c r="AI344" i="16" s="1"/>
  <c r="S322" i="16"/>
  <c r="N323" i="16"/>
  <c r="R322" i="16"/>
  <c r="T322" i="16" s="1"/>
  <c r="U322" i="16" s="1"/>
  <c r="V322" i="16" s="1"/>
  <c r="S437" i="16"/>
  <c r="N438" i="16"/>
  <c r="R437" i="16"/>
  <c r="T437" i="16" s="1"/>
  <c r="U437" i="16" s="1"/>
  <c r="V437" i="16" s="1"/>
  <c r="S637" i="16"/>
  <c r="N638" i="16"/>
  <c r="R637" i="16"/>
  <c r="T637" i="16" s="1"/>
  <c r="U637" i="16" s="1"/>
  <c r="V637" i="16" s="1"/>
  <c r="AF837" i="16"/>
  <c r="AA838" i="16"/>
  <c r="AE837" i="16"/>
  <c r="AE731" i="16"/>
  <c r="AG731" i="16" s="1"/>
  <c r="AH731" i="16" s="1"/>
  <c r="AI731" i="16" s="1"/>
  <c r="AF731" i="16"/>
  <c r="AA732" i="16"/>
  <c r="S595" i="16"/>
  <c r="N596" i="16"/>
  <c r="R595" i="16"/>
  <c r="T595" i="16" s="1"/>
  <c r="U595" i="16" s="1"/>
  <c r="V595" i="16" s="1"/>
  <c r="AE689" i="16"/>
  <c r="AG689" i="16" s="1"/>
  <c r="AH689" i="16" s="1"/>
  <c r="AI689" i="16" s="1"/>
  <c r="AF689" i="16"/>
  <c r="AA690" i="16"/>
  <c r="S512" i="16"/>
  <c r="N513" i="16"/>
  <c r="R512" i="16"/>
  <c r="T512" i="16" s="1"/>
  <c r="U512" i="16" s="1"/>
  <c r="V512" i="16" s="1"/>
  <c r="AF815" i="16"/>
  <c r="AA816" i="16"/>
  <c r="AE815" i="16"/>
  <c r="AG815" i="16" s="1"/>
  <c r="AH815" i="16" s="1"/>
  <c r="AI815" i="16" s="1"/>
  <c r="AF427" i="16"/>
  <c r="AA428" i="16"/>
  <c r="AE427" i="16"/>
  <c r="AG427" i="16" s="1"/>
  <c r="AH427" i="16" s="1"/>
  <c r="AI427" i="16" s="1"/>
  <c r="R501" i="16"/>
  <c r="T501" i="16" s="1"/>
  <c r="U501" i="16" s="1"/>
  <c r="V501" i="16" s="1"/>
  <c r="S501" i="16"/>
  <c r="N502" i="16"/>
  <c r="AA365" i="16"/>
  <c r="AF364" i="16"/>
  <c r="AE364" i="16"/>
  <c r="AG364" i="16" s="1"/>
  <c r="AH364" i="16" s="1"/>
  <c r="AI364" i="16" s="1"/>
  <c r="N669" i="16"/>
  <c r="R668" i="16"/>
  <c r="T668" i="16" s="1"/>
  <c r="S668" i="16"/>
  <c r="AE491" i="16"/>
  <c r="AG491" i="16" s="1"/>
  <c r="AH491" i="16" s="1"/>
  <c r="AI491" i="16" s="1"/>
  <c r="AF491" i="16"/>
  <c r="AA492" i="16"/>
  <c r="S386" i="16"/>
  <c r="N387" i="16"/>
  <c r="R386" i="16"/>
  <c r="T386" i="16" s="1"/>
  <c r="AF626" i="16"/>
  <c r="AA627" i="16"/>
  <c r="AE626" i="16"/>
  <c r="AG626" i="16" s="1"/>
  <c r="AH626" i="16" s="1"/>
  <c r="AI626" i="16" s="1"/>
  <c r="R680" i="16"/>
  <c r="S680" i="16"/>
  <c r="N681" i="16"/>
  <c r="AF375" i="16"/>
  <c r="AA376" i="16"/>
  <c r="AE375" i="16"/>
  <c r="AH826" i="16" l="1"/>
  <c r="AI826" i="16" s="1"/>
  <c r="AG830" i="16"/>
  <c r="D795" i="16"/>
  <c r="C795" i="16"/>
  <c r="D584" i="16"/>
  <c r="C584" i="16"/>
  <c r="D773" i="16"/>
  <c r="C773" i="16"/>
  <c r="D700" i="16"/>
  <c r="C700" i="16"/>
  <c r="D647" i="16"/>
  <c r="C647" i="16"/>
  <c r="D752" i="16"/>
  <c r="C752" i="16"/>
  <c r="D794" i="16"/>
  <c r="C794" i="16"/>
  <c r="D763" i="16"/>
  <c r="C763" i="16"/>
  <c r="C573" i="16"/>
  <c r="D626" i="16"/>
  <c r="C626" i="16"/>
  <c r="C721" i="16"/>
  <c r="D721" i="16"/>
  <c r="D574" i="16"/>
  <c r="C574" i="16"/>
  <c r="D616" i="16"/>
  <c r="C616" i="16"/>
  <c r="D595" i="16"/>
  <c r="C595" i="16"/>
  <c r="D679" i="16"/>
  <c r="C679" i="16"/>
  <c r="D637" i="16"/>
  <c r="C637" i="16"/>
  <c r="AH805" i="16"/>
  <c r="AI805" i="16" s="1"/>
  <c r="C815" i="16" s="1"/>
  <c r="U668" i="16"/>
  <c r="V668" i="16" s="1"/>
  <c r="C658" i="16" s="1"/>
  <c r="D815" i="16"/>
  <c r="D836" i="16"/>
  <c r="C836" i="16"/>
  <c r="D826" i="16"/>
  <c r="C826" i="16"/>
  <c r="AH658" i="16"/>
  <c r="AI658" i="16" s="1"/>
  <c r="D658" i="16"/>
  <c r="D784" i="16"/>
  <c r="C784" i="16"/>
  <c r="D689" i="16"/>
  <c r="C689" i="16"/>
  <c r="AG543" i="16"/>
  <c r="AH543" i="16" s="1"/>
  <c r="AI543" i="16" s="1"/>
  <c r="N355" i="16"/>
  <c r="S764" i="16"/>
  <c r="AF753" i="16"/>
  <c r="T429" i="16"/>
  <c r="U429" i="16" s="1"/>
  <c r="V429" i="16" s="1"/>
  <c r="S722" i="16"/>
  <c r="AG375" i="16"/>
  <c r="AH375" i="16" s="1"/>
  <c r="AI375" i="16" s="1"/>
  <c r="R764" i="16"/>
  <c r="T764" i="16" s="1"/>
  <c r="U764" i="16" s="1"/>
  <c r="V764" i="16" s="1"/>
  <c r="R354" i="16"/>
  <c r="N565" i="16"/>
  <c r="R565" i="16" s="1"/>
  <c r="T565" i="16" s="1"/>
  <c r="N723" i="16"/>
  <c r="R723" i="16" s="1"/>
  <c r="R564" i="16"/>
  <c r="U816" i="16"/>
  <c r="V816" i="16" s="1"/>
  <c r="C806" i="16" s="1"/>
  <c r="R543" i="16"/>
  <c r="AG449" i="16"/>
  <c r="AH449" i="16" s="1"/>
  <c r="AI449" i="16" s="1"/>
  <c r="AG806" i="16"/>
  <c r="AH806" i="16" s="1"/>
  <c r="AI806" i="16" s="1"/>
  <c r="C363" i="16"/>
  <c r="D364" i="16"/>
  <c r="C364" i="16"/>
  <c r="D373" i="16"/>
  <c r="C373" i="16"/>
  <c r="AH605" i="16"/>
  <c r="AI605" i="16" s="1"/>
  <c r="D605" i="16" s="1"/>
  <c r="C416" i="16"/>
  <c r="D416" i="16"/>
  <c r="D490" i="16"/>
  <c r="C490" i="16"/>
  <c r="T617" i="16"/>
  <c r="C395" i="16"/>
  <c r="D395" i="16"/>
  <c r="AH710" i="16"/>
  <c r="AI710" i="16" s="1"/>
  <c r="C710" i="16" s="1"/>
  <c r="D511" i="16"/>
  <c r="C511" i="16"/>
  <c r="C415" i="16"/>
  <c r="D385" i="16"/>
  <c r="C385" i="16"/>
  <c r="C437" i="16"/>
  <c r="D437" i="16"/>
  <c r="U795" i="16"/>
  <c r="V795" i="16" s="1"/>
  <c r="D521" i="16"/>
  <c r="C521" i="16"/>
  <c r="C469" i="16"/>
  <c r="D469" i="16"/>
  <c r="T817" i="16"/>
  <c r="U817" i="16" s="1"/>
  <c r="V817" i="16" s="1"/>
  <c r="D427" i="16"/>
  <c r="C427" i="16"/>
  <c r="D343" i="16"/>
  <c r="C343" i="16"/>
  <c r="D500" i="16"/>
  <c r="C500" i="16"/>
  <c r="D448" i="16"/>
  <c r="AG837" i="16"/>
  <c r="AH837" i="16" s="1"/>
  <c r="AI837" i="16" s="1"/>
  <c r="C479" i="16"/>
  <c r="D479" i="16"/>
  <c r="D543" i="16"/>
  <c r="C543" i="16"/>
  <c r="D353" i="16"/>
  <c r="D501" i="16"/>
  <c r="C501" i="16"/>
  <c r="C374" i="16"/>
  <c r="D374" i="16"/>
  <c r="U753" i="16"/>
  <c r="V753" i="16" s="1"/>
  <c r="D532" i="16"/>
  <c r="C532" i="16"/>
  <c r="U742" i="16"/>
  <c r="V742" i="16" s="1"/>
  <c r="AH721" i="16"/>
  <c r="AI721" i="16" s="1"/>
  <c r="C384" i="16"/>
  <c r="D384" i="16"/>
  <c r="D542" i="16"/>
  <c r="C542" i="16"/>
  <c r="C406" i="16"/>
  <c r="D406" i="16"/>
  <c r="R575" i="16"/>
  <c r="T575" i="16" s="1"/>
  <c r="U575" i="16" s="1"/>
  <c r="V575" i="16" s="1"/>
  <c r="D553" i="16"/>
  <c r="C553" i="16"/>
  <c r="C458" i="16"/>
  <c r="D458" i="16"/>
  <c r="AG659" i="16"/>
  <c r="AH659" i="16" s="1"/>
  <c r="AI659" i="16" s="1"/>
  <c r="AH711" i="16"/>
  <c r="AI711" i="16" s="1"/>
  <c r="AE606" i="16"/>
  <c r="AG606" i="16" s="1"/>
  <c r="AH606" i="16" s="1"/>
  <c r="AI606" i="16" s="1"/>
  <c r="D606" i="16" s="1"/>
  <c r="T354" i="16"/>
  <c r="U354" i="16" s="1"/>
  <c r="V354" i="16" s="1"/>
  <c r="AA607" i="16"/>
  <c r="AE607" i="16" s="1"/>
  <c r="AG607" i="16" s="1"/>
  <c r="N576" i="16"/>
  <c r="R576" i="16" s="1"/>
  <c r="T576" i="16" s="1"/>
  <c r="AE648" i="16"/>
  <c r="AG648" i="16" s="1"/>
  <c r="T564" i="16"/>
  <c r="U564" i="16" s="1"/>
  <c r="V564" i="16" s="1"/>
  <c r="D554" i="16" s="1"/>
  <c r="AA649" i="16"/>
  <c r="AE649" i="16" s="1"/>
  <c r="AG649" i="16" s="1"/>
  <c r="T543" i="16"/>
  <c r="U543" i="16" s="1"/>
  <c r="V543" i="16" s="1"/>
  <c r="AE753" i="16"/>
  <c r="AG753" i="16" s="1"/>
  <c r="AE417" i="16"/>
  <c r="AA418" i="16"/>
  <c r="AE418" i="16" s="1"/>
  <c r="AG418" i="16" s="1"/>
  <c r="AF333" i="16"/>
  <c r="C332" i="16"/>
  <c r="D332" i="16"/>
  <c r="C322" i="16"/>
  <c r="D322" i="16"/>
  <c r="AA660" i="16"/>
  <c r="AE660" i="16" s="1"/>
  <c r="AG417" i="16"/>
  <c r="AH417" i="16" s="1"/>
  <c r="AI417" i="16" s="1"/>
  <c r="D417" i="16" s="1"/>
  <c r="AF659" i="16"/>
  <c r="AE333" i="16"/>
  <c r="AG333" i="16" s="1"/>
  <c r="AH333" i="16" s="1"/>
  <c r="AI333" i="16" s="1"/>
  <c r="U815" i="16"/>
  <c r="V815" i="16" s="1"/>
  <c r="D805" i="16" s="1"/>
  <c r="AE669" i="16"/>
  <c r="AG669" i="16" s="1"/>
  <c r="T722" i="16"/>
  <c r="S711" i="16"/>
  <c r="T344" i="16"/>
  <c r="U344" i="16" s="1"/>
  <c r="V344" i="16" s="1"/>
  <c r="N544" i="16"/>
  <c r="S544" i="16" s="1"/>
  <c r="AH481" i="16"/>
  <c r="AI481" i="16" s="1"/>
  <c r="N712" i="16"/>
  <c r="R712" i="16" s="1"/>
  <c r="R459" i="16"/>
  <c r="T459" i="16" s="1"/>
  <c r="U459" i="16" s="1"/>
  <c r="V459" i="16" s="1"/>
  <c r="D449" i="16" s="1"/>
  <c r="AA670" i="16"/>
  <c r="AE670" i="16" s="1"/>
  <c r="AG670" i="16" s="1"/>
  <c r="N460" i="16"/>
  <c r="N461" i="16" s="1"/>
  <c r="T711" i="16"/>
  <c r="T680" i="16"/>
  <c r="AA712" i="16"/>
  <c r="AF712" i="16" s="1"/>
  <c r="AF711" i="16"/>
  <c r="U419" i="16"/>
  <c r="V419" i="16" s="1"/>
  <c r="U649" i="16"/>
  <c r="V649" i="16" s="1"/>
  <c r="AA744" i="16"/>
  <c r="AF743" i="16"/>
  <c r="AE743" i="16"/>
  <c r="AG743" i="16" s="1"/>
  <c r="AH743" i="16" s="1"/>
  <c r="AI743" i="16" s="1"/>
  <c r="AE701" i="16"/>
  <c r="AG701" i="16" s="1"/>
  <c r="AH701" i="16" s="1"/>
  <c r="AI701" i="16" s="1"/>
  <c r="AF701" i="16"/>
  <c r="AA702" i="16"/>
  <c r="AE827" i="16"/>
  <c r="AG827" i="16" s="1"/>
  <c r="AH827" i="16" s="1"/>
  <c r="AI827" i="16" s="1"/>
  <c r="AF827" i="16"/>
  <c r="AA828" i="16"/>
  <c r="AA681" i="16"/>
  <c r="AE680" i="16"/>
  <c r="AG680" i="16" s="1"/>
  <c r="AH680" i="16" s="1"/>
  <c r="AI680" i="16" s="1"/>
  <c r="AF680" i="16"/>
  <c r="R732" i="16"/>
  <c r="T732" i="16" s="1"/>
  <c r="U732" i="16" s="1"/>
  <c r="V732" i="16" s="1"/>
  <c r="S732" i="16"/>
  <c r="N733" i="16"/>
  <c r="S837" i="16"/>
  <c r="N838" i="16"/>
  <c r="R837" i="16"/>
  <c r="T837" i="16" s="1"/>
  <c r="U837" i="16" s="1"/>
  <c r="V837" i="16" s="1"/>
  <c r="N586" i="16"/>
  <c r="R585" i="16"/>
  <c r="T585" i="16" s="1"/>
  <c r="U585" i="16" s="1"/>
  <c r="V585" i="16" s="1"/>
  <c r="S585" i="16"/>
  <c r="S774" i="16"/>
  <c r="R774" i="16"/>
  <c r="T774" i="16" s="1"/>
  <c r="U774" i="16" s="1"/>
  <c r="V774" i="16" s="1"/>
  <c r="N775" i="16"/>
  <c r="R470" i="16"/>
  <c r="T470" i="16" s="1"/>
  <c r="U470" i="16" s="1"/>
  <c r="V470" i="16" s="1"/>
  <c r="N471" i="16"/>
  <c r="S470" i="16"/>
  <c r="R650" i="16"/>
  <c r="T650" i="16" s="1"/>
  <c r="U650" i="16" s="1"/>
  <c r="V650" i="16" s="1"/>
  <c r="S650" i="16"/>
  <c r="AE722" i="16"/>
  <c r="AG722" i="16" s="1"/>
  <c r="AH722" i="16" s="1"/>
  <c r="AI722" i="16" s="1"/>
  <c r="AF722" i="16"/>
  <c r="AA723" i="16"/>
  <c r="AA765" i="16"/>
  <c r="AF764" i="16"/>
  <c r="AE764" i="16"/>
  <c r="AG764" i="16" s="1"/>
  <c r="AH764" i="16" s="1"/>
  <c r="AI764" i="16" s="1"/>
  <c r="R818" i="16"/>
  <c r="T818" i="16" s="1"/>
  <c r="S818" i="16"/>
  <c r="N691" i="16"/>
  <c r="R690" i="16"/>
  <c r="T690" i="16" s="1"/>
  <c r="U690" i="16" s="1"/>
  <c r="V690" i="16" s="1"/>
  <c r="S690" i="16"/>
  <c r="AE807" i="16"/>
  <c r="AG807" i="16" s="1"/>
  <c r="AA808" i="16"/>
  <c r="AF807" i="16"/>
  <c r="T420" i="16"/>
  <c r="AH563" i="16"/>
  <c r="AI563" i="16" s="1"/>
  <c r="AH553" i="16"/>
  <c r="AI553" i="16" s="1"/>
  <c r="AA639" i="16"/>
  <c r="AF638" i="16"/>
  <c r="AE638" i="16"/>
  <c r="AG638" i="16" s="1"/>
  <c r="AH638" i="16" s="1"/>
  <c r="AI638" i="16" s="1"/>
  <c r="N628" i="16"/>
  <c r="R627" i="16"/>
  <c r="T627" i="16" s="1"/>
  <c r="S627" i="16"/>
  <c r="AF617" i="16"/>
  <c r="AE617" i="16"/>
  <c r="AG617" i="16" s="1"/>
  <c r="AH617" i="16" s="1"/>
  <c r="AI617" i="16" s="1"/>
  <c r="AA618" i="16"/>
  <c r="AA576" i="16"/>
  <c r="AF575" i="16"/>
  <c r="AE575" i="16"/>
  <c r="AG575" i="16" s="1"/>
  <c r="N566" i="16"/>
  <c r="AE554" i="16"/>
  <c r="AG554" i="16" s="1"/>
  <c r="AH554" i="16" s="1"/>
  <c r="AI554" i="16" s="1"/>
  <c r="AF554" i="16"/>
  <c r="AA555" i="16"/>
  <c r="N523" i="16"/>
  <c r="R522" i="16"/>
  <c r="T522" i="16" s="1"/>
  <c r="U522" i="16" s="1"/>
  <c r="V522" i="16" s="1"/>
  <c r="D512" i="16" s="1"/>
  <c r="S522" i="16"/>
  <c r="AA513" i="16"/>
  <c r="AE512" i="16"/>
  <c r="AG512" i="16" s="1"/>
  <c r="AH512" i="16" s="1"/>
  <c r="AI512" i="16" s="1"/>
  <c r="AF512" i="16"/>
  <c r="AE459" i="16"/>
  <c r="AG459" i="16" s="1"/>
  <c r="AH459" i="16" s="1"/>
  <c r="AI459" i="16" s="1"/>
  <c r="D459" i="16" s="1"/>
  <c r="AF459" i="16"/>
  <c r="AA460" i="16"/>
  <c r="R450" i="16"/>
  <c r="T450" i="16" s="1"/>
  <c r="U450" i="16" s="1"/>
  <c r="V450" i="16" s="1"/>
  <c r="S450" i="16"/>
  <c r="N451" i="16"/>
  <c r="U386" i="16"/>
  <c r="V386" i="16" s="1"/>
  <c r="AE564" i="16"/>
  <c r="AG564" i="16" s="1"/>
  <c r="AH564" i="16" s="1"/>
  <c r="AI564" i="16" s="1"/>
  <c r="AF564" i="16"/>
  <c r="AA565" i="16"/>
  <c r="AE544" i="16"/>
  <c r="AG544" i="16" s="1"/>
  <c r="AF544" i="16"/>
  <c r="AA545" i="16"/>
  <c r="N766" i="16"/>
  <c r="R765" i="16"/>
  <c r="T765" i="16" s="1"/>
  <c r="S765" i="16"/>
  <c r="AE690" i="16"/>
  <c r="AG690" i="16" s="1"/>
  <c r="AF690" i="16"/>
  <c r="AA691" i="16"/>
  <c r="R438" i="16"/>
  <c r="T438" i="16" s="1"/>
  <c r="U438" i="16" s="1"/>
  <c r="V438" i="16" s="1"/>
  <c r="C428" i="16" s="1"/>
  <c r="S438" i="16"/>
  <c r="N439" i="16"/>
  <c r="AE502" i="16"/>
  <c r="AG502" i="16" s="1"/>
  <c r="AH502" i="16" s="1"/>
  <c r="AI502" i="16" s="1"/>
  <c r="AF502" i="16"/>
  <c r="AA503" i="16"/>
  <c r="N755" i="16"/>
  <c r="R754" i="16"/>
  <c r="T754" i="16" s="1"/>
  <c r="U754" i="16" s="1"/>
  <c r="V754" i="16" s="1"/>
  <c r="S754" i="16"/>
  <c r="AA775" i="16"/>
  <c r="AE774" i="16"/>
  <c r="AG774" i="16" s="1"/>
  <c r="AH774" i="16" s="1"/>
  <c r="AI774" i="16" s="1"/>
  <c r="AF774" i="16"/>
  <c r="R785" i="16"/>
  <c r="T785" i="16" s="1"/>
  <c r="U785" i="16" s="1"/>
  <c r="V785" i="16" s="1"/>
  <c r="S785" i="16"/>
  <c r="N786" i="16"/>
  <c r="AE354" i="16"/>
  <c r="AG354" i="16" s="1"/>
  <c r="AH354" i="16" s="1"/>
  <c r="AI354" i="16" s="1"/>
  <c r="D354" i="16" s="1"/>
  <c r="AA355" i="16"/>
  <c r="AF354" i="16"/>
  <c r="AE482" i="16"/>
  <c r="AG482" i="16" s="1"/>
  <c r="AF482" i="16"/>
  <c r="R555" i="16"/>
  <c r="T555" i="16" s="1"/>
  <c r="U555" i="16" s="1"/>
  <c r="V555" i="16" s="1"/>
  <c r="S555" i="16"/>
  <c r="N556" i="16"/>
  <c r="AA409" i="16"/>
  <c r="AE408" i="16"/>
  <c r="AG408" i="16" s="1"/>
  <c r="AF408" i="16"/>
  <c r="AE376" i="16"/>
  <c r="AG376" i="16" s="1"/>
  <c r="AH376" i="16" s="1"/>
  <c r="AI376" i="16" s="1"/>
  <c r="AA377" i="16"/>
  <c r="AF376" i="16"/>
  <c r="AE428" i="16"/>
  <c r="AG428" i="16" s="1"/>
  <c r="AH428" i="16" s="1"/>
  <c r="AI428" i="16" s="1"/>
  <c r="AF428" i="16"/>
  <c r="AA429" i="16"/>
  <c r="AE838" i="16"/>
  <c r="AG838" i="16" s="1"/>
  <c r="AF838" i="16"/>
  <c r="AA839" i="16"/>
  <c r="AE345" i="16"/>
  <c r="AG345" i="16" s="1"/>
  <c r="AH345" i="16" s="1"/>
  <c r="AI345" i="16" s="1"/>
  <c r="AF345" i="16"/>
  <c r="AA346" i="16"/>
  <c r="R491" i="16"/>
  <c r="T491" i="16" s="1"/>
  <c r="U491" i="16" s="1"/>
  <c r="V491" i="16" s="1"/>
  <c r="S491" i="16"/>
  <c r="N492" i="16"/>
  <c r="R618" i="16"/>
  <c r="T618" i="16" s="1"/>
  <c r="S618" i="16"/>
  <c r="N619" i="16"/>
  <c r="R345" i="16"/>
  <c r="T345" i="16" s="1"/>
  <c r="N346" i="16"/>
  <c r="S345" i="16"/>
  <c r="AE585" i="16"/>
  <c r="AG585" i="16" s="1"/>
  <c r="AH585" i="16" s="1"/>
  <c r="AI585" i="16" s="1"/>
  <c r="AF585" i="16"/>
  <c r="AA586" i="16"/>
  <c r="R807" i="16"/>
  <c r="T807" i="16" s="1"/>
  <c r="U807" i="16" s="1"/>
  <c r="V807" i="16" s="1"/>
  <c r="S807" i="16"/>
  <c r="N808" i="16"/>
  <c r="AE323" i="16"/>
  <c r="AG323" i="16" s="1"/>
  <c r="AH323" i="16" s="1"/>
  <c r="AI323" i="16" s="1"/>
  <c r="AF323" i="16"/>
  <c r="AA324" i="16"/>
  <c r="AE365" i="16"/>
  <c r="AG365" i="16" s="1"/>
  <c r="AH365" i="16" s="1"/>
  <c r="AI365" i="16" s="1"/>
  <c r="AF365" i="16"/>
  <c r="AA366" i="16"/>
  <c r="R355" i="16"/>
  <c r="T355" i="16" s="1"/>
  <c r="S355" i="16"/>
  <c r="N356" i="16"/>
  <c r="AE450" i="16"/>
  <c r="AG450" i="16" s="1"/>
  <c r="AF450" i="16"/>
  <c r="AA451" i="16"/>
  <c r="AA440" i="16"/>
  <c r="AE439" i="16"/>
  <c r="AG439" i="16" s="1"/>
  <c r="AH439" i="16" s="1"/>
  <c r="AI439" i="16" s="1"/>
  <c r="AF439" i="16"/>
  <c r="AA755" i="16"/>
  <c r="AE754" i="16"/>
  <c r="AG754" i="16" s="1"/>
  <c r="AF754" i="16"/>
  <c r="R397" i="16"/>
  <c r="T397" i="16" s="1"/>
  <c r="U397" i="16" s="1"/>
  <c r="V397" i="16" s="1"/>
  <c r="S397" i="16"/>
  <c r="N398" i="16"/>
  <c r="R533" i="16"/>
  <c r="T533" i="16" s="1"/>
  <c r="U533" i="16" s="1"/>
  <c r="V533" i="16" s="1"/>
  <c r="S533" i="16"/>
  <c r="N534" i="16"/>
  <c r="AE396" i="16"/>
  <c r="AG396" i="16" s="1"/>
  <c r="AH396" i="16" s="1"/>
  <c r="AI396" i="16" s="1"/>
  <c r="D396" i="16" s="1"/>
  <c r="AA397" i="16"/>
  <c r="AF396" i="16"/>
  <c r="AE816" i="16"/>
  <c r="AG816" i="16" s="1"/>
  <c r="AA817" i="16"/>
  <c r="AF816" i="16"/>
  <c r="R323" i="16"/>
  <c r="T323" i="16" s="1"/>
  <c r="U323" i="16" s="1"/>
  <c r="V323" i="16" s="1"/>
  <c r="N324" i="16"/>
  <c r="S323" i="16"/>
  <c r="N828" i="16"/>
  <c r="R827" i="16"/>
  <c r="T827" i="16" s="1"/>
  <c r="U827" i="16" s="1"/>
  <c r="V827" i="16" s="1"/>
  <c r="S827" i="16"/>
  <c r="R681" i="16"/>
  <c r="T681" i="16" s="1"/>
  <c r="S681" i="16"/>
  <c r="N682" i="16"/>
  <c r="R669" i="16"/>
  <c r="T669" i="16" s="1"/>
  <c r="U669" i="16" s="1"/>
  <c r="V669" i="16" s="1"/>
  <c r="C659" i="16" s="1"/>
  <c r="S669" i="16"/>
  <c r="N670" i="16"/>
  <c r="AF607" i="16"/>
  <c r="R596" i="16"/>
  <c r="T596" i="16" s="1"/>
  <c r="U596" i="16" s="1"/>
  <c r="V596" i="16" s="1"/>
  <c r="S596" i="16"/>
  <c r="N597" i="16"/>
  <c r="AA598" i="16"/>
  <c r="AE597" i="16"/>
  <c r="AG597" i="16" s="1"/>
  <c r="AH597" i="16" s="1"/>
  <c r="AI597" i="16" s="1"/>
  <c r="AF597" i="16"/>
  <c r="AE796" i="16"/>
  <c r="AG796" i="16" s="1"/>
  <c r="AH796" i="16" s="1"/>
  <c r="AI796" i="16" s="1"/>
  <c r="AA797" i="16"/>
  <c r="AF796" i="16"/>
  <c r="R430" i="16"/>
  <c r="T430" i="16" s="1"/>
  <c r="S430" i="16"/>
  <c r="R701" i="16"/>
  <c r="T701" i="16" s="1"/>
  <c r="U701" i="16" s="1"/>
  <c r="V701" i="16" s="1"/>
  <c r="S701" i="16"/>
  <c r="N702" i="16"/>
  <c r="R407" i="16"/>
  <c r="T407" i="16" s="1"/>
  <c r="U407" i="16" s="1"/>
  <c r="V407" i="16" s="1"/>
  <c r="N408" i="16"/>
  <c r="S407" i="16"/>
  <c r="AA787" i="16"/>
  <c r="AE786" i="16"/>
  <c r="AG786" i="16" s="1"/>
  <c r="AH786" i="16" s="1"/>
  <c r="AI786" i="16" s="1"/>
  <c r="AF786" i="16"/>
  <c r="R365" i="16"/>
  <c r="T365" i="16" s="1"/>
  <c r="U365" i="16" s="1"/>
  <c r="V365" i="16" s="1"/>
  <c r="N366" i="16"/>
  <c r="S365" i="16"/>
  <c r="AE522" i="16"/>
  <c r="AG522" i="16" s="1"/>
  <c r="AH522" i="16" s="1"/>
  <c r="AI522" i="16" s="1"/>
  <c r="AF522" i="16"/>
  <c r="AA523" i="16"/>
  <c r="AE627" i="16"/>
  <c r="AG627" i="16" s="1"/>
  <c r="AH627" i="16" s="1"/>
  <c r="AI627" i="16" s="1"/>
  <c r="AF627" i="16"/>
  <c r="AA628" i="16"/>
  <c r="R387" i="16"/>
  <c r="T387" i="16" s="1"/>
  <c r="U387" i="16" s="1"/>
  <c r="V387" i="16" s="1"/>
  <c r="N388" i="16"/>
  <c r="S387" i="16"/>
  <c r="AA493" i="16"/>
  <c r="AE492" i="16"/>
  <c r="AG492" i="16" s="1"/>
  <c r="AH492" i="16" s="1"/>
  <c r="AI492" i="16" s="1"/>
  <c r="AF492" i="16"/>
  <c r="R638" i="16"/>
  <c r="T638" i="16" s="1"/>
  <c r="U638" i="16" s="1"/>
  <c r="V638" i="16" s="1"/>
  <c r="S638" i="16"/>
  <c r="N639" i="16"/>
  <c r="R333" i="16"/>
  <c r="T333" i="16" s="1"/>
  <c r="U333" i="16" s="1"/>
  <c r="V333" i="16" s="1"/>
  <c r="S333" i="16"/>
  <c r="N334" i="16"/>
  <c r="R375" i="16"/>
  <c r="T375" i="16" s="1"/>
  <c r="U375" i="16" s="1"/>
  <c r="V375" i="16" s="1"/>
  <c r="S375" i="16"/>
  <c r="N376" i="16"/>
  <c r="AE387" i="16"/>
  <c r="AG387" i="16" s="1"/>
  <c r="AH387" i="16" s="1"/>
  <c r="AI387" i="16" s="1"/>
  <c r="AF387" i="16"/>
  <c r="AA388" i="16"/>
  <c r="R743" i="16"/>
  <c r="T743" i="16" s="1"/>
  <c r="U743" i="16" s="1"/>
  <c r="V743" i="16" s="1"/>
  <c r="S743" i="16"/>
  <c r="N744" i="16"/>
  <c r="N503" i="16"/>
  <c r="R502" i="16"/>
  <c r="U502" i="16" s="1"/>
  <c r="V502" i="16" s="1"/>
  <c r="S502" i="16"/>
  <c r="R513" i="16"/>
  <c r="T513" i="16" s="1"/>
  <c r="U513" i="16" s="1"/>
  <c r="V513" i="16" s="1"/>
  <c r="S513" i="16"/>
  <c r="N514" i="16"/>
  <c r="AE732" i="16"/>
  <c r="AG732" i="16" s="1"/>
  <c r="AH732" i="16" s="1"/>
  <c r="AI732" i="16" s="1"/>
  <c r="AF732" i="16"/>
  <c r="AA733" i="16"/>
  <c r="AE334" i="16"/>
  <c r="AA335" i="16"/>
  <c r="AF334" i="16"/>
  <c r="AE470" i="16"/>
  <c r="AG470" i="16" s="1"/>
  <c r="AH470" i="16" s="1"/>
  <c r="AI470" i="16" s="1"/>
  <c r="C480" i="16" s="1"/>
  <c r="AF470" i="16"/>
  <c r="AA471" i="16"/>
  <c r="N608" i="16"/>
  <c r="R607" i="16"/>
  <c r="T607" i="16" s="1"/>
  <c r="U607" i="16" s="1"/>
  <c r="V607" i="16" s="1"/>
  <c r="S607" i="16"/>
  <c r="N797" i="16"/>
  <c r="S796" i="16"/>
  <c r="R796" i="16"/>
  <c r="T796" i="16" s="1"/>
  <c r="U796" i="16" s="1"/>
  <c r="V796" i="16" s="1"/>
  <c r="R660" i="16"/>
  <c r="T660" i="16" s="1"/>
  <c r="U660" i="16" s="1"/>
  <c r="V660" i="16" s="1"/>
  <c r="S660" i="16"/>
  <c r="N661" i="16"/>
  <c r="N481" i="16"/>
  <c r="R480" i="16"/>
  <c r="T480" i="16" s="1"/>
  <c r="U480" i="16" s="1"/>
  <c r="V480" i="16" s="1"/>
  <c r="S480" i="16"/>
  <c r="AA535" i="16"/>
  <c r="AE534" i="16"/>
  <c r="AG534" i="16" s="1"/>
  <c r="AH534" i="16" s="1"/>
  <c r="AI534" i="16" s="1"/>
  <c r="AF534" i="16"/>
  <c r="D710" i="16" l="1"/>
  <c r="C605" i="16"/>
  <c r="D596" i="16"/>
  <c r="C596" i="16"/>
  <c r="C606" i="16"/>
  <c r="D743" i="16"/>
  <c r="C743" i="16"/>
  <c r="D627" i="16"/>
  <c r="C627" i="16"/>
  <c r="D732" i="16"/>
  <c r="C732" i="16"/>
  <c r="D731" i="16"/>
  <c r="C731" i="16"/>
  <c r="D575" i="16"/>
  <c r="C575" i="16"/>
  <c r="D742" i="16"/>
  <c r="C742" i="16"/>
  <c r="D764" i="16"/>
  <c r="C764" i="16"/>
  <c r="D711" i="16"/>
  <c r="C711" i="16"/>
  <c r="D638" i="16"/>
  <c r="C638" i="16"/>
  <c r="D774" i="16"/>
  <c r="C774" i="16"/>
  <c r="D796" i="16"/>
  <c r="C796" i="16"/>
  <c r="T819" i="16"/>
  <c r="AH816" i="16"/>
  <c r="AI816" i="16" s="1"/>
  <c r="D816" i="16" s="1"/>
  <c r="AH807" i="16"/>
  <c r="AI807" i="16" s="1"/>
  <c r="AH669" i="16"/>
  <c r="AI669" i="16" s="1"/>
  <c r="C669" i="16" s="1"/>
  <c r="D659" i="16"/>
  <c r="D806" i="16"/>
  <c r="C805" i="16"/>
  <c r="C807" i="16"/>
  <c r="D807" i="16"/>
  <c r="C816" i="16"/>
  <c r="D837" i="16"/>
  <c r="C837" i="16"/>
  <c r="D827" i="16"/>
  <c r="C827" i="16"/>
  <c r="D668" i="16"/>
  <c r="C668" i="16"/>
  <c r="D785" i="16"/>
  <c r="C785" i="16"/>
  <c r="U818" i="16"/>
  <c r="V818" i="16" s="1"/>
  <c r="U765" i="16"/>
  <c r="V765" i="16" s="1"/>
  <c r="N545" i="16"/>
  <c r="S545" i="16" s="1"/>
  <c r="AA661" i="16"/>
  <c r="AE661" i="16" s="1"/>
  <c r="AF660" i="16"/>
  <c r="T723" i="16"/>
  <c r="U723" i="16" s="1"/>
  <c r="V723" i="16" s="1"/>
  <c r="U355" i="16"/>
  <c r="V355" i="16" s="1"/>
  <c r="S565" i="16"/>
  <c r="N577" i="16"/>
  <c r="S577" i="16" s="1"/>
  <c r="S576" i="16"/>
  <c r="U430" i="16"/>
  <c r="V430" i="16" s="1"/>
  <c r="AF649" i="16"/>
  <c r="AH670" i="16"/>
  <c r="AI670" i="16" s="1"/>
  <c r="R544" i="16"/>
  <c r="T544" i="16" s="1"/>
  <c r="C396" i="16"/>
  <c r="C470" i="16"/>
  <c r="AG334" i="16"/>
  <c r="AH334" i="16" s="1"/>
  <c r="AI334" i="16" s="1"/>
  <c r="AA650" i="16"/>
  <c r="AH450" i="16"/>
  <c r="AI450" i="16" s="1"/>
  <c r="N724" i="16"/>
  <c r="R724" i="16" s="1"/>
  <c r="U618" i="16"/>
  <c r="V618" i="16" s="1"/>
  <c r="S723" i="16"/>
  <c r="AH607" i="16"/>
  <c r="AI607" i="16" s="1"/>
  <c r="D607" i="16" s="1"/>
  <c r="T651" i="16"/>
  <c r="C417" i="16"/>
  <c r="AH690" i="16"/>
  <c r="AI690" i="16" s="1"/>
  <c r="U576" i="16"/>
  <c r="V576" i="16" s="1"/>
  <c r="C554" i="16"/>
  <c r="C459" i="16"/>
  <c r="D480" i="16"/>
  <c r="AH648" i="16"/>
  <c r="AI648" i="16" s="1"/>
  <c r="D648" i="16" s="1"/>
  <c r="U617" i="16"/>
  <c r="V617" i="16" s="1"/>
  <c r="AH838" i="16"/>
  <c r="AI838" i="16" s="1"/>
  <c r="U722" i="16"/>
  <c r="V722" i="16" s="1"/>
  <c r="D564" i="16"/>
  <c r="C564" i="16"/>
  <c r="D563" i="16"/>
  <c r="C563" i="16"/>
  <c r="C512" i="16"/>
  <c r="C407" i="16"/>
  <c r="D407" i="16"/>
  <c r="D470" i="16"/>
  <c r="U711" i="16"/>
  <c r="V711" i="16" s="1"/>
  <c r="D701" i="16" s="1"/>
  <c r="C502" i="16"/>
  <c r="D502" i="16"/>
  <c r="C533" i="16"/>
  <c r="D533" i="16"/>
  <c r="D491" i="16"/>
  <c r="C491" i="16"/>
  <c r="AH753" i="16"/>
  <c r="AI753" i="16" s="1"/>
  <c r="C753" i="16" s="1"/>
  <c r="C365" i="16"/>
  <c r="D365" i="16"/>
  <c r="C344" i="16"/>
  <c r="D344" i="16"/>
  <c r="C386" i="16"/>
  <c r="D386" i="16"/>
  <c r="D438" i="16"/>
  <c r="C438" i="16"/>
  <c r="C449" i="16"/>
  <c r="D428" i="16"/>
  <c r="C354" i="16"/>
  <c r="D375" i="16"/>
  <c r="C375" i="16"/>
  <c r="U680" i="16"/>
  <c r="V680" i="16" s="1"/>
  <c r="D522" i="16"/>
  <c r="C522" i="16"/>
  <c r="D387" i="16"/>
  <c r="C387" i="16"/>
  <c r="S460" i="16"/>
  <c r="U345" i="16"/>
  <c r="V345" i="16" s="1"/>
  <c r="U627" i="16"/>
  <c r="V627" i="16" s="1"/>
  <c r="AF418" i="16"/>
  <c r="AA608" i="16"/>
  <c r="AF608" i="16" s="1"/>
  <c r="AA419" i="16"/>
  <c r="AE419" i="16" s="1"/>
  <c r="AH754" i="16"/>
  <c r="AI754" i="16" s="1"/>
  <c r="AG660" i="16"/>
  <c r="AH660" i="16" s="1"/>
  <c r="AI660" i="16" s="1"/>
  <c r="C323" i="16"/>
  <c r="D323" i="16"/>
  <c r="D333" i="16"/>
  <c r="C333" i="16"/>
  <c r="AH418" i="16"/>
  <c r="AI418" i="16" s="1"/>
  <c r="AH649" i="16"/>
  <c r="AI649" i="16" s="1"/>
  <c r="R460" i="16"/>
  <c r="T460" i="16" s="1"/>
  <c r="U460" i="16" s="1"/>
  <c r="V460" i="16" s="1"/>
  <c r="D450" i="16" s="1"/>
  <c r="T712" i="16"/>
  <c r="U712" i="16" s="1"/>
  <c r="V712" i="16" s="1"/>
  <c r="AA713" i="16"/>
  <c r="AE713" i="16" s="1"/>
  <c r="AG713" i="16" s="1"/>
  <c r="U681" i="16"/>
  <c r="V681" i="16" s="1"/>
  <c r="AF670" i="16"/>
  <c r="AE712" i="16"/>
  <c r="AG712" i="16" s="1"/>
  <c r="S712" i="16"/>
  <c r="AA671" i="16"/>
  <c r="AE671" i="16" s="1"/>
  <c r="N713" i="16"/>
  <c r="S713" i="16" s="1"/>
  <c r="AE744" i="16"/>
  <c r="AG744" i="16" s="1"/>
  <c r="AH744" i="16" s="1"/>
  <c r="AI744" i="16" s="1"/>
  <c r="AA745" i="16"/>
  <c r="AF744" i="16"/>
  <c r="AA703" i="16"/>
  <c r="AE702" i="16"/>
  <c r="AG702" i="16" s="1"/>
  <c r="AH702" i="16" s="1"/>
  <c r="AI702" i="16" s="1"/>
  <c r="AF702" i="16"/>
  <c r="S775" i="16"/>
  <c r="N776" i="16"/>
  <c r="R775" i="16"/>
  <c r="T775" i="16" s="1"/>
  <c r="AA829" i="16"/>
  <c r="AF828" i="16"/>
  <c r="AE828" i="16"/>
  <c r="AG828" i="16" s="1"/>
  <c r="AH828" i="16" s="1"/>
  <c r="AI828" i="16" s="1"/>
  <c r="T431" i="16"/>
  <c r="U565" i="16"/>
  <c r="V565" i="16" s="1"/>
  <c r="D555" i="16" s="1"/>
  <c r="R691" i="16"/>
  <c r="T691" i="16" s="1"/>
  <c r="U691" i="16" s="1"/>
  <c r="V691" i="16" s="1"/>
  <c r="S691" i="16"/>
  <c r="N692" i="16"/>
  <c r="R733" i="16"/>
  <c r="T733" i="16" s="1"/>
  <c r="U733" i="16" s="1"/>
  <c r="V733" i="16" s="1"/>
  <c r="S733" i="16"/>
  <c r="N734" i="16"/>
  <c r="AH575" i="16"/>
  <c r="AI575" i="16" s="1"/>
  <c r="AE723" i="16"/>
  <c r="AG723" i="16" s="1"/>
  <c r="AF723" i="16"/>
  <c r="AA724" i="16"/>
  <c r="AE808" i="16"/>
  <c r="AG808" i="16" s="1"/>
  <c r="AH808" i="16" s="1"/>
  <c r="AI808" i="16" s="1"/>
  <c r="AF808" i="16"/>
  <c r="AE765" i="16"/>
  <c r="AG765" i="16" s="1"/>
  <c r="AF765" i="16"/>
  <c r="AA766" i="16"/>
  <c r="R471" i="16"/>
  <c r="T471" i="16" s="1"/>
  <c r="U471" i="16" s="1"/>
  <c r="V471" i="16" s="1"/>
  <c r="S471" i="16"/>
  <c r="N472" i="16"/>
  <c r="R586" i="16"/>
  <c r="T586" i="16" s="1"/>
  <c r="S586" i="16"/>
  <c r="N587" i="16"/>
  <c r="R838" i="16"/>
  <c r="T838" i="16" s="1"/>
  <c r="U838" i="16" s="1"/>
  <c r="V838" i="16" s="1"/>
  <c r="S838" i="16"/>
  <c r="N839" i="16"/>
  <c r="AF681" i="16"/>
  <c r="AE681" i="16"/>
  <c r="AG681" i="16" s="1"/>
  <c r="AA682" i="16"/>
  <c r="AH544" i="16"/>
  <c r="AI544" i="16" s="1"/>
  <c r="D544" i="16" s="1"/>
  <c r="U544" i="16"/>
  <c r="V544" i="16" s="1"/>
  <c r="AH482" i="16"/>
  <c r="AI482" i="16" s="1"/>
  <c r="AG483" i="16"/>
  <c r="AH408" i="16"/>
  <c r="AI408" i="16" s="1"/>
  <c r="AA640" i="16"/>
  <c r="AE639" i="16"/>
  <c r="AG639" i="16" s="1"/>
  <c r="AH639" i="16" s="1"/>
  <c r="AI639" i="16" s="1"/>
  <c r="AF639" i="16"/>
  <c r="R628" i="16"/>
  <c r="T628" i="16" s="1"/>
  <c r="U628" i="16" s="1"/>
  <c r="V628" i="16" s="1"/>
  <c r="S628" i="16"/>
  <c r="N629" i="16"/>
  <c r="AE618" i="16"/>
  <c r="AG618" i="16" s="1"/>
  <c r="AH618" i="16" s="1"/>
  <c r="AI618" i="16" s="1"/>
  <c r="AA619" i="16"/>
  <c r="AF618" i="16"/>
  <c r="AF576" i="16"/>
  <c r="AE576" i="16"/>
  <c r="AG576" i="16" s="1"/>
  <c r="AH576" i="16" s="1"/>
  <c r="AI576" i="16" s="1"/>
  <c r="AA577" i="16"/>
  <c r="R566" i="16"/>
  <c r="T566" i="16" s="1"/>
  <c r="U566" i="16" s="1"/>
  <c r="V566" i="16" s="1"/>
  <c r="S566" i="16"/>
  <c r="AE555" i="16"/>
  <c r="AG555" i="16" s="1"/>
  <c r="AH555" i="16" s="1"/>
  <c r="AI555" i="16" s="1"/>
  <c r="AA556" i="16"/>
  <c r="AF555" i="16"/>
  <c r="R523" i="16"/>
  <c r="T523" i="16" s="1"/>
  <c r="U523" i="16" s="1"/>
  <c r="V523" i="16" s="1"/>
  <c r="D513" i="16" s="1"/>
  <c r="S523" i="16"/>
  <c r="N524" i="16"/>
  <c r="AF513" i="16"/>
  <c r="AA514" i="16"/>
  <c r="AE513" i="16"/>
  <c r="AG513" i="16" s="1"/>
  <c r="AH513" i="16" s="1"/>
  <c r="AI513" i="16" s="1"/>
  <c r="AF460" i="16"/>
  <c r="AE460" i="16"/>
  <c r="AG460" i="16" s="1"/>
  <c r="AH460" i="16" s="1"/>
  <c r="AI460" i="16" s="1"/>
  <c r="AA461" i="16"/>
  <c r="R451" i="16"/>
  <c r="T451" i="16" s="1"/>
  <c r="S451" i="16"/>
  <c r="S388" i="16"/>
  <c r="R388" i="16"/>
  <c r="T388" i="16" s="1"/>
  <c r="U388" i="16" s="1"/>
  <c r="V388" i="16" s="1"/>
  <c r="S408" i="16"/>
  <c r="N409" i="16"/>
  <c r="R408" i="16"/>
  <c r="T408" i="16" s="1"/>
  <c r="U408" i="16" s="1"/>
  <c r="V408" i="16" s="1"/>
  <c r="AF797" i="16"/>
  <c r="AE797" i="16"/>
  <c r="AG797" i="16" s="1"/>
  <c r="AH797" i="16" s="1"/>
  <c r="AI797" i="16" s="1"/>
  <c r="R682" i="16"/>
  <c r="T682" i="16" s="1"/>
  <c r="U682" i="16" s="1"/>
  <c r="V682" i="16" s="1"/>
  <c r="S682" i="16"/>
  <c r="AF451" i="16"/>
  <c r="AE451" i="16"/>
  <c r="AG451" i="16" s="1"/>
  <c r="S619" i="16"/>
  <c r="R619" i="16"/>
  <c r="T619" i="16" s="1"/>
  <c r="U619" i="16" s="1"/>
  <c r="V619" i="16" s="1"/>
  <c r="AF377" i="16"/>
  <c r="AE377" i="16"/>
  <c r="AG377" i="16" s="1"/>
  <c r="AH377" i="16" s="1"/>
  <c r="AI377" i="16" s="1"/>
  <c r="AF355" i="16"/>
  <c r="AA356" i="16"/>
  <c r="AE355" i="16"/>
  <c r="AG355" i="16" s="1"/>
  <c r="AH355" i="16" s="1"/>
  <c r="AI355" i="16" s="1"/>
  <c r="D355" i="16" s="1"/>
  <c r="S439" i="16"/>
  <c r="N440" i="16"/>
  <c r="R439" i="16"/>
  <c r="T439" i="16" s="1"/>
  <c r="U439" i="16" s="1"/>
  <c r="V439" i="16" s="1"/>
  <c r="D429" i="16" s="1"/>
  <c r="S766" i="16"/>
  <c r="R766" i="16"/>
  <c r="T766" i="16" s="1"/>
  <c r="S324" i="16"/>
  <c r="N325" i="16"/>
  <c r="R324" i="16"/>
  <c r="T324" i="16" s="1"/>
  <c r="U324" i="16" s="1"/>
  <c r="V324" i="16" s="1"/>
  <c r="AF397" i="16"/>
  <c r="AA398" i="16"/>
  <c r="AE397" i="16"/>
  <c r="AG397" i="16" s="1"/>
  <c r="AH397" i="16" s="1"/>
  <c r="AI397" i="16" s="1"/>
  <c r="C397" i="16" s="1"/>
  <c r="AF586" i="16"/>
  <c r="AA587" i="16"/>
  <c r="AE586" i="16"/>
  <c r="AG586" i="16" s="1"/>
  <c r="AH586" i="16" s="1"/>
  <c r="AI586" i="16" s="1"/>
  <c r="R744" i="16"/>
  <c r="T744" i="16" s="1"/>
  <c r="U744" i="16" s="1"/>
  <c r="V744" i="16" s="1"/>
  <c r="S744" i="16"/>
  <c r="N745" i="16"/>
  <c r="AF650" i="16"/>
  <c r="AE650" i="16"/>
  <c r="S534" i="16"/>
  <c r="N535" i="16"/>
  <c r="R534" i="16"/>
  <c r="T534" i="16" s="1"/>
  <c r="U534" i="16" s="1"/>
  <c r="V534" i="16" s="1"/>
  <c r="AF755" i="16"/>
  <c r="AE755" i="16"/>
  <c r="AG755" i="16" s="1"/>
  <c r="AH755" i="16" s="1"/>
  <c r="AI755" i="16" s="1"/>
  <c r="AA325" i="16"/>
  <c r="AF324" i="16"/>
  <c r="AE324" i="16"/>
  <c r="AG324" i="16" s="1"/>
  <c r="AH324" i="16" s="1"/>
  <c r="AI324" i="16" s="1"/>
  <c r="AF839" i="16"/>
  <c r="AE839" i="16"/>
  <c r="AG839" i="16" s="1"/>
  <c r="AH839" i="16" s="1"/>
  <c r="AI839" i="16" s="1"/>
  <c r="AF545" i="16"/>
  <c r="AE545" i="16"/>
  <c r="AG545" i="16" s="1"/>
  <c r="AH545" i="16" s="1"/>
  <c r="AI545" i="16" s="1"/>
  <c r="S639" i="16"/>
  <c r="N640" i="16"/>
  <c r="R639" i="16"/>
  <c r="T639" i="16" s="1"/>
  <c r="AE535" i="16"/>
  <c r="AG535" i="16" s="1"/>
  <c r="AH535" i="16" s="1"/>
  <c r="AI535" i="16" s="1"/>
  <c r="AF535" i="16"/>
  <c r="AF628" i="16"/>
  <c r="AA629" i="16"/>
  <c r="AE628" i="16"/>
  <c r="AG628" i="16" s="1"/>
  <c r="AH628" i="16" s="1"/>
  <c r="AI628" i="16" s="1"/>
  <c r="R702" i="16"/>
  <c r="T702" i="16" s="1"/>
  <c r="U702" i="16" s="1"/>
  <c r="V702" i="16" s="1"/>
  <c r="S702" i="16"/>
  <c r="N703" i="16"/>
  <c r="AF817" i="16"/>
  <c r="AA818" i="16"/>
  <c r="AE817" i="16"/>
  <c r="AG817" i="16" s="1"/>
  <c r="AH817" i="16" s="1"/>
  <c r="AI817" i="16" s="1"/>
  <c r="C817" i="16" s="1"/>
  <c r="S786" i="16"/>
  <c r="N787" i="16"/>
  <c r="R786" i="16"/>
  <c r="T786" i="16" s="1"/>
  <c r="U786" i="16" s="1"/>
  <c r="V786" i="16" s="1"/>
  <c r="R755" i="16"/>
  <c r="T755" i="16" s="1"/>
  <c r="S755" i="16"/>
  <c r="AF523" i="16"/>
  <c r="AA524" i="16"/>
  <c r="AE523" i="16"/>
  <c r="AG523" i="16" s="1"/>
  <c r="AH523" i="16" s="1"/>
  <c r="AI523" i="16" s="1"/>
  <c r="S514" i="16"/>
  <c r="R514" i="16"/>
  <c r="T514" i="16" s="1"/>
  <c r="AF335" i="16"/>
  <c r="AE335" i="16"/>
  <c r="AG335" i="16" s="1"/>
  <c r="N377" i="16"/>
  <c r="S376" i="16"/>
  <c r="R376" i="16"/>
  <c r="T376" i="16" s="1"/>
  <c r="U376" i="16" s="1"/>
  <c r="V376" i="16" s="1"/>
  <c r="S356" i="16"/>
  <c r="R356" i="16"/>
  <c r="T356" i="16" s="1"/>
  <c r="U356" i="16" s="1"/>
  <c r="V356" i="16" s="1"/>
  <c r="S492" i="16"/>
  <c r="N493" i="16"/>
  <c r="R492" i="16"/>
  <c r="T492" i="16" s="1"/>
  <c r="U492" i="16" s="1"/>
  <c r="V492" i="16" s="1"/>
  <c r="AE691" i="16"/>
  <c r="AG691" i="16" s="1"/>
  <c r="AH691" i="16" s="1"/>
  <c r="AI691" i="16" s="1"/>
  <c r="AF691" i="16"/>
  <c r="AA692" i="16"/>
  <c r="AF471" i="16"/>
  <c r="AA472" i="16"/>
  <c r="AE471" i="16"/>
  <c r="AG471" i="16" s="1"/>
  <c r="AH471" i="16" s="1"/>
  <c r="AI471" i="16" s="1"/>
  <c r="R797" i="16"/>
  <c r="T797" i="16" s="1"/>
  <c r="U797" i="16" s="1"/>
  <c r="V797" i="16" s="1"/>
  <c r="S797" i="16"/>
  <c r="AE598" i="16"/>
  <c r="AG598" i="16" s="1"/>
  <c r="AH598" i="16" s="1"/>
  <c r="AI598" i="16" s="1"/>
  <c r="AF598" i="16"/>
  <c r="R398" i="16"/>
  <c r="T398" i="16" s="1"/>
  <c r="U398" i="16" s="1"/>
  <c r="V398" i="16" s="1"/>
  <c r="S398" i="16"/>
  <c r="AE440" i="16"/>
  <c r="AG440" i="16" s="1"/>
  <c r="AF440" i="16"/>
  <c r="S808" i="16"/>
  <c r="R808" i="16"/>
  <c r="T808" i="16" s="1"/>
  <c r="U808" i="16" s="1"/>
  <c r="V808" i="16" s="1"/>
  <c r="AF429" i="16"/>
  <c r="AA430" i="16"/>
  <c r="AE429" i="16"/>
  <c r="AG429" i="16" s="1"/>
  <c r="AH429" i="16" s="1"/>
  <c r="AI429" i="16" s="1"/>
  <c r="AE409" i="16"/>
  <c r="AG409" i="16" s="1"/>
  <c r="AH409" i="16" s="1"/>
  <c r="AI409" i="16" s="1"/>
  <c r="AF409" i="16"/>
  <c r="AF565" i="16"/>
  <c r="AE565" i="16"/>
  <c r="AG565" i="16" s="1"/>
  <c r="AH565" i="16" s="1"/>
  <c r="AI565" i="16" s="1"/>
  <c r="AA566" i="16"/>
  <c r="AF775" i="16"/>
  <c r="AA776" i="16"/>
  <c r="AE775" i="16"/>
  <c r="AG775" i="16" s="1"/>
  <c r="R503" i="16"/>
  <c r="T503" i="16" s="1"/>
  <c r="S503" i="16"/>
  <c r="S366" i="16"/>
  <c r="N367" i="16"/>
  <c r="R366" i="16"/>
  <c r="T366" i="16" s="1"/>
  <c r="U366" i="16" s="1"/>
  <c r="V366" i="16" s="1"/>
  <c r="S597" i="16"/>
  <c r="N598" i="16"/>
  <c r="R597" i="16"/>
  <c r="T597" i="16" s="1"/>
  <c r="N671" i="16"/>
  <c r="R670" i="16"/>
  <c r="T670" i="16" s="1"/>
  <c r="U670" i="16" s="1"/>
  <c r="V670" i="16" s="1"/>
  <c r="D660" i="16" s="1"/>
  <c r="S670" i="16"/>
  <c r="S828" i="16"/>
  <c r="N829" i="16"/>
  <c r="R828" i="16"/>
  <c r="T828" i="16" s="1"/>
  <c r="U828" i="16" s="1"/>
  <c r="V828" i="16" s="1"/>
  <c r="S461" i="16"/>
  <c r="R461" i="16"/>
  <c r="S556" i="16"/>
  <c r="R556" i="16"/>
  <c r="T556" i="16" s="1"/>
  <c r="U556" i="16" s="1"/>
  <c r="V556" i="16" s="1"/>
  <c r="AF503" i="16"/>
  <c r="AE503" i="16"/>
  <c r="AG503" i="16" s="1"/>
  <c r="R481" i="16"/>
  <c r="T481" i="16" s="1"/>
  <c r="U481" i="16" s="1"/>
  <c r="V481" i="16" s="1"/>
  <c r="S481" i="16"/>
  <c r="N482" i="16"/>
  <c r="AE733" i="16"/>
  <c r="AG733" i="16" s="1"/>
  <c r="AF733" i="16"/>
  <c r="AA734" i="16"/>
  <c r="S661" i="16"/>
  <c r="R661" i="16"/>
  <c r="T661" i="16" s="1"/>
  <c r="U661" i="16" s="1"/>
  <c r="V661" i="16" s="1"/>
  <c r="R608" i="16"/>
  <c r="T608" i="16" s="1"/>
  <c r="S608" i="16"/>
  <c r="AF388" i="16"/>
  <c r="AE388" i="16"/>
  <c r="AG388" i="16" s="1"/>
  <c r="AH388" i="16" s="1"/>
  <c r="AI388" i="16" s="1"/>
  <c r="N335" i="16"/>
  <c r="S334" i="16"/>
  <c r="R334" i="16"/>
  <c r="T334" i="16" s="1"/>
  <c r="U334" i="16" s="1"/>
  <c r="V334" i="16" s="1"/>
  <c r="AE493" i="16"/>
  <c r="AG493" i="16" s="1"/>
  <c r="AF493" i="16"/>
  <c r="AE787" i="16"/>
  <c r="AG787" i="16" s="1"/>
  <c r="AF787" i="16"/>
  <c r="AA367" i="16"/>
  <c r="AF366" i="16"/>
  <c r="AE366" i="16"/>
  <c r="AG366" i="16" s="1"/>
  <c r="AH366" i="16" s="1"/>
  <c r="AI366" i="16" s="1"/>
  <c r="S346" i="16"/>
  <c r="R346" i="16"/>
  <c r="T346" i="16" s="1"/>
  <c r="U346" i="16" s="1"/>
  <c r="V346" i="16" s="1"/>
  <c r="AF346" i="16"/>
  <c r="AE346" i="16"/>
  <c r="AG346" i="16" s="1"/>
  <c r="AH346" i="16" s="1"/>
  <c r="AI346" i="16" s="1"/>
  <c r="D628" i="16" l="1"/>
  <c r="C628" i="16"/>
  <c r="D585" i="16"/>
  <c r="C585" i="16"/>
  <c r="D680" i="16"/>
  <c r="C680" i="16"/>
  <c r="D617" i="16"/>
  <c r="C617" i="16"/>
  <c r="D753" i="16"/>
  <c r="D702" i="16"/>
  <c r="C702" i="16"/>
  <c r="C607" i="16"/>
  <c r="D744" i="16"/>
  <c r="C744" i="16"/>
  <c r="D681" i="16"/>
  <c r="C681" i="16"/>
  <c r="D723" i="16"/>
  <c r="C723" i="16"/>
  <c r="D618" i="16"/>
  <c r="C618" i="16"/>
  <c r="C701" i="16"/>
  <c r="D586" i="16"/>
  <c r="C586" i="16"/>
  <c r="D754" i="16"/>
  <c r="C754" i="16"/>
  <c r="D649" i="16"/>
  <c r="C649" i="16"/>
  <c r="D722" i="16"/>
  <c r="C722" i="16"/>
  <c r="D669" i="16"/>
  <c r="C648" i="16"/>
  <c r="AG840" i="16"/>
  <c r="AG809" i="16"/>
  <c r="T809" i="16"/>
  <c r="T662" i="16"/>
  <c r="C660" i="16"/>
  <c r="D817" i="16"/>
  <c r="D808" i="16"/>
  <c r="C808" i="16"/>
  <c r="D838" i="16"/>
  <c r="C838" i="16"/>
  <c r="D828" i="16"/>
  <c r="C828" i="16"/>
  <c r="C670" i="16"/>
  <c r="D670" i="16"/>
  <c r="C786" i="16"/>
  <c r="D786" i="16"/>
  <c r="D690" i="16"/>
  <c r="C690" i="16"/>
  <c r="AG661" i="16"/>
  <c r="AG662" i="16" s="1"/>
  <c r="S724" i="16"/>
  <c r="AG650" i="16"/>
  <c r="AH650" i="16" s="1"/>
  <c r="AI650" i="16" s="1"/>
  <c r="R545" i="16"/>
  <c r="T545" i="16" s="1"/>
  <c r="U545" i="16" s="1"/>
  <c r="V545" i="16" s="1"/>
  <c r="D471" i="16"/>
  <c r="AF661" i="16"/>
  <c r="AE608" i="16"/>
  <c r="AG608" i="16" s="1"/>
  <c r="AG609" i="16" s="1"/>
  <c r="R577" i="16"/>
  <c r="T577" i="16" s="1"/>
  <c r="U577" i="16" s="1"/>
  <c r="V577" i="16" s="1"/>
  <c r="AH335" i="16"/>
  <c r="AI335" i="16" s="1"/>
  <c r="AG419" i="16"/>
  <c r="AH419" i="16" s="1"/>
  <c r="AI419" i="16" s="1"/>
  <c r="C450" i="16"/>
  <c r="AF419" i="16"/>
  <c r="T724" i="16"/>
  <c r="U724" i="16" s="1"/>
  <c r="V724" i="16" s="1"/>
  <c r="T461" i="16"/>
  <c r="U461" i="16" s="1"/>
  <c r="V461" i="16" s="1"/>
  <c r="C460" i="16"/>
  <c r="AG599" i="16"/>
  <c r="AG798" i="16"/>
  <c r="C355" i="16"/>
  <c r="C513" i="16"/>
  <c r="C429" i="16"/>
  <c r="D556" i="16"/>
  <c r="C556" i="16"/>
  <c r="AH608" i="16"/>
  <c r="AI608" i="16" s="1"/>
  <c r="AH733" i="16"/>
  <c r="AI733" i="16" s="1"/>
  <c r="D419" i="16"/>
  <c r="C419" i="16"/>
  <c r="C545" i="16"/>
  <c r="D545" i="16"/>
  <c r="AH765" i="16"/>
  <c r="AI765" i="16" s="1"/>
  <c r="AH712" i="16"/>
  <c r="AI712" i="16" s="1"/>
  <c r="D712" i="16" s="1"/>
  <c r="AG714" i="16"/>
  <c r="D397" i="16"/>
  <c r="AH787" i="16"/>
  <c r="AI787" i="16" s="1"/>
  <c r="AG788" i="16"/>
  <c r="AH723" i="16"/>
  <c r="AI723" i="16" s="1"/>
  <c r="D345" i="16"/>
  <c r="C345" i="16"/>
  <c r="U597" i="16"/>
  <c r="V597" i="16" s="1"/>
  <c r="AH775" i="16"/>
  <c r="AI775" i="16" s="1"/>
  <c r="C439" i="16"/>
  <c r="D439" i="16"/>
  <c r="U639" i="16"/>
  <c r="V639" i="16" s="1"/>
  <c r="D460" i="16"/>
  <c r="U608" i="16"/>
  <c r="V608" i="16" s="1"/>
  <c r="T609" i="16"/>
  <c r="D492" i="16"/>
  <c r="C492" i="16"/>
  <c r="U755" i="16"/>
  <c r="V755" i="16" s="1"/>
  <c r="T756" i="16"/>
  <c r="D523" i="16"/>
  <c r="C523" i="16"/>
  <c r="U775" i="16"/>
  <c r="V775" i="16" s="1"/>
  <c r="D765" i="16" s="1"/>
  <c r="T798" i="16"/>
  <c r="D408" i="16"/>
  <c r="C408" i="16"/>
  <c r="T683" i="16"/>
  <c r="D346" i="16"/>
  <c r="C346" i="16"/>
  <c r="D366" i="16"/>
  <c r="C366" i="16"/>
  <c r="D534" i="16"/>
  <c r="C534" i="16"/>
  <c r="C388" i="16"/>
  <c r="D388" i="16"/>
  <c r="C418" i="16"/>
  <c r="D418" i="16"/>
  <c r="C471" i="16"/>
  <c r="C555" i="16"/>
  <c r="C544" i="16"/>
  <c r="AG756" i="16"/>
  <c r="T620" i="16"/>
  <c r="AH681" i="16"/>
  <c r="AI681" i="16" s="1"/>
  <c r="D691" i="16" s="1"/>
  <c r="D376" i="16"/>
  <c r="C376" i="16"/>
  <c r="AF713" i="16"/>
  <c r="D481" i="16"/>
  <c r="C481" i="16"/>
  <c r="U766" i="16"/>
  <c r="V766" i="16" s="1"/>
  <c r="T767" i="16"/>
  <c r="D565" i="16"/>
  <c r="C565" i="16"/>
  <c r="R713" i="16"/>
  <c r="T713" i="16" s="1"/>
  <c r="U713" i="16" s="1"/>
  <c r="V713" i="16" s="1"/>
  <c r="C334" i="16"/>
  <c r="D334" i="16"/>
  <c r="D324" i="16"/>
  <c r="C324" i="16"/>
  <c r="AG671" i="16"/>
  <c r="AF671" i="16"/>
  <c r="AH713" i="16"/>
  <c r="AI713" i="16" s="1"/>
  <c r="AF745" i="16"/>
  <c r="AE745" i="16"/>
  <c r="AG745" i="16" s="1"/>
  <c r="AF703" i="16"/>
  <c r="AE703" i="16"/>
  <c r="AG703" i="16" s="1"/>
  <c r="AH703" i="16" s="1"/>
  <c r="AI703" i="16" s="1"/>
  <c r="AE682" i="16"/>
  <c r="AG682" i="16" s="1"/>
  <c r="AH682" i="16" s="1"/>
  <c r="AI682" i="16" s="1"/>
  <c r="AF682" i="16"/>
  <c r="AG336" i="16"/>
  <c r="AE766" i="16"/>
  <c r="AG766" i="16" s="1"/>
  <c r="AH766" i="16" s="1"/>
  <c r="AI766" i="16" s="1"/>
  <c r="AF766" i="16"/>
  <c r="T347" i="16"/>
  <c r="T389" i="16"/>
  <c r="R734" i="16"/>
  <c r="T734" i="16" s="1"/>
  <c r="U734" i="16" s="1"/>
  <c r="V734" i="16" s="1"/>
  <c r="S734" i="16"/>
  <c r="T567" i="16"/>
  <c r="AF829" i="16"/>
  <c r="AE829" i="16"/>
  <c r="AG829" i="16" s="1"/>
  <c r="AH829" i="16" s="1"/>
  <c r="AI829" i="16" s="1"/>
  <c r="D839" i="16" s="1"/>
  <c r="R587" i="16"/>
  <c r="T587" i="16" s="1"/>
  <c r="U587" i="16" s="1"/>
  <c r="V587" i="16" s="1"/>
  <c r="S587" i="16"/>
  <c r="AG389" i="16"/>
  <c r="R839" i="16"/>
  <c r="T839" i="16" s="1"/>
  <c r="U839" i="16" s="1"/>
  <c r="V839" i="16" s="1"/>
  <c r="S839" i="16"/>
  <c r="T557" i="16"/>
  <c r="AE724" i="16"/>
  <c r="AG724" i="16" s="1"/>
  <c r="AH724" i="16" s="1"/>
  <c r="AI724" i="16" s="1"/>
  <c r="AF724" i="16"/>
  <c r="T399" i="16"/>
  <c r="U586" i="16"/>
  <c r="V586" i="16" s="1"/>
  <c r="C576" i="16" s="1"/>
  <c r="R776" i="16"/>
  <c r="T776" i="16" s="1"/>
  <c r="U776" i="16" s="1"/>
  <c r="V776" i="16" s="1"/>
  <c r="S776" i="16"/>
  <c r="AG410" i="16"/>
  <c r="R472" i="16"/>
  <c r="T472" i="16" s="1"/>
  <c r="S472" i="16"/>
  <c r="AG347" i="16"/>
  <c r="T357" i="16"/>
  <c r="R692" i="16"/>
  <c r="T692" i="16" s="1"/>
  <c r="U692" i="16" s="1"/>
  <c r="V692" i="16" s="1"/>
  <c r="S692" i="16"/>
  <c r="AG536" i="16"/>
  <c r="AG378" i="16"/>
  <c r="U514" i="16"/>
  <c r="V514" i="16" s="1"/>
  <c r="T515" i="16"/>
  <c r="AG546" i="16"/>
  <c r="T546" i="16"/>
  <c r="AH503" i="16"/>
  <c r="AI503" i="16" s="1"/>
  <c r="AG504" i="16"/>
  <c r="U503" i="16"/>
  <c r="V503" i="16" s="1"/>
  <c r="T504" i="16"/>
  <c r="AH493" i="16"/>
  <c r="AI493" i="16" s="1"/>
  <c r="AG494" i="16"/>
  <c r="T462" i="16"/>
  <c r="AH451" i="16"/>
  <c r="AI451" i="16" s="1"/>
  <c r="AG452" i="16"/>
  <c r="U451" i="16"/>
  <c r="V451" i="16" s="1"/>
  <c r="T452" i="16"/>
  <c r="AH440" i="16"/>
  <c r="AI440" i="16" s="1"/>
  <c r="AG441" i="16"/>
  <c r="AE640" i="16"/>
  <c r="AG640" i="16" s="1"/>
  <c r="AH640" i="16" s="1"/>
  <c r="AI640" i="16" s="1"/>
  <c r="AF640" i="16"/>
  <c r="S629" i="16"/>
  <c r="R629" i="16"/>
  <c r="T629" i="16" s="1"/>
  <c r="AF619" i="16"/>
  <c r="AE619" i="16"/>
  <c r="AG619" i="16" s="1"/>
  <c r="AH619" i="16" s="1"/>
  <c r="AI619" i="16" s="1"/>
  <c r="AE577" i="16"/>
  <c r="AG577" i="16" s="1"/>
  <c r="AH577" i="16" s="1"/>
  <c r="AI577" i="16" s="1"/>
  <c r="AF577" i="16"/>
  <c r="AF556" i="16"/>
  <c r="AE556" i="16"/>
  <c r="AG556" i="16" s="1"/>
  <c r="AH556" i="16" s="1"/>
  <c r="AI556" i="16" s="1"/>
  <c r="S524" i="16"/>
  <c r="R524" i="16"/>
  <c r="T524" i="16" s="1"/>
  <c r="AE514" i="16"/>
  <c r="AG514" i="16" s="1"/>
  <c r="AF514" i="16"/>
  <c r="AE461" i="16"/>
  <c r="AG461" i="16" s="1"/>
  <c r="AF461" i="16"/>
  <c r="AE692" i="16"/>
  <c r="AG692" i="16" s="1"/>
  <c r="AH692" i="16" s="1"/>
  <c r="AI692" i="16" s="1"/>
  <c r="AF692" i="16"/>
  <c r="AE524" i="16"/>
  <c r="AG524" i="16" s="1"/>
  <c r="AF524" i="16"/>
  <c r="R703" i="16"/>
  <c r="T703" i="16" s="1"/>
  <c r="S703" i="16"/>
  <c r="AE398" i="16"/>
  <c r="AG398" i="16" s="1"/>
  <c r="AF398" i="16"/>
  <c r="R440" i="16"/>
  <c r="T440" i="16" s="1"/>
  <c r="S440" i="16"/>
  <c r="R598" i="16"/>
  <c r="T598" i="16" s="1"/>
  <c r="U598" i="16" s="1"/>
  <c r="V598" i="16" s="1"/>
  <c r="S598" i="16"/>
  <c r="AE776" i="16"/>
  <c r="AG776" i="16" s="1"/>
  <c r="AH776" i="16" s="1"/>
  <c r="AI776" i="16" s="1"/>
  <c r="AF776" i="16"/>
  <c r="AE430" i="16"/>
  <c r="AG430" i="16" s="1"/>
  <c r="AF430" i="16"/>
  <c r="R640" i="16"/>
  <c r="T640" i="16" s="1"/>
  <c r="U640" i="16" s="1"/>
  <c r="V640" i="16" s="1"/>
  <c r="S640" i="16"/>
  <c r="AE325" i="16"/>
  <c r="AG325" i="16" s="1"/>
  <c r="AF325" i="16"/>
  <c r="R745" i="16"/>
  <c r="T745" i="16" s="1"/>
  <c r="U745" i="16" s="1"/>
  <c r="V745" i="16" s="1"/>
  <c r="S745" i="16"/>
  <c r="R482" i="16"/>
  <c r="T482" i="16" s="1"/>
  <c r="S482" i="16"/>
  <c r="R671" i="16"/>
  <c r="T671" i="16" s="1"/>
  <c r="U671" i="16" s="1"/>
  <c r="V671" i="16" s="1"/>
  <c r="C661" i="16" s="1"/>
  <c r="S671" i="16"/>
  <c r="R377" i="16"/>
  <c r="T377" i="16" s="1"/>
  <c r="U377" i="16" s="1"/>
  <c r="V377" i="16" s="1"/>
  <c r="S377" i="16"/>
  <c r="R409" i="16"/>
  <c r="T409" i="16" s="1"/>
  <c r="U409" i="16" s="1"/>
  <c r="V409" i="16" s="1"/>
  <c r="S409" i="16"/>
  <c r="R325" i="16"/>
  <c r="T325" i="16" s="1"/>
  <c r="U325" i="16" s="1"/>
  <c r="V325" i="16" s="1"/>
  <c r="S325" i="16"/>
  <c r="AE472" i="16"/>
  <c r="AG472" i="16" s="1"/>
  <c r="AF472" i="16"/>
  <c r="R335" i="16"/>
  <c r="T335" i="16" s="1"/>
  <c r="U335" i="16" s="1"/>
  <c r="V335" i="16" s="1"/>
  <c r="S335" i="16"/>
  <c r="R829" i="16"/>
  <c r="T829" i="16" s="1"/>
  <c r="U829" i="16" s="1"/>
  <c r="V829" i="16" s="1"/>
  <c r="S829" i="16"/>
  <c r="AF566" i="16"/>
  <c r="AE566" i="16"/>
  <c r="AG566" i="16" s="1"/>
  <c r="AH566" i="16" s="1"/>
  <c r="AI566" i="16" s="1"/>
  <c r="AE734" i="16"/>
  <c r="AG734" i="16" s="1"/>
  <c r="AH734" i="16" s="1"/>
  <c r="AI734" i="16" s="1"/>
  <c r="AF734" i="16"/>
  <c r="R367" i="16"/>
  <c r="T367" i="16" s="1"/>
  <c r="U367" i="16" s="1"/>
  <c r="V367" i="16" s="1"/>
  <c r="S367" i="16"/>
  <c r="R493" i="16"/>
  <c r="T493" i="16" s="1"/>
  <c r="S493" i="16"/>
  <c r="AE818" i="16"/>
  <c r="AG818" i="16" s="1"/>
  <c r="AH818" i="16" s="1"/>
  <c r="AI818" i="16" s="1"/>
  <c r="D818" i="16" s="1"/>
  <c r="AF818" i="16"/>
  <c r="AE629" i="16"/>
  <c r="AG629" i="16" s="1"/>
  <c r="AF629" i="16"/>
  <c r="AE367" i="16"/>
  <c r="AG367" i="16" s="1"/>
  <c r="AF367" i="16"/>
  <c r="R787" i="16"/>
  <c r="T787" i="16" s="1"/>
  <c r="S787" i="16"/>
  <c r="R535" i="16"/>
  <c r="T535" i="16" s="1"/>
  <c r="S535" i="16"/>
  <c r="AE587" i="16"/>
  <c r="AG587" i="16" s="1"/>
  <c r="AF587" i="16"/>
  <c r="AE356" i="16"/>
  <c r="AG356" i="16" s="1"/>
  <c r="AH356" i="16" s="1"/>
  <c r="AI356" i="16" s="1"/>
  <c r="C356" i="16" s="1"/>
  <c r="AF356" i="16"/>
  <c r="D745" i="16" l="1"/>
  <c r="C745" i="16"/>
  <c r="D724" i="16"/>
  <c r="C724" i="16"/>
  <c r="D576" i="16"/>
  <c r="D733" i="16"/>
  <c r="C733" i="16"/>
  <c r="D639" i="16"/>
  <c r="C639" i="16"/>
  <c r="C712" i="16"/>
  <c r="D776" i="16"/>
  <c r="C776" i="16"/>
  <c r="C640" i="16"/>
  <c r="D640" i="16"/>
  <c r="D734" i="16"/>
  <c r="C734" i="16"/>
  <c r="C765" i="16"/>
  <c r="D577" i="16"/>
  <c r="C577" i="16"/>
  <c r="C691" i="16"/>
  <c r="D766" i="16"/>
  <c r="C766" i="16"/>
  <c r="D597" i="16"/>
  <c r="C597" i="16"/>
  <c r="D713" i="16"/>
  <c r="C713" i="16"/>
  <c r="D775" i="16"/>
  <c r="C775" i="16"/>
  <c r="T830" i="16"/>
  <c r="T840" i="16"/>
  <c r="AG819" i="16"/>
  <c r="AH671" i="16"/>
  <c r="AI671" i="16" s="1"/>
  <c r="AG672" i="16"/>
  <c r="T672" i="16"/>
  <c r="AH661" i="16"/>
  <c r="AI661" i="16" s="1"/>
  <c r="C671" i="16" s="1"/>
  <c r="C818" i="16"/>
  <c r="D661" i="16"/>
  <c r="D797" i="16"/>
  <c r="C797" i="16"/>
  <c r="C839" i="16"/>
  <c r="C829" i="16"/>
  <c r="D829" i="16"/>
  <c r="D671" i="16"/>
  <c r="D692" i="16"/>
  <c r="C692" i="16"/>
  <c r="D682" i="16"/>
  <c r="C682" i="16"/>
  <c r="C650" i="16"/>
  <c r="D650" i="16"/>
  <c r="D608" i="16"/>
  <c r="C608" i="16"/>
  <c r="D598" i="16"/>
  <c r="C598" i="16"/>
  <c r="T578" i="16"/>
  <c r="AG420" i="16"/>
  <c r="AG651" i="16"/>
  <c r="T725" i="16"/>
  <c r="AG725" i="16"/>
  <c r="AG777" i="16"/>
  <c r="T735" i="16"/>
  <c r="T777" i="16"/>
  <c r="AG620" i="16"/>
  <c r="AH745" i="16"/>
  <c r="AI745" i="16" s="1"/>
  <c r="AG746" i="16"/>
  <c r="AG641" i="16"/>
  <c r="AG693" i="16"/>
  <c r="AG735" i="16"/>
  <c r="AH629" i="16"/>
  <c r="AI629" i="16" s="1"/>
  <c r="D629" i="16" s="1"/>
  <c r="AG630" i="16"/>
  <c r="D503" i="16"/>
  <c r="T746" i="16"/>
  <c r="AG704" i="16"/>
  <c r="D356" i="16"/>
  <c r="AG767" i="16"/>
  <c r="U703" i="16"/>
  <c r="V703" i="16" s="1"/>
  <c r="T704" i="16"/>
  <c r="C451" i="16"/>
  <c r="D451" i="16"/>
  <c r="T714" i="16"/>
  <c r="T599" i="16"/>
  <c r="U787" i="16"/>
  <c r="V787" i="16" s="1"/>
  <c r="T788" i="16"/>
  <c r="C409" i="16"/>
  <c r="D409" i="16"/>
  <c r="U629" i="16"/>
  <c r="V629" i="16" s="1"/>
  <c r="T630" i="16"/>
  <c r="D566" i="16"/>
  <c r="C566" i="16"/>
  <c r="C367" i="16"/>
  <c r="D367" i="16"/>
  <c r="AG683" i="16"/>
  <c r="T641" i="16"/>
  <c r="T693" i="16"/>
  <c r="C325" i="16"/>
  <c r="D325" i="16"/>
  <c r="T588" i="16"/>
  <c r="T473" i="16"/>
  <c r="U472" i="16"/>
  <c r="V472" i="16" s="1"/>
  <c r="T410" i="16"/>
  <c r="AH430" i="16"/>
  <c r="AI430" i="16" s="1"/>
  <c r="AG431" i="16"/>
  <c r="AG557" i="16"/>
  <c r="AH587" i="16"/>
  <c r="AI587" i="16" s="1"/>
  <c r="D587" i="16" s="1"/>
  <c r="AG588" i="16"/>
  <c r="AH398" i="16"/>
  <c r="AI398" i="16" s="1"/>
  <c r="AG399" i="16"/>
  <c r="AG578" i="16"/>
  <c r="T336" i="16"/>
  <c r="T368" i="16"/>
  <c r="AG357" i="16"/>
  <c r="T326" i="16"/>
  <c r="AG567" i="16"/>
  <c r="AH325" i="16"/>
  <c r="AI325" i="16" s="1"/>
  <c r="AG326" i="16"/>
  <c r="T378" i="16"/>
  <c r="AH367" i="16"/>
  <c r="AI367" i="16" s="1"/>
  <c r="AG368" i="16"/>
  <c r="U535" i="16"/>
  <c r="V535" i="16" s="1"/>
  <c r="T536" i="16"/>
  <c r="AH524" i="16"/>
  <c r="AI524" i="16" s="1"/>
  <c r="AG525" i="16"/>
  <c r="U524" i="16"/>
  <c r="V524" i="16" s="1"/>
  <c r="D514" i="16" s="1"/>
  <c r="T525" i="16"/>
  <c r="AH514" i="16"/>
  <c r="AI514" i="16" s="1"/>
  <c r="AG515" i="16"/>
  <c r="U493" i="16"/>
  <c r="V493" i="16" s="1"/>
  <c r="T494" i="16"/>
  <c r="U482" i="16"/>
  <c r="V482" i="16" s="1"/>
  <c r="C472" i="16" s="1"/>
  <c r="T483" i="16"/>
  <c r="AH472" i="16"/>
  <c r="AI472" i="16" s="1"/>
  <c r="AG473" i="16"/>
  <c r="AH461" i="16"/>
  <c r="AI461" i="16" s="1"/>
  <c r="C461" i="16" s="1"/>
  <c r="AG462" i="16"/>
  <c r="U440" i="16"/>
  <c r="V440" i="16" s="1"/>
  <c r="T441" i="16"/>
  <c r="C587" i="16" l="1"/>
  <c r="D755" i="16"/>
  <c r="C755" i="16"/>
  <c r="D619" i="16"/>
  <c r="C619" i="16"/>
  <c r="C629" i="16"/>
  <c r="D703" i="16"/>
  <c r="C703" i="16"/>
  <c r="D787" i="16"/>
  <c r="C787" i="16"/>
  <c r="C514" i="16"/>
  <c r="D461" i="16"/>
  <c r="D398" i="16"/>
  <c r="C398" i="16"/>
  <c r="D535" i="16"/>
  <c r="C535" i="16"/>
  <c r="D524" i="16"/>
  <c r="C524" i="16"/>
  <c r="D377" i="16"/>
  <c r="C377" i="16"/>
  <c r="D440" i="16"/>
  <c r="C440" i="16"/>
  <c r="C430" i="16"/>
  <c r="D430" i="16"/>
  <c r="D493" i="16"/>
  <c r="C493" i="16"/>
  <c r="C482" i="16"/>
  <c r="D482" i="16"/>
  <c r="D472" i="16"/>
  <c r="C335" i="16"/>
  <c r="D335" i="16"/>
</calcChain>
</file>

<file path=xl/sharedStrings.xml><?xml version="1.0" encoding="utf-8"?>
<sst xmlns="http://schemas.openxmlformats.org/spreadsheetml/2006/main" count="2677" uniqueCount="84">
  <si>
    <t>días</t>
  </si>
  <si>
    <t>Análisis</t>
  </si>
  <si>
    <t>Tara</t>
  </si>
  <si>
    <t>Peso antes análisis</t>
  </si>
  <si>
    <t>Después muestreo</t>
  </si>
  <si>
    <t>Pes inicial</t>
  </si>
  <si>
    <t>Factor</t>
  </si>
  <si>
    <t>Concentració corregida</t>
  </si>
  <si>
    <t>%</t>
  </si>
  <si>
    <t>Pes MOSTRA abans anàlisi</t>
  </si>
  <si>
    <t>Pes MOSTRA després anàlisi</t>
  </si>
  <si>
    <t>algo deu haver passat amb la placa</t>
  </si>
  <si>
    <t>7630-2</t>
  </si>
  <si>
    <t>7617-3</t>
  </si>
  <si>
    <t>7616-2</t>
  </si>
  <si>
    <t>7616-1</t>
  </si>
  <si>
    <t>7615-3</t>
  </si>
  <si>
    <t>7615-2</t>
  </si>
  <si>
    <t>7615-1</t>
  </si>
  <si>
    <t>7614-2</t>
  </si>
  <si>
    <t>7614-1</t>
  </si>
  <si>
    <t>7603-1</t>
  </si>
  <si>
    <t>7602-1</t>
  </si>
  <si>
    <t>7619-2</t>
  </si>
  <si>
    <t>7619-1</t>
  </si>
  <si>
    <t>7600-2</t>
  </si>
  <si>
    <t>7600-1</t>
  </si>
  <si>
    <t>7601-2</t>
  </si>
  <si>
    <t>7601-1</t>
  </si>
  <si>
    <t>7597-2</t>
  </si>
  <si>
    <t>7599-2</t>
  </si>
  <si>
    <t>7599-1</t>
  </si>
  <si>
    <t>7590-2</t>
  </si>
  <si>
    <t>7579-2</t>
  </si>
  <si>
    <t>7579-1</t>
  </si>
  <si>
    <t>7581-2</t>
  </si>
  <si>
    <t>7570-1</t>
  </si>
  <si>
    <t>OLEO</t>
  </si>
  <si>
    <t>N</t>
  </si>
  <si>
    <t>CREC QUE S'HA UTILITZAT EL FACTOR EQUIVOCAT I HAURIA DE SER LA MEITAT (14/7/23)</t>
  </si>
  <si>
    <t>només un replicat</t>
  </si>
  <si>
    <t>Només un replicat</t>
  </si>
  <si>
    <t>només 1 replicat dins del rang</t>
  </si>
  <si>
    <t>Només s'ha fet un replicat i està fora de rang</t>
  </si>
  <si>
    <t>Només s'ha fet un replicat</t>
  </si>
  <si>
    <t>càmara sense funcionar entre 5 i 7 agost</t>
  </si>
  <si>
    <t>Molta variabilitat entre els replicats</t>
  </si>
  <si>
    <t>dia 0 només 1 replicat vàlid. dos fora de rang</t>
  </si>
  <si>
    <t>inicial només un replicat. els altres dos fora de rang</t>
  </si>
  <si>
    <t>promedio</t>
  </si>
  <si>
    <t>desvest</t>
  </si>
  <si>
    <t>FINAL</t>
  </si>
  <si>
    <t>PREVIO</t>
  </si>
  <si>
    <t>7588-1</t>
  </si>
  <si>
    <t>7588-2</t>
  </si>
  <si>
    <t>7590-1</t>
  </si>
  <si>
    <t>7585-1</t>
  </si>
  <si>
    <t>7585-2</t>
  </si>
  <si>
    <t>7591-2</t>
  </si>
  <si>
    <t>7591-1</t>
  </si>
  <si>
    <t>7617-1</t>
  </si>
  <si>
    <t>7617-2</t>
  </si>
  <si>
    <t>7629-2</t>
  </si>
  <si>
    <t>7630-1</t>
  </si>
  <si>
    <t>7654-1</t>
  </si>
  <si>
    <t>7589-1</t>
  </si>
  <si>
    <t>7654-2</t>
  </si>
  <si>
    <t>7655-1</t>
  </si>
  <si>
    <t>7629-1</t>
  </si>
  <si>
    <t>7631-1</t>
  </si>
  <si>
    <t>7631-2</t>
  </si>
  <si>
    <t>7707-4</t>
  </si>
  <si>
    <t>7707-3</t>
  </si>
  <si>
    <t>7707-2</t>
  </si>
  <si>
    <t>7707-1</t>
  </si>
  <si>
    <t>7656-1</t>
  </si>
  <si>
    <t>7656-2</t>
  </si>
  <si>
    <t>7655-2</t>
  </si>
  <si>
    <t>Només un replicat dins del rang</t>
  </si>
  <si>
    <t>Un replicat fora de rang</t>
  </si>
  <si>
    <t>Els dos replicats fora de rang</t>
  </si>
  <si>
    <t>Donen sospitosament similar a dos matrassos que es van llegir el mateix dia. Podria ser que es llegissin dos cops els mateixos matrassos i s'oblidessin de llegir aquests? O que es pesessin els matrassos de les plaques equivocades?</t>
  </si>
  <si>
    <t>Es podrien intercanviar els valors amb dia 35 de 35716 i 35717</t>
  </si>
  <si>
    <t>Problema 17/11: crec que no es va arribar a pesar i analitzar aquesta placa.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</si>
</sst>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2" fontId="3" fillId="0" borderId="1" xfId="0" applyNumberFormat="1" applyFont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6" fillId="0" borderId="0" xfId="0" applyFont="1"/>
    <xf numFmtId="0" fontId="12" fillId="0" borderId="0" xfId="0" applyFont="1"/>
    <xf numFmtId="0" fontId="13" fillId="0" borderId="0" xfId="0" applyFont="1"/>
    <xf numFmtId="2" fontId="6" fillId="4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" fillId="0" borderId="0" xfId="0" applyNumberFormat="1" applyFont="1"/>
    <xf numFmtId="2" fontId="11" fillId="6" borderId="1" xfId="0" applyNumberFormat="1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12" fillId="0" borderId="0" xfId="0" applyNumberFormat="1" applyFont="1"/>
    <xf numFmtId="2" fontId="11" fillId="10" borderId="1" xfId="0" applyNumberFormat="1" applyFont="1" applyFill="1" applyBorder="1" applyAlignment="1">
      <alignment horizontal="center" vertical="center"/>
    </xf>
    <xf numFmtId="2" fontId="3" fillId="0" borderId="0" xfId="0" applyNumberFormat="1" applyFont="1"/>
    <xf numFmtId="0" fontId="0" fillId="0" borderId="0" xfId="0" applyAlignment="1">
      <alignment vertical="center"/>
    </xf>
    <xf numFmtId="0" fontId="14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2" fontId="11" fillId="3" borderId="2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164" fontId="11" fillId="0" borderId="0" xfId="0" applyNumberFormat="1" applyFont="1"/>
    <xf numFmtId="0" fontId="10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3" fillId="13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6" fontId="1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11" fillId="12" borderId="1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1'!$D$319:$D$325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4.2339987795442395</c:v>
                  </c:pt>
                  <c:pt idx="2">
                    <c:v>7.3687976896134204</c:v>
                  </c:pt>
                  <c:pt idx="3">
                    <c:v>2.0853300747867882</c:v>
                  </c:pt>
                  <c:pt idx="4">
                    <c:v>2.4414267879519249</c:v>
                  </c:pt>
                  <c:pt idx="5">
                    <c:v>1.8986666426569543</c:v>
                  </c:pt>
                  <c:pt idx="6">
                    <c:v>3.5855117613253298</c:v>
                  </c:pt>
                </c:numCache>
              </c:numRef>
            </c:plus>
            <c:minus>
              <c:numRef>
                <c:f>'Hoja 1'!$D$319:$D$325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4.2339987795442395</c:v>
                  </c:pt>
                  <c:pt idx="2">
                    <c:v>7.3687976896134204</c:v>
                  </c:pt>
                  <c:pt idx="3">
                    <c:v>2.0853300747867882</c:v>
                  </c:pt>
                  <c:pt idx="4">
                    <c:v>2.4414267879519249</c:v>
                  </c:pt>
                  <c:pt idx="5">
                    <c:v>1.8986666426569543</c:v>
                  </c:pt>
                  <c:pt idx="6">
                    <c:v>3.5855117613253298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1'!$C$319:$C$325</c:f>
              <c:numCache>
                <c:formatCode>0.00</c:formatCode>
                <c:ptCount val="7"/>
                <c:pt idx="0">
                  <c:v>100</c:v>
                </c:pt>
                <c:pt idx="1">
                  <c:v>64.593366546875131</c:v>
                </c:pt>
                <c:pt idx="2">
                  <c:v>50.656134396998411</c:v>
                </c:pt>
                <c:pt idx="3">
                  <c:v>49.184571875574207</c:v>
                </c:pt>
                <c:pt idx="4">
                  <c:v>44.460664767464664</c:v>
                </c:pt>
                <c:pt idx="5">
                  <c:v>40.147182037444487</c:v>
                </c:pt>
                <c:pt idx="6">
                  <c:v>34.768942669729846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9-4501-9360-BC6C933B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1'!$D$413:$D$419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0.15165502856768406</c:v>
                  </c:pt>
                  <c:pt idx="2">
                    <c:v>0.35659004946662248</c:v>
                  </c:pt>
                  <c:pt idx="3">
                    <c:v>2.0256921215169421</c:v>
                  </c:pt>
                  <c:pt idx="4">
                    <c:v>1.9178079672756339</c:v>
                  </c:pt>
                  <c:pt idx="5">
                    <c:v>0.57772662191479973</c:v>
                  </c:pt>
                  <c:pt idx="6">
                    <c:v>1.8275938073928915</c:v>
                  </c:pt>
                </c:numCache>
              </c:numRef>
            </c:plus>
            <c:minus>
              <c:numRef>
                <c:f>'Hoja 1'!$D$413:$D$419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0.15165502856768406</c:v>
                  </c:pt>
                  <c:pt idx="2">
                    <c:v>0.35659004946662248</c:v>
                  </c:pt>
                  <c:pt idx="3">
                    <c:v>2.0256921215169421</c:v>
                  </c:pt>
                  <c:pt idx="4">
                    <c:v>1.9178079672756339</c:v>
                  </c:pt>
                  <c:pt idx="5">
                    <c:v>0.57772662191479973</c:v>
                  </c:pt>
                  <c:pt idx="6">
                    <c:v>1.8275938073928915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1'!$C$413:$C$419</c:f>
              <c:numCache>
                <c:formatCode>0.00</c:formatCode>
                <c:ptCount val="7"/>
                <c:pt idx="0">
                  <c:v>100</c:v>
                </c:pt>
                <c:pt idx="1">
                  <c:v>61.552572319084192</c:v>
                </c:pt>
                <c:pt idx="2">
                  <c:v>49.031003621049138</c:v>
                </c:pt>
                <c:pt idx="3">
                  <c:v>44.45541917920454</c:v>
                </c:pt>
                <c:pt idx="4">
                  <c:v>39.034380236283624</c:v>
                </c:pt>
                <c:pt idx="5">
                  <c:v>31.254481046184594</c:v>
                </c:pt>
                <c:pt idx="6">
                  <c:v>30.118688374358257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C-4E5E-8DA9-15F30E958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1'!$D$1043:$D$1049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2.9219364417215599</c:v>
                  </c:pt>
                  <c:pt idx="2">
                    <c:v>5.6794402573640728</c:v>
                  </c:pt>
                  <c:pt idx="3">
                    <c:v>1.151637978118049</c:v>
                  </c:pt>
                  <c:pt idx="4">
                    <c:v>11.729766665048647</c:v>
                  </c:pt>
                  <c:pt idx="5">
                    <c:v>3.5566850524589269</c:v>
                  </c:pt>
                  <c:pt idx="6">
                    <c:v>3.3120126219579915</c:v>
                  </c:pt>
                </c:numCache>
              </c:numRef>
            </c:plus>
            <c:minus>
              <c:numRef>
                <c:f>'Hoja 1'!$D$1043:$D$1049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2.9219364417215599</c:v>
                  </c:pt>
                  <c:pt idx="2">
                    <c:v>5.6794402573640728</c:v>
                  </c:pt>
                  <c:pt idx="3">
                    <c:v>1.151637978118049</c:v>
                  </c:pt>
                  <c:pt idx="4">
                    <c:v>11.729766665048647</c:v>
                  </c:pt>
                  <c:pt idx="5">
                    <c:v>3.5566850524589269</c:v>
                  </c:pt>
                  <c:pt idx="6">
                    <c:v>3.3120126219579915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1'!$C$1043:$C$1049</c:f>
              <c:numCache>
                <c:formatCode>0.00</c:formatCode>
                <c:ptCount val="7"/>
                <c:pt idx="0">
                  <c:v>100</c:v>
                </c:pt>
                <c:pt idx="1">
                  <c:v>65.937463904257967</c:v>
                </c:pt>
                <c:pt idx="2">
                  <c:v>54.280625707378157</c:v>
                </c:pt>
                <c:pt idx="3">
                  <c:v>47.638071708045885</c:v>
                </c:pt>
                <c:pt idx="4">
                  <c:v>38.085962115371665</c:v>
                </c:pt>
                <c:pt idx="5">
                  <c:v>36.075062717954687</c:v>
                </c:pt>
                <c:pt idx="6">
                  <c:v>32.171335568860705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6-44B5-9557-CDF13D03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1'!$D$424:$D$430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3.9355407895741221</c:v>
                  </c:pt>
                  <c:pt idx="2">
                    <c:v>0.65303046991134395</c:v>
                  </c:pt>
                  <c:pt idx="3">
                    <c:v>1.5029781123063117</c:v>
                  </c:pt>
                  <c:pt idx="4">
                    <c:v>1.1503652308126016</c:v>
                  </c:pt>
                  <c:pt idx="5">
                    <c:v>0.69347658434089288</c:v>
                  </c:pt>
                  <c:pt idx="6">
                    <c:v>1.5784760286213186</c:v>
                  </c:pt>
                </c:numCache>
              </c:numRef>
            </c:plus>
            <c:minus>
              <c:numRef>
                <c:f>'Hoja 1'!$D$424:$D$430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3.9355407895741221</c:v>
                  </c:pt>
                  <c:pt idx="2">
                    <c:v>0.65303046991134395</c:v>
                  </c:pt>
                  <c:pt idx="3">
                    <c:v>1.5029781123063117</c:v>
                  </c:pt>
                  <c:pt idx="4">
                    <c:v>1.1503652308126016</c:v>
                  </c:pt>
                  <c:pt idx="5">
                    <c:v>0.69347658434089288</c:v>
                  </c:pt>
                  <c:pt idx="6">
                    <c:v>1.5784760286213186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1'!$C$424:$C$430</c:f>
              <c:numCache>
                <c:formatCode>0.00</c:formatCode>
                <c:ptCount val="7"/>
                <c:pt idx="0">
                  <c:v>100</c:v>
                </c:pt>
                <c:pt idx="1">
                  <c:v>61.004507925498274</c:v>
                </c:pt>
                <c:pt idx="2">
                  <c:v>56.736480395503179</c:v>
                </c:pt>
                <c:pt idx="3">
                  <c:v>51.468869223976824</c:v>
                </c:pt>
                <c:pt idx="4">
                  <c:v>46.852246502299984</c:v>
                </c:pt>
                <c:pt idx="5">
                  <c:v>42.138650806268643</c:v>
                </c:pt>
                <c:pt idx="6">
                  <c:v>36.609400971828634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8-44C9-943F-9D8E60F1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1'!$D$434:$D$440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1.8281597849050988</c:v>
                  </c:pt>
                  <c:pt idx="2">
                    <c:v>1.1978958449690309</c:v>
                  </c:pt>
                  <c:pt idx="3">
                    <c:v>0.10697858075795645</c:v>
                  </c:pt>
                  <c:pt idx="4">
                    <c:v>1.7787423922773717</c:v>
                  </c:pt>
                  <c:pt idx="5">
                    <c:v>2.0543261743713992</c:v>
                  </c:pt>
                  <c:pt idx="6">
                    <c:v>1.909136019826249</c:v>
                  </c:pt>
                </c:numCache>
              </c:numRef>
            </c:plus>
            <c:minus>
              <c:numRef>
                <c:f>'Hoja 1'!$D$434:$D$440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1.8281597849050988</c:v>
                  </c:pt>
                  <c:pt idx="2">
                    <c:v>1.1978958449690309</c:v>
                  </c:pt>
                  <c:pt idx="3">
                    <c:v>0.10697858075795645</c:v>
                  </c:pt>
                  <c:pt idx="4">
                    <c:v>1.7787423922773717</c:v>
                  </c:pt>
                  <c:pt idx="5">
                    <c:v>2.0543261743713992</c:v>
                  </c:pt>
                  <c:pt idx="6">
                    <c:v>1.909136019826249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1'!$C$434:$C$440</c:f>
              <c:numCache>
                <c:formatCode>0.00</c:formatCode>
                <c:ptCount val="7"/>
                <c:pt idx="0">
                  <c:v>100</c:v>
                </c:pt>
                <c:pt idx="1">
                  <c:v>60.013416814174803</c:v>
                </c:pt>
                <c:pt idx="2">
                  <c:v>48.918540917020046</c:v>
                </c:pt>
                <c:pt idx="3">
                  <c:v>40.688489046472199</c:v>
                </c:pt>
                <c:pt idx="4">
                  <c:v>35.745703048869686</c:v>
                </c:pt>
                <c:pt idx="5">
                  <c:v>31.264916395103366</c:v>
                </c:pt>
                <c:pt idx="6">
                  <c:v>26.27750056488356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F-4ACD-82E1-06EF206F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1'!$D$445:$D$451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2.6423273048831124</c:v>
                  </c:pt>
                  <c:pt idx="2">
                    <c:v>1.151633866535829</c:v>
                  </c:pt>
                  <c:pt idx="3">
                    <c:v>2.8028333229924902</c:v>
                  </c:pt>
                  <c:pt idx="4">
                    <c:v>0.55149082302796326</c:v>
                  </c:pt>
                  <c:pt idx="5">
                    <c:v>0.30740966236777806</c:v>
                  </c:pt>
                  <c:pt idx="6">
                    <c:v>3.6885132814043531</c:v>
                  </c:pt>
                </c:numCache>
              </c:numRef>
            </c:plus>
            <c:minus>
              <c:numRef>
                <c:f>'Hoja 1'!$D$445:$D$451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2.6423273048831124</c:v>
                  </c:pt>
                  <c:pt idx="2">
                    <c:v>1.151633866535829</c:v>
                  </c:pt>
                  <c:pt idx="3">
                    <c:v>2.8028333229924902</c:v>
                  </c:pt>
                  <c:pt idx="4">
                    <c:v>0.55149082302796326</c:v>
                  </c:pt>
                  <c:pt idx="5">
                    <c:v>0.30740966236777806</c:v>
                  </c:pt>
                  <c:pt idx="6">
                    <c:v>3.6885132814043531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1'!$C$445:$C$451</c:f>
              <c:numCache>
                <c:formatCode>0.00</c:formatCode>
                <c:ptCount val="7"/>
                <c:pt idx="0">
                  <c:v>100</c:v>
                </c:pt>
                <c:pt idx="1">
                  <c:v>63.141495531042381</c:v>
                </c:pt>
                <c:pt idx="2">
                  <c:v>54.400036232675689</c:v>
                </c:pt>
                <c:pt idx="3">
                  <c:v>48.457257606050618</c:v>
                </c:pt>
                <c:pt idx="4">
                  <c:v>44.052012358664868</c:v>
                </c:pt>
                <c:pt idx="5">
                  <c:v>38.286236418729757</c:v>
                </c:pt>
                <c:pt idx="6">
                  <c:v>38.605558516088706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D-43B6-BBC7-B0035141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1'!$D$455:$D$461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5.1088206252252473</c:v>
                  </c:pt>
                  <c:pt idx="2">
                    <c:v>0.14409631404425355</c:v>
                  </c:pt>
                  <c:pt idx="3">
                    <c:v>0.80722390059955162</c:v>
                  </c:pt>
                  <c:pt idx="4">
                    <c:v>1.0830796547257735</c:v>
                  </c:pt>
                  <c:pt idx="5">
                    <c:v>2.3806163420894313</c:v>
                  </c:pt>
                  <c:pt idx="6">
                    <c:v>7.029504297058943</c:v>
                  </c:pt>
                </c:numCache>
              </c:numRef>
            </c:plus>
            <c:minus>
              <c:numRef>
                <c:f>'Hoja 1'!$D$455:$D$461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5.1088206252252473</c:v>
                  </c:pt>
                  <c:pt idx="2">
                    <c:v>0.14409631404425355</c:v>
                  </c:pt>
                  <c:pt idx="3">
                    <c:v>0.80722390059955162</c:v>
                  </c:pt>
                  <c:pt idx="4">
                    <c:v>1.0830796547257735</c:v>
                  </c:pt>
                  <c:pt idx="5">
                    <c:v>2.3806163420894313</c:v>
                  </c:pt>
                  <c:pt idx="6">
                    <c:v>7.029504297058943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1'!$C$455:$C$461</c:f>
              <c:numCache>
                <c:formatCode>0.00</c:formatCode>
                <c:ptCount val="7"/>
                <c:pt idx="0">
                  <c:v>100</c:v>
                </c:pt>
                <c:pt idx="1">
                  <c:v>63.065289615826543</c:v>
                </c:pt>
                <c:pt idx="2">
                  <c:v>48.781674525628276</c:v>
                </c:pt>
                <c:pt idx="3">
                  <c:v>42.299921639452904</c:v>
                </c:pt>
                <c:pt idx="4">
                  <c:v>35.879747913505298</c:v>
                </c:pt>
                <c:pt idx="5">
                  <c:v>32.814176619857548</c:v>
                </c:pt>
                <c:pt idx="6">
                  <c:v>33.092533440993691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C-42AC-991C-6BAFE879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1'!$D$466:$D$472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4.3828884069821159</c:v>
                  </c:pt>
                  <c:pt idx="2">
                    <c:v>3.4202056034338857</c:v>
                  </c:pt>
                  <c:pt idx="3">
                    <c:v>3.0407279871327462</c:v>
                  </c:pt>
                  <c:pt idx="4">
                    <c:v>2.644276579156335</c:v>
                  </c:pt>
                  <c:pt idx="5">
                    <c:v>3.4407832389394102</c:v>
                  </c:pt>
                  <c:pt idx="6">
                    <c:v>1.0214912028344529</c:v>
                  </c:pt>
                </c:numCache>
              </c:numRef>
            </c:plus>
            <c:minus>
              <c:numRef>
                <c:f>'Hoja 1'!$D$466:$D$472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4.3828884069821159</c:v>
                  </c:pt>
                  <c:pt idx="2">
                    <c:v>3.4202056034338857</c:v>
                  </c:pt>
                  <c:pt idx="3">
                    <c:v>3.0407279871327462</c:v>
                  </c:pt>
                  <c:pt idx="4">
                    <c:v>2.644276579156335</c:v>
                  </c:pt>
                  <c:pt idx="5">
                    <c:v>3.4407832389394102</c:v>
                  </c:pt>
                  <c:pt idx="6">
                    <c:v>1.0214912028344529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1'!$C$466:$C$472</c:f>
              <c:numCache>
                <c:formatCode>0.00</c:formatCode>
                <c:ptCount val="7"/>
                <c:pt idx="0">
                  <c:v>100</c:v>
                </c:pt>
                <c:pt idx="1">
                  <c:v>61.441949636202153</c:v>
                </c:pt>
                <c:pt idx="2">
                  <c:v>52.319564316215533</c:v>
                </c:pt>
                <c:pt idx="3">
                  <c:v>47.27950011489709</c:v>
                </c:pt>
                <c:pt idx="4">
                  <c:v>41.33835742061936</c:v>
                </c:pt>
                <c:pt idx="5">
                  <c:v>36.701796908875949</c:v>
                </c:pt>
                <c:pt idx="6">
                  <c:v>32.546938177656664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0-4D80-B875-5CE6B5E8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1'!$D$476:$D$482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4.8463956336530689</c:v>
                  </c:pt>
                  <c:pt idx="2">
                    <c:v>0.89222860982636454</c:v>
                  </c:pt>
                  <c:pt idx="3">
                    <c:v>0.4777632184628301</c:v>
                  </c:pt>
                  <c:pt idx="4">
                    <c:v>4.9338544332499984E-2</c:v>
                  </c:pt>
                  <c:pt idx="5">
                    <c:v>0.53928698313752876</c:v>
                  </c:pt>
                  <c:pt idx="6">
                    <c:v>0.39508840054002714</c:v>
                  </c:pt>
                </c:numCache>
              </c:numRef>
            </c:plus>
            <c:minus>
              <c:numRef>
                <c:f>'Hoja 1'!$D$476:$D$482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4.8463956336530689</c:v>
                  </c:pt>
                  <c:pt idx="2">
                    <c:v>0.89222860982636454</c:v>
                  </c:pt>
                  <c:pt idx="3">
                    <c:v>0.4777632184628301</c:v>
                  </c:pt>
                  <c:pt idx="4">
                    <c:v>4.9338544332499984E-2</c:v>
                  </c:pt>
                  <c:pt idx="5">
                    <c:v>0.53928698313752876</c:v>
                  </c:pt>
                  <c:pt idx="6">
                    <c:v>0.39508840054002714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1'!$C$476:$C$482</c:f>
              <c:numCache>
                <c:formatCode>0.00</c:formatCode>
                <c:ptCount val="7"/>
                <c:pt idx="0">
                  <c:v>100</c:v>
                </c:pt>
                <c:pt idx="1">
                  <c:v>60.477671777754956</c:v>
                </c:pt>
                <c:pt idx="2">
                  <c:v>47.90696159720973</c:v>
                </c:pt>
                <c:pt idx="3">
                  <c:v>42.169562741010793</c:v>
                </c:pt>
                <c:pt idx="4">
                  <c:v>36.344914292615684</c:v>
                </c:pt>
                <c:pt idx="5">
                  <c:v>31.189121872201174</c:v>
                </c:pt>
                <c:pt idx="6">
                  <c:v>28.258477922168574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8-4FEE-AA12-2F2DE9BE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1'!$D$487:$D$493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3.4530282097404688</c:v>
                  </c:pt>
                  <c:pt idx="2">
                    <c:v>4.0767509812325171</c:v>
                  </c:pt>
                  <c:pt idx="3">
                    <c:v>3.6298443263049109</c:v>
                  </c:pt>
                  <c:pt idx="4">
                    <c:v>1.7969665497526239</c:v>
                  </c:pt>
                  <c:pt idx="5">
                    <c:v>2.6927266957570608</c:v>
                  </c:pt>
                  <c:pt idx="6">
                    <c:v>4.5036917477050338</c:v>
                  </c:pt>
                </c:numCache>
              </c:numRef>
            </c:plus>
            <c:minus>
              <c:numRef>
                <c:f>'Hoja 1'!$D$487:$D$493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3.4530282097404688</c:v>
                  </c:pt>
                  <c:pt idx="2">
                    <c:v>4.0767509812325171</c:v>
                  </c:pt>
                  <c:pt idx="3">
                    <c:v>3.6298443263049109</c:v>
                  </c:pt>
                  <c:pt idx="4">
                    <c:v>1.7969665497526239</c:v>
                  </c:pt>
                  <c:pt idx="5">
                    <c:v>2.6927266957570608</c:v>
                  </c:pt>
                  <c:pt idx="6">
                    <c:v>4.5036917477050338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1'!$C$487:$C$493</c:f>
              <c:numCache>
                <c:formatCode>0.00</c:formatCode>
                <c:ptCount val="7"/>
                <c:pt idx="0">
                  <c:v>100</c:v>
                </c:pt>
                <c:pt idx="1">
                  <c:v>70.087903530191468</c:v>
                </c:pt>
                <c:pt idx="2">
                  <c:v>60.45176403537306</c:v>
                </c:pt>
                <c:pt idx="3">
                  <c:v>52.959727824913415</c:v>
                </c:pt>
                <c:pt idx="4">
                  <c:v>45.361373883947067</c:v>
                </c:pt>
                <c:pt idx="5">
                  <c:v>39.123790273809874</c:v>
                </c:pt>
                <c:pt idx="6">
                  <c:v>33.221649167634894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9-4A06-8D28-7B15F171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1'!$D$497:$D$503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5.7946957411969464</c:v>
                  </c:pt>
                  <c:pt idx="2">
                    <c:v>4.4568084388122786</c:v>
                  </c:pt>
                  <c:pt idx="3">
                    <c:v>4.0371824737189312</c:v>
                  </c:pt>
                  <c:pt idx="4">
                    <c:v>3.9729891699061888</c:v>
                  </c:pt>
                  <c:pt idx="5">
                    <c:v>1.8626611953610126</c:v>
                  </c:pt>
                  <c:pt idx="6">
                    <c:v>3.1458031401200501</c:v>
                  </c:pt>
                </c:numCache>
              </c:numRef>
            </c:plus>
            <c:minus>
              <c:numRef>
                <c:f>'Hoja 1'!$D$497:$D$503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5.7946957411969464</c:v>
                  </c:pt>
                  <c:pt idx="2">
                    <c:v>4.4568084388122786</c:v>
                  </c:pt>
                  <c:pt idx="3">
                    <c:v>4.0371824737189312</c:v>
                  </c:pt>
                  <c:pt idx="4">
                    <c:v>3.9729891699061888</c:v>
                  </c:pt>
                  <c:pt idx="5">
                    <c:v>1.8626611953610126</c:v>
                  </c:pt>
                  <c:pt idx="6">
                    <c:v>3.1458031401200501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1'!$C$497:$C$503</c:f>
              <c:numCache>
                <c:formatCode>0.00</c:formatCode>
                <c:ptCount val="7"/>
                <c:pt idx="0">
                  <c:v>100</c:v>
                </c:pt>
                <c:pt idx="1">
                  <c:v>72.966855708794469</c:v>
                </c:pt>
                <c:pt idx="2">
                  <c:v>57.734061339031435</c:v>
                </c:pt>
                <c:pt idx="3">
                  <c:v>46.366591685042053</c:v>
                </c:pt>
                <c:pt idx="4">
                  <c:v>38.358999467785239</c:v>
                </c:pt>
                <c:pt idx="5">
                  <c:v>33.194594799744678</c:v>
                </c:pt>
                <c:pt idx="6">
                  <c:v>28.452643633598722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9-4AAB-BE5E-6DEC599F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1'!$D$508:$D$514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1.4250325769813958</c:v>
                  </c:pt>
                  <c:pt idx="2">
                    <c:v>0.25377414258512998</c:v>
                  </c:pt>
                  <c:pt idx="3">
                    <c:v>0.17738381815031135</c:v>
                  </c:pt>
                  <c:pt idx="4">
                    <c:v>1.1017481703481227</c:v>
                  </c:pt>
                  <c:pt idx="5">
                    <c:v>0.94635695371294204</c:v>
                  </c:pt>
                  <c:pt idx="6">
                    <c:v>0.61576096487066623</c:v>
                  </c:pt>
                </c:numCache>
              </c:numRef>
            </c:plus>
            <c:minus>
              <c:numRef>
                <c:f>'Hoja 1'!$D$508:$D$514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1.4250325769813958</c:v>
                  </c:pt>
                  <c:pt idx="2">
                    <c:v>0.25377414258512998</c:v>
                  </c:pt>
                  <c:pt idx="3">
                    <c:v>0.17738381815031135</c:v>
                  </c:pt>
                  <c:pt idx="4">
                    <c:v>1.1017481703481227</c:v>
                  </c:pt>
                  <c:pt idx="5">
                    <c:v>0.94635695371294204</c:v>
                  </c:pt>
                  <c:pt idx="6">
                    <c:v>0.61576096487066623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1'!$C$508:$C$514</c:f>
              <c:numCache>
                <c:formatCode>0.00</c:formatCode>
                <c:ptCount val="7"/>
                <c:pt idx="0">
                  <c:v>100</c:v>
                </c:pt>
                <c:pt idx="1">
                  <c:v>66.508975544999601</c:v>
                </c:pt>
                <c:pt idx="2">
                  <c:v>57.192855636829336</c:v>
                </c:pt>
                <c:pt idx="3">
                  <c:v>50.336186367677541</c:v>
                </c:pt>
                <c:pt idx="4">
                  <c:v>45.945945174012699</c:v>
                </c:pt>
                <c:pt idx="5">
                  <c:v>40.741200438344293</c:v>
                </c:pt>
                <c:pt idx="6">
                  <c:v>33.513820011435271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F-4CDB-95F3-2778D9E9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1'!$D$329:$D$335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4.5491236211111516</c:v>
                  </c:pt>
                  <c:pt idx="2">
                    <c:v>7.8206946234369825</c:v>
                  </c:pt>
                  <c:pt idx="3">
                    <c:v>3.3505654446248778</c:v>
                  </c:pt>
                  <c:pt idx="4">
                    <c:v>2.7412307097864423</c:v>
                  </c:pt>
                  <c:pt idx="5">
                    <c:v>0.51395184890974932</c:v>
                  </c:pt>
                  <c:pt idx="6">
                    <c:v>2.845300067814625</c:v>
                  </c:pt>
                </c:numCache>
              </c:numRef>
            </c:plus>
            <c:minus>
              <c:numRef>
                <c:f>'Hoja 1'!$D$329:$D$335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4.5491236211111516</c:v>
                  </c:pt>
                  <c:pt idx="2">
                    <c:v>7.8206946234369825</c:v>
                  </c:pt>
                  <c:pt idx="3">
                    <c:v>3.3505654446248778</c:v>
                  </c:pt>
                  <c:pt idx="4">
                    <c:v>2.7412307097864423</c:v>
                  </c:pt>
                  <c:pt idx="5">
                    <c:v>0.51395184890974932</c:v>
                  </c:pt>
                  <c:pt idx="6">
                    <c:v>2.845300067814625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1'!$C$329:$C$335</c:f>
              <c:numCache>
                <c:formatCode>0.00</c:formatCode>
                <c:ptCount val="7"/>
                <c:pt idx="0">
                  <c:v>100</c:v>
                </c:pt>
                <c:pt idx="1">
                  <c:v>60.701105403222435</c:v>
                </c:pt>
                <c:pt idx="2">
                  <c:v>45.266367127730732</c:v>
                </c:pt>
                <c:pt idx="3">
                  <c:v>44.059752780444363</c:v>
                </c:pt>
                <c:pt idx="4">
                  <c:v>36.894960799588276</c:v>
                </c:pt>
                <c:pt idx="5">
                  <c:v>34.771534487887195</c:v>
                </c:pt>
                <c:pt idx="6">
                  <c:v>26.859052230776193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467-9182-85D1C0214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1'!$D$518:$D$524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1.6834287577425255</c:v>
                  </c:pt>
                  <c:pt idx="2">
                    <c:v>2.3990096630206712</c:v>
                  </c:pt>
                  <c:pt idx="3">
                    <c:v>1.3023071382358204</c:v>
                  </c:pt>
                  <c:pt idx="4">
                    <c:v>3.278515928601403</c:v>
                  </c:pt>
                  <c:pt idx="5">
                    <c:v>1.5875159095750668</c:v>
                  </c:pt>
                  <c:pt idx="6">
                    <c:v>0.93962646555523721</c:v>
                  </c:pt>
                </c:numCache>
              </c:numRef>
            </c:plus>
            <c:minus>
              <c:numRef>
                <c:f>'Hoja 1'!$D$518:$D$524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1.6834287577425255</c:v>
                  </c:pt>
                  <c:pt idx="2">
                    <c:v>2.3990096630206712</c:v>
                  </c:pt>
                  <c:pt idx="3">
                    <c:v>1.3023071382358204</c:v>
                  </c:pt>
                  <c:pt idx="4">
                    <c:v>3.278515928601403</c:v>
                  </c:pt>
                  <c:pt idx="5">
                    <c:v>1.5875159095750668</c:v>
                  </c:pt>
                  <c:pt idx="6">
                    <c:v>0.93962646555523721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1'!$C$518:$C$524</c:f>
              <c:numCache>
                <c:formatCode>0.00</c:formatCode>
                <c:ptCount val="7"/>
                <c:pt idx="0">
                  <c:v>100</c:v>
                </c:pt>
                <c:pt idx="1">
                  <c:v>66.198081292199021</c:v>
                </c:pt>
                <c:pt idx="2">
                  <c:v>51.194625046259887</c:v>
                </c:pt>
                <c:pt idx="3">
                  <c:v>42.765005428667607</c:v>
                </c:pt>
                <c:pt idx="4">
                  <c:v>37.706024086850221</c:v>
                </c:pt>
                <c:pt idx="5">
                  <c:v>31.583746046862291</c:v>
                </c:pt>
                <c:pt idx="6">
                  <c:v>25.998943134072412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6-4FA8-858B-13132B7E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1'!$D$529:$D$535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1.3758040565822636</c:v>
                  </c:pt>
                  <c:pt idx="2">
                    <c:v>3.1045812698803226</c:v>
                  </c:pt>
                  <c:pt idx="3">
                    <c:v>0.51224035226475673</c:v>
                  </c:pt>
                  <c:pt idx="4">
                    <c:v>1.7432649140082654</c:v>
                  </c:pt>
                  <c:pt idx="5">
                    <c:v>5.3691954624663643</c:v>
                  </c:pt>
                  <c:pt idx="6">
                    <c:v>2.167926583302819</c:v>
                  </c:pt>
                </c:numCache>
              </c:numRef>
            </c:plus>
            <c:minus>
              <c:numRef>
                <c:f>'Hoja 1'!$D$529:$D$535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1.3758040565822636</c:v>
                  </c:pt>
                  <c:pt idx="2">
                    <c:v>3.1045812698803226</c:v>
                  </c:pt>
                  <c:pt idx="3">
                    <c:v>0.51224035226475673</c:v>
                  </c:pt>
                  <c:pt idx="4">
                    <c:v>1.7432649140082654</c:v>
                  </c:pt>
                  <c:pt idx="5">
                    <c:v>5.3691954624663643</c:v>
                  </c:pt>
                  <c:pt idx="6">
                    <c:v>2.167926583302819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1'!$C$529:$C$535</c:f>
              <c:numCache>
                <c:formatCode>0.00</c:formatCode>
                <c:ptCount val="7"/>
                <c:pt idx="0">
                  <c:v>100</c:v>
                </c:pt>
                <c:pt idx="1">
                  <c:v>72.576519261352075</c:v>
                </c:pt>
                <c:pt idx="2">
                  <c:v>60.072404439552244</c:v>
                </c:pt>
                <c:pt idx="3">
                  <c:v>52.329813181506445</c:v>
                </c:pt>
                <c:pt idx="4">
                  <c:v>45.547123902188396</c:v>
                </c:pt>
                <c:pt idx="5">
                  <c:v>37.383441071732335</c:v>
                </c:pt>
                <c:pt idx="6">
                  <c:v>33.060981720221221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7-46D2-AAA7-9D7A8D34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1'!$D$539:$D$545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2.7667306290615077</c:v>
                  </c:pt>
                  <c:pt idx="2">
                    <c:v>3.568559203931069</c:v>
                  </c:pt>
                  <c:pt idx="3">
                    <c:v>4.901323974503403</c:v>
                  </c:pt>
                  <c:pt idx="4">
                    <c:v>1.1462261165604513</c:v>
                  </c:pt>
                  <c:pt idx="5">
                    <c:v>5.6941686005271874</c:v>
                  </c:pt>
                  <c:pt idx="6">
                    <c:v>1.5742339842069761</c:v>
                  </c:pt>
                </c:numCache>
              </c:numRef>
            </c:plus>
            <c:minus>
              <c:numRef>
                <c:f>'Hoja 1'!$D$539:$D$545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2.7667306290615077</c:v>
                  </c:pt>
                  <c:pt idx="2">
                    <c:v>3.568559203931069</c:v>
                  </c:pt>
                  <c:pt idx="3">
                    <c:v>4.901323974503403</c:v>
                  </c:pt>
                  <c:pt idx="4">
                    <c:v>1.1462261165604513</c:v>
                  </c:pt>
                  <c:pt idx="5">
                    <c:v>5.6941686005271874</c:v>
                  </c:pt>
                  <c:pt idx="6">
                    <c:v>1.5742339842069761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1'!$C$539:$C$545</c:f>
              <c:numCache>
                <c:formatCode>0.00</c:formatCode>
                <c:ptCount val="7"/>
                <c:pt idx="0">
                  <c:v>100</c:v>
                </c:pt>
                <c:pt idx="1">
                  <c:v>73.276742363809532</c:v>
                </c:pt>
                <c:pt idx="2">
                  <c:v>55.544676356456677</c:v>
                </c:pt>
                <c:pt idx="3">
                  <c:v>45.683113566782623</c:v>
                </c:pt>
                <c:pt idx="4">
                  <c:v>37.904393098235019</c:v>
                </c:pt>
                <c:pt idx="5">
                  <c:v>32.426618794487744</c:v>
                </c:pt>
                <c:pt idx="6">
                  <c:v>27.448427274118398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8-4872-8287-F15981954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1'!$D$550:$D$556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0.43744892861514489</c:v>
                  </c:pt>
                  <c:pt idx="2">
                    <c:v>8.118805135140498</c:v>
                  </c:pt>
                  <c:pt idx="3">
                    <c:v>3.6829506008173141</c:v>
                  </c:pt>
                  <c:pt idx="4">
                    <c:v>0.33925666192876258</c:v>
                  </c:pt>
                  <c:pt idx="5">
                    <c:v>1.0043087871413798</c:v>
                  </c:pt>
                  <c:pt idx="6">
                    <c:v>1.2168205228904496</c:v>
                  </c:pt>
                </c:numCache>
              </c:numRef>
            </c:plus>
            <c:minus>
              <c:numRef>
                <c:f>'Hoja 1'!$D$550:$D$556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0.43744892861514489</c:v>
                  </c:pt>
                  <c:pt idx="2">
                    <c:v>8.118805135140498</c:v>
                  </c:pt>
                  <c:pt idx="3">
                    <c:v>3.6829506008173141</c:v>
                  </c:pt>
                  <c:pt idx="4">
                    <c:v>0.33925666192876258</c:v>
                  </c:pt>
                  <c:pt idx="5">
                    <c:v>1.0043087871413798</c:v>
                  </c:pt>
                  <c:pt idx="6">
                    <c:v>1.2168205228904496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1'!$C$550:$C$556</c:f>
              <c:numCache>
                <c:formatCode>0.00</c:formatCode>
                <c:ptCount val="7"/>
                <c:pt idx="0">
                  <c:v>100</c:v>
                </c:pt>
                <c:pt idx="1">
                  <c:v>76.463589687858047</c:v>
                </c:pt>
                <c:pt idx="2">
                  <c:v>55.441820196382054</c:v>
                </c:pt>
                <c:pt idx="3">
                  <c:v>51.970039133463999</c:v>
                </c:pt>
                <c:pt idx="4">
                  <c:v>51.040172359743607</c:v>
                </c:pt>
                <c:pt idx="5">
                  <c:v>45.326389203817079</c:v>
                </c:pt>
                <c:pt idx="6">
                  <c:v>38.861924358084487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C-4F45-B764-8A0206FD5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1'!$D$560:$D$566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0.38819557532928389</c:v>
                  </c:pt>
                  <c:pt idx="2">
                    <c:v>0.6002499567436772</c:v>
                  </c:pt>
                  <c:pt idx="3">
                    <c:v>3.1756396117645238</c:v>
                  </c:pt>
                  <c:pt idx="4">
                    <c:v>2.2468392283340157</c:v>
                  </c:pt>
                  <c:pt idx="5">
                    <c:v>2.3887768687701585</c:v>
                  </c:pt>
                  <c:pt idx="6">
                    <c:v>1.2419451634470651</c:v>
                  </c:pt>
                </c:numCache>
              </c:numRef>
            </c:plus>
            <c:minus>
              <c:numRef>
                <c:f>'Hoja 1'!$D$560:$D$566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0.38819557532928389</c:v>
                  </c:pt>
                  <c:pt idx="2">
                    <c:v>0.6002499567436772</c:v>
                  </c:pt>
                  <c:pt idx="3">
                    <c:v>3.1756396117645238</c:v>
                  </c:pt>
                  <c:pt idx="4">
                    <c:v>2.2468392283340157</c:v>
                  </c:pt>
                  <c:pt idx="5">
                    <c:v>2.3887768687701585</c:v>
                  </c:pt>
                  <c:pt idx="6">
                    <c:v>1.2419451634470651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1'!$C$560:$C$566</c:f>
              <c:numCache>
                <c:formatCode>0.00</c:formatCode>
                <c:ptCount val="7"/>
                <c:pt idx="0">
                  <c:v>100</c:v>
                </c:pt>
                <c:pt idx="1">
                  <c:v>72.845456129864445</c:v>
                </c:pt>
                <c:pt idx="2">
                  <c:v>56.840992463927606</c:v>
                </c:pt>
                <c:pt idx="3">
                  <c:v>47.114903762970521</c:v>
                </c:pt>
                <c:pt idx="4">
                  <c:v>44.085616394730039</c:v>
                </c:pt>
                <c:pt idx="5">
                  <c:v>38.656906829326125</c:v>
                </c:pt>
                <c:pt idx="6">
                  <c:v>33.855239086933182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7-4237-81A8-77FACDC6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1'!$D$4:$D$10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0.21483207267365237</c:v>
                  </c:pt>
                  <c:pt idx="2">
                    <c:v>3.1531770858924699</c:v>
                  </c:pt>
                  <c:pt idx="3">
                    <c:v>1.5075139272255687</c:v>
                  </c:pt>
                  <c:pt idx="4">
                    <c:v>1.1894374982828764</c:v>
                  </c:pt>
                  <c:pt idx="5">
                    <c:v>2.5705351574030395</c:v>
                  </c:pt>
                  <c:pt idx="6">
                    <c:v>0.52507526201327415</c:v>
                  </c:pt>
                </c:numCache>
              </c:numRef>
            </c:plus>
            <c:minus>
              <c:numRef>
                <c:f>'Hoja 1'!$D$4:$D$10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0.21483207267365237</c:v>
                  </c:pt>
                  <c:pt idx="2">
                    <c:v>3.1531770858924699</c:v>
                  </c:pt>
                  <c:pt idx="3">
                    <c:v>1.5075139272255687</c:v>
                  </c:pt>
                  <c:pt idx="4">
                    <c:v>1.1894374982828764</c:v>
                  </c:pt>
                  <c:pt idx="5">
                    <c:v>2.5705351574030395</c:v>
                  </c:pt>
                  <c:pt idx="6">
                    <c:v>0.52507526201327415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1'!$C$4:$C$10</c:f>
              <c:numCache>
                <c:formatCode>0.00</c:formatCode>
                <c:ptCount val="7"/>
                <c:pt idx="0">
                  <c:v>100</c:v>
                </c:pt>
                <c:pt idx="1">
                  <c:v>60.963116691331848</c:v>
                </c:pt>
                <c:pt idx="2">
                  <c:v>51.653812573494875</c:v>
                </c:pt>
                <c:pt idx="3">
                  <c:v>48.974352893077466</c:v>
                </c:pt>
                <c:pt idx="4">
                  <c:v>42.917568560113295</c:v>
                </c:pt>
                <c:pt idx="5">
                  <c:v>38.133279239457423</c:v>
                </c:pt>
                <c:pt idx="6">
                  <c:v>34.377467525958217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7-46CA-AE93-BCE2B047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1'!$D$14:$D$20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2.0086464332816028</c:v>
                  </c:pt>
                  <c:pt idx="2">
                    <c:v>4.1281804184110218</c:v>
                  </c:pt>
                  <c:pt idx="3">
                    <c:v>4.5441319563922926</c:v>
                  </c:pt>
                  <c:pt idx="4">
                    <c:v>3.5629755434440726</c:v>
                  </c:pt>
                  <c:pt idx="5">
                    <c:v>3.2007400115847431</c:v>
                  </c:pt>
                  <c:pt idx="6">
                    <c:v>0.88089976520440694</c:v>
                  </c:pt>
                </c:numCache>
              </c:numRef>
            </c:plus>
            <c:minus>
              <c:numRef>
                <c:f>'Hoja 1'!$D$14:$D$20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2.0086464332816028</c:v>
                  </c:pt>
                  <c:pt idx="2">
                    <c:v>4.1281804184110218</c:v>
                  </c:pt>
                  <c:pt idx="3">
                    <c:v>4.5441319563922926</c:v>
                  </c:pt>
                  <c:pt idx="4">
                    <c:v>3.5629755434440726</c:v>
                  </c:pt>
                  <c:pt idx="5">
                    <c:v>3.2007400115847431</c:v>
                  </c:pt>
                  <c:pt idx="6">
                    <c:v>0.88089976520440694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1'!$C$14:$C$20</c:f>
              <c:numCache>
                <c:formatCode>0.00</c:formatCode>
                <c:ptCount val="7"/>
                <c:pt idx="0">
                  <c:v>100</c:v>
                </c:pt>
                <c:pt idx="1">
                  <c:v>59.906949200172171</c:v>
                </c:pt>
                <c:pt idx="2">
                  <c:v>49.759553508184254</c:v>
                </c:pt>
                <c:pt idx="3">
                  <c:v>43.501606829857813</c:v>
                </c:pt>
                <c:pt idx="4">
                  <c:v>38.402615037563095</c:v>
                </c:pt>
                <c:pt idx="5">
                  <c:v>33.641720513742428</c:v>
                </c:pt>
                <c:pt idx="6">
                  <c:v>31.332833736820721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A-425E-A8AB-EDB4FDB6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1'!$D$25:$D$31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1.8656384234735426</c:v>
                  </c:pt>
                  <c:pt idx="2">
                    <c:v>0.67963782432440367</c:v>
                  </c:pt>
                  <c:pt idx="3">
                    <c:v>4.4506583409122484</c:v>
                  </c:pt>
                  <c:pt idx="4">
                    <c:v>1.0322592477861654</c:v>
                  </c:pt>
                  <c:pt idx="5">
                    <c:v>8.6670662028114034</c:v>
                  </c:pt>
                  <c:pt idx="6">
                    <c:v>1.2491206623559863</c:v>
                  </c:pt>
                </c:numCache>
              </c:numRef>
            </c:plus>
            <c:minus>
              <c:numRef>
                <c:f>'Hoja 1'!$D$25:$D$31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1.8656384234735426</c:v>
                  </c:pt>
                  <c:pt idx="2">
                    <c:v>0.67963782432440367</c:v>
                  </c:pt>
                  <c:pt idx="3">
                    <c:v>4.4506583409122484</c:v>
                  </c:pt>
                  <c:pt idx="4">
                    <c:v>1.0322592477861654</c:v>
                  </c:pt>
                  <c:pt idx="5">
                    <c:v>8.6670662028114034</c:v>
                  </c:pt>
                  <c:pt idx="6">
                    <c:v>1.2491206623559863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1'!$C$25:$C$31</c:f>
              <c:numCache>
                <c:formatCode>0.00</c:formatCode>
                <c:ptCount val="7"/>
                <c:pt idx="0">
                  <c:v>100</c:v>
                </c:pt>
                <c:pt idx="1">
                  <c:v>66.029932653969411</c:v>
                </c:pt>
                <c:pt idx="2">
                  <c:v>60.199430122840369</c:v>
                </c:pt>
                <c:pt idx="3">
                  <c:v>52.826393077042866</c:v>
                </c:pt>
                <c:pt idx="4">
                  <c:v>50.220379802137685</c:v>
                </c:pt>
                <c:pt idx="5">
                  <c:v>39.650695267713203</c:v>
                </c:pt>
                <c:pt idx="6">
                  <c:v>42.893472197762776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E-4C62-A822-F968EA55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1'!$D$35:$D$41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8.6981556631478671</c:v>
                  </c:pt>
                  <c:pt idx="2">
                    <c:v>4.6097362902555883</c:v>
                  </c:pt>
                  <c:pt idx="3">
                    <c:v>2.3925713736919927</c:v>
                  </c:pt>
                  <c:pt idx="4">
                    <c:v>1.8159765291333516</c:v>
                  </c:pt>
                  <c:pt idx="5">
                    <c:v>3.8452838544171057</c:v>
                  </c:pt>
                  <c:pt idx="6">
                    <c:v>1.9163742148668652</c:v>
                  </c:pt>
                </c:numCache>
              </c:numRef>
            </c:plus>
            <c:minus>
              <c:numRef>
                <c:f>'Hoja 1'!$D$35:$D$41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8.6981556631478671</c:v>
                  </c:pt>
                  <c:pt idx="2">
                    <c:v>4.6097362902555883</c:v>
                  </c:pt>
                  <c:pt idx="3">
                    <c:v>2.3925713736919927</c:v>
                  </c:pt>
                  <c:pt idx="4">
                    <c:v>1.8159765291333516</c:v>
                  </c:pt>
                  <c:pt idx="5">
                    <c:v>3.8452838544171057</c:v>
                  </c:pt>
                  <c:pt idx="6">
                    <c:v>1.9163742148668652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1'!$C$35:$C$41</c:f>
              <c:numCache>
                <c:formatCode>0.00</c:formatCode>
                <c:ptCount val="7"/>
                <c:pt idx="0">
                  <c:v>100</c:v>
                </c:pt>
                <c:pt idx="1">
                  <c:v>70.732921282297639</c:v>
                </c:pt>
                <c:pt idx="2">
                  <c:v>57.004055278580253</c:v>
                </c:pt>
                <c:pt idx="3">
                  <c:v>51.120996073768822</c:v>
                </c:pt>
                <c:pt idx="4">
                  <c:v>47.124054985175846</c:v>
                </c:pt>
                <c:pt idx="5">
                  <c:v>43.9095308742776</c:v>
                </c:pt>
                <c:pt idx="6">
                  <c:v>38.900256664424177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864-8F41-C3551BE9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1'!$D$46:$D$52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2.6917169970129668</c:v>
                  </c:pt>
                  <c:pt idx="2">
                    <c:v>2.3694132566606774</c:v>
                  </c:pt>
                  <c:pt idx="3">
                    <c:v>1.7760940723083427</c:v>
                  </c:pt>
                  <c:pt idx="4">
                    <c:v>0.61692830089062778</c:v>
                  </c:pt>
                  <c:pt idx="5">
                    <c:v>0.53945527726793441</c:v>
                  </c:pt>
                  <c:pt idx="6">
                    <c:v>0.88174155134460852</c:v>
                  </c:pt>
                </c:numCache>
              </c:numRef>
            </c:plus>
            <c:minus>
              <c:numRef>
                <c:f>'Hoja 1'!$D$46:$D$52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2.6917169970129668</c:v>
                  </c:pt>
                  <c:pt idx="2">
                    <c:v>2.3694132566606774</c:v>
                  </c:pt>
                  <c:pt idx="3">
                    <c:v>1.7760940723083427</c:v>
                  </c:pt>
                  <c:pt idx="4">
                    <c:v>0.61692830089062778</c:v>
                  </c:pt>
                  <c:pt idx="5">
                    <c:v>0.53945527726793441</c:v>
                  </c:pt>
                  <c:pt idx="6">
                    <c:v>0.88174155134460852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1'!$C$46:$C$52</c:f>
              <c:numCache>
                <c:formatCode>0.00</c:formatCode>
                <c:ptCount val="7"/>
                <c:pt idx="0">
                  <c:v>100</c:v>
                </c:pt>
                <c:pt idx="1">
                  <c:v>70.404597056629157</c:v>
                </c:pt>
                <c:pt idx="2">
                  <c:v>59.258423500377489</c:v>
                </c:pt>
                <c:pt idx="3">
                  <c:v>56.376501171532126</c:v>
                </c:pt>
                <c:pt idx="4">
                  <c:v>51.472763464194607</c:v>
                </c:pt>
                <c:pt idx="5">
                  <c:v>47.036692930594967</c:v>
                </c:pt>
                <c:pt idx="6">
                  <c:v>42.407992445489228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0-44A1-BF64-D9B763F2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1'!$D$340:$D$346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0.9169746034577525</c:v>
                  </c:pt>
                  <c:pt idx="2">
                    <c:v>0.27674341828199001</c:v>
                  </c:pt>
                  <c:pt idx="3">
                    <c:v>2.555888715302681</c:v>
                  </c:pt>
                  <c:pt idx="4">
                    <c:v>0.46490724702786246</c:v>
                  </c:pt>
                  <c:pt idx="5">
                    <c:v>1.124266112303028</c:v>
                  </c:pt>
                  <c:pt idx="6">
                    <c:v>1.0527721250791349</c:v>
                  </c:pt>
                </c:numCache>
              </c:numRef>
            </c:plus>
            <c:minus>
              <c:numRef>
                <c:f>'Hoja 1'!$D$340:$D$346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0.9169746034577525</c:v>
                  </c:pt>
                  <c:pt idx="2">
                    <c:v>0.27674341828199001</c:v>
                  </c:pt>
                  <c:pt idx="3">
                    <c:v>2.555888715302681</c:v>
                  </c:pt>
                  <c:pt idx="4">
                    <c:v>0.46490724702786246</c:v>
                  </c:pt>
                  <c:pt idx="5">
                    <c:v>1.124266112303028</c:v>
                  </c:pt>
                  <c:pt idx="6">
                    <c:v>1.0527721250791349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1'!$C$340:$C$346</c:f>
              <c:numCache>
                <c:formatCode>0.00</c:formatCode>
                <c:ptCount val="7"/>
                <c:pt idx="0">
                  <c:v>100</c:v>
                </c:pt>
                <c:pt idx="1">
                  <c:v>68.441370034150765</c:v>
                </c:pt>
                <c:pt idx="2">
                  <c:v>60.02237430677684</c:v>
                </c:pt>
                <c:pt idx="3">
                  <c:v>55.014297052894342</c:v>
                </c:pt>
                <c:pt idx="4">
                  <c:v>49.017220411792685</c:v>
                </c:pt>
                <c:pt idx="5">
                  <c:v>43.486667881693251</c:v>
                </c:pt>
                <c:pt idx="6">
                  <c:v>37.737615282689987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739-9432-CD0F137B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1'!$D$56:$D$62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4.1523389996456723</c:v>
                  </c:pt>
                  <c:pt idx="2">
                    <c:v>4.2220492691535965</c:v>
                  </c:pt>
                  <c:pt idx="3">
                    <c:v>3.5380638552268198</c:v>
                  </c:pt>
                  <c:pt idx="4">
                    <c:v>4.141679314785276</c:v>
                  </c:pt>
                  <c:pt idx="5">
                    <c:v>4.1007486826547526</c:v>
                  </c:pt>
                  <c:pt idx="6">
                    <c:v>4.9136021241723675</c:v>
                  </c:pt>
                </c:numCache>
              </c:numRef>
            </c:plus>
            <c:minus>
              <c:numRef>
                <c:f>'Hoja 1'!$D$56:$D$62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4.1523389996456723</c:v>
                  </c:pt>
                  <c:pt idx="2">
                    <c:v>4.2220492691535965</c:v>
                  </c:pt>
                  <c:pt idx="3">
                    <c:v>3.5380638552268198</c:v>
                  </c:pt>
                  <c:pt idx="4">
                    <c:v>4.141679314785276</c:v>
                  </c:pt>
                  <c:pt idx="5">
                    <c:v>4.1007486826547526</c:v>
                  </c:pt>
                  <c:pt idx="6">
                    <c:v>4.9136021241723675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1'!$C$56:$C$62</c:f>
              <c:numCache>
                <c:formatCode>0.00</c:formatCode>
                <c:ptCount val="7"/>
                <c:pt idx="0">
                  <c:v>100</c:v>
                </c:pt>
                <c:pt idx="1">
                  <c:v>69.883070836532994</c:v>
                </c:pt>
                <c:pt idx="2">
                  <c:v>58.519418707545803</c:v>
                </c:pt>
                <c:pt idx="3">
                  <c:v>53.910640147174547</c:v>
                </c:pt>
                <c:pt idx="4">
                  <c:v>48.517579189895677</c:v>
                </c:pt>
                <c:pt idx="5">
                  <c:v>44.539357434869601</c:v>
                </c:pt>
                <c:pt idx="6">
                  <c:v>39.867934342550072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3-4469-B537-DDF1C89DC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1'!$D$67:$D$73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0.42211865927521108</c:v>
                  </c:pt>
                  <c:pt idx="2">
                    <c:v>2.0429032483614207</c:v>
                  </c:pt>
                  <c:pt idx="3">
                    <c:v>0.54338243492082894</c:v>
                  </c:pt>
                  <c:pt idx="4">
                    <c:v>0.22024911396014168</c:v>
                  </c:pt>
                  <c:pt idx="5">
                    <c:v>0.69297729870321889</c:v>
                  </c:pt>
                  <c:pt idx="6">
                    <c:v>0.14002753842213031</c:v>
                  </c:pt>
                </c:numCache>
              </c:numRef>
            </c:plus>
            <c:minus>
              <c:numRef>
                <c:f>'Hoja 1'!$D$67:$D$73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0.42211865927521108</c:v>
                  </c:pt>
                  <c:pt idx="2">
                    <c:v>2.0429032483614207</c:v>
                  </c:pt>
                  <c:pt idx="3">
                    <c:v>0.54338243492082894</c:v>
                  </c:pt>
                  <c:pt idx="4">
                    <c:v>0.22024911396014168</c:v>
                  </c:pt>
                  <c:pt idx="5">
                    <c:v>0.69297729870321889</c:v>
                  </c:pt>
                  <c:pt idx="6">
                    <c:v>0.14002753842213031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1'!$C$67:$C$73</c:f>
              <c:numCache>
                <c:formatCode>0.00</c:formatCode>
                <c:ptCount val="7"/>
                <c:pt idx="0">
                  <c:v>100</c:v>
                </c:pt>
                <c:pt idx="1">
                  <c:v>66.102139118089354</c:v>
                </c:pt>
                <c:pt idx="2">
                  <c:v>57.837112035633027</c:v>
                </c:pt>
                <c:pt idx="3">
                  <c:v>52.514714011828502</c:v>
                </c:pt>
                <c:pt idx="4">
                  <c:v>46.023011436673343</c:v>
                </c:pt>
                <c:pt idx="5">
                  <c:v>39.566752240981884</c:v>
                </c:pt>
                <c:pt idx="6">
                  <c:v>37.220113249953968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F-452B-932A-03A6ECFA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1'!$D$77:$D$83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1.9440638923678872</c:v>
                  </c:pt>
                  <c:pt idx="2">
                    <c:v>0.80820138197942482</c:v>
                  </c:pt>
                  <c:pt idx="3">
                    <c:v>3.3069692146245671</c:v>
                  </c:pt>
                  <c:pt idx="4">
                    <c:v>2.6638206800121105</c:v>
                  </c:pt>
                  <c:pt idx="5">
                    <c:v>2.0028076164539006</c:v>
                  </c:pt>
                  <c:pt idx="6">
                    <c:v>2.8733629386650152</c:v>
                  </c:pt>
                </c:numCache>
              </c:numRef>
            </c:plus>
            <c:minus>
              <c:numRef>
                <c:f>'Hoja 1'!$D$77:$D$83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1.9440638923678872</c:v>
                  </c:pt>
                  <c:pt idx="2">
                    <c:v>0.80820138197942482</c:v>
                  </c:pt>
                  <c:pt idx="3">
                    <c:v>3.3069692146245671</c:v>
                  </c:pt>
                  <c:pt idx="4">
                    <c:v>2.6638206800121105</c:v>
                  </c:pt>
                  <c:pt idx="5">
                    <c:v>2.0028076164539006</c:v>
                  </c:pt>
                  <c:pt idx="6">
                    <c:v>2.8733629386650152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1'!$C$77:$C$83</c:f>
              <c:numCache>
                <c:formatCode>0.00</c:formatCode>
                <c:ptCount val="7"/>
                <c:pt idx="0">
                  <c:v>100</c:v>
                </c:pt>
                <c:pt idx="1">
                  <c:v>69.911129259275981</c:v>
                </c:pt>
                <c:pt idx="2">
                  <c:v>56.710924330309339</c:v>
                </c:pt>
                <c:pt idx="3">
                  <c:v>47.466213310519748</c:v>
                </c:pt>
                <c:pt idx="4">
                  <c:v>45.598497986031845</c:v>
                </c:pt>
                <c:pt idx="5">
                  <c:v>37.621946254940539</c:v>
                </c:pt>
                <c:pt idx="6">
                  <c:v>35.979498709077134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7-43DA-B739-1C5BF500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1'!$D$88:$D$94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2.0592981627388092</c:v>
                  </c:pt>
                  <c:pt idx="2">
                    <c:v>3.0055447699298048</c:v>
                  </c:pt>
                  <c:pt idx="3">
                    <c:v>8.2705669909333359</c:v>
                  </c:pt>
                  <c:pt idx="4">
                    <c:v>4.4744323125415466</c:v>
                  </c:pt>
                  <c:pt idx="5">
                    <c:v>2.4295779358551797</c:v>
                  </c:pt>
                  <c:pt idx="6">
                    <c:v>3.3105130842483441</c:v>
                  </c:pt>
                </c:numCache>
              </c:numRef>
            </c:plus>
            <c:minus>
              <c:numRef>
                <c:f>'Hoja 1'!$D$88:$D$94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2.0592981627388092</c:v>
                  </c:pt>
                  <c:pt idx="2">
                    <c:v>3.0055447699298048</c:v>
                  </c:pt>
                  <c:pt idx="3">
                    <c:v>8.2705669909333359</c:v>
                  </c:pt>
                  <c:pt idx="4">
                    <c:v>4.4744323125415466</c:v>
                  </c:pt>
                  <c:pt idx="5">
                    <c:v>2.4295779358551797</c:v>
                  </c:pt>
                  <c:pt idx="6">
                    <c:v>3.3105130842483441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1'!$C$88:$C$94</c:f>
              <c:numCache>
                <c:formatCode>0.00</c:formatCode>
                <c:ptCount val="7"/>
                <c:pt idx="0">
                  <c:v>100</c:v>
                </c:pt>
                <c:pt idx="1">
                  <c:v>67.109878239159386</c:v>
                </c:pt>
                <c:pt idx="2">
                  <c:v>56.752357228775821</c:v>
                </c:pt>
                <c:pt idx="3">
                  <c:v>43.061144910297166</c:v>
                </c:pt>
                <c:pt idx="4">
                  <c:v>43.660928932226163</c:v>
                </c:pt>
                <c:pt idx="5">
                  <c:v>37.921982408786334</c:v>
                </c:pt>
                <c:pt idx="6">
                  <c:v>34.812691605757919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F-4233-88FA-0D9DDEE6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1'!$D$98:$D$104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5.2408894011956891E-2</c:v>
                  </c:pt>
                  <c:pt idx="2">
                    <c:v>0.40437417838115086</c:v>
                  </c:pt>
                  <c:pt idx="3">
                    <c:v>4.0580567668051337</c:v>
                  </c:pt>
                  <c:pt idx="4">
                    <c:v>2.2726411238527913</c:v>
                  </c:pt>
                  <c:pt idx="5">
                    <c:v>0.95772206781628133</c:v>
                  </c:pt>
                  <c:pt idx="6">
                    <c:v>1.3253441859440456</c:v>
                  </c:pt>
                </c:numCache>
              </c:numRef>
            </c:plus>
            <c:minus>
              <c:numRef>
                <c:f>'Hoja 1'!$D$98:$D$104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5.2408894011956891E-2</c:v>
                  </c:pt>
                  <c:pt idx="2">
                    <c:v>0.40437417838115086</c:v>
                  </c:pt>
                  <c:pt idx="3">
                    <c:v>4.0580567668051337</c:v>
                  </c:pt>
                  <c:pt idx="4">
                    <c:v>2.2726411238527913</c:v>
                  </c:pt>
                  <c:pt idx="5">
                    <c:v>0.95772206781628133</c:v>
                  </c:pt>
                  <c:pt idx="6">
                    <c:v>1.3253441859440456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1'!$C$98:$C$104</c:f>
              <c:numCache>
                <c:formatCode>0.00</c:formatCode>
                <c:ptCount val="7"/>
                <c:pt idx="0">
                  <c:v>100</c:v>
                </c:pt>
                <c:pt idx="1">
                  <c:v>68.922966263756351</c:v>
                </c:pt>
                <c:pt idx="2">
                  <c:v>55.702007409661661</c:v>
                </c:pt>
                <c:pt idx="3">
                  <c:v>45.412053443879245</c:v>
                </c:pt>
                <c:pt idx="4">
                  <c:v>43.488780790651489</c:v>
                </c:pt>
                <c:pt idx="5">
                  <c:v>37.033545645039752</c:v>
                </c:pt>
                <c:pt idx="6">
                  <c:v>35.529229977641322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4-4B29-8753-4D9C5721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1'!$D$109:$D$115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3.7044659447770028</c:v>
                  </c:pt>
                  <c:pt idx="2">
                    <c:v>0.66516474172630369</c:v>
                  </c:pt>
                  <c:pt idx="3">
                    <c:v>1.51748934156827</c:v>
                  </c:pt>
                  <c:pt idx="4">
                    <c:v>0.92974392098983205</c:v>
                  </c:pt>
                  <c:pt idx="5">
                    <c:v>2.6766651407920778</c:v>
                  </c:pt>
                  <c:pt idx="6">
                    <c:v>5.557031208528012</c:v>
                  </c:pt>
                </c:numCache>
              </c:numRef>
            </c:plus>
            <c:minus>
              <c:numRef>
                <c:f>'Hoja 1'!$D$109:$D$115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3.7044659447770028</c:v>
                  </c:pt>
                  <c:pt idx="2">
                    <c:v>0.66516474172630369</c:v>
                  </c:pt>
                  <c:pt idx="3">
                    <c:v>1.51748934156827</c:v>
                  </c:pt>
                  <c:pt idx="4">
                    <c:v>0.92974392098983205</c:v>
                  </c:pt>
                  <c:pt idx="5">
                    <c:v>2.6766651407920778</c:v>
                  </c:pt>
                  <c:pt idx="6">
                    <c:v>5.557031208528012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1'!$C$109:$C$115</c:f>
              <c:numCache>
                <c:formatCode>0.00</c:formatCode>
                <c:ptCount val="7"/>
                <c:pt idx="0">
                  <c:v>100</c:v>
                </c:pt>
                <c:pt idx="1">
                  <c:v>70.466663571358794</c:v>
                </c:pt>
                <c:pt idx="2">
                  <c:v>59.295306515006132</c:v>
                </c:pt>
                <c:pt idx="3">
                  <c:v>53.464789599814324</c:v>
                </c:pt>
                <c:pt idx="4">
                  <c:v>48.029752231595573</c:v>
                </c:pt>
                <c:pt idx="5">
                  <c:v>46.252974372863413</c:v>
                </c:pt>
                <c:pt idx="6">
                  <c:v>42.527980155649814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1-42E2-A1AD-83EDCC72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1'!$D$119:$D$125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5.1926249746017339</c:v>
                  </c:pt>
                  <c:pt idx="2">
                    <c:v>1.6740018986346399</c:v>
                  </c:pt>
                  <c:pt idx="3">
                    <c:v>0.53032051699953553</c:v>
                  </c:pt>
                  <c:pt idx="4">
                    <c:v>3.9839398344422881</c:v>
                  </c:pt>
                  <c:pt idx="5">
                    <c:v>3.9069655450575835</c:v>
                  </c:pt>
                  <c:pt idx="6">
                    <c:v>3.940332677313191</c:v>
                  </c:pt>
                </c:numCache>
              </c:numRef>
            </c:plus>
            <c:minus>
              <c:numRef>
                <c:f>'Hoja 1'!$D$119:$D$125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5.1926249746017339</c:v>
                  </c:pt>
                  <c:pt idx="2">
                    <c:v>1.6740018986346399</c:v>
                  </c:pt>
                  <c:pt idx="3">
                    <c:v>0.53032051699953553</c:v>
                  </c:pt>
                  <c:pt idx="4">
                    <c:v>3.9839398344422881</c:v>
                  </c:pt>
                  <c:pt idx="5">
                    <c:v>3.9069655450575835</c:v>
                  </c:pt>
                  <c:pt idx="6">
                    <c:v>3.940332677313191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1'!$C$119:$C$125</c:f>
              <c:numCache>
                <c:formatCode>0.00</c:formatCode>
                <c:ptCount val="7"/>
                <c:pt idx="0">
                  <c:v>100</c:v>
                </c:pt>
                <c:pt idx="1">
                  <c:v>73.321808541945757</c:v>
                </c:pt>
                <c:pt idx="2">
                  <c:v>57.55342830032756</c:v>
                </c:pt>
                <c:pt idx="3">
                  <c:v>50.799382612903408</c:v>
                </c:pt>
                <c:pt idx="4">
                  <c:v>43.745244752048634</c:v>
                </c:pt>
                <c:pt idx="5">
                  <c:v>41.126299142881578</c:v>
                </c:pt>
                <c:pt idx="6">
                  <c:v>37.935111683316165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F-4501-817A-EDE74458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1'!$D$130:$D$136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2.7056190109571721</c:v>
                  </c:pt>
                  <c:pt idx="2">
                    <c:v>0.7138077427909798</c:v>
                  </c:pt>
                  <c:pt idx="3">
                    <c:v>2.6474583483385361</c:v>
                  </c:pt>
                  <c:pt idx="4">
                    <c:v>0.78032303765672939</c:v>
                  </c:pt>
                  <c:pt idx="5">
                    <c:v>0.81736421027820927</c:v>
                  </c:pt>
                  <c:pt idx="6">
                    <c:v>0.36309498629923231</c:v>
                  </c:pt>
                </c:numCache>
              </c:numRef>
            </c:plus>
            <c:minus>
              <c:numRef>
                <c:f>'Hoja 1'!$D$130:$D$136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2.7056190109571721</c:v>
                  </c:pt>
                  <c:pt idx="2">
                    <c:v>0.7138077427909798</c:v>
                  </c:pt>
                  <c:pt idx="3">
                    <c:v>2.6474583483385361</c:v>
                  </c:pt>
                  <c:pt idx="4">
                    <c:v>0.78032303765672939</c:v>
                  </c:pt>
                  <c:pt idx="5">
                    <c:v>0.81736421027820927</c:v>
                  </c:pt>
                  <c:pt idx="6">
                    <c:v>0.36309498629923231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1'!$C$130:$C$136</c:f>
              <c:numCache>
                <c:formatCode>0.00</c:formatCode>
                <c:ptCount val="7"/>
                <c:pt idx="0">
                  <c:v>100</c:v>
                </c:pt>
                <c:pt idx="1">
                  <c:v>68.67644193768956</c:v>
                </c:pt>
                <c:pt idx="2">
                  <c:v>57.334843956192479</c:v>
                </c:pt>
                <c:pt idx="3">
                  <c:v>54.213374686645111</c:v>
                </c:pt>
                <c:pt idx="4">
                  <c:v>50.443820402943565</c:v>
                </c:pt>
                <c:pt idx="5">
                  <c:v>45.930881406351375</c:v>
                </c:pt>
                <c:pt idx="6">
                  <c:v>42.855991625660657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2-4F72-A335-B53F47916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1'!$D$140:$D$146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2.561418468367993</c:v>
                  </c:pt>
                  <c:pt idx="2">
                    <c:v>1.0423681148987707</c:v>
                  </c:pt>
                  <c:pt idx="3">
                    <c:v>0.88183272729038154</c:v>
                  </c:pt>
                  <c:pt idx="4">
                    <c:v>3.0873333327298647</c:v>
                  </c:pt>
                  <c:pt idx="5">
                    <c:v>0.61533602828937717</c:v>
                  </c:pt>
                  <c:pt idx="6">
                    <c:v>0.45446493725859394</c:v>
                  </c:pt>
                </c:numCache>
              </c:numRef>
            </c:plus>
            <c:minus>
              <c:numRef>
                <c:f>'Hoja 1'!$D$140:$D$146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2.561418468367993</c:v>
                  </c:pt>
                  <c:pt idx="2">
                    <c:v>1.0423681148987707</c:v>
                  </c:pt>
                  <c:pt idx="3">
                    <c:v>0.88183272729038154</c:v>
                  </c:pt>
                  <c:pt idx="4">
                    <c:v>3.0873333327298647</c:v>
                  </c:pt>
                  <c:pt idx="5">
                    <c:v>0.61533602828937717</c:v>
                  </c:pt>
                  <c:pt idx="6">
                    <c:v>0.45446493725859394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1'!$C$140:$C$146</c:f>
              <c:numCache>
                <c:formatCode>0.00</c:formatCode>
                <c:ptCount val="7"/>
                <c:pt idx="0">
                  <c:v>100</c:v>
                </c:pt>
                <c:pt idx="1">
                  <c:v>66.975010632106148</c:v>
                </c:pt>
                <c:pt idx="2">
                  <c:v>54.527513216782353</c:v>
                </c:pt>
                <c:pt idx="3">
                  <c:v>46.974997873642749</c:v>
                </c:pt>
                <c:pt idx="4">
                  <c:v>43.743782453716939</c:v>
                </c:pt>
                <c:pt idx="5">
                  <c:v>40.767247205151136</c:v>
                </c:pt>
                <c:pt idx="6">
                  <c:v>36.162925224645079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0-46F9-9618-F90934BC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1'!$D$151:$D$157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0.21433374763930998</c:v>
                  </c:pt>
                  <c:pt idx="2">
                    <c:v>1.1494627193805886</c:v>
                  </c:pt>
                  <c:pt idx="3">
                    <c:v>0.24256935477311664</c:v>
                  </c:pt>
                  <c:pt idx="4">
                    <c:v>0.8827222000120889</c:v>
                  </c:pt>
                  <c:pt idx="5">
                    <c:v>1.3930899622202217</c:v>
                  </c:pt>
                  <c:pt idx="6">
                    <c:v>1.6297455630727167</c:v>
                  </c:pt>
                </c:numCache>
              </c:numRef>
            </c:plus>
            <c:minus>
              <c:numRef>
                <c:f>'Hoja 1'!$D$151:$D$157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0.21433374763930998</c:v>
                  </c:pt>
                  <c:pt idx="2">
                    <c:v>1.1494627193805886</c:v>
                  </c:pt>
                  <c:pt idx="3">
                    <c:v>0.24256935477311664</c:v>
                  </c:pt>
                  <c:pt idx="4">
                    <c:v>0.8827222000120889</c:v>
                  </c:pt>
                  <c:pt idx="5">
                    <c:v>1.3930899622202217</c:v>
                  </c:pt>
                  <c:pt idx="6">
                    <c:v>1.6297455630727167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1'!$C$151:$C$157</c:f>
              <c:numCache>
                <c:formatCode>0.00</c:formatCode>
                <c:ptCount val="7"/>
                <c:pt idx="0">
                  <c:v>100</c:v>
                </c:pt>
                <c:pt idx="1">
                  <c:v>60.489129032619289</c:v>
                </c:pt>
                <c:pt idx="2">
                  <c:v>51.306856121579209</c:v>
                </c:pt>
                <c:pt idx="3">
                  <c:v>47.549068792747256</c:v>
                </c:pt>
                <c:pt idx="4">
                  <c:v>43.327913632641746</c:v>
                </c:pt>
                <c:pt idx="5">
                  <c:v>39.286916730692127</c:v>
                </c:pt>
                <c:pt idx="6">
                  <c:v>36.448088214706296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E-49FB-9397-2F0CFC945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1'!$D$350:$D$356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2.7654572152530022E-2</c:v>
                  </c:pt>
                  <c:pt idx="2">
                    <c:v>0.13396449717443917</c:v>
                  </c:pt>
                  <c:pt idx="3">
                    <c:v>1.4635316187977925</c:v>
                  </c:pt>
                  <c:pt idx="4">
                    <c:v>0.10109297107328101</c:v>
                  </c:pt>
                  <c:pt idx="5">
                    <c:v>1.4615599073869632</c:v>
                  </c:pt>
                  <c:pt idx="6">
                    <c:v>1.1182490801692675</c:v>
                  </c:pt>
                </c:numCache>
              </c:numRef>
            </c:plus>
            <c:minus>
              <c:numRef>
                <c:f>'Hoja 1'!$D$350:$D$356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2.7654572152530022E-2</c:v>
                  </c:pt>
                  <c:pt idx="2">
                    <c:v>0.13396449717443917</c:v>
                  </c:pt>
                  <c:pt idx="3">
                    <c:v>1.4635316187977925</c:v>
                  </c:pt>
                  <c:pt idx="4">
                    <c:v>0.10109297107328101</c:v>
                  </c:pt>
                  <c:pt idx="5">
                    <c:v>1.4615599073869632</c:v>
                  </c:pt>
                  <c:pt idx="6">
                    <c:v>1.1182490801692675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1'!$C$350:$C$356</c:f>
              <c:numCache>
                <c:formatCode>0.00</c:formatCode>
                <c:ptCount val="7"/>
                <c:pt idx="0">
                  <c:v>100</c:v>
                </c:pt>
                <c:pt idx="1">
                  <c:v>69.821664163585979</c:v>
                </c:pt>
                <c:pt idx="2">
                  <c:v>56.962205117044022</c:v>
                </c:pt>
                <c:pt idx="3">
                  <c:v>48.928068704213793</c:v>
                </c:pt>
                <c:pt idx="4">
                  <c:v>39.55620872192091</c:v>
                </c:pt>
                <c:pt idx="5">
                  <c:v>35.709810951062842</c:v>
                </c:pt>
                <c:pt idx="6">
                  <c:v>31.299918036138994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2-4397-B6A1-42F70987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1'!$D$161:$D$167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0.70910706952601954</c:v>
                  </c:pt>
                  <c:pt idx="2">
                    <c:v>4.003399928582752</c:v>
                  </c:pt>
                  <c:pt idx="3">
                    <c:v>2.3879545824590256</c:v>
                  </c:pt>
                  <c:pt idx="4">
                    <c:v>3.5365401057637453</c:v>
                  </c:pt>
                  <c:pt idx="5">
                    <c:v>4.8930959329049406</c:v>
                  </c:pt>
                  <c:pt idx="6">
                    <c:v>4.8451336742641038</c:v>
                  </c:pt>
                </c:numCache>
              </c:numRef>
            </c:plus>
            <c:minus>
              <c:numRef>
                <c:f>'Hoja 1'!$D$161:$D$167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0.70910706952601954</c:v>
                  </c:pt>
                  <c:pt idx="2">
                    <c:v>4.003399928582752</c:v>
                  </c:pt>
                  <c:pt idx="3">
                    <c:v>2.3879545824590256</c:v>
                  </c:pt>
                  <c:pt idx="4">
                    <c:v>3.5365401057637453</c:v>
                  </c:pt>
                  <c:pt idx="5">
                    <c:v>4.8930959329049406</c:v>
                  </c:pt>
                  <c:pt idx="6">
                    <c:v>4.8451336742641038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1'!$C$161:$C$167</c:f>
              <c:numCache>
                <c:formatCode>0.00</c:formatCode>
                <c:ptCount val="7"/>
                <c:pt idx="0">
                  <c:v>100</c:v>
                </c:pt>
                <c:pt idx="1">
                  <c:v>64.60622598701579</c:v>
                </c:pt>
                <c:pt idx="2">
                  <c:v>49.901570015930076</c:v>
                </c:pt>
                <c:pt idx="3">
                  <c:v>42.205520476396231</c:v>
                </c:pt>
                <c:pt idx="4">
                  <c:v>39.121304369109069</c:v>
                </c:pt>
                <c:pt idx="5">
                  <c:v>33.982587757792032</c:v>
                </c:pt>
                <c:pt idx="6">
                  <c:v>31.150429452492837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B-410D-B5FC-E9616699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1'!$D$172:$D$178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1.4081623374317902</c:v>
                  </c:pt>
                  <c:pt idx="2">
                    <c:v>2.4314895514476671</c:v>
                  </c:pt>
                  <c:pt idx="3">
                    <c:v>3.2059640658529776</c:v>
                  </c:pt>
                  <c:pt idx="4">
                    <c:v>4.1374568294574878</c:v>
                  </c:pt>
                  <c:pt idx="5">
                    <c:v>4.1863534939007181</c:v>
                  </c:pt>
                  <c:pt idx="6">
                    <c:v>5.3012156957712095</c:v>
                  </c:pt>
                </c:numCache>
              </c:numRef>
            </c:plus>
            <c:minus>
              <c:numRef>
                <c:f>'Hoja 1'!$D$172:$D$178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1.4081623374317902</c:v>
                  </c:pt>
                  <c:pt idx="2">
                    <c:v>2.4314895514476671</c:v>
                  </c:pt>
                  <c:pt idx="3">
                    <c:v>3.2059640658529776</c:v>
                  </c:pt>
                  <c:pt idx="4">
                    <c:v>4.1374568294574878</c:v>
                  </c:pt>
                  <c:pt idx="5">
                    <c:v>4.1863534939007181</c:v>
                  </c:pt>
                  <c:pt idx="6">
                    <c:v>5.3012156957712095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1'!$C$172:$C$178</c:f>
              <c:numCache>
                <c:formatCode>0.00</c:formatCode>
                <c:ptCount val="7"/>
                <c:pt idx="0">
                  <c:v>100</c:v>
                </c:pt>
                <c:pt idx="1">
                  <c:v>66.926509366816845</c:v>
                </c:pt>
                <c:pt idx="2">
                  <c:v>53.70999524116867</c:v>
                </c:pt>
                <c:pt idx="3">
                  <c:v>49.187466189342928</c:v>
                </c:pt>
                <c:pt idx="4">
                  <c:v>45.861666293913288</c:v>
                </c:pt>
                <c:pt idx="5">
                  <c:v>40.637605936981046</c:v>
                </c:pt>
                <c:pt idx="6">
                  <c:v>36.502992734785636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1-45DB-993D-F707D933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1'!$D$182:$D$188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3.9910402129373646</c:v>
                  </c:pt>
                  <c:pt idx="2">
                    <c:v>4.8840947725547839</c:v>
                  </c:pt>
                  <c:pt idx="3">
                    <c:v>4.8395033358609192</c:v>
                  </c:pt>
                  <c:pt idx="4">
                    <c:v>5.6710435823823389</c:v>
                  </c:pt>
                  <c:pt idx="5">
                    <c:v>3.8637735868924969</c:v>
                  </c:pt>
                  <c:pt idx="6">
                    <c:v>3.7755719309582787</c:v>
                  </c:pt>
                </c:numCache>
              </c:numRef>
            </c:plus>
            <c:minus>
              <c:numRef>
                <c:f>'Hoja 1'!$D$182:$D$188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3.9910402129373646</c:v>
                  </c:pt>
                  <c:pt idx="2">
                    <c:v>4.8840947725547839</c:v>
                  </c:pt>
                  <c:pt idx="3">
                    <c:v>4.8395033358609192</c:v>
                  </c:pt>
                  <c:pt idx="4">
                    <c:v>5.6710435823823389</c:v>
                  </c:pt>
                  <c:pt idx="5">
                    <c:v>3.8637735868924969</c:v>
                  </c:pt>
                  <c:pt idx="6">
                    <c:v>3.7755719309582787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1'!$C$182:$C$188</c:f>
              <c:numCache>
                <c:formatCode>0.00</c:formatCode>
                <c:ptCount val="7"/>
                <c:pt idx="0">
                  <c:v>100</c:v>
                </c:pt>
                <c:pt idx="1">
                  <c:v>58.326276170062968</c:v>
                </c:pt>
                <c:pt idx="2">
                  <c:v>49.84099916342219</c:v>
                </c:pt>
                <c:pt idx="3">
                  <c:v>43.629981367006579</c:v>
                </c:pt>
                <c:pt idx="4">
                  <c:v>40.068311990575054</c:v>
                </c:pt>
                <c:pt idx="5">
                  <c:v>34.058390945042404</c:v>
                </c:pt>
                <c:pt idx="6">
                  <c:v>30.999978300642319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1-4C58-923F-B5EC74F48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1'!$D$193:$D$199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0.9410783748158843</c:v>
                  </c:pt>
                  <c:pt idx="2">
                    <c:v>2.3960232329726412</c:v>
                  </c:pt>
                  <c:pt idx="3">
                    <c:v>0.69830616045765148</c:v>
                  </c:pt>
                  <c:pt idx="4">
                    <c:v>0.6304775789512822</c:v>
                  </c:pt>
                  <c:pt idx="5">
                    <c:v>6.3920134034923318E-2</c:v>
                  </c:pt>
                  <c:pt idx="6">
                    <c:v>3.435081200107136</c:v>
                  </c:pt>
                </c:numCache>
              </c:numRef>
            </c:plus>
            <c:minus>
              <c:numRef>
                <c:f>'Hoja 1'!$D$193:$D$199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0.9410783748158843</c:v>
                  </c:pt>
                  <c:pt idx="2">
                    <c:v>2.3960232329726412</c:v>
                  </c:pt>
                  <c:pt idx="3">
                    <c:v>0.69830616045765148</c:v>
                  </c:pt>
                  <c:pt idx="4">
                    <c:v>0.6304775789512822</c:v>
                  </c:pt>
                  <c:pt idx="5">
                    <c:v>6.3920134034923318E-2</c:v>
                  </c:pt>
                  <c:pt idx="6">
                    <c:v>3.435081200107136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1'!$C$193:$C$199</c:f>
              <c:numCache>
                <c:formatCode>0.00</c:formatCode>
                <c:ptCount val="7"/>
                <c:pt idx="0">
                  <c:v>100</c:v>
                </c:pt>
                <c:pt idx="1">
                  <c:v>73.444761712975264</c:v>
                </c:pt>
                <c:pt idx="2">
                  <c:v>64.287258494638408</c:v>
                </c:pt>
                <c:pt idx="3">
                  <c:v>54.904548885665747</c:v>
                </c:pt>
                <c:pt idx="4">
                  <c:v>48.824171990542837</c:v>
                </c:pt>
                <c:pt idx="5">
                  <c:v>44.566794466038573</c:v>
                </c:pt>
                <c:pt idx="6">
                  <c:v>38.189558546640072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59E-B1EF-80BC706C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1'!$D$203:$D$209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1.9840462942416113</c:v>
                  </c:pt>
                  <c:pt idx="2">
                    <c:v>1.0240588799367785</c:v>
                  </c:pt>
                  <c:pt idx="3">
                    <c:v>0.32625269095896658</c:v>
                  </c:pt>
                  <c:pt idx="4">
                    <c:v>1.411762230373887</c:v>
                  </c:pt>
                  <c:pt idx="5">
                    <c:v>0.70656264015411507</c:v>
                  </c:pt>
                  <c:pt idx="6">
                    <c:v>0.28860070107117408</c:v>
                  </c:pt>
                </c:numCache>
              </c:numRef>
            </c:plus>
            <c:minus>
              <c:numRef>
                <c:f>'Hoja 1'!$D$203:$D$209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1.9840462942416113</c:v>
                  </c:pt>
                  <c:pt idx="2">
                    <c:v>1.0240588799367785</c:v>
                  </c:pt>
                  <c:pt idx="3">
                    <c:v>0.32625269095896658</c:v>
                  </c:pt>
                  <c:pt idx="4">
                    <c:v>1.411762230373887</c:v>
                  </c:pt>
                  <c:pt idx="5">
                    <c:v>0.70656264015411507</c:v>
                  </c:pt>
                  <c:pt idx="6">
                    <c:v>0.28860070107117408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1'!$C$203:$C$209</c:f>
              <c:numCache>
                <c:formatCode>0.00</c:formatCode>
                <c:ptCount val="7"/>
                <c:pt idx="0">
                  <c:v>100</c:v>
                </c:pt>
                <c:pt idx="1">
                  <c:v>71.02767597195529</c:v>
                </c:pt>
                <c:pt idx="2">
                  <c:v>56.808996561503719</c:v>
                </c:pt>
                <c:pt idx="3">
                  <c:v>48.868432189118344</c:v>
                </c:pt>
                <c:pt idx="4">
                  <c:v>42.246651315868412</c:v>
                </c:pt>
                <c:pt idx="5">
                  <c:v>37.491934533959828</c:v>
                </c:pt>
                <c:pt idx="6">
                  <c:v>36.710986848196313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E-457E-BDD0-E910EC4FB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1'!$D$214:$D$220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2.5319236462003318</c:v>
                  </c:pt>
                  <c:pt idx="2">
                    <c:v>2.5071601212946186</c:v>
                  </c:pt>
                  <c:pt idx="3">
                    <c:v>2.8036977456232997</c:v>
                  </c:pt>
                  <c:pt idx="4">
                    <c:v>0.20877939899227962</c:v>
                  </c:pt>
                  <c:pt idx="5">
                    <c:v>2.3548068271941385</c:v>
                  </c:pt>
                  <c:pt idx="6">
                    <c:v>2.2219514231801432</c:v>
                  </c:pt>
                </c:numCache>
              </c:numRef>
            </c:plus>
            <c:minus>
              <c:numRef>
                <c:f>'Hoja 1'!$D$214:$D$220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2.5319236462003318</c:v>
                  </c:pt>
                  <c:pt idx="2">
                    <c:v>2.5071601212946186</c:v>
                  </c:pt>
                  <c:pt idx="3">
                    <c:v>2.8036977456232997</c:v>
                  </c:pt>
                  <c:pt idx="4">
                    <c:v>0.20877939899227962</c:v>
                  </c:pt>
                  <c:pt idx="5">
                    <c:v>2.3548068271941385</c:v>
                  </c:pt>
                  <c:pt idx="6">
                    <c:v>2.2219514231801432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1'!$C$214:$C$220</c:f>
              <c:numCache>
                <c:formatCode>0.00</c:formatCode>
                <c:ptCount val="7"/>
                <c:pt idx="0">
                  <c:v>100</c:v>
                </c:pt>
                <c:pt idx="1">
                  <c:v>62.96430489059545</c:v>
                </c:pt>
                <c:pt idx="2">
                  <c:v>55.949694725384205</c:v>
                </c:pt>
                <c:pt idx="3">
                  <c:v>52.043622064548153</c:v>
                </c:pt>
                <c:pt idx="4">
                  <c:v>46.932369948200346</c:v>
                </c:pt>
                <c:pt idx="5">
                  <c:v>43.666287339446058</c:v>
                </c:pt>
                <c:pt idx="6">
                  <c:v>39.509082779742087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B-494F-A1DF-A1C0D4F3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1'!$D$224:$D$230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1.7029802395772247</c:v>
                  </c:pt>
                  <c:pt idx="2">
                    <c:v>3.5556749659523748</c:v>
                  </c:pt>
                  <c:pt idx="3">
                    <c:v>2.071794125697759</c:v>
                  </c:pt>
                  <c:pt idx="4">
                    <c:v>0.65675778560659648</c:v>
                  </c:pt>
                  <c:pt idx="5">
                    <c:v>2.4042797180203062</c:v>
                  </c:pt>
                  <c:pt idx="6">
                    <c:v>4.0006789507021218E-2</c:v>
                  </c:pt>
                </c:numCache>
              </c:numRef>
            </c:plus>
            <c:minus>
              <c:numRef>
                <c:f>'Hoja 1'!$D$224:$D$230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1.7029802395772247</c:v>
                  </c:pt>
                  <c:pt idx="2">
                    <c:v>3.5556749659523748</c:v>
                  </c:pt>
                  <c:pt idx="3">
                    <c:v>2.071794125697759</c:v>
                  </c:pt>
                  <c:pt idx="4">
                    <c:v>0.65675778560659648</c:v>
                  </c:pt>
                  <c:pt idx="5">
                    <c:v>2.4042797180203062</c:v>
                  </c:pt>
                  <c:pt idx="6">
                    <c:v>4.0006789507021218E-2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1'!$C$224:$C$230</c:f>
              <c:numCache>
                <c:formatCode>0.00</c:formatCode>
                <c:ptCount val="7"/>
                <c:pt idx="0">
                  <c:v>100</c:v>
                </c:pt>
                <c:pt idx="1">
                  <c:v>60.278589490980622</c:v>
                </c:pt>
                <c:pt idx="2">
                  <c:v>52.168700207001578</c:v>
                </c:pt>
                <c:pt idx="3">
                  <c:v>44.456961935249623</c:v>
                </c:pt>
                <c:pt idx="4">
                  <c:v>35.718143450747498</c:v>
                </c:pt>
                <c:pt idx="5">
                  <c:v>35.857810078379799</c:v>
                </c:pt>
                <c:pt idx="6">
                  <c:v>32.456174044448439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7-4561-B1C2-8105B3AA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1'!$D$235:$D$241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3.7109151072190967</c:v>
                  </c:pt>
                  <c:pt idx="2">
                    <c:v>0.11360830361833683</c:v>
                  </c:pt>
                  <c:pt idx="3">
                    <c:v>3.177453870373768</c:v>
                  </c:pt>
                  <c:pt idx="4">
                    <c:v>4.1418997340127763</c:v>
                  </c:pt>
                  <c:pt idx="5">
                    <c:v>2.3722482043619837</c:v>
                  </c:pt>
                  <c:pt idx="6">
                    <c:v>1.4163596861634211</c:v>
                  </c:pt>
                </c:numCache>
              </c:numRef>
            </c:plus>
            <c:minus>
              <c:numRef>
                <c:f>'Hoja 1'!$D$235:$D$241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3.7109151072190967</c:v>
                  </c:pt>
                  <c:pt idx="2">
                    <c:v>0.11360830361833683</c:v>
                  </c:pt>
                  <c:pt idx="3">
                    <c:v>3.177453870373768</c:v>
                  </c:pt>
                  <c:pt idx="4">
                    <c:v>4.1418997340127763</c:v>
                  </c:pt>
                  <c:pt idx="5">
                    <c:v>2.3722482043619837</c:v>
                  </c:pt>
                  <c:pt idx="6">
                    <c:v>1.4163596861634211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1'!$C$235:$C$241</c:f>
              <c:numCache>
                <c:formatCode>0.00</c:formatCode>
                <c:ptCount val="7"/>
                <c:pt idx="0">
                  <c:v>100</c:v>
                </c:pt>
                <c:pt idx="1">
                  <c:v>67.655050341328604</c:v>
                </c:pt>
                <c:pt idx="2">
                  <c:v>59.194343099385854</c:v>
                </c:pt>
                <c:pt idx="3">
                  <c:v>55.700130606289335</c:v>
                </c:pt>
                <c:pt idx="4">
                  <c:v>53.164049859943304</c:v>
                </c:pt>
                <c:pt idx="5">
                  <c:v>48.449625011247193</c:v>
                </c:pt>
                <c:pt idx="6">
                  <c:v>44.758383328822461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E-435F-9035-D96E6EC81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1'!$D$245:$D$251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2.7251173074876029</c:v>
                  </c:pt>
                  <c:pt idx="2">
                    <c:v>1.2247097346544149</c:v>
                  </c:pt>
                  <c:pt idx="3">
                    <c:v>0.8799087823463575</c:v>
                  </c:pt>
                  <c:pt idx="4">
                    <c:v>1.2765841131120141</c:v>
                  </c:pt>
                  <c:pt idx="5">
                    <c:v>0.68114051795828656</c:v>
                  </c:pt>
                  <c:pt idx="6">
                    <c:v>0.92492436230434216</c:v>
                  </c:pt>
                </c:numCache>
              </c:numRef>
            </c:plus>
            <c:minus>
              <c:numRef>
                <c:f>'Hoja 1'!$D$245:$D$251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2.7251173074876029</c:v>
                  </c:pt>
                  <c:pt idx="2">
                    <c:v>1.2247097346544149</c:v>
                  </c:pt>
                  <c:pt idx="3">
                    <c:v>0.8799087823463575</c:v>
                  </c:pt>
                  <c:pt idx="4">
                    <c:v>1.2765841131120141</c:v>
                  </c:pt>
                  <c:pt idx="5">
                    <c:v>0.68114051795828656</c:v>
                  </c:pt>
                  <c:pt idx="6">
                    <c:v>0.92492436230434216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1'!$C$245:$C$251</c:f>
              <c:numCache>
                <c:formatCode>0.00</c:formatCode>
                <c:ptCount val="7"/>
                <c:pt idx="0">
                  <c:v>100</c:v>
                </c:pt>
                <c:pt idx="1">
                  <c:v>65.739587495457926</c:v>
                </c:pt>
                <c:pt idx="2">
                  <c:v>56.161177732745315</c:v>
                </c:pt>
                <c:pt idx="3">
                  <c:v>52.009669066651171</c:v>
                </c:pt>
                <c:pt idx="4">
                  <c:v>48.297998962833773</c:v>
                </c:pt>
                <c:pt idx="5">
                  <c:v>42.213240963551726</c:v>
                </c:pt>
                <c:pt idx="6">
                  <c:v>41.072688728941159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5-4E56-B052-4A593C03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1'!$D$256:$D$262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0.98260019794256359</c:v>
                  </c:pt>
                  <c:pt idx="2">
                    <c:v>2.6121601832799182</c:v>
                  </c:pt>
                  <c:pt idx="3">
                    <c:v>0.26982287932432375</c:v>
                  </c:pt>
                  <c:pt idx="4">
                    <c:v>0.48201427751007797</c:v>
                  </c:pt>
                  <c:pt idx="5">
                    <c:v>0.34435796589698164</c:v>
                  </c:pt>
                  <c:pt idx="6">
                    <c:v>0.46576055680553818</c:v>
                  </c:pt>
                </c:numCache>
              </c:numRef>
            </c:plus>
            <c:minus>
              <c:numRef>
                <c:f>'Hoja 1'!$D$256:$D$262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0.98260019794256359</c:v>
                  </c:pt>
                  <c:pt idx="2">
                    <c:v>2.6121601832799182</c:v>
                  </c:pt>
                  <c:pt idx="3">
                    <c:v>0.26982287932432375</c:v>
                  </c:pt>
                  <c:pt idx="4">
                    <c:v>0.48201427751007797</c:v>
                  </c:pt>
                  <c:pt idx="5">
                    <c:v>0.34435796589698164</c:v>
                  </c:pt>
                  <c:pt idx="6">
                    <c:v>0.46576055680553818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1'!$C$256:$C$262</c:f>
              <c:numCache>
                <c:formatCode>0.00</c:formatCode>
                <c:ptCount val="7"/>
                <c:pt idx="0">
                  <c:v>100</c:v>
                </c:pt>
                <c:pt idx="1">
                  <c:v>75.66633755680391</c:v>
                </c:pt>
                <c:pt idx="2">
                  <c:v>68.087540576650497</c:v>
                </c:pt>
                <c:pt idx="3">
                  <c:v>61.168033540172345</c:v>
                </c:pt>
                <c:pt idx="4">
                  <c:v>56.892716087413923</c:v>
                </c:pt>
                <c:pt idx="5">
                  <c:v>51.777702012879345</c:v>
                </c:pt>
                <c:pt idx="6">
                  <c:v>50.05702406311422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D-4A40-83FA-FC146926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1'!$D$361:$D$367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2.2797014860075846</c:v>
                  </c:pt>
                  <c:pt idx="2">
                    <c:v>1.4243041340883886</c:v>
                  </c:pt>
                  <c:pt idx="3">
                    <c:v>1.0172157765862171</c:v>
                  </c:pt>
                  <c:pt idx="4">
                    <c:v>3.0007526897525474</c:v>
                  </c:pt>
                  <c:pt idx="5">
                    <c:v>1.2866896589439418</c:v>
                  </c:pt>
                  <c:pt idx="6">
                    <c:v>1.0988581347342503</c:v>
                  </c:pt>
                </c:numCache>
              </c:numRef>
            </c:plus>
            <c:minus>
              <c:numRef>
                <c:f>'Hoja 1'!$D$361:$D$367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2.2797014860075846</c:v>
                  </c:pt>
                  <c:pt idx="2">
                    <c:v>1.4243041340883886</c:v>
                  </c:pt>
                  <c:pt idx="3">
                    <c:v>1.0172157765862171</c:v>
                  </c:pt>
                  <c:pt idx="4">
                    <c:v>3.0007526897525474</c:v>
                  </c:pt>
                  <c:pt idx="5">
                    <c:v>1.2866896589439418</c:v>
                  </c:pt>
                  <c:pt idx="6">
                    <c:v>1.0988581347342503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1'!$C$361:$C$367</c:f>
              <c:numCache>
                <c:formatCode>0.00</c:formatCode>
                <c:ptCount val="7"/>
                <c:pt idx="0">
                  <c:v>100</c:v>
                </c:pt>
                <c:pt idx="1">
                  <c:v>65.5058692834792</c:v>
                </c:pt>
                <c:pt idx="2">
                  <c:v>57.394175727915105</c:v>
                </c:pt>
                <c:pt idx="3">
                  <c:v>51.442472940185816</c:v>
                </c:pt>
                <c:pt idx="4">
                  <c:v>45.450014273063417</c:v>
                </c:pt>
                <c:pt idx="5">
                  <c:v>41.715855810966623</c:v>
                </c:pt>
                <c:pt idx="6">
                  <c:v>36.296535771474112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D-49F9-AA58-1341F254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1'!$D$266:$D$272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1.1324149675061237</c:v>
                  </c:pt>
                  <c:pt idx="2">
                    <c:v>2.9634192192606363</c:v>
                  </c:pt>
                  <c:pt idx="3">
                    <c:v>2.0345006704347623</c:v>
                  </c:pt>
                  <c:pt idx="4">
                    <c:v>1.6631333865234488</c:v>
                  </c:pt>
                  <c:pt idx="5">
                    <c:v>1.4472683325903986</c:v>
                  </c:pt>
                  <c:pt idx="6">
                    <c:v>0.97375439603577751</c:v>
                  </c:pt>
                </c:numCache>
              </c:numRef>
            </c:plus>
            <c:minus>
              <c:numRef>
                <c:f>'Hoja 1'!$D$266:$D$272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1.1324149675061237</c:v>
                  </c:pt>
                  <c:pt idx="2">
                    <c:v>2.9634192192606363</c:v>
                  </c:pt>
                  <c:pt idx="3">
                    <c:v>2.0345006704347623</c:v>
                  </c:pt>
                  <c:pt idx="4">
                    <c:v>1.6631333865234488</c:v>
                  </c:pt>
                  <c:pt idx="5">
                    <c:v>1.4472683325903986</c:v>
                  </c:pt>
                  <c:pt idx="6">
                    <c:v>0.97375439603577751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1'!$C$266:$C$272</c:f>
              <c:numCache>
                <c:formatCode>0.00</c:formatCode>
                <c:ptCount val="7"/>
                <c:pt idx="0">
                  <c:v>100</c:v>
                </c:pt>
                <c:pt idx="1">
                  <c:v>73.561592404049662</c:v>
                </c:pt>
                <c:pt idx="2">
                  <c:v>64.786511134769455</c:v>
                </c:pt>
                <c:pt idx="3">
                  <c:v>58.094237973646763</c:v>
                </c:pt>
                <c:pt idx="4">
                  <c:v>51.307939077881258</c:v>
                </c:pt>
                <c:pt idx="5">
                  <c:v>45.54502744465961</c:v>
                </c:pt>
                <c:pt idx="6">
                  <c:v>42.64028460269391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5-498C-84E4-164E6114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1'!$D$277:$D$283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1.422042894017036</c:v>
                  </c:pt>
                  <c:pt idx="2">
                    <c:v>0.56232138128067033</c:v>
                  </c:pt>
                  <c:pt idx="3">
                    <c:v>0.80290093535628015</c:v>
                  </c:pt>
                  <c:pt idx="4">
                    <c:v>0.34562338297698281</c:v>
                  </c:pt>
                  <c:pt idx="5">
                    <c:v>0.42351059320454038</c:v>
                  </c:pt>
                  <c:pt idx="6">
                    <c:v>2.260216267083639</c:v>
                  </c:pt>
                </c:numCache>
              </c:numRef>
            </c:plus>
            <c:minus>
              <c:numRef>
                <c:f>'Hoja 1'!$D$277:$D$283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1.422042894017036</c:v>
                  </c:pt>
                  <c:pt idx="2">
                    <c:v>0.56232138128067033</c:v>
                  </c:pt>
                  <c:pt idx="3">
                    <c:v>0.80290093535628015</c:v>
                  </c:pt>
                  <c:pt idx="4">
                    <c:v>0.34562338297698281</c:v>
                  </c:pt>
                  <c:pt idx="5">
                    <c:v>0.42351059320454038</c:v>
                  </c:pt>
                  <c:pt idx="6">
                    <c:v>2.260216267083639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1'!$C$277:$C$283</c:f>
              <c:numCache>
                <c:formatCode>0.00</c:formatCode>
                <c:ptCount val="7"/>
                <c:pt idx="0">
                  <c:v>100</c:v>
                </c:pt>
                <c:pt idx="1">
                  <c:v>71.507850144748076</c:v>
                </c:pt>
                <c:pt idx="2">
                  <c:v>62.969617507348509</c:v>
                </c:pt>
                <c:pt idx="3">
                  <c:v>58.095245590037408</c:v>
                </c:pt>
                <c:pt idx="4">
                  <c:v>54.529474353428668</c:v>
                </c:pt>
                <c:pt idx="5">
                  <c:v>50.931412427584185</c:v>
                </c:pt>
                <c:pt idx="6">
                  <c:v>46.008492880182942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0-41A2-B314-1118319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1'!$D$287:$D$293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2.4193502245988805</c:v>
                  </c:pt>
                  <c:pt idx="2">
                    <c:v>0.18059636307575547</c:v>
                  </c:pt>
                  <c:pt idx="3">
                    <c:v>0.20863225008253866</c:v>
                  </c:pt>
                  <c:pt idx="4">
                    <c:v>0.75865783933656084</c:v>
                  </c:pt>
                  <c:pt idx="5">
                    <c:v>1.01531700101623</c:v>
                  </c:pt>
                  <c:pt idx="6">
                    <c:v>0.66691405568766671</c:v>
                  </c:pt>
                </c:numCache>
              </c:numRef>
            </c:plus>
            <c:minus>
              <c:numRef>
                <c:f>'Hoja 1'!$D$287:$D$293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2.4193502245988805</c:v>
                  </c:pt>
                  <c:pt idx="2">
                    <c:v>0.18059636307575547</c:v>
                  </c:pt>
                  <c:pt idx="3">
                    <c:v>0.20863225008253866</c:v>
                  </c:pt>
                  <c:pt idx="4">
                    <c:v>0.75865783933656084</c:v>
                  </c:pt>
                  <c:pt idx="5">
                    <c:v>1.01531700101623</c:v>
                  </c:pt>
                  <c:pt idx="6">
                    <c:v>0.66691405568766671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1'!$C$287:$C$293</c:f>
              <c:numCache>
                <c:formatCode>0.00</c:formatCode>
                <c:ptCount val="7"/>
                <c:pt idx="0">
                  <c:v>100</c:v>
                </c:pt>
                <c:pt idx="1">
                  <c:v>68.871968390445062</c:v>
                </c:pt>
                <c:pt idx="2">
                  <c:v>58.115694346176568</c:v>
                </c:pt>
                <c:pt idx="3">
                  <c:v>49.77594441415625</c:v>
                </c:pt>
                <c:pt idx="4">
                  <c:v>46.766320512506176</c:v>
                </c:pt>
                <c:pt idx="5">
                  <c:v>43.653464214297585</c:v>
                </c:pt>
                <c:pt idx="6">
                  <c:v>35.0980721253095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C-4B78-9EFE-EAD8A7E4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1'!$D$298:$D$304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0.95025350202521752</c:v>
                  </c:pt>
                  <c:pt idx="2">
                    <c:v>3.4548155807154459</c:v>
                  </c:pt>
                  <c:pt idx="3">
                    <c:v>2.0915867591019457</c:v>
                  </c:pt>
                  <c:pt idx="4">
                    <c:v>2.0031562758364676</c:v>
                  </c:pt>
                  <c:pt idx="5">
                    <c:v>2.2732178075724159</c:v>
                  </c:pt>
                  <c:pt idx="6">
                    <c:v>3.1817393585963134</c:v>
                  </c:pt>
                </c:numCache>
              </c:numRef>
            </c:plus>
            <c:minus>
              <c:numRef>
                <c:f>'Hoja 1'!$D$298:$D$304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0.95025350202521752</c:v>
                  </c:pt>
                  <c:pt idx="2">
                    <c:v>3.4548155807154459</c:v>
                  </c:pt>
                  <c:pt idx="3">
                    <c:v>2.0915867591019457</c:v>
                  </c:pt>
                  <c:pt idx="4">
                    <c:v>2.0031562758364676</c:v>
                  </c:pt>
                  <c:pt idx="5">
                    <c:v>2.2732178075724159</c:v>
                  </c:pt>
                  <c:pt idx="6">
                    <c:v>3.1817393585963134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1'!$C$298:$C$304</c:f>
              <c:numCache>
                <c:formatCode>0.00</c:formatCode>
                <c:ptCount val="7"/>
                <c:pt idx="0">
                  <c:v>100</c:v>
                </c:pt>
                <c:pt idx="1">
                  <c:v>69.490979123520319</c:v>
                </c:pt>
                <c:pt idx="2">
                  <c:v>61.635229937228765</c:v>
                </c:pt>
                <c:pt idx="3">
                  <c:v>54.447619265214399</c:v>
                </c:pt>
                <c:pt idx="4">
                  <c:v>48.905352448869046</c:v>
                </c:pt>
                <c:pt idx="5">
                  <c:v>43.81196641187146</c:v>
                </c:pt>
                <c:pt idx="6">
                  <c:v>36.495695346598893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7-4531-95D8-36307B26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1'!$D$308:$D$314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3.2063618615504867</c:v>
                  </c:pt>
                  <c:pt idx="2">
                    <c:v>2.1104303440552412</c:v>
                  </c:pt>
                  <c:pt idx="3">
                    <c:v>3.3131944869287269</c:v>
                  </c:pt>
                  <c:pt idx="4">
                    <c:v>4.1013830542160683</c:v>
                  </c:pt>
                  <c:pt idx="5">
                    <c:v>1.8943594997652915</c:v>
                  </c:pt>
                  <c:pt idx="6">
                    <c:v>2.2064639724470978</c:v>
                  </c:pt>
                </c:numCache>
              </c:numRef>
            </c:plus>
            <c:minus>
              <c:numRef>
                <c:f>'Hoja 1'!$D$308:$D$314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3.2063618615504867</c:v>
                  </c:pt>
                  <c:pt idx="2">
                    <c:v>2.1104303440552412</c:v>
                  </c:pt>
                  <c:pt idx="3">
                    <c:v>3.3131944869287269</c:v>
                  </c:pt>
                  <c:pt idx="4">
                    <c:v>4.1013830542160683</c:v>
                  </c:pt>
                  <c:pt idx="5">
                    <c:v>1.8943594997652915</c:v>
                  </c:pt>
                  <c:pt idx="6">
                    <c:v>2.2064639724470978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1'!$B$14:$B$20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1'!$C$308:$C$314</c:f>
              <c:numCache>
                <c:formatCode>0.00</c:formatCode>
                <c:ptCount val="7"/>
                <c:pt idx="0">
                  <c:v>100</c:v>
                </c:pt>
                <c:pt idx="1">
                  <c:v>66.935222235912022</c:v>
                </c:pt>
                <c:pt idx="2">
                  <c:v>55.612523378451598</c:v>
                </c:pt>
                <c:pt idx="3">
                  <c:v>47.733443731101062</c:v>
                </c:pt>
                <c:pt idx="4">
                  <c:v>41.771017865219626</c:v>
                </c:pt>
                <c:pt idx="5">
                  <c:v>36.00503401039898</c:v>
                </c:pt>
                <c:pt idx="6">
                  <c:v>28.964669696261392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161-B975-031E3563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1'!$D$571:$D$577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6.1143582126093214</c:v>
                  </c:pt>
                  <c:pt idx="2">
                    <c:v>0.9406246514951303</c:v>
                  </c:pt>
                  <c:pt idx="3">
                    <c:v>0.23182531465403139</c:v>
                  </c:pt>
                  <c:pt idx="4">
                    <c:v>1.539982904407567</c:v>
                  </c:pt>
                  <c:pt idx="5">
                    <c:v>1.7925180801208673</c:v>
                  </c:pt>
                  <c:pt idx="6">
                    <c:v>0.72482422110320788</c:v>
                  </c:pt>
                </c:numCache>
              </c:numRef>
            </c:plus>
            <c:minus>
              <c:numRef>
                <c:f>'Hoja 1'!$D$571:$D$577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6.1143582126093214</c:v>
                  </c:pt>
                  <c:pt idx="2">
                    <c:v>0.9406246514951303</c:v>
                  </c:pt>
                  <c:pt idx="3">
                    <c:v>0.23182531465403139</c:v>
                  </c:pt>
                  <c:pt idx="4">
                    <c:v>1.539982904407567</c:v>
                  </c:pt>
                  <c:pt idx="5">
                    <c:v>1.7925180801208673</c:v>
                  </c:pt>
                  <c:pt idx="6">
                    <c:v>0.72482422110320788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1'!$C$571:$C$577</c:f>
              <c:numCache>
                <c:formatCode>0.00</c:formatCode>
                <c:ptCount val="7"/>
                <c:pt idx="0">
                  <c:v>100</c:v>
                </c:pt>
                <c:pt idx="1">
                  <c:v>83.334755325941615</c:v>
                </c:pt>
                <c:pt idx="2">
                  <c:v>61.018283601164754</c:v>
                </c:pt>
                <c:pt idx="3">
                  <c:v>54.50841124495264</c:v>
                </c:pt>
                <c:pt idx="4">
                  <c:v>49.821181402336279</c:v>
                </c:pt>
                <c:pt idx="5">
                  <c:v>44.210539984147914</c:v>
                </c:pt>
                <c:pt idx="6">
                  <c:v>38.148041535066319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A-4679-898C-47CA635F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1'!$D$581:$D$587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8.2336615966316078</c:v>
                  </c:pt>
                  <c:pt idx="2">
                    <c:v>4.0590792121854022</c:v>
                  </c:pt>
                  <c:pt idx="3">
                    <c:v>1.9652449529398548</c:v>
                  </c:pt>
                  <c:pt idx="4">
                    <c:v>1.6641470498786528</c:v>
                  </c:pt>
                  <c:pt idx="5">
                    <c:v>3.30950144581373</c:v>
                  </c:pt>
                  <c:pt idx="6">
                    <c:v>0.41434196919678162</c:v>
                  </c:pt>
                </c:numCache>
              </c:numRef>
            </c:plus>
            <c:minus>
              <c:numRef>
                <c:f>'Hoja 1'!$D$581:$D$587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8.2336615966316078</c:v>
                  </c:pt>
                  <c:pt idx="2">
                    <c:v>4.0590792121854022</c:v>
                  </c:pt>
                  <c:pt idx="3">
                    <c:v>1.9652449529398548</c:v>
                  </c:pt>
                  <c:pt idx="4">
                    <c:v>1.6641470498786528</c:v>
                  </c:pt>
                  <c:pt idx="5">
                    <c:v>3.30950144581373</c:v>
                  </c:pt>
                  <c:pt idx="6">
                    <c:v>0.41434196919678162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1'!$C$581:$C$587</c:f>
              <c:numCache>
                <c:formatCode>0.00</c:formatCode>
                <c:ptCount val="7"/>
                <c:pt idx="0">
                  <c:v>100</c:v>
                </c:pt>
                <c:pt idx="1">
                  <c:v>81.121399669478365</c:v>
                </c:pt>
                <c:pt idx="2">
                  <c:v>56.695154219541109</c:v>
                </c:pt>
                <c:pt idx="3">
                  <c:v>47.985030362871882</c:v>
                </c:pt>
                <c:pt idx="4">
                  <c:v>42.643668830946602</c:v>
                </c:pt>
                <c:pt idx="5">
                  <c:v>37.914643400170306</c:v>
                </c:pt>
                <c:pt idx="6">
                  <c:v>30.453079921449564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B-4A4B-AB01-D82566A4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1'!$D$592:$D$598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4.5156437489581993</c:v>
                  </c:pt>
                  <c:pt idx="2">
                    <c:v>2.9142328420136754</c:v>
                  </c:pt>
                  <c:pt idx="3">
                    <c:v>1.3965363613970609</c:v>
                  </c:pt>
                  <c:pt idx="4">
                    <c:v>2.5348514119268706</c:v>
                  </c:pt>
                  <c:pt idx="5">
                    <c:v>2.7802786449184893</c:v>
                  </c:pt>
                  <c:pt idx="6">
                    <c:v>2.1443096626051759</c:v>
                  </c:pt>
                </c:numCache>
              </c:numRef>
            </c:plus>
            <c:minus>
              <c:numRef>
                <c:f>'Hoja 1'!$D$592:$D$598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4.5156437489581993</c:v>
                  </c:pt>
                  <c:pt idx="2">
                    <c:v>2.9142328420136754</c:v>
                  </c:pt>
                  <c:pt idx="3">
                    <c:v>1.3965363613970609</c:v>
                  </c:pt>
                  <c:pt idx="4">
                    <c:v>2.5348514119268706</c:v>
                  </c:pt>
                  <c:pt idx="5">
                    <c:v>2.7802786449184893</c:v>
                  </c:pt>
                  <c:pt idx="6">
                    <c:v>2.1443096626051759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1'!$C$592:$C$598</c:f>
              <c:numCache>
                <c:formatCode>0.00</c:formatCode>
                <c:ptCount val="7"/>
                <c:pt idx="0">
                  <c:v>100</c:v>
                </c:pt>
                <c:pt idx="1">
                  <c:v>82.485137212489093</c:v>
                </c:pt>
                <c:pt idx="2">
                  <c:v>63.515811272449703</c:v>
                </c:pt>
                <c:pt idx="3">
                  <c:v>53.58491000182994</c:v>
                </c:pt>
                <c:pt idx="4">
                  <c:v>48.734798711011187</c:v>
                </c:pt>
                <c:pt idx="5">
                  <c:v>41.200562960362831</c:v>
                </c:pt>
                <c:pt idx="6">
                  <c:v>34.049213182706353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9-4CA6-9B66-D0EFC403B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1'!$D$602:$D$608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2.1411700553387414</c:v>
                  </c:pt>
                  <c:pt idx="2">
                    <c:v>4.3002662146348314</c:v>
                  </c:pt>
                  <c:pt idx="3">
                    <c:v>3.6735330003331343</c:v>
                  </c:pt>
                  <c:pt idx="4">
                    <c:v>4.1281050971160109</c:v>
                  </c:pt>
                  <c:pt idx="5">
                    <c:v>1.554390688555779</c:v>
                  </c:pt>
                  <c:pt idx="6">
                    <c:v>1.9174595041794316</c:v>
                  </c:pt>
                </c:numCache>
              </c:numRef>
            </c:plus>
            <c:minus>
              <c:numRef>
                <c:f>'Hoja 1'!$D$602:$D$608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2.1411700553387414</c:v>
                  </c:pt>
                  <c:pt idx="2">
                    <c:v>4.3002662146348314</c:v>
                  </c:pt>
                  <c:pt idx="3">
                    <c:v>3.6735330003331343</c:v>
                  </c:pt>
                  <c:pt idx="4">
                    <c:v>4.1281050971160109</c:v>
                  </c:pt>
                  <c:pt idx="5">
                    <c:v>1.554390688555779</c:v>
                  </c:pt>
                  <c:pt idx="6">
                    <c:v>1.9174595041794316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1'!$C$602:$C$608</c:f>
              <c:numCache>
                <c:formatCode>0.00</c:formatCode>
                <c:ptCount val="7"/>
                <c:pt idx="0">
                  <c:v>100</c:v>
                </c:pt>
                <c:pt idx="1">
                  <c:v>79.811539457757618</c:v>
                </c:pt>
                <c:pt idx="2">
                  <c:v>59.930577060272491</c:v>
                </c:pt>
                <c:pt idx="3">
                  <c:v>48.65946970770635</c:v>
                </c:pt>
                <c:pt idx="4">
                  <c:v>42.34577860075018</c:v>
                </c:pt>
                <c:pt idx="5">
                  <c:v>36.179629855731505</c:v>
                </c:pt>
                <c:pt idx="6">
                  <c:v>28.594182636734125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9-4281-8139-8A50A93C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1'!$D$613:$D$619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0.49013915595530222</c:v>
                  </c:pt>
                  <c:pt idx="2">
                    <c:v>4.7585711848878907</c:v>
                  </c:pt>
                  <c:pt idx="3">
                    <c:v>0.74256967304439248</c:v>
                  </c:pt>
                  <c:pt idx="4">
                    <c:v>3.822673987905266E-2</c:v>
                  </c:pt>
                  <c:pt idx="5">
                    <c:v>0.52708074134017535</c:v>
                  </c:pt>
                  <c:pt idx="6">
                    <c:v>0.74610345283721402</c:v>
                  </c:pt>
                </c:numCache>
              </c:numRef>
            </c:plus>
            <c:minus>
              <c:numRef>
                <c:f>'Hoja 1'!$D$613:$D$619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0.49013915595530222</c:v>
                  </c:pt>
                  <c:pt idx="2">
                    <c:v>4.7585711848878907</c:v>
                  </c:pt>
                  <c:pt idx="3">
                    <c:v>0.74256967304439248</c:v>
                  </c:pt>
                  <c:pt idx="4">
                    <c:v>3.822673987905266E-2</c:v>
                  </c:pt>
                  <c:pt idx="5">
                    <c:v>0.52708074134017535</c:v>
                  </c:pt>
                  <c:pt idx="6">
                    <c:v>0.74610345283721402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1'!$C$613:$C$619</c:f>
              <c:numCache>
                <c:formatCode>0.00</c:formatCode>
                <c:ptCount val="7"/>
                <c:pt idx="0">
                  <c:v>100</c:v>
                </c:pt>
                <c:pt idx="1">
                  <c:v>60.174239597873843</c:v>
                </c:pt>
                <c:pt idx="2">
                  <c:v>54.773522742130247</c:v>
                </c:pt>
                <c:pt idx="3">
                  <c:v>52.692688352998701</c:v>
                </c:pt>
                <c:pt idx="4">
                  <c:v>47.710594636698247</c:v>
                </c:pt>
                <c:pt idx="5">
                  <c:v>42.812284298367302</c:v>
                </c:pt>
                <c:pt idx="6">
                  <c:v>38.056289138149339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7-4BBA-B4FD-E0321ADA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1'!$D$371:$D$377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8.1158698965021312</c:v>
                  </c:pt>
                  <c:pt idx="2">
                    <c:v>2.5254026470244968</c:v>
                  </c:pt>
                  <c:pt idx="3">
                    <c:v>3.4791495317287651</c:v>
                  </c:pt>
                  <c:pt idx="4">
                    <c:v>1.9586866128227349</c:v>
                  </c:pt>
                  <c:pt idx="5">
                    <c:v>2.4648216001177743</c:v>
                  </c:pt>
                  <c:pt idx="6">
                    <c:v>3.2759208560932942</c:v>
                  </c:pt>
                </c:numCache>
              </c:numRef>
            </c:plus>
            <c:minus>
              <c:numRef>
                <c:f>'Hoja 1'!$D$371:$D$377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8.1158698965021312</c:v>
                  </c:pt>
                  <c:pt idx="2">
                    <c:v>2.5254026470244968</c:v>
                  </c:pt>
                  <c:pt idx="3">
                    <c:v>3.4791495317287651</c:v>
                  </c:pt>
                  <c:pt idx="4">
                    <c:v>1.9586866128227349</c:v>
                  </c:pt>
                  <c:pt idx="5">
                    <c:v>2.4648216001177743</c:v>
                  </c:pt>
                  <c:pt idx="6">
                    <c:v>3.2759208560932942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1'!$C$371:$C$377</c:f>
              <c:numCache>
                <c:formatCode>0.00</c:formatCode>
                <c:ptCount val="7"/>
                <c:pt idx="0">
                  <c:v>100</c:v>
                </c:pt>
                <c:pt idx="1">
                  <c:v>67.474992949090378</c:v>
                </c:pt>
                <c:pt idx="2">
                  <c:v>54.02745470516664</c:v>
                </c:pt>
                <c:pt idx="3">
                  <c:v>44.580005861321979</c:v>
                </c:pt>
                <c:pt idx="4">
                  <c:v>37.473160737270206</c:v>
                </c:pt>
                <c:pt idx="5">
                  <c:v>33.17015947216283</c:v>
                </c:pt>
                <c:pt idx="6">
                  <c:v>30.634152823250233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897-962B-9C56737BB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1'!$D$623:$D$629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3.7423037728846964</c:v>
                  </c:pt>
                  <c:pt idx="2">
                    <c:v>0.37709104901971346</c:v>
                  </c:pt>
                  <c:pt idx="3">
                    <c:v>1.2518575687797182</c:v>
                  </c:pt>
                  <c:pt idx="4">
                    <c:v>0.32778469371436997</c:v>
                  </c:pt>
                  <c:pt idx="5">
                    <c:v>1.4773616582858253</c:v>
                  </c:pt>
                  <c:pt idx="6">
                    <c:v>0.95344183635329793</c:v>
                  </c:pt>
                </c:numCache>
              </c:numRef>
            </c:plus>
            <c:minus>
              <c:numRef>
                <c:f>'Hoja 1'!$D$623:$D$629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3.7423037728846964</c:v>
                  </c:pt>
                  <c:pt idx="2">
                    <c:v>0.37709104901971346</c:v>
                  </c:pt>
                  <c:pt idx="3">
                    <c:v>1.2518575687797182</c:v>
                  </c:pt>
                  <c:pt idx="4">
                    <c:v>0.32778469371436997</c:v>
                  </c:pt>
                  <c:pt idx="5">
                    <c:v>1.4773616582858253</c:v>
                  </c:pt>
                  <c:pt idx="6">
                    <c:v>0.95344183635329793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1'!$C$623:$C$629</c:f>
              <c:numCache>
                <c:formatCode>0.00</c:formatCode>
                <c:ptCount val="7"/>
                <c:pt idx="0">
                  <c:v>100</c:v>
                </c:pt>
                <c:pt idx="1">
                  <c:v>61.647339950755189</c:v>
                </c:pt>
                <c:pt idx="2">
                  <c:v>52.474259386714017</c:v>
                </c:pt>
                <c:pt idx="3">
                  <c:v>48.189975528305823</c:v>
                </c:pt>
                <c:pt idx="4">
                  <c:v>43.130954171394762</c:v>
                </c:pt>
                <c:pt idx="5">
                  <c:v>37.229837157361303</c:v>
                </c:pt>
                <c:pt idx="6">
                  <c:v>33.009241947672976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E-4355-9E3F-7DF8CFEE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1'!$D$634:$D$640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0.40117887404856073</c:v>
                  </c:pt>
                  <c:pt idx="2">
                    <c:v>1.2442218202720912</c:v>
                  </c:pt>
                  <c:pt idx="3">
                    <c:v>2.6326002145066263</c:v>
                  </c:pt>
                  <c:pt idx="4">
                    <c:v>4.48579242567717</c:v>
                  </c:pt>
                  <c:pt idx="5">
                    <c:v>1.4768287857585145</c:v>
                  </c:pt>
                  <c:pt idx="6">
                    <c:v>1.3316944149145888</c:v>
                  </c:pt>
                </c:numCache>
              </c:numRef>
            </c:plus>
            <c:minus>
              <c:numRef>
                <c:f>'Hoja 1'!$D$634:$D$640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0.40117887404856073</c:v>
                  </c:pt>
                  <c:pt idx="2">
                    <c:v>1.2442218202720912</c:v>
                  </c:pt>
                  <c:pt idx="3">
                    <c:v>2.6326002145066263</c:v>
                  </c:pt>
                  <c:pt idx="4">
                    <c:v>4.48579242567717</c:v>
                  </c:pt>
                  <c:pt idx="5">
                    <c:v>1.4768287857585145</c:v>
                  </c:pt>
                  <c:pt idx="6">
                    <c:v>1.3316944149145888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1'!$C$634:$C$640</c:f>
              <c:numCache>
                <c:formatCode>0.00</c:formatCode>
                <c:ptCount val="7"/>
                <c:pt idx="0">
                  <c:v>100</c:v>
                </c:pt>
                <c:pt idx="1">
                  <c:v>66.978057199113465</c:v>
                </c:pt>
                <c:pt idx="2">
                  <c:v>58.268724063014588</c:v>
                </c:pt>
                <c:pt idx="3">
                  <c:v>54.618446071302344</c:v>
                </c:pt>
                <c:pt idx="4">
                  <c:v>50.61403485513798</c:v>
                </c:pt>
                <c:pt idx="5">
                  <c:v>41.984202871241536</c:v>
                </c:pt>
                <c:pt idx="6">
                  <c:v>38.186489627489415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4BFB-AFB4-24E074694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1'!$D$644:$D$650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1.5896353190749504</c:v>
                  </c:pt>
                  <c:pt idx="2">
                    <c:v>10.574447573805768</c:v>
                  </c:pt>
                  <c:pt idx="3">
                    <c:v>4.0825673132356393</c:v>
                  </c:pt>
                  <c:pt idx="4">
                    <c:v>8.5940291919436014</c:v>
                  </c:pt>
                  <c:pt idx="5">
                    <c:v>2.170219171192211</c:v>
                  </c:pt>
                  <c:pt idx="6">
                    <c:v>2.5393857484263131</c:v>
                  </c:pt>
                </c:numCache>
              </c:numRef>
            </c:plus>
            <c:minus>
              <c:numRef>
                <c:f>'Hoja 1'!$D$644:$D$650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1.5896353190749504</c:v>
                  </c:pt>
                  <c:pt idx="2">
                    <c:v>10.574447573805768</c:v>
                  </c:pt>
                  <c:pt idx="3">
                    <c:v>4.0825673132356393</c:v>
                  </c:pt>
                  <c:pt idx="4">
                    <c:v>8.5940291919436014</c:v>
                  </c:pt>
                  <c:pt idx="5">
                    <c:v>2.170219171192211</c:v>
                  </c:pt>
                  <c:pt idx="6">
                    <c:v>2.5393857484263131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1'!$C$644:$C$650</c:f>
              <c:numCache>
                <c:formatCode>0.00</c:formatCode>
                <c:ptCount val="7"/>
                <c:pt idx="0">
                  <c:v>100</c:v>
                </c:pt>
                <c:pt idx="1">
                  <c:v>68.960851965768853</c:v>
                </c:pt>
                <c:pt idx="2">
                  <c:v>62.302836368730581</c:v>
                </c:pt>
                <c:pt idx="3">
                  <c:v>50.430232436389076</c:v>
                </c:pt>
                <c:pt idx="4">
                  <c:v>49.13663217330884</c:v>
                </c:pt>
                <c:pt idx="5">
                  <c:v>36.722913626685816</c:v>
                </c:pt>
                <c:pt idx="6">
                  <c:v>34.081184547738332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A-4981-8298-AE942D8D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1'!$D$676:$D$682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0.40295988781922615</c:v>
                  </c:pt>
                  <c:pt idx="2">
                    <c:v>3.1016532229152451</c:v>
                  </c:pt>
                  <c:pt idx="3">
                    <c:v>1.7974395786564157</c:v>
                  </c:pt>
                  <c:pt idx="4">
                    <c:v>0.14444211624751666</c:v>
                  </c:pt>
                  <c:pt idx="5">
                    <c:v>2.9767976374583687</c:v>
                  </c:pt>
                  <c:pt idx="6">
                    <c:v>5.0459806500974089</c:v>
                  </c:pt>
                </c:numCache>
              </c:numRef>
            </c:plus>
            <c:minus>
              <c:numRef>
                <c:f>'Hoja 1'!$D$676:$D$682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0.40295988781922615</c:v>
                  </c:pt>
                  <c:pt idx="2">
                    <c:v>3.1016532229152451</c:v>
                  </c:pt>
                  <c:pt idx="3">
                    <c:v>1.7974395786564157</c:v>
                  </c:pt>
                  <c:pt idx="4">
                    <c:v>0.14444211624751666</c:v>
                  </c:pt>
                  <c:pt idx="5">
                    <c:v>2.9767976374583687</c:v>
                  </c:pt>
                  <c:pt idx="6">
                    <c:v>5.0459806500974089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1'!$C$676:$C$682</c:f>
              <c:numCache>
                <c:formatCode>0.00</c:formatCode>
                <c:ptCount val="7"/>
                <c:pt idx="0">
                  <c:v>100</c:v>
                </c:pt>
                <c:pt idx="1">
                  <c:v>70.240006073064507</c:v>
                </c:pt>
                <c:pt idx="2">
                  <c:v>62.576381566585866</c:v>
                </c:pt>
                <c:pt idx="3">
                  <c:v>55.287295212915737</c:v>
                </c:pt>
                <c:pt idx="4">
                  <c:v>51.666824430325491</c:v>
                </c:pt>
                <c:pt idx="5">
                  <c:v>44.522409694553843</c:v>
                </c:pt>
                <c:pt idx="6">
                  <c:v>41.189464022388542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4-40CD-8273-EC7F86D0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1'!$D$686:$D$692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2.1681221682320428</c:v>
                  </c:pt>
                  <c:pt idx="2">
                    <c:v>0.76974016302015202</c:v>
                  </c:pt>
                  <c:pt idx="3">
                    <c:v>2.7401014860928843</c:v>
                  </c:pt>
                  <c:pt idx="4">
                    <c:v>3.5369895017019841</c:v>
                  </c:pt>
                  <c:pt idx="5">
                    <c:v>0.47008616316196239</c:v>
                  </c:pt>
                  <c:pt idx="6">
                    <c:v>1.0377424691568908</c:v>
                  </c:pt>
                </c:numCache>
              </c:numRef>
            </c:plus>
            <c:minus>
              <c:numRef>
                <c:f>'Hoja 1'!$D$686:$D$692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2.1681221682320428</c:v>
                  </c:pt>
                  <c:pt idx="2">
                    <c:v>0.76974016302015202</c:v>
                  </c:pt>
                  <c:pt idx="3">
                    <c:v>2.7401014860928843</c:v>
                  </c:pt>
                  <c:pt idx="4">
                    <c:v>3.5369895017019841</c:v>
                  </c:pt>
                  <c:pt idx="5">
                    <c:v>0.47008616316196239</c:v>
                  </c:pt>
                  <c:pt idx="6">
                    <c:v>1.0377424691568908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1'!$C$686:$C$692</c:f>
              <c:numCache>
                <c:formatCode>0.00</c:formatCode>
                <c:ptCount val="7"/>
                <c:pt idx="0">
                  <c:v>100</c:v>
                </c:pt>
                <c:pt idx="1">
                  <c:v>66.809442660420274</c:v>
                </c:pt>
                <c:pt idx="2">
                  <c:v>57.961698613928597</c:v>
                </c:pt>
                <c:pt idx="3">
                  <c:v>50.040044882385367</c:v>
                </c:pt>
                <c:pt idx="4">
                  <c:v>42.645451692507251</c:v>
                </c:pt>
                <c:pt idx="5">
                  <c:v>36.909623507616288</c:v>
                </c:pt>
                <c:pt idx="6">
                  <c:v>34.660835389806493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1-43B2-B43D-98A2C4D8B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1'!$D$697:$D$703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2.2680670446086957</c:v>
                  </c:pt>
                  <c:pt idx="2">
                    <c:v>2.7531443188693276</c:v>
                  </c:pt>
                  <c:pt idx="3">
                    <c:v>2.4290748762233014</c:v>
                  </c:pt>
                  <c:pt idx="4">
                    <c:v>1.9248958381655772</c:v>
                  </c:pt>
                  <c:pt idx="5">
                    <c:v>2.685093240225036</c:v>
                  </c:pt>
                  <c:pt idx="6">
                    <c:v>1.8925806149557929</c:v>
                  </c:pt>
                </c:numCache>
              </c:numRef>
            </c:plus>
            <c:minus>
              <c:numRef>
                <c:f>'Hoja 1'!$D$697:$D$703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2.2680670446086957</c:v>
                  </c:pt>
                  <c:pt idx="2">
                    <c:v>2.7531443188693276</c:v>
                  </c:pt>
                  <c:pt idx="3">
                    <c:v>2.4290748762233014</c:v>
                  </c:pt>
                  <c:pt idx="4">
                    <c:v>1.9248958381655772</c:v>
                  </c:pt>
                  <c:pt idx="5">
                    <c:v>2.685093240225036</c:v>
                  </c:pt>
                  <c:pt idx="6">
                    <c:v>1.8925806149557929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1'!$C$697:$C$703</c:f>
              <c:numCache>
                <c:formatCode>0.00</c:formatCode>
                <c:ptCount val="7"/>
                <c:pt idx="0">
                  <c:v>100</c:v>
                </c:pt>
                <c:pt idx="1">
                  <c:v>72.418927482992416</c:v>
                </c:pt>
                <c:pt idx="2">
                  <c:v>62.073803946311941</c:v>
                </c:pt>
                <c:pt idx="3">
                  <c:v>54.848844656742195</c:v>
                </c:pt>
                <c:pt idx="4">
                  <c:v>49.634897599068452</c:v>
                </c:pt>
                <c:pt idx="5">
                  <c:v>43.729708810536465</c:v>
                </c:pt>
                <c:pt idx="6">
                  <c:v>40.59325096738236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4-4AA3-8118-4CB72EAD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1'!$D$707:$D$713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3.0819886895746134</c:v>
                  </c:pt>
                  <c:pt idx="2">
                    <c:v>1.1484826843174751</c:v>
                  </c:pt>
                  <c:pt idx="3">
                    <c:v>4.4767275361023042</c:v>
                  </c:pt>
                  <c:pt idx="4">
                    <c:v>5.2405279000533502</c:v>
                  </c:pt>
                  <c:pt idx="5">
                    <c:v>3.0513972026769078</c:v>
                  </c:pt>
                  <c:pt idx="6">
                    <c:v>2.9268858945624916</c:v>
                  </c:pt>
                </c:numCache>
              </c:numRef>
            </c:plus>
            <c:minus>
              <c:numRef>
                <c:f>'Hoja 1'!$D$707:$D$713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3.0819886895746134</c:v>
                  </c:pt>
                  <c:pt idx="2">
                    <c:v>1.1484826843174751</c:v>
                  </c:pt>
                  <c:pt idx="3">
                    <c:v>4.4767275361023042</c:v>
                  </c:pt>
                  <c:pt idx="4">
                    <c:v>5.2405279000533502</c:v>
                  </c:pt>
                  <c:pt idx="5">
                    <c:v>3.0513972026769078</c:v>
                  </c:pt>
                  <c:pt idx="6">
                    <c:v>2.9268858945624916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1'!$C$707:$C$713</c:f>
              <c:numCache>
                <c:formatCode>0.00</c:formatCode>
                <c:ptCount val="7"/>
                <c:pt idx="0">
                  <c:v>100</c:v>
                </c:pt>
                <c:pt idx="1">
                  <c:v>73.38619592054448</c:v>
                </c:pt>
                <c:pt idx="2">
                  <c:v>57.995038753296441</c:v>
                </c:pt>
                <c:pt idx="3">
                  <c:v>50.001215635409622</c:v>
                </c:pt>
                <c:pt idx="4">
                  <c:v>40.704990251185215</c:v>
                </c:pt>
                <c:pt idx="5">
                  <c:v>37.061978414170568</c:v>
                </c:pt>
                <c:pt idx="6">
                  <c:v>34.869707325175739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E-46CB-A5D9-EE8FE513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1'!$D$718:$D$724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0.51538011186775179</c:v>
                  </c:pt>
                  <c:pt idx="2">
                    <c:v>0.68899058401764579</c:v>
                  </c:pt>
                  <c:pt idx="3">
                    <c:v>1.5714653833562993</c:v>
                  </c:pt>
                  <c:pt idx="4">
                    <c:v>1.0609953070880391</c:v>
                  </c:pt>
                  <c:pt idx="5">
                    <c:v>0.31213519975623771</c:v>
                  </c:pt>
                  <c:pt idx="6">
                    <c:v>0.34418197979232451</c:v>
                  </c:pt>
                </c:numCache>
              </c:numRef>
            </c:plus>
            <c:minus>
              <c:numRef>
                <c:f>'Hoja 1'!$D$718:$D$724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0.51538011186775179</c:v>
                  </c:pt>
                  <c:pt idx="2">
                    <c:v>0.68899058401764579</c:v>
                  </c:pt>
                  <c:pt idx="3">
                    <c:v>1.5714653833562993</c:v>
                  </c:pt>
                  <c:pt idx="4">
                    <c:v>1.0609953070880391</c:v>
                  </c:pt>
                  <c:pt idx="5">
                    <c:v>0.31213519975623771</c:v>
                  </c:pt>
                  <c:pt idx="6">
                    <c:v>0.34418197979232451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1'!$C$718:$C$724</c:f>
              <c:numCache>
                <c:formatCode>0.00</c:formatCode>
                <c:ptCount val="7"/>
                <c:pt idx="0">
                  <c:v>100</c:v>
                </c:pt>
                <c:pt idx="1">
                  <c:v>69.663960028880751</c:v>
                </c:pt>
                <c:pt idx="2">
                  <c:v>60.651180519259135</c:v>
                </c:pt>
                <c:pt idx="3">
                  <c:v>54.484648774924736</c:v>
                </c:pt>
                <c:pt idx="4">
                  <c:v>51.282155946622026</c:v>
                </c:pt>
                <c:pt idx="5">
                  <c:v>48.046336148165786</c:v>
                </c:pt>
                <c:pt idx="6">
                  <c:v>43.959053243225199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8-4A30-887C-9C7BB646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1'!$D$728:$D$734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3.3911360571089517</c:v>
                  </c:pt>
                  <c:pt idx="2">
                    <c:v>1.5275839186028457</c:v>
                  </c:pt>
                  <c:pt idx="3">
                    <c:v>1.4245198011197273</c:v>
                  </c:pt>
                  <c:pt idx="4">
                    <c:v>1.4986403801783883</c:v>
                  </c:pt>
                  <c:pt idx="5">
                    <c:v>0.28862519677932624</c:v>
                  </c:pt>
                  <c:pt idx="6">
                    <c:v>4.0136780719373821E-2</c:v>
                  </c:pt>
                </c:numCache>
              </c:numRef>
            </c:plus>
            <c:minus>
              <c:numRef>
                <c:f>'Hoja 1'!$D$728:$D$734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3.3911360571089517</c:v>
                  </c:pt>
                  <c:pt idx="2">
                    <c:v>1.5275839186028457</c:v>
                  </c:pt>
                  <c:pt idx="3">
                    <c:v>1.4245198011197273</c:v>
                  </c:pt>
                  <c:pt idx="4">
                    <c:v>1.4986403801783883</c:v>
                  </c:pt>
                  <c:pt idx="5">
                    <c:v>0.28862519677932624</c:v>
                  </c:pt>
                  <c:pt idx="6">
                    <c:v>4.0136780719373821E-2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1'!$C$728:$C$734</c:f>
              <c:numCache>
                <c:formatCode>0.00</c:formatCode>
                <c:ptCount val="7"/>
                <c:pt idx="0">
                  <c:v>100</c:v>
                </c:pt>
                <c:pt idx="1">
                  <c:v>70.062675573757218</c:v>
                </c:pt>
                <c:pt idx="2">
                  <c:v>57.773535952687894</c:v>
                </c:pt>
                <c:pt idx="3">
                  <c:v>48.93214827863396</c:v>
                </c:pt>
                <c:pt idx="4">
                  <c:v>47.006687841565807</c:v>
                </c:pt>
                <c:pt idx="5">
                  <c:v>42.031199181669535</c:v>
                </c:pt>
                <c:pt idx="6">
                  <c:v>38.306181913017937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C-4896-9BC1-D6E2A74B0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1'!$D$739:$D$745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3.20468984161452</c:v>
                  </c:pt>
                  <c:pt idx="2">
                    <c:v>3.6674928353779603</c:v>
                  </c:pt>
                  <c:pt idx="3">
                    <c:v>1.9912827899008043</c:v>
                  </c:pt>
                  <c:pt idx="4">
                    <c:v>2.1833856856161096</c:v>
                  </c:pt>
                  <c:pt idx="5">
                    <c:v>1.5634541041261973</c:v>
                  </c:pt>
                  <c:pt idx="6">
                    <c:v>2.0401771910651259</c:v>
                  </c:pt>
                </c:numCache>
              </c:numRef>
            </c:plus>
            <c:minus>
              <c:numRef>
                <c:f>'Hoja 1'!$D$739:$D$745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3.20468984161452</c:v>
                  </c:pt>
                  <c:pt idx="2">
                    <c:v>3.6674928353779603</c:v>
                  </c:pt>
                  <c:pt idx="3">
                    <c:v>1.9912827899008043</c:v>
                  </c:pt>
                  <c:pt idx="4">
                    <c:v>2.1833856856161096</c:v>
                  </c:pt>
                  <c:pt idx="5">
                    <c:v>1.5634541041261973</c:v>
                  </c:pt>
                  <c:pt idx="6">
                    <c:v>2.0401771910651259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1'!$C$739:$C$745</c:f>
              <c:numCache>
                <c:formatCode>0.00</c:formatCode>
                <c:ptCount val="7"/>
                <c:pt idx="0">
                  <c:v>100</c:v>
                </c:pt>
                <c:pt idx="1">
                  <c:v>68.619522018698817</c:v>
                </c:pt>
                <c:pt idx="2">
                  <c:v>60.30885266894726</c:v>
                </c:pt>
                <c:pt idx="3">
                  <c:v>54.834810717892154</c:v>
                </c:pt>
                <c:pt idx="4">
                  <c:v>51.143763635531045</c:v>
                </c:pt>
                <c:pt idx="5">
                  <c:v>46.908371616325901</c:v>
                </c:pt>
                <c:pt idx="6">
                  <c:v>41.856330188141087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4-4BD2-9924-F975013D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1'!$D$382:$D$388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3.2818725653471135</c:v>
                  </c:pt>
                  <c:pt idx="2">
                    <c:v>7.1569603424826971</c:v>
                  </c:pt>
                  <c:pt idx="3">
                    <c:v>4.5406577554414573</c:v>
                  </c:pt>
                  <c:pt idx="4">
                    <c:v>2.8553019654757708</c:v>
                  </c:pt>
                  <c:pt idx="5">
                    <c:v>1.231665727332703</c:v>
                  </c:pt>
                  <c:pt idx="6">
                    <c:v>0.26012732420116064</c:v>
                  </c:pt>
                </c:numCache>
              </c:numRef>
            </c:plus>
            <c:minus>
              <c:numRef>
                <c:f>'Hoja 1'!$D$382:$D$388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3.2818725653471135</c:v>
                  </c:pt>
                  <c:pt idx="2">
                    <c:v>7.1569603424826971</c:v>
                  </c:pt>
                  <c:pt idx="3">
                    <c:v>4.5406577554414573</c:v>
                  </c:pt>
                  <c:pt idx="4">
                    <c:v>2.8553019654757708</c:v>
                  </c:pt>
                  <c:pt idx="5">
                    <c:v>1.231665727332703</c:v>
                  </c:pt>
                  <c:pt idx="6">
                    <c:v>0.26012732420116064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1'!$C$382:$C$388</c:f>
              <c:numCache>
                <c:formatCode>0.00</c:formatCode>
                <c:ptCount val="7"/>
                <c:pt idx="0">
                  <c:v>100</c:v>
                </c:pt>
                <c:pt idx="1">
                  <c:v>68.638518551052613</c:v>
                </c:pt>
                <c:pt idx="2">
                  <c:v>60.182358585293002</c:v>
                </c:pt>
                <c:pt idx="3">
                  <c:v>54.008534479166784</c:v>
                </c:pt>
                <c:pt idx="4">
                  <c:v>45.607106422721522</c:v>
                </c:pt>
                <c:pt idx="5">
                  <c:v>41.149751165300785</c:v>
                </c:pt>
                <c:pt idx="6">
                  <c:v>36.773120033685103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D-41B9-AAD5-29E46AE54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1'!$D$749:$D$755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3.3059363132757911</c:v>
                  </c:pt>
                  <c:pt idx="2">
                    <c:v>0.86504560999373326</c:v>
                  </c:pt>
                  <c:pt idx="3">
                    <c:v>1.2211011935751721</c:v>
                  </c:pt>
                  <c:pt idx="4">
                    <c:v>3.3549914055792947E-2</c:v>
                  </c:pt>
                  <c:pt idx="5">
                    <c:v>1.125617951583213</c:v>
                  </c:pt>
                  <c:pt idx="6">
                    <c:v>1.2242640107780685</c:v>
                  </c:pt>
                </c:numCache>
              </c:numRef>
            </c:plus>
            <c:minus>
              <c:numRef>
                <c:f>'Hoja 1'!$D$749:$D$755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3.3059363132757911</c:v>
                  </c:pt>
                  <c:pt idx="2">
                    <c:v>0.86504560999373326</c:v>
                  </c:pt>
                  <c:pt idx="3">
                    <c:v>1.2211011935751721</c:v>
                  </c:pt>
                  <c:pt idx="4">
                    <c:v>3.3549914055792947E-2</c:v>
                  </c:pt>
                  <c:pt idx="5">
                    <c:v>1.125617951583213</c:v>
                  </c:pt>
                  <c:pt idx="6">
                    <c:v>1.2242640107780685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1'!$C$749:$C$755</c:f>
              <c:numCache>
                <c:formatCode>0.00</c:formatCode>
                <c:ptCount val="7"/>
                <c:pt idx="0">
                  <c:v>100</c:v>
                </c:pt>
                <c:pt idx="1">
                  <c:v>67.045632554176962</c:v>
                </c:pt>
                <c:pt idx="2">
                  <c:v>52.75124249315094</c:v>
                </c:pt>
                <c:pt idx="3">
                  <c:v>48.153246685643069</c:v>
                </c:pt>
                <c:pt idx="4">
                  <c:v>44.100881798275438</c:v>
                </c:pt>
                <c:pt idx="5">
                  <c:v>39.409451741534824</c:v>
                </c:pt>
                <c:pt idx="6">
                  <c:v>34.948666763253485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9-400A-9EAC-AF0B2A474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1'!$D$760:$D$766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4.0329883786805132</c:v>
                  </c:pt>
                  <c:pt idx="2">
                    <c:v>2.4485206366003123</c:v>
                  </c:pt>
                  <c:pt idx="3">
                    <c:v>2.4361948709389885</c:v>
                  </c:pt>
                  <c:pt idx="4">
                    <c:v>1.5215523543028402</c:v>
                  </c:pt>
                  <c:pt idx="5">
                    <c:v>2.3237370173950587</c:v>
                  </c:pt>
                  <c:pt idx="6">
                    <c:v>1.4913641597533669</c:v>
                  </c:pt>
                </c:numCache>
              </c:numRef>
            </c:plus>
            <c:minus>
              <c:numRef>
                <c:f>'Hoja 1'!$D$760:$D$766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4.0329883786805132</c:v>
                  </c:pt>
                  <c:pt idx="2">
                    <c:v>2.4485206366003123</c:v>
                  </c:pt>
                  <c:pt idx="3">
                    <c:v>2.4361948709389885</c:v>
                  </c:pt>
                  <c:pt idx="4">
                    <c:v>1.5215523543028402</c:v>
                  </c:pt>
                  <c:pt idx="5">
                    <c:v>2.3237370173950587</c:v>
                  </c:pt>
                  <c:pt idx="6">
                    <c:v>1.4913641597533669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1'!$C$760:$C$766</c:f>
              <c:numCache>
                <c:formatCode>0.00</c:formatCode>
                <c:ptCount val="7"/>
                <c:pt idx="0">
                  <c:v>100</c:v>
                </c:pt>
                <c:pt idx="1">
                  <c:v>68.68635901495162</c:v>
                </c:pt>
                <c:pt idx="2">
                  <c:v>61.558457457352965</c:v>
                </c:pt>
                <c:pt idx="3">
                  <c:v>57.290308056771025</c:v>
                </c:pt>
                <c:pt idx="4">
                  <c:v>52.433614551783322</c:v>
                </c:pt>
                <c:pt idx="5">
                  <c:v>46.57797322237677</c:v>
                </c:pt>
                <c:pt idx="6">
                  <c:v>41.00667617061093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C-4D31-AE0C-81E5D976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1'!$D$770:$D$776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1.7427730335848042</c:v>
                  </c:pt>
                  <c:pt idx="2">
                    <c:v>2.3240865222380283</c:v>
                  </c:pt>
                  <c:pt idx="3">
                    <c:v>1.925275539741172</c:v>
                  </c:pt>
                  <c:pt idx="4">
                    <c:v>0.39834892115994613</c:v>
                  </c:pt>
                  <c:pt idx="5">
                    <c:v>0.89494598587434881</c:v>
                  </c:pt>
                  <c:pt idx="6">
                    <c:v>0.58429899876653024</c:v>
                  </c:pt>
                </c:numCache>
              </c:numRef>
            </c:plus>
            <c:minus>
              <c:numRef>
                <c:f>'Hoja 1'!$D$770:$D$776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1.7427730335848042</c:v>
                  </c:pt>
                  <c:pt idx="2">
                    <c:v>2.3240865222380283</c:v>
                  </c:pt>
                  <c:pt idx="3">
                    <c:v>1.925275539741172</c:v>
                  </c:pt>
                  <c:pt idx="4">
                    <c:v>0.39834892115994613</c:v>
                  </c:pt>
                  <c:pt idx="5">
                    <c:v>0.89494598587434881</c:v>
                  </c:pt>
                  <c:pt idx="6">
                    <c:v>0.58429899876653024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1'!$C$770:$C$776</c:f>
              <c:numCache>
                <c:formatCode>0.00</c:formatCode>
                <c:ptCount val="7"/>
                <c:pt idx="0">
                  <c:v>100</c:v>
                </c:pt>
                <c:pt idx="1">
                  <c:v>69.399859601624456</c:v>
                </c:pt>
                <c:pt idx="2">
                  <c:v>54.184743022552126</c:v>
                </c:pt>
                <c:pt idx="3">
                  <c:v>49.181014450529744</c:v>
                </c:pt>
                <c:pt idx="4">
                  <c:v>43.298971565314702</c:v>
                </c:pt>
                <c:pt idx="5">
                  <c:v>37.377729749144137</c:v>
                </c:pt>
                <c:pt idx="6">
                  <c:v>32.390667445457197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3-4A88-A881-B0A4F617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1'!$D$781:$D$787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4.8693147474202512</c:v>
                  </c:pt>
                  <c:pt idx="2">
                    <c:v>5.5976092396161379</c:v>
                  </c:pt>
                  <c:pt idx="3">
                    <c:v>4.922083509745117</c:v>
                  </c:pt>
                  <c:pt idx="4">
                    <c:v>3.6747807637112349</c:v>
                  </c:pt>
                  <c:pt idx="5">
                    <c:v>3.3677957154898248</c:v>
                  </c:pt>
                  <c:pt idx="6">
                    <c:v>3.2193082437328608</c:v>
                  </c:pt>
                </c:numCache>
              </c:numRef>
            </c:plus>
            <c:minus>
              <c:numRef>
                <c:f>'Hoja 1'!$D$781:$D$787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4.8693147474202512</c:v>
                  </c:pt>
                  <c:pt idx="2">
                    <c:v>5.5976092396161379</c:v>
                  </c:pt>
                  <c:pt idx="3">
                    <c:v>4.922083509745117</c:v>
                  </c:pt>
                  <c:pt idx="4">
                    <c:v>3.6747807637112349</c:v>
                  </c:pt>
                  <c:pt idx="5">
                    <c:v>3.3677957154898248</c:v>
                  </c:pt>
                  <c:pt idx="6">
                    <c:v>3.2193082437328608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1'!$C$781:$C$787</c:f>
              <c:numCache>
                <c:formatCode>0.00</c:formatCode>
                <c:ptCount val="7"/>
                <c:pt idx="0">
                  <c:v>100</c:v>
                </c:pt>
                <c:pt idx="1">
                  <c:v>70.194036012268114</c:v>
                </c:pt>
                <c:pt idx="2">
                  <c:v>62.494966971810655</c:v>
                </c:pt>
                <c:pt idx="3">
                  <c:v>59.672876539025623</c:v>
                </c:pt>
                <c:pt idx="4">
                  <c:v>52.698364773769939</c:v>
                </c:pt>
                <c:pt idx="5">
                  <c:v>47.769123772383821</c:v>
                </c:pt>
                <c:pt idx="6">
                  <c:v>42.524319709951982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6-4D26-AED7-8E6613E6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1'!$D$791:$D$797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1.0524390965911976</c:v>
                  </c:pt>
                  <c:pt idx="2">
                    <c:v>1.3059826130776786</c:v>
                  </c:pt>
                  <c:pt idx="3">
                    <c:v>2.3066912039571652</c:v>
                  </c:pt>
                  <c:pt idx="4">
                    <c:v>0.44425003669519258</c:v>
                  </c:pt>
                  <c:pt idx="5">
                    <c:v>2.1899820356265245</c:v>
                  </c:pt>
                  <c:pt idx="6">
                    <c:v>2.7846928550659191</c:v>
                  </c:pt>
                </c:numCache>
              </c:numRef>
            </c:plus>
            <c:minus>
              <c:numRef>
                <c:f>'Hoja 1'!$D$791:$D$797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1.0524390965911976</c:v>
                  </c:pt>
                  <c:pt idx="2">
                    <c:v>1.3059826130776786</c:v>
                  </c:pt>
                  <c:pt idx="3">
                    <c:v>2.3066912039571652</c:v>
                  </c:pt>
                  <c:pt idx="4">
                    <c:v>0.44425003669519258</c:v>
                  </c:pt>
                  <c:pt idx="5">
                    <c:v>2.1899820356265245</c:v>
                  </c:pt>
                  <c:pt idx="6">
                    <c:v>2.7846928550659191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1'!$C$791:$C$797</c:f>
              <c:numCache>
                <c:formatCode>0.00</c:formatCode>
                <c:ptCount val="7"/>
                <c:pt idx="0">
                  <c:v>100</c:v>
                </c:pt>
                <c:pt idx="1">
                  <c:v>67.889963904766461</c:v>
                </c:pt>
                <c:pt idx="2">
                  <c:v>56.631122441541876</c:v>
                </c:pt>
                <c:pt idx="3">
                  <c:v>51.745383303387598</c:v>
                </c:pt>
                <c:pt idx="4">
                  <c:v>44.525006172393823</c:v>
                </c:pt>
                <c:pt idx="5">
                  <c:v>39.550495405291272</c:v>
                </c:pt>
                <c:pt idx="6">
                  <c:v>35.94314527481199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701-8929-3BFC234D8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1'!$D$655:$D$661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2.0903092368253389</c:v>
                  </c:pt>
                  <c:pt idx="2">
                    <c:v>1.6582976665680211</c:v>
                  </c:pt>
                  <c:pt idx="3">
                    <c:v>1.3557040634470758</c:v>
                  </c:pt>
                  <c:pt idx="4">
                    <c:v>2.2291757154661402</c:v>
                  </c:pt>
                  <c:pt idx="5">
                    <c:v>4.1563019173371183</c:v>
                  </c:pt>
                  <c:pt idx="6">
                    <c:v>2.3513018841678766</c:v>
                  </c:pt>
                </c:numCache>
              </c:numRef>
            </c:plus>
            <c:minus>
              <c:numRef>
                <c:f>'Hoja 1'!$D$655:$D$661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2.0903092368253389</c:v>
                  </c:pt>
                  <c:pt idx="2">
                    <c:v>1.6582976665680211</c:v>
                  </c:pt>
                  <c:pt idx="3">
                    <c:v>1.3557040634470758</c:v>
                  </c:pt>
                  <c:pt idx="4">
                    <c:v>2.2291757154661402</c:v>
                  </c:pt>
                  <c:pt idx="5">
                    <c:v>4.1563019173371183</c:v>
                  </c:pt>
                  <c:pt idx="6">
                    <c:v>2.3513018841678766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1'!$C$655:$C$661</c:f>
              <c:numCache>
                <c:formatCode>0.00</c:formatCode>
                <c:ptCount val="7"/>
                <c:pt idx="0">
                  <c:v>100</c:v>
                </c:pt>
                <c:pt idx="1">
                  <c:v>65.868297659467771</c:v>
                </c:pt>
                <c:pt idx="2">
                  <c:v>57.920600819869044</c:v>
                </c:pt>
                <c:pt idx="3">
                  <c:v>52.924123603541723</c:v>
                </c:pt>
                <c:pt idx="4">
                  <c:v>48.006385094596666</c:v>
                </c:pt>
                <c:pt idx="5">
                  <c:v>43.511422275475084</c:v>
                </c:pt>
                <c:pt idx="6">
                  <c:v>37.476933491989307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C-4254-AFCE-BE04806B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1'!$D$665:$D$671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3.4594835717291623</c:v>
                  </c:pt>
                  <c:pt idx="2">
                    <c:v>4.2754279411363099</c:v>
                  </c:pt>
                  <c:pt idx="3">
                    <c:v>6.1998127854880076</c:v>
                  </c:pt>
                  <c:pt idx="4">
                    <c:v>6.0764431418761395</c:v>
                  </c:pt>
                  <c:pt idx="5">
                    <c:v>3.0000364421331511</c:v>
                  </c:pt>
                  <c:pt idx="6">
                    <c:v>1.9053249886496335</c:v>
                  </c:pt>
                </c:numCache>
              </c:numRef>
            </c:plus>
            <c:minus>
              <c:numRef>
                <c:f>'Hoja 1'!$D$665:$D$671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3.4594835717291623</c:v>
                  </c:pt>
                  <c:pt idx="2">
                    <c:v>4.2754279411363099</c:v>
                  </c:pt>
                  <c:pt idx="3">
                    <c:v>6.1998127854880076</c:v>
                  </c:pt>
                  <c:pt idx="4">
                    <c:v>6.0764431418761395</c:v>
                  </c:pt>
                  <c:pt idx="5">
                    <c:v>3.0000364421331511</c:v>
                  </c:pt>
                  <c:pt idx="6">
                    <c:v>1.9053249886496335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1'!$C$665:$C$671</c:f>
              <c:numCache>
                <c:formatCode>0.00</c:formatCode>
                <c:ptCount val="7"/>
                <c:pt idx="0">
                  <c:v>100</c:v>
                </c:pt>
                <c:pt idx="1">
                  <c:v>61.720230104779766</c:v>
                </c:pt>
                <c:pt idx="2">
                  <c:v>49.717008760312112</c:v>
                </c:pt>
                <c:pt idx="3">
                  <c:v>43.54622138576849</c:v>
                </c:pt>
                <c:pt idx="4">
                  <c:v>36.644494725803938</c:v>
                </c:pt>
                <c:pt idx="5">
                  <c:v>33.411393238157018</c:v>
                </c:pt>
                <c:pt idx="6">
                  <c:v>31.11509683711807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A-47D1-8C2A-53EC6ECE6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1'!$D$802:$D$808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4.2127004838787343</c:v>
                  </c:pt>
                  <c:pt idx="2">
                    <c:v>0.45516346589242612</c:v>
                  </c:pt>
                  <c:pt idx="3">
                    <c:v>1.4430001855109054</c:v>
                  </c:pt>
                  <c:pt idx="4">
                    <c:v>4.4228557015912706</c:v>
                  </c:pt>
                  <c:pt idx="5">
                    <c:v>0.78144217047617315</c:v>
                  </c:pt>
                  <c:pt idx="6">
                    <c:v>1.7155661865738259</c:v>
                  </c:pt>
                </c:numCache>
              </c:numRef>
            </c:plus>
            <c:minus>
              <c:numRef>
                <c:f>'Hoja 1'!$D$802:$D$808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4.2127004838787343</c:v>
                  </c:pt>
                  <c:pt idx="2">
                    <c:v>0.45516346589242612</c:v>
                  </c:pt>
                  <c:pt idx="3">
                    <c:v>1.4430001855109054</c:v>
                  </c:pt>
                  <c:pt idx="4">
                    <c:v>4.4228557015912706</c:v>
                  </c:pt>
                  <c:pt idx="5">
                    <c:v>0.78144217047617315</c:v>
                  </c:pt>
                  <c:pt idx="6">
                    <c:v>1.7155661865738259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1'!$C$802:$C$808</c:f>
              <c:numCache>
                <c:formatCode>0.00</c:formatCode>
                <c:ptCount val="7"/>
                <c:pt idx="0">
                  <c:v>100</c:v>
                </c:pt>
                <c:pt idx="1">
                  <c:v>67.753178978307389</c:v>
                </c:pt>
                <c:pt idx="2">
                  <c:v>58.348712294663372</c:v>
                </c:pt>
                <c:pt idx="3">
                  <c:v>54.260461482758046</c:v>
                </c:pt>
                <c:pt idx="4">
                  <c:v>47.165271604449174</c:v>
                </c:pt>
                <c:pt idx="5">
                  <c:v>40.653355433558623</c:v>
                </c:pt>
                <c:pt idx="6">
                  <c:v>36.356528286321918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9-42EF-A584-C30F5724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1'!$D$812:$D$818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3.6785067776232299</c:v>
                  </c:pt>
                  <c:pt idx="2">
                    <c:v>1.5676785539358793</c:v>
                  </c:pt>
                  <c:pt idx="3">
                    <c:v>0.88440179803439189</c:v>
                  </c:pt>
                  <c:pt idx="4">
                    <c:v>4.490156388166211</c:v>
                  </c:pt>
                  <c:pt idx="5">
                    <c:v>0.1459955377911237</c:v>
                  </c:pt>
                  <c:pt idx="6">
                    <c:v>1.3436405577863213</c:v>
                  </c:pt>
                </c:numCache>
              </c:numRef>
            </c:plus>
            <c:minus>
              <c:numRef>
                <c:f>'Hoja 1'!$D$812:$D$818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3.6785067776232299</c:v>
                  </c:pt>
                  <c:pt idx="2">
                    <c:v>1.5676785539358793</c:v>
                  </c:pt>
                  <c:pt idx="3">
                    <c:v>0.88440179803439189</c:v>
                  </c:pt>
                  <c:pt idx="4">
                    <c:v>4.490156388166211</c:v>
                  </c:pt>
                  <c:pt idx="5">
                    <c:v>0.1459955377911237</c:v>
                  </c:pt>
                  <c:pt idx="6">
                    <c:v>1.3436405577863213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1'!$C$812:$C$818</c:f>
              <c:numCache>
                <c:formatCode>0.00</c:formatCode>
                <c:ptCount val="7"/>
                <c:pt idx="0">
                  <c:v>100.00000000000001</c:v>
                </c:pt>
                <c:pt idx="1">
                  <c:v>64.374329610006072</c:v>
                </c:pt>
                <c:pt idx="2">
                  <c:v>53.024887443014748</c:v>
                </c:pt>
                <c:pt idx="3">
                  <c:v>44.766303484344107</c:v>
                </c:pt>
                <c:pt idx="4">
                  <c:v>41.542125113147122</c:v>
                </c:pt>
                <c:pt idx="5">
                  <c:v>35.820732430808803</c:v>
                </c:pt>
                <c:pt idx="6">
                  <c:v>30.379604680735216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2-4500-B51E-B4FB06644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1'!$D$823:$D$829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2.3741004743365863</c:v>
                  </c:pt>
                  <c:pt idx="2">
                    <c:v>2.0181519036615736</c:v>
                  </c:pt>
                  <c:pt idx="3">
                    <c:v>1.0630336331234207</c:v>
                  </c:pt>
                  <c:pt idx="4">
                    <c:v>0.47555217932989374</c:v>
                  </c:pt>
                  <c:pt idx="5">
                    <c:v>2.0504096431369483</c:v>
                  </c:pt>
                  <c:pt idx="6">
                    <c:v>1.2894213658512459</c:v>
                  </c:pt>
                </c:numCache>
              </c:numRef>
            </c:plus>
            <c:minus>
              <c:numRef>
                <c:f>'Hoja 1'!$D$823:$D$829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2.3741004743365863</c:v>
                  </c:pt>
                  <c:pt idx="2">
                    <c:v>2.0181519036615736</c:v>
                  </c:pt>
                  <c:pt idx="3">
                    <c:v>1.0630336331234207</c:v>
                  </c:pt>
                  <c:pt idx="4">
                    <c:v>0.47555217932989374</c:v>
                  </c:pt>
                  <c:pt idx="5">
                    <c:v>2.0504096431369483</c:v>
                  </c:pt>
                  <c:pt idx="6">
                    <c:v>1.2894213658512459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1'!$C$823:$C$829</c:f>
              <c:numCache>
                <c:formatCode>0.00</c:formatCode>
                <c:ptCount val="7"/>
                <c:pt idx="0">
                  <c:v>100</c:v>
                </c:pt>
                <c:pt idx="1">
                  <c:v>72.280210640701753</c:v>
                </c:pt>
                <c:pt idx="2">
                  <c:v>64.060671451471549</c:v>
                </c:pt>
                <c:pt idx="3">
                  <c:v>56.953025179440402</c:v>
                </c:pt>
                <c:pt idx="4">
                  <c:v>52.75647715315359</c:v>
                </c:pt>
                <c:pt idx="5">
                  <c:v>47.661833796106166</c:v>
                </c:pt>
                <c:pt idx="6">
                  <c:v>42.661801699492017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7-4E65-9DEE-58C95F2C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1'!$D$392:$D$398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0.22598297126442285</c:v>
                  </c:pt>
                  <c:pt idx="2">
                    <c:v>3.0947921243052567</c:v>
                  </c:pt>
                  <c:pt idx="3">
                    <c:v>0.84388173355898344</c:v>
                  </c:pt>
                  <c:pt idx="4">
                    <c:v>0.2801375550529136</c:v>
                  </c:pt>
                  <c:pt idx="5">
                    <c:v>0.22904689230053235</c:v>
                  </c:pt>
                  <c:pt idx="6">
                    <c:v>2.9745249915954193</c:v>
                  </c:pt>
                </c:numCache>
              </c:numRef>
            </c:plus>
            <c:minus>
              <c:numRef>
                <c:f>'Hoja 1'!$D$392:$D$398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0.22598297126442285</c:v>
                  </c:pt>
                  <c:pt idx="2">
                    <c:v>3.0947921243052567</c:v>
                  </c:pt>
                  <c:pt idx="3">
                    <c:v>0.84388173355898344</c:v>
                  </c:pt>
                  <c:pt idx="4">
                    <c:v>0.2801375550529136</c:v>
                  </c:pt>
                  <c:pt idx="5">
                    <c:v>0.22904689230053235</c:v>
                  </c:pt>
                  <c:pt idx="6">
                    <c:v>2.9745249915954193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1'!$C$392:$C$398</c:f>
              <c:numCache>
                <c:formatCode>0.00</c:formatCode>
                <c:ptCount val="7"/>
                <c:pt idx="0">
                  <c:v>100</c:v>
                </c:pt>
                <c:pt idx="1">
                  <c:v>66.304250993862766</c:v>
                </c:pt>
                <c:pt idx="2">
                  <c:v>55.757694990239266</c:v>
                </c:pt>
                <c:pt idx="3">
                  <c:v>49.479241258208418</c:v>
                </c:pt>
                <c:pt idx="4">
                  <c:v>39.611528871383456</c:v>
                </c:pt>
                <c:pt idx="5">
                  <c:v>34.225781892903115</c:v>
                </c:pt>
                <c:pt idx="6">
                  <c:v>31.203852484783049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4885-9541-C2BB1C30E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1'!$D$833:$D$839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2.3636705286028397</c:v>
                  </c:pt>
                  <c:pt idx="2">
                    <c:v>0.70605669280476557</c:v>
                  </c:pt>
                  <c:pt idx="3">
                    <c:v>5.2058070731788257</c:v>
                  </c:pt>
                  <c:pt idx="4">
                    <c:v>1.3041888470460186</c:v>
                  </c:pt>
                  <c:pt idx="5">
                    <c:v>3.8582803745304073</c:v>
                  </c:pt>
                  <c:pt idx="6">
                    <c:v>2.7157940036481185</c:v>
                  </c:pt>
                </c:numCache>
              </c:numRef>
            </c:plus>
            <c:minus>
              <c:numRef>
                <c:f>'Hoja 1'!$D$833:$D$839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2.3636705286028397</c:v>
                  </c:pt>
                  <c:pt idx="2">
                    <c:v>0.70605669280476557</c:v>
                  </c:pt>
                  <c:pt idx="3">
                    <c:v>5.2058070731788257</c:v>
                  </c:pt>
                  <c:pt idx="4">
                    <c:v>1.3041888470460186</c:v>
                  </c:pt>
                  <c:pt idx="5">
                    <c:v>3.8582803745304073</c:v>
                  </c:pt>
                  <c:pt idx="6">
                    <c:v>2.7157940036481185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1'!$C$833:$C$839</c:f>
              <c:numCache>
                <c:formatCode>0.00</c:formatCode>
                <c:ptCount val="7"/>
                <c:pt idx="0">
                  <c:v>100</c:v>
                </c:pt>
                <c:pt idx="1">
                  <c:v>72.228329170474581</c:v>
                </c:pt>
                <c:pt idx="2">
                  <c:v>58.344781196820662</c:v>
                </c:pt>
                <c:pt idx="3">
                  <c:v>46.266174868121709</c:v>
                </c:pt>
                <c:pt idx="4">
                  <c:v>42.805085235306152</c:v>
                </c:pt>
                <c:pt idx="5">
                  <c:v>39.022679685088946</c:v>
                </c:pt>
                <c:pt idx="6">
                  <c:v>33.566163688798575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F-44AC-9669-A57019A0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1'!$D$844:$D$850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0.36674212320070765</c:v>
                  </c:pt>
                  <c:pt idx="2">
                    <c:v>1.2422626896190376</c:v>
                  </c:pt>
                  <c:pt idx="3">
                    <c:v>2.7436504955940486</c:v>
                  </c:pt>
                  <c:pt idx="4">
                    <c:v>0.42170607524364745</c:v>
                  </c:pt>
                  <c:pt idx="5">
                    <c:v>1.2529070029978868</c:v>
                  </c:pt>
                  <c:pt idx="6">
                    <c:v>0.51945832158654137</c:v>
                  </c:pt>
                </c:numCache>
              </c:numRef>
            </c:plus>
            <c:minus>
              <c:numRef>
                <c:f>'Hoja 1'!$D$844:$D$850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0.36674212320070765</c:v>
                  </c:pt>
                  <c:pt idx="2">
                    <c:v>1.2422626896190376</c:v>
                  </c:pt>
                  <c:pt idx="3">
                    <c:v>2.7436504955940486</c:v>
                  </c:pt>
                  <c:pt idx="4">
                    <c:v>0.42170607524364745</c:v>
                  </c:pt>
                  <c:pt idx="5">
                    <c:v>1.2529070029978868</c:v>
                  </c:pt>
                  <c:pt idx="6">
                    <c:v>0.51945832158654137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1'!$C$844:$C$850</c:f>
              <c:numCache>
                <c:formatCode>0.00</c:formatCode>
                <c:ptCount val="7"/>
                <c:pt idx="0">
                  <c:v>100</c:v>
                </c:pt>
                <c:pt idx="1">
                  <c:v>75.555612977358166</c:v>
                </c:pt>
                <c:pt idx="2">
                  <c:v>65.430011012655399</c:v>
                </c:pt>
                <c:pt idx="3">
                  <c:v>57.567570728490743</c:v>
                </c:pt>
                <c:pt idx="4">
                  <c:v>50.729595303917208</c:v>
                </c:pt>
                <c:pt idx="5">
                  <c:v>45.110617860625126</c:v>
                </c:pt>
                <c:pt idx="6">
                  <c:v>39.519324281868208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F-485A-AB37-116EC184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1'!$D$854:$D$860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1.5583550260905925</c:v>
                  </c:pt>
                  <c:pt idx="2">
                    <c:v>0.39749973523563986</c:v>
                  </c:pt>
                  <c:pt idx="3">
                    <c:v>1.3557748936130414</c:v>
                  </c:pt>
                  <c:pt idx="4">
                    <c:v>0.45939694078543841</c:v>
                  </c:pt>
                  <c:pt idx="5">
                    <c:v>0.97652227697083049</c:v>
                  </c:pt>
                  <c:pt idx="6">
                    <c:v>1.8808485706599716E-2</c:v>
                  </c:pt>
                </c:numCache>
              </c:numRef>
            </c:plus>
            <c:minus>
              <c:numRef>
                <c:f>'Hoja 1'!$D$854:$D$860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1.5583550260905925</c:v>
                  </c:pt>
                  <c:pt idx="2">
                    <c:v>0.39749973523563986</c:v>
                  </c:pt>
                  <c:pt idx="3">
                    <c:v>1.3557748936130414</c:v>
                  </c:pt>
                  <c:pt idx="4">
                    <c:v>0.45939694078543841</c:v>
                  </c:pt>
                  <c:pt idx="5">
                    <c:v>0.97652227697083049</c:v>
                  </c:pt>
                  <c:pt idx="6">
                    <c:v>1.8808485706599716E-2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1'!$C$854:$C$860</c:f>
              <c:numCache>
                <c:formatCode>0.00</c:formatCode>
                <c:ptCount val="7"/>
                <c:pt idx="0">
                  <c:v>100</c:v>
                </c:pt>
                <c:pt idx="1">
                  <c:v>74.880931821478214</c:v>
                </c:pt>
                <c:pt idx="2">
                  <c:v>62.214966616245036</c:v>
                </c:pt>
                <c:pt idx="3">
                  <c:v>51.778557626736806</c:v>
                </c:pt>
                <c:pt idx="4">
                  <c:v>44.736018023641421</c:v>
                </c:pt>
                <c:pt idx="5">
                  <c:v>37.674638460404438</c:v>
                </c:pt>
                <c:pt idx="6">
                  <c:v>32.945430877963986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0-4A09-9BB1-A821B1B7A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1'!$D$865:$D$871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2.3327917536342517</c:v>
                  </c:pt>
                  <c:pt idx="2">
                    <c:v>0.20290539413972428</c:v>
                  </c:pt>
                  <c:pt idx="3">
                    <c:v>2.1144511501347756</c:v>
                  </c:pt>
                  <c:pt idx="4">
                    <c:v>1.0172727634991989</c:v>
                  </c:pt>
                  <c:pt idx="5">
                    <c:v>13.241083523601045</c:v>
                  </c:pt>
                  <c:pt idx="6">
                    <c:v>1.8009377789419618</c:v>
                  </c:pt>
                </c:numCache>
              </c:numRef>
            </c:plus>
            <c:minus>
              <c:numRef>
                <c:f>'Hoja 1'!$D$865:$D$871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2.3327917536342517</c:v>
                  </c:pt>
                  <c:pt idx="2">
                    <c:v>0.20290539413972428</c:v>
                  </c:pt>
                  <c:pt idx="3">
                    <c:v>2.1144511501347756</c:v>
                  </c:pt>
                  <c:pt idx="4">
                    <c:v>1.0172727634991989</c:v>
                  </c:pt>
                  <c:pt idx="5">
                    <c:v>13.241083523601045</c:v>
                  </c:pt>
                  <c:pt idx="6">
                    <c:v>1.8009377789419618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1'!$C$865:$C$871</c:f>
              <c:numCache>
                <c:formatCode>0.00</c:formatCode>
                <c:ptCount val="7"/>
                <c:pt idx="0">
                  <c:v>100</c:v>
                </c:pt>
                <c:pt idx="1">
                  <c:v>66.526965699723689</c:v>
                </c:pt>
                <c:pt idx="2">
                  <c:v>59.470598390401605</c:v>
                </c:pt>
                <c:pt idx="3">
                  <c:v>52.513212656953201</c:v>
                </c:pt>
                <c:pt idx="4">
                  <c:v>46.382103517860955</c:v>
                </c:pt>
                <c:pt idx="5">
                  <c:v>52.549158988849655</c:v>
                </c:pt>
                <c:pt idx="6">
                  <c:v>35.670500145646301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4-45A7-9474-8F52192F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1'!$D$875:$D$881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0.17809200009373768</c:v>
                  </c:pt>
                  <c:pt idx="2">
                    <c:v>2.6928251325588071</c:v>
                  </c:pt>
                  <c:pt idx="3">
                    <c:v>2.4361218548525292</c:v>
                  </c:pt>
                  <c:pt idx="4">
                    <c:v>2.1995347501956748</c:v>
                  </c:pt>
                  <c:pt idx="5">
                    <c:v>9.1229106875499433</c:v>
                  </c:pt>
                  <c:pt idx="6">
                    <c:v>2.88775072848272</c:v>
                  </c:pt>
                </c:numCache>
              </c:numRef>
            </c:plus>
            <c:minus>
              <c:numRef>
                <c:f>'Hoja 1'!$D$875:$D$881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0.17809200009373768</c:v>
                  </c:pt>
                  <c:pt idx="2">
                    <c:v>2.6928251325588071</c:v>
                  </c:pt>
                  <c:pt idx="3">
                    <c:v>2.4361218548525292</c:v>
                  </c:pt>
                  <c:pt idx="4">
                    <c:v>2.1995347501956748</c:v>
                  </c:pt>
                  <c:pt idx="5">
                    <c:v>9.1229106875499433</c:v>
                  </c:pt>
                  <c:pt idx="6">
                    <c:v>2.88775072848272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1'!$C$875:$C$881</c:f>
              <c:numCache>
                <c:formatCode>0.00</c:formatCode>
                <c:ptCount val="7"/>
                <c:pt idx="0">
                  <c:v>100</c:v>
                </c:pt>
                <c:pt idx="1">
                  <c:v>65.534734958143275</c:v>
                </c:pt>
                <c:pt idx="2">
                  <c:v>57.157100409800087</c:v>
                </c:pt>
                <c:pt idx="3">
                  <c:v>45.931822664775112</c:v>
                </c:pt>
                <c:pt idx="4">
                  <c:v>39.800504289915729</c:v>
                </c:pt>
                <c:pt idx="5">
                  <c:v>41.168836292423435</c:v>
                </c:pt>
                <c:pt idx="6">
                  <c:v>31.770975254906638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8-45CD-987D-E28D0846C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1'!$D$886:$D$892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2.797872912189693</c:v>
                  </c:pt>
                  <c:pt idx="2">
                    <c:v>1.0527929750010705</c:v>
                  </c:pt>
                  <c:pt idx="3">
                    <c:v>1.5580168945967712</c:v>
                  </c:pt>
                  <c:pt idx="4">
                    <c:v>1.6351588059146986</c:v>
                  </c:pt>
                  <c:pt idx="5">
                    <c:v>1.0192932379400905</c:v>
                  </c:pt>
                  <c:pt idx="6">
                    <c:v>3.8190135562455452</c:v>
                  </c:pt>
                </c:numCache>
              </c:numRef>
            </c:plus>
            <c:minus>
              <c:numRef>
                <c:f>'Hoja 1'!$D$886:$D$892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2.797872912189693</c:v>
                  </c:pt>
                  <c:pt idx="2">
                    <c:v>1.0527929750010705</c:v>
                  </c:pt>
                  <c:pt idx="3">
                    <c:v>1.5580168945967712</c:v>
                  </c:pt>
                  <c:pt idx="4">
                    <c:v>1.6351588059146986</c:v>
                  </c:pt>
                  <c:pt idx="5">
                    <c:v>1.0192932379400905</c:v>
                  </c:pt>
                  <c:pt idx="6">
                    <c:v>3.8190135562455452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1'!$C$886:$C$892</c:f>
              <c:numCache>
                <c:formatCode>0.00</c:formatCode>
                <c:ptCount val="7"/>
                <c:pt idx="0">
                  <c:v>100</c:v>
                </c:pt>
                <c:pt idx="1">
                  <c:v>70.892249519676483</c:v>
                </c:pt>
                <c:pt idx="2">
                  <c:v>61.539176304093175</c:v>
                </c:pt>
                <c:pt idx="3">
                  <c:v>56.121973465514486</c:v>
                </c:pt>
                <c:pt idx="4">
                  <c:v>50.692283691845212</c:v>
                </c:pt>
                <c:pt idx="5">
                  <c:v>45.77127648643831</c:v>
                </c:pt>
                <c:pt idx="6">
                  <c:v>40.545770901031979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4FDA-B5B5-FAC4C0ED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1'!$D$896:$D$902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0.92173921125434366</c:v>
                  </c:pt>
                  <c:pt idx="2">
                    <c:v>0.88840314125495801</c:v>
                  </c:pt>
                  <c:pt idx="3">
                    <c:v>0.48180921094159496</c:v>
                  </c:pt>
                  <c:pt idx="4">
                    <c:v>1.2021136492992612</c:v>
                  </c:pt>
                  <c:pt idx="5">
                    <c:v>6.6412438162834331</c:v>
                  </c:pt>
                  <c:pt idx="6">
                    <c:v>0.15383248063535934</c:v>
                  </c:pt>
                </c:numCache>
              </c:numRef>
            </c:plus>
            <c:minus>
              <c:numRef>
                <c:f>'Hoja 1'!$D$896:$D$902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0.92173921125434366</c:v>
                  </c:pt>
                  <c:pt idx="2">
                    <c:v>0.88840314125495801</c:v>
                  </c:pt>
                  <c:pt idx="3">
                    <c:v>0.48180921094159496</c:v>
                  </c:pt>
                  <c:pt idx="4">
                    <c:v>1.2021136492992612</c:v>
                  </c:pt>
                  <c:pt idx="5">
                    <c:v>6.6412438162834331</c:v>
                  </c:pt>
                  <c:pt idx="6">
                    <c:v>0.15383248063535934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1'!$C$896:$C$902</c:f>
              <c:numCache>
                <c:formatCode>0.00</c:formatCode>
                <c:ptCount val="7"/>
                <c:pt idx="0">
                  <c:v>100</c:v>
                </c:pt>
                <c:pt idx="1">
                  <c:v>71.777908449622373</c:v>
                </c:pt>
                <c:pt idx="2">
                  <c:v>57.733870722185763</c:v>
                </c:pt>
                <c:pt idx="3">
                  <c:v>51.274863925540885</c:v>
                </c:pt>
                <c:pt idx="4">
                  <c:v>43.874835241817593</c:v>
                </c:pt>
                <c:pt idx="5">
                  <c:v>44.841738221114184</c:v>
                </c:pt>
                <c:pt idx="6">
                  <c:v>34.014107017098745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A-4733-863D-B36F6113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1'!$D$907:$D$913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5.2983549690319673</c:v>
                  </c:pt>
                  <c:pt idx="2">
                    <c:v>1.5865544885725174</c:v>
                  </c:pt>
                  <c:pt idx="3">
                    <c:v>0.75984434092909003</c:v>
                  </c:pt>
                  <c:pt idx="4">
                    <c:v>0.36147283926171725</c:v>
                  </c:pt>
                  <c:pt idx="5">
                    <c:v>1.996875540993938</c:v>
                  </c:pt>
                  <c:pt idx="6">
                    <c:v>0.25567586513253032</c:v>
                  </c:pt>
                </c:numCache>
              </c:numRef>
            </c:plus>
            <c:minus>
              <c:numRef>
                <c:f>'Hoja 1'!$D$907:$D$913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5.2983549690319673</c:v>
                  </c:pt>
                  <c:pt idx="2">
                    <c:v>1.5865544885725174</c:v>
                  </c:pt>
                  <c:pt idx="3">
                    <c:v>0.75984434092909003</c:v>
                  </c:pt>
                  <c:pt idx="4">
                    <c:v>0.36147283926171725</c:v>
                  </c:pt>
                  <c:pt idx="5">
                    <c:v>1.996875540993938</c:v>
                  </c:pt>
                  <c:pt idx="6">
                    <c:v>0.25567586513253032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1'!$C$907:$C$913</c:f>
              <c:numCache>
                <c:formatCode>0.00</c:formatCode>
                <c:ptCount val="7"/>
                <c:pt idx="0">
                  <c:v>100</c:v>
                </c:pt>
                <c:pt idx="1">
                  <c:v>74.905400078140147</c:v>
                </c:pt>
                <c:pt idx="2">
                  <c:v>61.117932798083856</c:v>
                </c:pt>
                <c:pt idx="3">
                  <c:v>56.09601140528946</c:v>
                </c:pt>
                <c:pt idx="4">
                  <c:v>50.470393099311977</c:v>
                </c:pt>
                <c:pt idx="5">
                  <c:v>46.462990355990499</c:v>
                </c:pt>
                <c:pt idx="6">
                  <c:v>42.637099600171581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9-465B-BBF8-EBA57949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1'!$D$917:$D$923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5.6530828394449149</c:v>
                  </c:pt>
                  <c:pt idx="2">
                    <c:v>0.81542456376285588</c:v>
                  </c:pt>
                  <c:pt idx="3">
                    <c:v>1.0745734556645141</c:v>
                  </c:pt>
                  <c:pt idx="4">
                    <c:v>0.80493924074871426</c:v>
                  </c:pt>
                  <c:pt idx="5">
                    <c:v>0.54792444280574715</c:v>
                  </c:pt>
                  <c:pt idx="6">
                    <c:v>0.13282566961902015</c:v>
                  </c:pt>
                </c:numCache>
              </c:numRef>
            </c:plus>
            <c:minus>
              <c:numRef>
                <c:f>'Hoja 1'!$D$917:$D$923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5.6530828394449149</c:v>
                  </c:pt>
                  <c:pt idx="2">
                    <c:v>0.81542456376285588</c:v>
                  </c:pt>
                  <c:pt idx="3">
                    <c:v>1.0745734556645141</c:v>
                  </c:pt>
                  <c:pt idx="4">
                    <c:v>0.80493924074871426</c:v>
                  </c:pt>
                  <c:pt idx="5">
                    <c:v>0.54792444280574715</c:v>
                  </c:pt>
                  <c:pt idx="6">
                    <c:v>0.13282566961902015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1'!$C$917:$C$923</c:f>
              <c:numCache>
                <c:formatCode>0.00</c:formatCode>
                <c:ptCount val="7"/>
                <c:pt idx="0">
                  <c:v>100</c:v>
                </c:pt>
                <c:pt idx="1">
                  <c:v>70.061321467852181</c:v>
                </c:pt>
                <c:pt idx="2">
                  <c:v>57.38819938921484</c:v>
                </c:pt>
                <c:pt idx="3">
                  <c:v>51.186411651912977</c:v>
                </c:pt>
                <c:pt idx="4">
                  <c:v>43.850228931864144</c:v>
                </c:pt>
                <c:pt idx="5">
                  <c:v>38.733882225665482</c:v>
                </c:pt>
                <c:pt idx="6">
                  <c:v>35.580574107329113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A-48F7-916A-77068B10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1'!$D$928:$D$934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2.1532453965181513</c:v>
                  </c:pt>
                  <c:pt idx="2">
                    <c:v>2.1015542398568861</c:v>
                  </c:pt>
                  <c:pt idx="3">
                    <c:v>1.4812305979904548</c:v>
                  </c:pt>
                  <c:pt idx="4">
                    <c:v>2.8266900263561845</c:v>
                  </c:pt>
                  <c:pt idx="5">
                    <c:v>1.7225566861891723</c:v>
                  </c:pt>
                  <c:pt idx="6">
                    <c:v>2.5371520095145925</c:v>
                  </c:pt>
                </c:numCache>
              </c:numRef>
            </c:plus>
            <c:minus>
              <c:numRef>
                <c:f>'Hoja 1'!$D$928:$D$934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2.1532453965181513</c:v>
                  </c:pt>
                  <c:pt idx="2">
                    <c:v>2.1015542398568861</c:v>
                  </c:pt>
                  <c:pt idx="3">
                    <c:v>1.4812305979904548</c:v>
                  </c:pt>
                  <c:pt idx="4">
                    <c:v>2.8266900263561845</c:v>
                  </c:pt>
                  <c:pt idx="5">
                    <c:v>1.7225566861891723</c:v>
                  </c:pt>
                  <c:pt idx="6">
                    <c:v>2.5371520095145925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1'!$C$928:$C$934</c:f>
              <c:numCache>
                <c:formatCode>0.00</c:formatCode>
                <c:ptCount val="7"/>
                <c:pt idx="0">
                  <c:v>100</c:v>
                </c:pt>
                <c:pt idx="1">
                  <c:v>72.369944280220253</c:v>
                </c:pt>
                <c:pt idx="2">
                  <c:v>63.590249725238117</c:v>
                </c:pt>
                <c:pt idx="3">
                  <c:v>56.553728020284353</c:v>
                </c:pt>
                <c:pt idx="4">
                  <c:v>52.772944192724225</c:v>
                </c:pt>
                <c:pt idx="5">
                  <c:v>47.215389292742202</c:v>
                </c:pt>
                <c:pt idx="6">
                  <c:v>43.563594395971819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B-4E94-A452-AB86DEFE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1'!$D$403:$D$409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6.8119334753255989E-2</c:v>
                  </c:pt>
                  <c:pt idx="2">
                    <c:v>0.55597850966286233</c:v>
                  </c:pt>
                  <c:pt idx="3">
                    <c:v>1.1056423238616468</c:v>
                  </c:pt>
                  <c:pt idx="4">
                    <c:v>0.42696972782722165</c:v>
                  </c:pt>
                  <c:pt idx="5">
                    <c:v>0.1127908290036146</c:v>
                  </c:pt>
                  <c:pt idx="6">
                    <c:v>5.8941341308787906E-2</c:v>
                  </c:pt>
                </c:numCache>
              </c:numRef>
            </c:plus>
            <c:minus>
              <c:numRef>
                <c:f>'Hoja 1'!$D$403:$D$409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6.8119334753255989E-2</c:v>
                  </c:pt>
                  <c:pt idx="2">
                    <c:v>0.55597850966286233</c:v>
                  </c:pt>
                  <c:pt idx="3">
                    <c:v>1.1056423238616468</c:v>
                  </c:pt>
                  <c:pt idx="4">
                    <c:v>0.42696972782722165</c:v>
                  </c:pt>
                  <c:pt idx="5">
                    <c:v>0.1127908290036146</c:v>
                  </c:pt>
                  <c:pt idx="6">
                    <c:v>5.8941341308787906E-2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1'!$C$403:$C$409</c:f>
              <c:numCache>
                <c:formatCode>0.00</c:formatCode>
                <c:ptCount val="7"/>
                <c:pt idx="0">
                  <c:v>100</c:v>
                </c:pt>
                <c:pt idx="1">
                  <c:v>63.813947836729525</c:v>
                </c:pt>
                <c:pt idx="2">
                  <c:v>56.607263059725405</c:v>
                </c:pt>
                <c:pt idx="3">
                  <c:v>51.061158216450721</c:v>
                </c:pt>
                <c:pt idx="4">
                  <c:v>46.020981995846327</c:v>
                </c:pt>
                <c:pt idx="5">
                  <c:v>41.251954415469058</c:v>
                </c:pt>
                <c:pt idx="6">
                  <c:v>36.86107110676388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B-484B-AE8A-E9909770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1'!$D$938:$D$944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6.6359473490022243</c:v>
                  </c:pt>
                  <c:pt idx="2">
                    <c:v>1.8166013872488942</c:v>
                  </c:pt>
                  <c:pt idx="3">
                    <c:v>2.3900172087512148</c:v>
                  </c:pt>
                  <c:pt idx="4">
                    <c:v>2.8400719016479536</c:v>
                  </c:pt>
                  <c:pt idx="5">
                    <c:v>2.1622805972491279</c:v>
                  </c:pt>
                  <c:pt idx="6">
                    <c:v>1.006460764362753</c:v>
                  </c:pt>
                </c:numCache>
              </c:numRef>
            </c:plus>
            <c:minus>
              <c:numRef>
                <c:f>'Hoja 1'!$D$938:$D$944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6.6359473490022243</c:v>
                  </c:pt>
                  <c:pt idx="2">
                    <c:v>1.8166013872488942</c:v>
                  </c:pt>
                  <c:pt idx="3">
                    <c:v>2.3900172087512148</c:v>
                  </c:pt>
                  <c:pt idx="4">
                    <c:v>2.8400719016479536</c:v>
                  </c:pt>
                  <c:pt idx="5">
                    <c:v>2.1622805972491279</c:v>
                  </c:pt>
                  <c:pt idx="6">
                    <c:v>1.006460764362753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1'!$C$938:$C$944</c:f>
              <c:numCache>
                <c:formatCode>0.00</c:formatCode>
                <c:ptCount val="7"/>
                <c:pt idx="0">
                  <c:v>100</c:v>
                </c:pt>
                <c:pt idx="1">
                  <c:v>72.19358225218906</c:v>
                </c:pt>
                <c:pt idx="2">
                  <c:v>61.003880759966592</c:v>
                </c:pt>
                <c:pt idx="3">
                  <c:v>51.615966502386293</c:v>
                </c:pt>
                <c:pt idx="4">
                  <c:v>46.454192451837159</c:v>
                </c:pt>
                <c:pt idx="5">
                  <c:v>43.249802028829208</c:v>
                </c:pt>
                <c:pt idx="6">
                  <c:v>37.567820102415546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C-4BF7-881C-ECF38175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1'!$D$949:$D$955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0.14791290455650105</c:v>
                  </c:pt>
                  <c:pt idx="2">
                    <c:v>0.37325256705629722</c:v>
                  </c:pt>
                  <c:pt idx="3">
                    <c:v>1.7416332295854888</c:v>
                  </c:pt>
                  <c:pt idx="4">
                    <c:v>3.9262600352857704</c:v>
                  </c:pt>
                  <c:pt idx="5">
                    <c:v>3.0007417206143723</c:v>
                  </c:pt>
                  <c:pt idx="6">
                    <c:v>1.9225523173429011</c:v>
                  </c:pt>
                </c:numCache>
              </c:numRef>
            </c:plus>
            <c:minus>
              <c:numRef>
                <c:f>'Hoja 1'!$D$949:$D$955</c:f>
                <c:numCache>
                  <c:formatCode>General</c:formatCode>
                  <c:ptCount val="7"/>
                  <c:pt idx="0">
                    <c:v>1.4210854715202004E-14</c:v>
                  </c:pt>
                  <c:pt idx="1">
                    <c:v>0.14791290455650105</c:v>
                  </c:pt>
                  <c:pt idx="2">
                    <c:v>0.37325256705629722</c:v>
                  </c:pt>
                  <c:pt idx="3">
                    <c:v>1.7416332295854888</c:v>
                  </c:pt>
                  <c:pt idx="4">
                    <c:v>3.9262600352857704</c:v>
                  </c:pt>
                  <c:pt idx="5">
                    <c:v>3.0007417206143723</c:v>
                  </c:pt>
                  <c:pt idx="6">
                    <c:v>1.9225523173429011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1'!$C$949:$C$955</c:f>
              <c:numCache>
                <c:formatCode>0.00</c:formatCode>
                <c:ptCount val="7"/>
                <c:pt idx="0">
                  <c:v>100</c:v>
                </c:pt>
                <c:pt idx="1">
                  <c:v>68.191188658015307</c:v>
                </c:pt>
                <c:pt idx="2">
                  <c:v>59.577368136111033</c:v>
                </c:pt>
                <c:pt idx="3">
                  <c:v>55.864243524153331</c:v>
                </c:pt>
                <c:pt idx="4">
                  <c:v>52.231465592486032</c:v>
                </c:pt>
                <c:pt idx="5">
                  <c:v>47.83742132044636</c:v>
                </c:pt>
                <c:pt idx="6">
                  <c:v>46.147634851238394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1-43EB-8AE2-67C484B5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1'!$D$959:$D$965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1.0926622784416971</c:v>
                  </c:pt>
                  <c:pt idx="2">
                    <c:v>1.4633824626389298</c:v>
                  </c:pt>
                  <c:pt idx="3">
                    <c:v>2.5067099639485182</c:v>
                  </c:pt>
                  <c:pt idx="4">
                    <c:v>3.0036824696011282</c:v>
                  </c:pt>
                  <c:pt idx="5">
                    <c:v>1.945223574632587</c:v>
                  </c:pt>
                  <c:pt idx="6">
                    <c:v>2.2829940161995661</c:v>
                  </c:pt>
                </c:numCache>
              </c:numRef>
            </c:plus>
            <c:minus>
              <c:numRef>
                <c:f>'Hoja 1'!$D$959:$D$965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1.0926622784416971</c:v>
                  </c:pt>
                  <c:pt idx="2">
                    <c:v>1.4633824626389298</c:v>
                  </c:pt>
                  <c:pt idx="3">
                    <c:v>2.5067099639485182</c:v>
                  </c:pt>
                  <c:pt idx="4">
                    <c:v>3.0036824696011282</c:v>
                  </c:pt>
                  <c:pt idx="5">
                    <c:v>1.945223574632587</c:v>
                  </c:pt>
                  <c:pt idx="6">
                    <c:v>2.2829940161995661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1'!$C$959:$C$965</c:f>
              <c:numCache>
                <c:formatCode>0.00</c:formatCode>
                <c:ptCount val="7"/>
                <c:pt idx="0">
                  <c:v>100</c:v>
                </c:pt>
                <c:pt idx="1">
                  <c:v>65.17384967087628</c:v>
                </c:pt>
                <c:pt idx="2">
                  <c:v>56.582679327245849</c:v>
                </c:pt>
                <c:pt idx="3">
                  <c:v>50.275709473591306</c:v>
                </c:pt>
                <c:pt idx="4">
                  <c:v>44.470998421192505</c:v>
                </c:pt>
                <c:pt idx="5">
                  <c:v>40.305652716881184</c:v>
                </c:pt>
                <c:pt idx="6">
                  <c:v>38.34334085826822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3-4FA3-A498-822B88F3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1'!$D$970:$D$976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2.8246249657200311</c:v>
                  </c:pt>
                  <c:pt idx="2">
                    <c:v>0.12219869579999716</c:v>
                  </c:pt>
                  <c:pt idx="3">
                    <c:v>1.4379946976949103</c:v>
                  </c:pt>
                  <c:pt idx="4">
                    <c:v>2.329168096008023</c:v>
                  </c:pt>
                  <c:pt idx="5">
                    <c:v>0.91157098219341448</c:v>
                  </c:pt>
                  <c:pt idx="6">
                    <c:v>0.57099519274095323</c:v>
                  </c:pt>
                </c:numCache>
              </c:numRef>
            </c:plus>
            <c:minus>
              <c:numRef>
                <c:f>'Hoja 1'!$D$970:$D$976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2.8246249657200311</c:v>
                  </c:pt>
                  <c:pt idx="2">
                    <c:v>0.12219869579999716</c:v>
                  </c:pt>
                  <c:pt idx="3">
                    <c:v>1.4379946976949103</c:v>
                  </c:pt>
                  <c:pt idx="4">
                    <c:v>2.329168096008023</c:v>
                  </c:pt>
                  <c:pt idx="5">
                    <c:v>0.91157098219341448</c:v>
                  </c:pt>
                  <c:pt idx="6">
                    <c:v>0.57099519274095323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1'!$C$970:$C$976</c:f>
              <c:numCache>
                <c:formatCode>0.00</c:formatCode>
                <c:ptCount val="7"/>
                <c:pt idx="0">
                  <c:v>100</c:v>
                </c:pt>
                <c:pt idx="1">
                  <c:v>64.978373024482408</c:v>
                </c:pt>
                <c:pt idx="2">
                  <c:v>58.377082470181534</c:v>
                </c:pt>
                <c:pt idx="3">
                  <c:v>53.416255132112752</c:v>
                </c:pt>
                <c:pt idx="4">
                  <c:v>47.252562530273309</c:v>
                </c:pt>
                <c:pt idx="5">
                  <c:v>43.773301928858253</c:v>
                </c:pt>
                <c:pt idx="6">
                  <c:v>40.427513280843606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C-42A0-86D2-CD055984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1'!$D$980:$D$986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7.0992060495615421</c:v>
                  </c:pt>
                  <c:pt idx="2">
                    <c:v>3.938823249947331</c:v>
                  </c:pt>
                  <c:pt idx="3">
                    <c:v>1.7443942145701892</c:v>
                  </c:pt>
                  <c:pt idx="4">
                    <c:v>4.5239298519475142</c:v>
                  </c:pt>
                  <c:pt idx="5">
                    <c:v>2.2198825598072993</c:v>
                  </c:pt>
                  <c:pt idx="6">
                    <c:v>2.6576753504323829</c:v>
                  </c:pt>
                </c:numCache>
              </c:numRef>
            </c:plus>
            <c:minus>
              <c:numRef>
                <c:f>'Hoja 1'!$D$980:$D$986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7.0992060495615421</c:v>
                  </c:pt>
                  <c:pt idx="2">
                    <c:v>3.938823249947331</c:v>
                  </c:pt>
                  <c:pt idx="3">
                    <c:v>1.7443942145701892</c:v>
                  </c:pt>
                  <c:pt idx="4">
                    <c:v>4.5239298519475142</c:v>
                  </c:pt>
                  <c:pt idx="5">
                    <c:v>2.2198825598072993</c:v>
                  </c:pt>
                  <c:pt idx="6">
                    <c:v>2.6576753504323829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1'!$C$980:$C$986</c:f>
              <c:numCache>
                <c:formatCode>0.00</c:formatCode>
                <c:ptCount val="7"/>
                <c:pt idx="0">
                  <c:v>100</c:v>
                </c:pt>
                <c:pt idx="1">
                  <c:v>57.116323544702041</c:v>
                </c:pt>
                <c:pt idx="2">
                  <c:v>47.976434052102434</c:v>
                </c:pt>
                <c:pt idx="3">
                  <c:v>39.286985101371805</c:v>
                </c:pt>
                <c:pt idx="4">
                  <c:v>35.711255148829352</c:v>
                </c:pt>
                <c:pt idx="5">
                  <c:v>29.846099490341764</c:v>
                </c:pt>
                <c:pt idx="6">
                  <c:v>26.583121402316198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0-4343-8BB4-9F5176C6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1'!$D$991:$D$997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0.5105404301253903</c:v>
                  </c:pt>
                  <c:pt idx="2">
                    <c:v>0.35011689175019745</c:v>
                  </c:pt>
                  <c:pt idx="3">
                    <c:v>0.69442401739327997</c:v>
                  </c:pt>
                  <c:pt idx="4">
                    <c:v>1.4103412167507805</c:v>
                  </c:pt>
                  <c:pt idx="5">
                    <c:v>1.9464657385371267</c:v>
                  </c:pt>
                  <c:pt idx="6">
                    <c:v>2.246875911970347</c:v>
                  </c:pt>
                </c:numCache>
              </c:numRef>
            </c:plus>
            <c:minus>
              <c:numRef>
                <c:f>'Hoja 1'!$D$991:$D$997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0.5105404301253903</c:v>
                  </c:pt>
                  <c:pt idx="2">
                    <c:v>0.35011689175019745</c:v>
                  </c:pt>
                  <c:pt idx="3">
                    <c:v>0.69442401739327997</c:v>
                  </c:pt>
                  <c:pt idx="4">
                    <c:v>1.4103412167507805</c:v>
                  </c:pt>
                  <c:pt idx="5">
                    <c:v>1.9464657385371267</c:v>
                  </c:pt>
                  <c:pt idx="6">
                    <c:v>2.246875911970347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1'!$C$991:$C$997</c:f>
              <c:numCache>
                <c:formatCode>0.00</c:formatCode>
                <c:ptCount val="7"/>
                <c:pt idx="0">
                  <c:v>100</c:v>
                </c:pt>
                <c:pt idx="1">
                  <c:v>67.73110563738885</c:v>
                </c:pt>
                <c:pt idx="2">
                  <c:v>59.406243141061367</c:v>
                </c:pt>
                <c:pt idx="3">
                  <c:v>53.277926220707101</c:v>
                </c:pt>
                <c:pt idx="4">
                  <c:v>48.329299181764156</c:v>
                </c:pt>
                <c:pt idx="5">
                  <c:v>44.288039420291732</c:v>
                </c:pt>
                <c:pt idx="6">
                  <c:v>39.707135500416314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3-4552-B8C9-97B60513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1'!$D$1001:$D$1007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3.2955420148342056</c:v>
                  </c:pt>
                  <c:pt idx="2">
                    <c:v>1.8159318110310851</c:v>
                  </c:pt>
                  <c:pt idx="3">
                    <c:v>2.6856419115905825</c:v>
                  </c:pt>
                  <c:pt idx="4">
                    <c:v>1.5049121505773067</c:v>
                  </c:pt>
                  <c:pt idx="5">
                    <c:v>8.8960943578927925</c:v>
                  </c:pt>
                  <c:pt idx="6">
                    <c:v>2.1344349531877143</c:v>
                  </c:pt>
                </c:numCache>
              </c:numRef>
            </c:plus>
            <c:minus>
              <c:numRef>
                <c:f>'Hoja 1'!$D$1001:$D$1007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3.2955420148342056</c:v>
                  </c:pt>
                  <c:pt idx="2">
                    <c:v>1.8159318110310851</c:v>
                  </c:pt>
                  <c:pt idx="3">
                    <c:v>2.6856419115905825</c:v>
                  </c:pt>
                  <c:pt idx="4">
                    <c:v>1.5049121505773067</c:v>
                  </c:pt>
                  <c:pt idx="5">
                    <c:v>8.8960943578927925</c:v>
                  </c:pt>
                  <c:pt idx="6">
                    <c:v>2.1344349531877143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1'!$C$1001:$C$1007</c:f>
              <c:numCache>
                <c:formatCode>0.00</c:formatCode>
                <c:ptCount val="7"/>
                <c:pt idx="0">
                  <c:v>100</c:v>
                </c:pt>
                <c:pt idx="1">
                  <c:v>64.092569931601844</c:v>
                </c:pt>
                <c:pt idx="2">
                  <c:v>52.281705606984431</c:v>
                </c:pt>
                <c:pt idx="3">
                  <c:v>45.293572026263078</c:v>
                </c:pt>
                <c:pt idx="4">
                  <c:v>38.201889542893227</c:v>
                </c:pt>
                <c:pt idx="5">
                  <c:v>31.598394954545444</c:v>
                </c:pt>
                <c:pt idx="6">
                  <c:v>30.598997323894956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3-46BD-B330-C87BE445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1'!$D$1012:$D$1018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0.66942715402891795</c:v>
                  </c:pt>
                  <c:pt idx="2">
                    <c:v>1.1472869432659594</c:v>
                  </c:pt>
                  <c:pt idx="3">
                    <c:v>3.9953124948892764</c:v>
                  </c:pt>
                  <c:pt idx="4">
                    <c:v>1.0036426829277085</c:v>
                  </c:pt>
                  <c:pt idx="5">
                    <c:v>0.18250960759231244</c:v>
                  </c:pt>
                  <c:pt idx="6">
                    <c:v>0.79616278416647135</c:v>
                  </c:pt>
                </c:numCache>
              </c:numRef>
            </c:plus>
            <c:minus>
              <c:numRef>
                <c:f>'Hoja 1'!$D$1012:$D$1018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0.66942715402891795</c:v>
                  </c:pt>
                  <c:pt idx="2">
                    <c:v>1.1472869432659594</c:v>
                  </c:pt>
                  <c:pt idx="3">
                    <c:v>3.9953124948892764</c:v>
                  </c:pt>
                  <c:pt idx="4">
                    <c:v>1.0036426829277085</c:v>
                  </c:pt>
                  <c:pt idx="5">
                    <c:v>0.18250960759231244</c:v>
                  </c:pt>
                  <c:pt idx="6">
                    <c:v>0.79616278416647135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1'!$C$1012:$C$1018</c:f>
              <c:numCache>
                <c:formatCode>0.00</c:formatCode>
                <c:ptCount val="7"/>
                <c:pt idx="0">
                  <c:v>100</c:v>
                </c:pt>
                <c:pt idx="1">
                  <c:v>71.342021854961757</c:v>
                </c:pt>
                <c:pt idx="2">
                  <c:v>62.948947786451342</c:v>
                </c:pt>
                <c:pt idx="3">
                  <c:v>58.008206631227338</c:v>
                </c:pt>
                <c:pt idx="4">
                  <c:v>51.395887604267145</c:v>
                </c:pt>
                <c:pt idx="5">
                  <c:v>48.408748749054027</c:v>
                </c:pt>
                <c:pt idx="6">
                  <c:v>43.979015563290517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D-4963-9250-8EADDCB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1'!$D$1022:$D$1028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2.3295225929990493</c:v>
                  </c:pt>
                  <c:pt idx="2">
                    <c:v>3.4777340827717218</c:v>
                  </c:pt>
                  <c:pt idx="3">
                    <c:v>1.2279103498529429</c:v>
                  </c:pt>
                  <c:pt idx="4">
                    <c:v>0.97941618942840847</c:v>
                  </c:pt>
                  <c:pt idx="5">
                    <c:v>2.428327286424091</c:v>
                  </c:pt>
                  <c:pt idx="6">
                    <c:v>0.58484669529563071</c:v>
                  </c:pt>
                </c:numCache>
              </c:numRef>
            </c:plus>
            <c:minus>
              <c:numRef>
                <c:f>'Hoja 1'!$D$1022:$D$1028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2.3295225929990493</c:v>
                  </c:pt>
                  <c:pt idx="2">
                    <c:v>3.4777340827717218</c:v>
                  </c:pt>
                  <c:pt idx="3">
                    <c:v>1.2279103498529429</c:v>
                  </c:pt>
                  <c:pt idx="4">
                    <c:v>0.97941618942840847</c:v>
                  </c:pt>
                  <c:pt idx="5">
                    <c:v>2.428327286424091</c:v>
                  </c:pt>
                  <c:pt idx="6">
                    <c:v>0.58484669529563071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1'!$B$329:$B$335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1'!$C$1022:$C$1028</c:f>
              <c:numCache>
                <c:formatCode>0.00</c:formatCode>
                <c:ptCount val="7"/>
                <c:pt idx="0">
                  <c:v>100</c:v>
                </c:pt>
                <c:pt idx="1">
                  <c:v>65.300668168407043</c:v>
                </c:pt>
                <c:pt idx="2">
                  <c:v>52.338835205295119</c:v>
                </c:pt>
                <c:pt idx="3">
                  <c:v>48.365957893318907</c:v>
                </c:pt>
                <c:pt idx="4">
                  <c:v>40.196322531992266</c:v>
                </c:pt>
                <c:pt idx="5">
                  <c:v>33.725793662686101</c:v>
                </c:pt>
                <c:pt idx="6">
                  <c:v>30.294546697477891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A-4CDF-8B6A-BBF1666F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1'!$D$1033:$D$1039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4.4067637892520013</c:v>
                  </c:pt>
                  <c:pt idx="2">
                    <c:v>3.336520777240175</c:v>
                  </c:pt>
                  <c:pt idx="3">
                    <c:v>0.75133403691511347</c:v>
                  </c:pt>
                  <c:pt idx="4">
                    <c:v>2.0461897730831273</c:v>
                  </c:pt>
                  <c:pt idx="5">
                    <c:v>4.0415103063757991</c:v>
                  </c:pt>
                  <c:pt idx="6">
                    <c:v>3.4523458479204079</c:v>
                  </c:pt>
                </c:numCache>
              </c:numRef>
            </c:plus>
            <c:minus>
              <c:numRef>
                <c:f>'Hoja 1'!$D$1033:$D$1039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4.4067637892520013</c:v>
                  </c:pt>
                  <c:pt idx="2">
                    <c:v>3.336520777240175</c:v>
                  </c:pt>
                  <c:pt idx="3">
                    <c:v>0.75133403691511347</c:v>
                  </c:pt>
                  <c:pt idx="4">
                    <c:v>2.0461897730831273</c:v>
                  </c:pt>
                  <c:pt idx="5">
                    <c:v>4.0415103063757991</c:v>
                  </c:pt>
                  <c:pt idx="6">
                    <c:v>3.4523458479204079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1'!$B$319:$B$325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'Hoja 1'!$C$1033:$C$1039</c:f>
              <c:numCache>
                <c:formatCode>0.00</c:formatCode>
                <c:ptCount val="7"/>
                <c:pt idx="0">
                  <c:v>100</c:v>
                </c:pt>
                <c:pt idx="1">
                  <c:v>66.509268728015897</c:v>
                </c:pt>
                <c:pt idx="2">
                  <c:v>60.551027581722281</c:v>
                </c:pt>
                <c:pt idx="3">
                  <c:v>57.23529442792119</c:v>
                </c:pt>
                <c:pt idx="4">
                  <c:v>52.607929908871583</c:v>
                </c:pt>
                <c:pt idx="5">
                  <c:v>45.12433971879328</c:v>
                </c:pt>
                <c:pt idx="6">
                  <c:v>43.387768276517853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3-47B1-BBCF-7B59FC71E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2927"/>
        <c:axId val="607873743"/>
      </c:scatterChart>
      <c:valAx>
        <c:axId val="2097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873743"/>
        <c:crosses val="autoZero"/>
        <c:crossBetween val="midCat"/>
      </c:valAx>
      <c:valAx>
        <c:axId val="607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7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531812</xdr:colOff>
      <xdr:row>317</xdr:row>
      <xdr:rowOff>57150</xdr:rowOff>
    </xdr:from>
    <xdr:to>
      <xdr:col>9</xdr:col>
      <xdr:colOff>349250</xdr:colOff>
      <xdr:row>326</xdr:row>
      <xdr:rowOff>174625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CE6CB4-B44A-2895-2B6E-F52B6CD7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326</xdr:row>
      <xdr:rowOff>190500</xdr:rowOff>
    </xdr:from>
    <xdr:to>
      <xdr:col>9</xdr:col>
      <xdr:colOff>341313</xdr:colOff>
      <xdr:row>336</xdr:row>
      <xdr:rowOff>117475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A57286-D923-40B8-8DD2-B1A42276D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531812</xdr:colOff>
      <xdr:row>338</xdr:row>
      <xdr:rowOff>57150</xdr:rowOff>
    </xdr:from>
    <xdr:to>
      <xdr:col>9</xdr:col>
      <xdr:colOff>349250</xdr:colOff>
      <xdr:row>347</xdr:row>
      <xdr:rowOff>174625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9962A6-C671-40F9-8F18-B35C5ED14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347</xdr:row>
      <xdr:rowOff>190500</xdr:rowOff>
    </xdr:from>
    <xdr:to>
      <xdr:col>9</xdr:col>
      <xdr:colOff>341313</xdr:colOff>
      <xdr:row>357</xdr:row>
      <xdr:rowOff>117475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7B7F71-DBF2-4D24-AC47-814521AEF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531812</xdr:colOff>
      <xdr:row>359</xdr:row>
      <xdr:rowOff>57150</xdr:rowOff>
    </xdr:from>
    <xdr:to>
      <xdr:col>9</xdr:col>
      <xdr:colOff>349250</xdr:colOff>
      <xdr:row>368</xdr:row>
      <xdr:rowOff>174625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7F35FBD-36C0-47DD-89C4-811BAA223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523875</xdr:colOff>
      <xdr:row>368</xdr:row>
      <xdr:rowOff>190500</xdr:rowOff>
    </xdr:from>
    <xdr:to>
      <xdr:col>9</xdr:col>
      <xdr:colOff>341313</xdr:colOff>
      <xdr:row>378</xdr:row>
      <xdr:rowOff>117475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6D67EC6-B54D-419D-9121-10A868EE7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531812</xdr:colOff>
      <xdr:row>380</xdr:row>
      <xdr:rowOff>57150</xdr:rowOff>
    </xdr:from>
    <xdr:to>
      <xdr:col>9</xdr:col>
      <xdr:colOff>349250</xdr:colOff>
      <xdr:row>389</xdr:row>
      <xdr:rowOff>174625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F8FFFAF-F195-4A8E-BBB1-CFCAF17E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523875</xdr:colOff>
      <xdr:row>389</xdr:row>
      <xdr:rowOff>190500</xdr:rowOff>
    </xdr:from>
    <xdr:to>
      <xdr:col>9</xdr:col>
      <xdr:colOff>341313</xdr:colOff>
      <xdr:row>399</xdr:row>
      <xdr:rowOff>117475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2D832B0-DF57-40C2-9747-47C9279EE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531812</xdr:colOff>
      <xdr:row>401</xdr:row>
      <xdr:rowOff>57150</xdr:rowOff>
    </xdr:from>
    <xdr:to>
      <xdr:col>9</xdr:col>
      <xdr:colOff>349250</xdr:colOff>
      <xdr:row>410</xdr:row>
      <xdr:rowOff>174625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CC39B47-F868-4A20-B3C5-FB3EF9F44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523875</xdr:colOff>
      <xdr:row>410</xdr:row>
      <xdr:rowOff>190500</xdr:rowOff>
    </xdr:from>
    <xdr:to>
      <xdr:col>9</xdr:col>
      <xdr:colOff>341313</xdr:colOff>
      <xdr:row>420</xdr:row>
      <xdr:rowOff>117475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498A999-2F98-4E04-A7FB-49AEAD93E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531812</xdr:colOff>
      <xdr:row>422</xdr:row>
      <xdr:rowOff>57150</xdr:rowOff>
    </xdr:from>
    <xdr:to>
      <xdr:col>9</xdr:col>
      <xdr:colOff>349250</xdr:colOff>
      <xdr:row>431</xdr:row>
      <xdr:rowOff>174625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C36B535-37F6-4221-AAD0-7025F9DFF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523875</xdr:colOff>
      <xdr:row>431</xdr:row>
      <xdr:rowOff>190500</xdr:rowOff>
    </xdr:from>
    <xdr:to>
      <xdr:col>9</xdr:col>
      <xdr:colOff>341313</xdr:colOff>
      <xdr:row>441</xdr:row>
      <xdr:rowOff>117475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C23C2C3-C3CC-4313-8792-D937DCE4F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531812</xdr:colOff>
      <xdr:row>443</xdr:row>
      <xdr:rowOff>57150</xdr:rowOff>
    </xdr:from>
    <xdr:to>
      <xdr:col>9</xdr:col>
      <xdr:colOff>349250</xdr:colOff>
      <xdr:row>452</xdr:row>
      <xdr:rowOff>174625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3DF7E5-FDAE-4C1F-B696-2F0CA3D88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523875</xdr:colOff>
      <xdr:row>452</xdr:row>
      <xdr:rowOff>190500</xdr:rowOff>
    </xdr:from>
    <xdr:to>
      <xdr:col>9</xdr:col>
      <xdr:colOff>341313</xdr:colOff>
      <xdr:row>462</xdr:row>
      <xdr:rowOff>117475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063E6BE-F193-4BAD-BC15-B8AFF891A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531812</xdr:colOff>
      <xdr:row>464</xdr:row>
      <xdr:rowOff>57150</xdr:rowOff>
    </xdr:from>
    <xdr:to>
      <xdr:col>9</xdr:col>
      <xdr:colOff>349250</xdr:colOff>
      <xdr:row>473</xdr:row>
      <xdr:rowOff>174625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0DAAFA-8F4C-424D-94C0-F3E579C40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523875</xdr:colOff>
      <xdr:row>473</xdr:row>
      <xdr:rowOff>190500</xdr:rowOff>
    </xdr:from>
    <xdr:to>
      <xdr:col>9</xdr:col>
      <xdr:colOff>341313</xdr:colOff>
      <xdr:row>483</xdr:row>
      <xdr:rowOff>117475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793AE2-D8F2-42A8-976F-208CC897C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531812</xdr:colOff>
      <xdr:row>485</xdr:row>
      <xdr:rowOff>57150</xdr:rowOff>
    </xdr:from>
    <xdr:to>
      <xdr:col>9</xdr:col>
      <xdr:colOff>349250</xdr:colOff>
      <xdr:row>494</xdr:row>
      <xdr:rowOff>174625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331DDE0-B64D-4BA8-94FD-2F468F722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523875</xdr:colOff>
      <xdr:row>494</xdr:row>
      <xdr:rowOff>190500</xdr:rowOff>
    </xdr:from>
    <xdr:to>
      <xdr:col>9</xdr:col>
      <xdr:colOff>341313</xdr:colOff>
      <xdr:row>504</xdr:row>
      <xdr:rowOff>117475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7698E7D-D6B0-489C-8EC7-C81A98A6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531812</xdr:colOff>
      <xdr:row>506</xdr:row>
      <xdr:rowOff>57150</xdr:rowOff>
    </xdr:from>
    <xdr:to>
      <xdr:col>9</xdr:col>
      <xdr:colOff>349250</xdr:colOff>
      <xdr:row>515</xdr:row>
      <xdr:rowOff>174625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ECD1140-5F16-4007-B711-AD2674B22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523875</xdr:colOff>
      <xdr:row>515</xdr:row>
      <xdr:rowOff>190500</xdr:rowOff>
    </xdr:from>
    <xdr:to>
      <xdr:col>9</xdr:col>
      <xdr:colOff>341313</xdr:colOff>
      <xdr:row>525</xdr:row>
      <xdr:rowOff>117475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7FBC266-F229-42CB-8D83-7F23F9191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531812</xdr:colOff>
      <xdr:row>527</xdr:row>
      <xdr:rowOff>57150</xdr:rowOff>
    </xdr:from>
    <xdr:to>
      <xdr:col>9</xdr:col>
      <xdr:colOff>349250</xdr:colOff>
      <xdr:row>536</xdr:row>
      <xdr:rowOff>174625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4EA7DA6-D652-4BF3-847B-955E8CC9B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523875</xdr:colOff>
      <xdr:row>536</xdr:row>
      <xdr:rowOff>190500</xdr:rowOff>
    </xdr:from>
    <xdr:to>
      <xdr:col>9</xdr:col>
      <xdr:colOff>341313</xdr:colOff>
      <xdr:row>546</xdr:row>
      <xdr:rowOff>117475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0017533-FB6F-41DE-AB7A-2CAD00D89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531812</xdr:colOff>
      <xdr:row>548</xdr:row>
      <xdr:rowOff>57150</xdr:rowOff>
    </xdr:from>
    <xdr:to>
      <xdr:col>9</xdr:col>
      <xdr:colOff>349250</xdr:colOff>
      <xdr:row>557</xdr:row>
      <xdr:rowOff>174625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A4711DC-F759-4345-81D2-19A6CA05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523875</xdr:colOff>
      <xdr:row>557</xdr:row>
      <xdr:rowOff>190500</xdr:rowOff>
    </xdr:from>
    <xdr:to>
      <xdr:col>9</xdr:col>
      <xdr:colOff>341313</xdr:colOff>
      <xdr:row>567</xdr:row>
      <xdr:rowOff>117475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3EEFE230-6E22-4461-BFB7-354648A70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531812</xdr:colOff>
      <xdr:row>2</xdr:row>
      <xdr:rowOff>57150</xdr:rowOff>
    </xdr:from>
    <xdr:to>
      <xdr:col>9</xdr:col>
      <xdr:colOff>349250</xdr:colOff>
      <xdr:row>11</xdr:row>
      <xdr:rowOff>174625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F761D2C5-CA1B-43A3-80E9-C6274C5EC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523875</xdr:colOff>
      <xdr:row>11</xdr:row>
      <xdr:rowOff>190500</xdr:rowOff>
    </xdr:from>
    <xdr:to>
      <xdr:col>9</xdr:col>
      <xdr:colOff>341313</xdr:colOff>
      <xdr:row>21</xdr:row>
      <xdr:rowOff>117475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9727974-231C-4B2E-92BC-30A860CE3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531812</xdr:colOff>
      <xdr:row>23</xdr:row>
      <xdr:rowOff>57150</xdr:rowOff>
    </xdr:from>
    <xdr:to>
      <xdr:col>9</xdr:col>
      <xdr:colOff>349250</xdr:colOff>
      <xdr:row>32</xdr:row>
      <xdr:rowOff>174625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1451AD19-F2D3-491F-BA90-DC9DC02F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523875</xdr:colOff>
      <xdr:row>32</xdr:row>
      <xdr:rowOff>190500</xdr:rowOff>
    </xdr:from>
    <xdr:to>
      <xdr:col>9</xdr:col>
      <xdr:colOff>341313</xdr:colOff>
      <xdr:row>42</xdr:row>
      <xdr:rowOff>117475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B610018B-F179-497B-86B6-3F0CD3F8D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531812</xdr:colOff>
      <xdr:row>44</xdr:row>
      <xdr:rowOff>57150</xdr:rowOff>
    </xdr:from>
    <xdr:to>
      <xdr:col>9</xdr:col>
      <xdr:colOff>349250</xdr:colOff>
      <xdr:row>53</xdr:row>
      <xdr:rowOff>174625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BA1B1B20-5B5B-4C46-A4F6-EBAC2529C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523875</xdr:colOff>
      <xdr:row>53</xdr:row>
      <xdr:rowOff>190500</xdr:rowOff>
    </xdr:from>
    <xdr:to>
      <xdr:col>9</xdr:col>
      <xdr:colOff>341313</xdr:colOff>
      <xdr:row>63</xdr:row>
      <xdr:rowOff>117475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680A6A53-208A-47DB-BB40-A43CCDB6B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531812</xdr:colOff>
      <xdr:row>65</xdr:row>
      <xdr:rowOff>57150</xdr:rowOff>
    </xdr:from>
    <xdr:to>
      <xdr:col>9</xdr:col>
      <xdr:colOff>349250</xdr:colOff>
      <xdr:row>74</xdr:row>
      <xdr:rowOff>174625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542EA16F-347F-411F-BB9F-68632BC6E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523875</xdr:colOff>
      <xdr:row>74</xdr:row>
      <xdr:rowOff>190500</xdr:rowOff>
    </xdr:from>
    <xdr:to>
      <xdr:col>9</xdr:col>
      <xdr:colOff>341313</xdr:colOff>
      <xdr:row>84</xdr:row>
      <xdr:rowOff>117475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D1BB7FF0-02ED-480C-A191-D5570BF8F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531812</xdr:colOff>
      <xdr:row>86</xdr:row>
      <xdr:rowOff>57150</xdr:rowOff>
    </xdr:from>
    <xdr:to>
      <xdr:col>9</xdr:col>
      <xdr:colOff>349250</xdr:colOff>
      <xdr:row>95</xdr:row>
      <xdr:rowOff>174625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ADB1A978-BCBB-4705-9D28-8AC3B3A0A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523875</xdr:colOff>
      <xdr:row>95</xdr:row>
      <xdr:rowOff>190500</xdr:rowOff>
    </xdr:from>
    <xdr:to>
      <xdr:col>9</xdr:col>
      <xdr:colOff>341313</xdr:colOff>
      <xdr:row>105</xdr:row>
      <xdr:rowOff>117475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73A8FA47-19F2-4B73-8AC0-2058A7F1B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531812</xdr:colOff>
      <xdr:row>107</xdr:row>
      <xdr:rowOff>57150</xdr:rowOff>
    </xdr:from>
    <xdr:to>
      <xdr:col>9</xdr:col>
      <xdr:colOff>349250</xdr:colOff>
      <xdr:row>116</xdr:row>
      <xdr:rowOff>174625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1115E4AA-845D-4EA9-B439-7B6ABBAF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523875</xdr:colOff>
      <xdr:row>116</xdr:row>
      <xdr:rowOff>190500</xdr:rowOff>
    </xdr:from>
    <xdr:to>
      <xdr:col>9</xdr:col>
      <xdr:colOff>341313</xdr:colOff>
      <xdr:row>126</xdr:row>
      <xdr:rowOff>117475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BE04064C-04A5-4E64-8458-4E1601A2A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531812</xdr:colOff>
      <xdr:row>128</xdr:row>
      <xdr:rowOff>57150</xdr:rowOff>
    </xdr:from>
    <xdr:to>
      <xdr:col>9</xdr:col>
      <xdr:colOff>349250</xdr:colOff>
      <xdr:row>137</xdr:row>
      <xdr:rowOff>174625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C413EA9C-054C-4825-A808-39E59F4A1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523875</xdr:colOff>
      <xdr:row>137</xdr:row>
      <xdr:rowOff>190500</xdr:rowOff>
    </xdr:from>
    <xdr:to>
      <xdr:col>9</xdr:col>
      <xdr:colOff>341313</xdr:colOff>
      <xdr:row>147</xdr:row>
      <xdr:rowOff>117475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175160A0-84D5-454C-86DC-C5AA88378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531812</xdr:colOff>
      <xdr:row>149</xdr:row>
      <xdr:rowOff>57150</xdr:rowOff>
    </xdr:from>
    <xdr:to>
      <xdr:col>9</xdr:col>
      <xdr:colOff>349250</xdr:colOff>
      <xdr:row>158</xdr:row>
      <xdr:rowOff>174625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C6C74668-275E-497E-BE5E-ECBC746F1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</xdr:col>
      <xdr:colOff>523875</xdr:colOff>
      <xdr:row>158</xdr:row>
      <xdr:rowOff>190500</xdr:rowOff>
    </xdr:from>
    <xdr:to>
      <xdr:col>9</xdr:col>
      <xdr:colOff>341313</xdr:colOff>
      <xdr:row>168</xdr:row>
      <xdr:rowOff>117475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B362DE3C-5C35-46DE-B282-18BE3267C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</xdr:col>
      <xdr:colOff>531812</xdr:colOff>
      <xdr:row>170</xdr:row>
      <xdr:rowOff>57150</xdr:rowOff>
    </xdr:from>
    <xdr:to>
      <xdr:col>9</xdr:col>
      <xdr:colOff>349250</xdr:colOff>
      <xdr:row>179</xdr:row>
      <xdr:rowOff>174625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835D7709-8202-46F5-80C1-7DDC5EACE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523875</xdr:colOff>
      <xdr:row>179</xdr:row>
      <xdr:rowOff>190500</xdr:rowOff>
    </xdr:from>
    <xdr:to>
      <xdr:col>9</xdr:col>
      <xdr:colOff>341313</xdr:colOff>
      <xdr:row>189</xdr:row>
      <xdr:rowOff>117475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385242D7-7B51-4D2A-89AE-D000D2D5F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531812</xdr:colOff>
      <xdr:row>191</xdr:row>
      <xdr:rowOff>57150</xdr:rowOff>
    </xdr:from>
    <xdr:to>
      <xdr:col>9</xdr:col>
      <xdr:colOff>349250</xdr:colOff>
      <xdr:row>200</xdr:row>
      <xdr:rowOff>174625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B97ADB75-3F94-4966-8295-D51A0734E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523875</xdr:colOff>
      <xdr:row>200</xdr:row>
      <xdr:rowOff>190500</xdr:rowOff>
    </xdr:from>
    <xdr:to>
      <xdr:col>9</xdr:col>
      <xdr:colOff>341313</xdr:colOff>
      <xdr:row>210</xdr:row>
      <xdr:rowOff>117475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C84DB478-5B5F-4FF9-9F49-70C0EC258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531812</xdr:colOff>
      <xdr:row>212</xdr:row>
      <xdr:rowOff>57150</xdr:rowOff>
    </xdr:from>
    <xdr:to>
      <xdr:col>9</xdr:col>
      <xdr:colOff>349250</xdr:colOff>
      <xdr:row>221</xdr:row>
      <xdr:rowOff>174625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88842EA5-795A-4398-B9F9-FEFFDACC4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</xdr:col>
      <xdr:colOff>523875</xdr:colOff>
      <xdr:row>221</xdr:row>
      <xdr:rowOff>190500</xdr:rowOff>
    </xdr:from>
    <xdr:to>
      <xdr:col>9</xdr:col>
      <xdr:colOff>341313</xdr:colOff>
      <xdr:row>231</xdr:row>
      <xdr:rowOff>117475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12FB35A0-6A9E-4450-A979-55A283F47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</xdr:col>
      <xdr:colOff>531812</xdr:colOff>
      <xdr:row>233</xdr:row>
      <xdr:rowOff>57150</xdr:rowOff>
    </xdr:from>
    <xdr:to>
      <xdr:col>9</xdr:col>
      <xdr:colOff>349250</xdr:colOff>
      <xdr:row>242</xdr:row>
      <xdr:rowOff>174625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FD10539F-8E31-41A2-A503-0499FFB8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523875</xdr:colOff>
      <xdr:row>242</xdr:row>
      <xdr:rowOff>190500</xdr:rowOff>
    </xdr:from>
    <xdr:to>
      <xdr:col>9</xdr:col>
      <xdr:colOff>341313</xdr:colOff>
      <xdr:row>252</xdr:row>
      <xdr:rowOff>117475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36210486-784C-4AFA-823C-54F269BED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</xdr:col>
      <xdr:colOff>531812</xdr:colOff>
      <xdr:row>254</xdr:row>
      <xdr:rowOff>57150</xdr:rowOff>
    </xdr:from>
    <xdr:to>
      <xdr:col>9</xdr:col>
      <xdr:colOff>349250</xdr:colOff>
      <xdr:row>263</xdr:row>
      <xdr:rowOff>174625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E940B853-AB75-4603-BC69-9F6E5BD90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523875</xdr:colOff>
      <xdr:row>263</xdr:row>
      <xdr:rowOff>190500</xdr:rowOff>
    </xdr:from>
    <xdr:to>
      <xdr:col>9</xdr:col>
      <xdr:colOff>341313</xdr:colOff>
      <xdr:row>273</xdr:row>
      <xdr:rowOff>117475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9F8A62F0-4EEA-49FC-A4D9-DDB73E416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531812</xdr:colOff>
      <xdr:row>275</xdr:row>
      <xdr:rowOff>57150</xdr:rowOff>
    </xdr:from>
    <xdr:to>
      <xdr:col>9</xdr:col>
      <xdr:colOff>349250</xdr:colOff>
      <xdr:row>284</xdr:row>
      <xdr:rowOff>174625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2EFF8DC6-A72D-41E3-8711-04258FCA4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</xdr:col>
      <xdr:colOff>523875</xdr:colOff>
      <xdr:row>284</xdr:row>
      <xdr:rowOff>190500</xdr:rowOff>
    </xdr:from>
    <xdr:to>
      <xdr:col>9</xdr:col>
      <xdr:colOff>341313</xdr:colOff>
      <xdr:row>294</xdr:row>
      <xdr:rowOff>117475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BD0FC68E-B95B-4F9B-8DDF-D6C1B092D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</xdr:col>
      <xdr:colOff>531812</xdr:colOff>
      <xdr:row>296</xdr:row>
      <xdr:rowOff>57150</xdr:rowOff>
    </xdr:from>
    <xdr:to>
      <xdr:col>9</xdr:col>
      <xdr:colOff>349250</xdr:colOff>
      <xdr:row>305</xdr:row>
      <xdr:rowOff>174625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79B6D313-E7F8-4290-9937-D77F1F567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523875</xdr:colOff>
      <xdr:row>305</xdr:row>
      <xdr:rowOff>190500</xdr:rowOff>
    </xdr:from>
    <xdr:to>
      <xdr:col>9</xdr:col>
      <xdr:colOff>341313</xdr:colOff>
      <xdr:row>315</xdr:row>
      <xdr:rowOff>117475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4849B1C2-4370-40D3-B032-4F18E0435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</xdr:col>
      <xdr:colOff>531812</xdr:colOff>
      <xdr:row>569</xdr:row>
      <xdr:rowOff>57150</xdr:rowOff>
    </xdr:from>
    <xdr:to>
      <xdr:col>9</xdr:col>
      <xdr:colOff>349250</xdr:colOff>
      <xdr:row>578</xdr:row>
      <xdr:rowOff>174625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A862C46-C778-4E4E-93C9-73C736573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</xdr:col>
      <xdr:colOff>523875</xdr:colOff>
      <xdr:row>578</xdr:row>
      <xdr:rowOff>190500</xdr:rowOff>
    </xdr:from>
    <xdr:to>
      <xdr:col>9</xdr:col>
      <xdr:colOff>341313</xdr:colOff>
      <xdr:row>588</xdr:row>
      <xdr:rowOff>117475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ED4B775F-2ECB-4E25-AEF8-D01721D98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531812</xdr:colOff>
      <xdr:row>590</xdr:row>
      <xdr:rowOff>57150</xdr:rowOff>
    </xdr:from>
    <xdr:to>
      <xdr:col>9</xdr:col>
      <xdr:colOff>349250</xdr:colOff>
      <xdr:row>599</xdr:row>
      <xdr:rowOff>174625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9CFC5B6F-0FCF-4D87-940F-F464629E8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</xdr:col>
      <xdr:colOff>523875</xdr:colOff>
      <xdr:row>599</xdr:row>
      <xdr:rowOff>190500</xdr:rowOff>
    </xdr:from>
    <xdr:to>
      <xdr:col>9</xdr:col>
      <xdr:colOff>341313</xdr:colOff>
      <xdr:row>609</xdr:row>
      <xdr:rowOff>117475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D159A6BD-D4CE-4C7F-92D2-E27E9E69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</xdr:col>
      <xdr:colOff>531812</xdr:colOff>
      <xdr:row>611</xdr:row>
      <xdr:rowOff>57150</xdr:rowOff>
    </xdr:from>
    <xdr:to>
      <xdr:col>9</xdr:col>
      <xdr:colOff>349250</xdr:colOff>
      <xdr:row>620</xdr:row>
      <xdr:rowOff>174625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8AAA39B7-98FF-4185-B13E-0B270EFA7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523875</xdr:colOff>
      <xdr:row>620</xdr:row>
      <xdr:rowOff>190500</xdr:rowOff>
    </xdr:from>
    <xdr:to>
      <xdr:col>9</xdr:col>
      <xdr:colOff>341313</xdr:colOff>
      <xdr:row>630</xdr:row>
      <xdr:rowOff>117475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14C382BB-3E37-4653-8233-05E3ED1C5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4</xdr:col>
      <xdr:colOff>531812</xdr:colOff>
      <xdr:row>632</xdr:row>
      <xdr:rowOff>57150</xdr:rowOff>
    </xdr:from>
    <xdr:to>
      <xdr:col>9</xdr:col>
      <xdr:colOff>349250</xdr:colOff>
      <xdr:row>641</xdr:row>
      <xdr:rowOff>174625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58C8F049-CBAE-443D-A4CD-1E8645156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</xdr:col>
      <xdr:colOff>523875</xdr:colOff>
      <xdr:row>641</xdr:row>
      <xdr:rowOff>190500</xdr:rowOff>
    </xdr:from>
    <xdr:to>
      <xdr:col>9</xdr:col>
      <xdr:colOff>341313</xdr:colOff>
      <xdr:row>651</xdr:row>
      <xdr:rowOff>117475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1EE9F60C-967B-413C-824D-CD3A85023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</xdr:col>
      <xdr:colOff>531812</xdr:colOff>
      <xdr:row>674</xdr:row>
      <xdr:rowOff>57150</xdr:rowOff>
    </xdr:from>
    <xdr:to>
      <xdr:col>9</xdr:col>
      <xdr:colOff>349250</xdr:colOff>
      <xdr:row>683</xdr:row>
      <xdr:rowOff>174625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51D2E44E-FFBD-472E-A750-FBCA8D5A2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</xdr:col>
      <xdr:colOff>523875</xdr:colOff>
      <xdr:row>683</xdr:row>
      <xdr:rowOff>190500</xdr:rowOff>
    </xdr:from>
    <xdr:to>
      <xdr:col>9</xdr:col>
      <xdr:colOff>341313</xdr:colOff>
      <xdr:row>693</xdr:row>
      <xdr:rowOff>117475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DCCC0443-9B08-4080-ABC0-4A944EA1F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</xdr:col>
      <xdr:colOff>531812</xdr:colOff>
      <xdr:row>695</xdr:row>
      <xdr:rowOff>57150</xdr:rowOff>
    </xdr:from>
    <xdr:to>
      <xdr:col>9</xdr:col>
      <xdr:colOff>349250</xdr:colOff>
      <xdr:row>704</xdr:row>
      <xdr:rowOff>174625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27A962B4-C058-4334-8E1E-D15BF1F32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</xdr:col>
      <xdr:colOff>523875</xdr:colOff>
      <xdr:row>704</xdr:row>
      <xdr:rowOff>190500</xdr:rowOff>
    </xdr:from>
    <xdr:to>
      <xdr:col>9</xdr:col>
      <xdr:colOff>341313</xdr:colOff>
      <xdr:row>714</xdr:row>
      <xdr:rowOff>117475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5E365F65-BAB7-4B19-A5F3-58CDB17D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</xdr:col>
      <xdr:colOff>531812</xdr:colOff>
      <xdr:row>716</xdr:row>
      <xdr:rowOff>57150</xdr:rowOff>
    </xdr:from>
    <xdr:to>
      <xdr:col>9</xdr:col>
      <xdr:colOff>349250</xdr:colOff>
      <xdr:row>725</xdr:row>
      <xdr:rowOff>174625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DF47EB0F-E4AD-4F9B-96C0-0E8D65C79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</xdr:col>
      <xdr:colOff>523875</xdr:colOff>
      <xdr:row>725</xdr:row>
      <xdr:rowOff>190500</xdr:rowOff>
    </xdr:from>
    <xdr:to>
      <xdr:col>9</xdr:col>
      <xdr:colOff>341313</xdr:colOff>
      <xdr:row>735</xdr:row>
      <xdr:rowOff>117475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7C6C24D4-721C-47C1-AD5F-2BB7FDE8F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</xdr:col>
      <xdr:colOff>531812</xdr:colOff>
      <xdr:row>737</xdr:row>
      <xdr:rowOff>57150</xdr:rowOff>
    </xdr:from>
    <xdr:to>
      <xdr:col>9</xdr:col>
      <xdr:colOff>349250</xdr:colOff>
      <xdr:row>746</xdr:row>
      <xdr:rowOff>174625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DFBB600E-F317-4FB1-9E33-B2935ADD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</xdr:col>
      <xdr:colOff>523875</xdr:colOff>
      <xdr:row>746</xdr:row>
      <xdr:rowOff>190500</xdr:rowOff>
    </xdr:from>
    <xdr:to>
      <xdr:col>9</xdr:col>
      <xdr:colOff>341313</xdr:colOff>
      <xdr:row>756</xdr:row>
      <xdr:rowOff>117475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705080DB-18AE-4CE0-94EA-5FCCBD1E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</xdr:col>
      <xdr:colOff>531812</xdr:colOff>
      <xdr:row>758</xdr:row>
      <xdr:rowOff>57150</xdr:rowOff>
    </xdr:from>
    <xdr:to>
      <xdr:col>9</xdr:col>
      <xdr:colOff>349250</xdr:colOff>
      <xdr:row>767</xdr:row>
      <xdr:rowOff>174625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791E1165-CA9C-42AD-9417-0433B9DF2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</xdr:col>
      <xdr:colOff>523875</xdr:colOff>
      <xdr:row>767</xdr:row>
      <xdr:rowOff>190500</xdr:rowOff>
    </xdr:from>
    <xdr:to>
      <xdr:col>9</xdr:col>
      <xdr:colOff>341313</xdr:colOff>
      <xdr:row>777</xdr:row>
      <xdr:rowOff>117475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1DF72AC8-4407-4C60-9FA9-AA6AC4187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</xdr:col>
      <xdr:colOff>531812</xdr:colOff>
      <xdr:row>779</xdr:row>
      <xdr:rowOff>57150</xdr:rowOff>
    </xdr:from>
    <xdr:to>
      <xdr:col>9</xdr:col>
      <xdr:colOff>349250</xdr:colOff>
      <xdr:row>788</xdr:row>
      <xdr:rowOff>174625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5F9E29F5-14EB-4C47-8FC6-A5DD89EE9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4</xdr:col>
      <xdr:colOff>523875</xdr:colOff>
      <xdr:row>788</xdr:row>
      <xdr:rowOff>190500</xdr:rowOff>
    </xdr:from>
    <xdr:to>
      <xdr:col>9</xdr:col>
      <xdr:colOff>341313</xdr:colOff>
      <xdr:row>798</xdr:row>
      <xdr:rowOff>117475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8660EEF3-E104-42CB-B492-CD1EF1A65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4</xdr:col>
      <xdr:colOff>531812</xdr:colOff>
      <xdr:row>653</xdr:row>
      <xdr:rowOff>57150</xdr:rowOff>
    </xdr:from>
    <xdr:to>
      <xdr:col>9</xdr:col>
      <xdr:colOff>349250</xdr:colOff>
      <xdr:row>662</xdr:row>
      <xdr:rowOff>174625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65BFFD6B-FD37-4056-AED2-15E28134B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4</xdr:col>
      <xdr:colOff>523875</xdr:colOff>
      <xdr:row>662</xdr:row>
      <xdr:rowOff>190500</xdr:rowOff>
    </xdr:from>
    <xdr:to>
      <xdr:col>9</xdr:col>
      <xdr:colOff>341313</xdr:colOff>
      <xdr:row>672</xdr:row>
      <xdr:rowOff>117475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7FB7C9F8-5996-4327-A008-B30A59F2B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</xdr:col>
      <xdr:colOff>531812</xdr:colOff>
      <xdr:row>800</xdr:row>
      <xdr:rowOff>57150</xdr:rowOff>
    </xdr:from>
    <xdr:to>
      <xdr:col>9</xdr:col>
      <xdr:colOff>349250</xdr:colOff>
      <xdr:row>809</xdr:row>
      <xdr:rowOff>174625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93593FAD-1220-492F-9135-1F21894E3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</xdr:col>
      <xdr:colOff>523875</xdr:colOff>
      <xdr:row>809</xdr:row>
      <xdr:rowOff>190500</xdr:rowOff>
    </xdr:from>
    <xdr:to>
      <xdr:col>9</xdr:col>
      <xdr:colOff>341313</xdr:colOff>
      <xdr:row>819</xdr:row>
      <xdr:rowOff>117475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32484308-9D5C-4127-AF42-0DBB7A9E6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4</xdr:col>
      <xdr:colOff>531812</xdr:colOff>
      <xdr:row>821</xdr:row>
      <xdr:rowOff>57150</xdr:rowOff>
    </xdr:from>
    <xdr:to>
      <xdr:col>9</xdr:col>
      <xdr:colOff>349250</xdr:colOff>
      <xdr:row>830</xdr:row>
      <xdr:rowOff>174625</xdr:rowOff>
    </xdr:to>
    <xdr:graphicFrame macro="">
      <xdr:nvGraphicFramePr>
        <xdr:cNvPr id="80" name="Gráfico 79">
          <a:extLst>
            <a:ext uri="{FF2B5EF4-FFF2-40B4-BE49-F238E27FC236}">
              <a16:creationId xmlns:a16="http://schemas.microsoft.com/office/drawing/2014/main" id="{9A06B3C5-8A23-4A4A-BC20-7453AB9AA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4</xdr:col>
      <xdr:colOff>523875</xdr:colOff>
      <xdr:row>830</xdr:row>
      <xdr:rowOff>190500</xdr:rowOff>
    </xdr:from>
    <xdr:to>
      <xdr:col>9</xdr:col>
      <xdr:colOff>341313</xdr:colOff>
      <xdr:row>840</xdr:row>
      <xdr:rowOff>117475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id="{D7E338E3-7293-49D4-9EA6-1A425CABB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</xdr:col>
      <xdr:colOff>531812</xdr:colOff>
      <xdr:row>842</xdr:row>
      <xdr:rowOff>57150</xdr:rowOff>
    </xdr:from>
    <xdr:to>
      <xdr:col>9</xdr:col>
      <xdr:colOff>349250</xdr:colOff>
      <xdr:row>851</xdr:row>
      <xdr:rowOff>174625</xdr:rowOff>
    </xdr:to>
    <xdr:graphicFrame macro="">
      <xdr:nvGraphicFramePr>
        <xdr:cNvPr id="82" name="Gráfico 81">
          <a:extLst>
            <a:ext uri="{FF2B5EF4-FFF2-40B4-BE49-F238E27FC236}">
              <a16:creationId xmlns:a16="http://schemas.microsoft.com/office/drawing/2014/main" id="{A5D7738B-E6CF-478F-819C-7D963F40C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4</xdr:col>
      <xdr:colOff>523875</xdr:colOff>
      <xdr:row>851</xdr:row>
      <xdr:rowOff>190500</xdr:rowOff>
    </xdr:from>
    <xdr:to>
      <xdr:col>9</xdr:col>
      <xdr:colOff>341313</xdr:colOff>
      <xdr:row>861</xdr:row>
      <xdr:rowOff>117475</xdr:rowOff>
    </xdr:to>
    <xdr:graphicFrame macro="">
      <xdr:nvGraphicFramePr>
        <xdr:cNvPr id="83" name="Gráfico 82">
          <a:extLst>
            <a:ext uri="{FF2B5EF4-FFF2-40B4-BE49-F238E27FC236}">
              <a16:creationId xmlns:a16="http://schemas.microsoft.com/office/drawing/2014/main" id="{D63D4E63-118F-4979-A94E-38BB92C88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</xdr:col>
      <xdr:colOff>531812</xdr:colOff>
      <xdr:row>863</xdr:row>
      <xdr:rowOff>57150</xdr:rowOff>
    </xdr:from>
    <xdr:to>
      <xdr:col>9</xdr:col>
      <xdr:colOff>349250</xdr:colOff>
      <xdr:row>872</xdr:row>
      <xdr:rowOff>174625</xdr:rowOff>
    </xdr:to>
    <xdr:graphicFrame macro="">
      <xdr:nvGraphicFramePr>
        <xdr:cNvPr id="84" name="Gráfico 83">
          <a:extLst>
            <a:ext uri="{FF2B5EF4-FFF2-40B4-BE49-F238E27FC236}">
              <a16:creationId xmlns:a16="http://schemas.microsoft.com/office/drawing/2014/main" id="{11906446-CA3F-4470-B5C0-13E19EDF1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4</xdr:col>
      <xdr:colOff>523875</xdr:colOff>
      <xdr:row>872</xdr:row>
      <xdr:rowOff>190500</xdr:rowOff>
    </xdr:from>
    <xdr:to>
      <xdr:col>9</xdr:col>
      <xdr:colOff>341313</xdr:colOff>
      <xdr:row>882</xdr:row>
      <xdr:rowOff>117475</xdr:rowOff>
    </xdr:to>
    <xdr:graphicFrame macro="">
      <xdr:nvGraphicFramePr>
        <xdr:cNvPr id="85" name="Gráfico 84">
          <a:extLst>
            <a:ext uri="{FF2B5EF4-FFF2-40B4-BE49-F238E27FC236}">
              <a16:creationId xmlns:a16="http://schemas.microsoft.com/office/drawing/2014/main" id="{87CB9989-F263-417A-ABBE-E633ABEC6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4</xdr:col>
      <xdr:colOff>531812</xdr:colOff>
      <xdr:row>884</xdr:row>
      <xdr:rowOff>57150</xdr:rowOff>
    </xdr:from>
    <xdr:to>
      <xdr:col>9</xdr:col>
      <xdr:colOff>349250</xdr:colOff>
      <xdr:row>893</xdr:row>
      <xdr:rowOff>174625</xdr:rowOff>
    </xdr:to>
    <xdr:graphicFrame macro="">
      <xdr:nvGraphicFramePr>
        <xdr:cNvPr id="86" name="Gráfico 85">
          <a:extLst>
            <a:ext uri="{FF2B5EF4-FFF2-40B4-BE49-F238E27FC236}">
              <a16:creationId xmlns:a16="http://schemas.microsoft.com/office/drawing/2014/main" id="{24D229C0-E230-4B73-BE66-F7EF22336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4</xdr:col>
      <xdr:colOff>523875</xdr:colOff>
      <xdr:row>893</xdr:row>
      <xdr:rowOff>190500</xdr:rowOff>
    </xdr:from>
    <xdr:to>
      <xdr:col>9</xdr:col>
      <xdr:colOff>341313</xdr:colOff>
      <xdr:row>903</xdr:row>
      <xdr:rowOff>117475</xdr:rowOff>
    </xdr:to>
    <xdr:graphicFrame macro="">
      <xdr:nvGraphicFramePr>
        <xdr:cNvPr id="87" name="Gráfico 86">
          <a:extLst>
            <a:ext uri="{FF2B5EF4-FFF2-40B4-BE49-F238E27FC236}">
              <a16:creationId xmlns:a16="http://schemas.microsoft.com/office/drawing/2014/main" id="{ED76046A-3E82-4E03-AC4E-56BB82896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</xdr:col>
      <xdr:colOff>531812</xdr:colOff>
      <xdr:row>905</xdr:row>
      <xdr:rowOff>57150</xdr:rowOff>
    </xdr:from>
    <xdr:to>
      <xdr:col>9</xdr:col>
      <xdr:colOff>349250</xdr:colOff>
      <xdr:row>914</xdr:row>
      <xdr:rowOff>174625</xdr:rowOff>
    </xdr:to>
    <xdr:graphicFrame macro="">
      <xdr:nvGraphicFramePr>
        <xdr:cNvPr id="88" name="Gráfico 87">
          <a:extLst>
            <a:ext uri="{FF2B5EF4-FFF2-40B4-BE49-F238E27FC236}">
              <a16:creationId xmlns:a16="http://schemas.microsoft.com/office/drawing/2014/main" id="{323F8A3F-97EC-4B21-B8E8-7F235F37F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</xdr:col>
      <xdr:colOff>523875</xdr:colOff>
      <xdr:row>914</xdr:row>
      <xdr:rowOff>190500</xdr:rowOff>
    </xdr:from>
    <xdr:to>
      <xdr:col>9</xdr:col>
      <xdr:colOff>341313</xdr:colOff>
      <xdr:row>924</xdr:row>
      <xdr:rowOff>117475</xdr:rowOff>
    </xdr:to>
    <xdr:graphicFrame macro="">
      <xdr:nvGraphicFramePr>
        <xdr:cNvPr id="89" name="Gráfico 88">
          <a:extLst>
            <a:ext uri="{FF2B5EF4-FFF2-40B4-BE49-F238E27FC236}">
              <a16:creationId xmlns:a16="http://schemas.microsoft.com/office/drawing/2014/main" id="{611AFE16-3C82-433C-8C5A-25B0A0468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4</xdr:col>
      <xdr:colOff>531812</xdr:colOff>
      <xdr:row>926</xdr:row>
      <xdr:rowOff>57150</xdr:rowOff>
    </xdr:from>
    <xdr:to>
      <xdr:col>9</xdr:col>
      <xdr:colOff>349250</xdr:colOff>
      <xdr:row>935</xdr:row>
      <xdr:rowOff>174625</xdr:rowOff>
    </xdr:to>
    <xdr:graphicFrame macro="">
      <xdr:nvGraphicFramePr>
        <xdr:cNvPr id="90" name="Gráfico 89">
          <a:extLst>
            <a:ext uri="{FF2B5EF4-FFF2-40B4-BE49-F238E27FC236}">
              <a16:creationId xmlns:a16="http://schemas.microsoft.com/office/drawing/2014/main" id="{9997EB54-08C7-49F1-951F-85A9769DE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</xdr:col>
      <xdr:colOff>523875</xdr:colOff>
      <xdr:row>935</xdr:row>
      <xdr:rowOff>190500</xdr:rowOff>
    </xdr:from>
    <xdr:to>
      <xdr:col>9</xdr:col>
      <xdr:colOff>341313</xdr:colOff>
      <xdr:row>945</xdr:row>
      <xdr:rowOff>117475</xdr:rowOff>
    </xdr:to>
    <xdr:graphicFrame macro="">
      <xdr:nvGraphicFramePr>
        <xdr:cNvPr id="91" name="Gráfico 90">
          <a:extLst>
            <a:ext uri="{FF2B5EF4-FFF2-40B4-BE49-F238E27FC236}">
              <a16:creationId xmlns:a16="http://schemas.microsoft.com/office/drawing/2014/main" id="{F6525CA3-8B2D-4FB8-B5F9-5CF1A10F7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4</xdr:col>
      <xdr:colOff>531812</xdr:colOff>
      <xdr:row>947</xdr:row>
      <xdr:rowOff>57150</xdr:rowOff>
    </xdr:from>
    <xdr:to>
      <xdr:col>9</xdr:col>
      <xdr:colOff>349250</xdr:colOff>
      <xdr:row>956</xdr:row>
      <xdr:rowOff>174625</xdr:rowOff>
    </xdr:to>
    <xdr:graphicFrame macro="">
      <xdr:nvGraphicFramePr>
        <xdr:cNvPr id="92" name="Gráfico 91">
          <a:extLst>
            <a:ext uri="{FF2B5EF4-FFF2-40B4-BE49-F238E27FC236}">
              <a16:creationId xmlns:a16="http://schemas.microsoft.com/office/drawing/2014/main" id="{75550DD3-D0AA-439F-ADA9-BA755171C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4</xdr:col>
      <xdr:colOff>523875</xdr:colOff>
      <xdr:row>956</xdr:row>
      <xdr:rowOff>190500</xdr:rowOff>
    </xdr:from>
    <xdr:to>
      <xdr:col>9</xdr:col>
      <xdr:colOff>341313</xdr:colOff>
      <xdr:row>966</xdr:row>
      <xdr:rowOff>117475</xdr:rowOff>
    </xdr:to>
    <xdr:graphicFrame macro="">
      <xdr:nvGraphicFramePr>
        <xdr:cNvPr id="93" name="Gráfico 92">
          <a:extLst>
            <a:ext uri="{FF2B5EF4-FFF2-40B4-BE49-F238E27FC236}">
              <a16:creationId xmlns:a16="http://schemas.microsoft.com/office/drawing/2014/main" id="{DDB98D07-1C86-4DB0-BABC-EF466E61F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</xdr:col>
      <xdr:colOff>531812</xdr:colOff>
      <xdr:row>968</xdr:row>
      <xdr:rowOff>57150</xdr:rowOff>
    </xdr:from>
    <xdr:to>
      <xdr:col>9</xdr:col>
      <xdr:colOff>349250</xdr:colOff>
      <xdr:row>977</xdr:row>
      <xdr:rowOff>174625</xdr:rowOff>
    </xdr:to>
    <xdr:graphicFrame macro="">
      <xdr:nvGraphicFramePr>
        <xdr:cNvPr id="94" name="Gráfico 93">
          <a:extLst>
            <a:ext uri="{FF2B5EF4-FFF2-40B4-BE49-F238E27FC236}">
              <a16:creationId xmlns:a16="http://schemas.microsoft.com/office/drawing/2014/main" id="{8D787705-ABD8-4595-9741-C07E1576A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4</xdr:col>
      <xdr:colOff>523875</xdr:colOff>
      <xdr:row>977</xdr:row>
      <xdr:rowOff>190500</xdr:rowOff>
    </xdr:from>
    <xdr:to>
      <xdr:col>9</xdr:col>
      <xdr:colOff>341313</xdr:colOff>
      <xdr:row>987</xdr:row>
      <xdr:rowOff>117475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DDC285FA-A931-434F-80C1-9CD5DBFB3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4</xdr:col>
      <xdr:colOff>531812</xdr:colOff>
      <xdr:row>989</xdr:row>
      <xdr:rowOff>57150</xdr:rowOff>
    </xdr:from>
    <xdr:to>
      <xdr:col>9</xdr:col>
      <xdr:colOff>349250</xdr:colOff>
      <xdr:row>998</xdr:row>
      <xdr:rowOff>174625</xdr:rowOff>
    </xdr:to>
    <xdr:graphicFrame macro="">
      <xdr:nvGraphicFramePr>
        <xdr:cNvPr id="96" name="Gráfico 95">
          <a:extLst>
            <a:ext uri="{FF2B5EF4-FFF2-40B4-BE49-F238E27FC236}">
              <a16:creationId xmlns:a16="http://schemas.microsoft.com/office/drawing/2014/main" id="{B8F65847-BD4D-4616-9954-28E433825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</xdr:col>
      <xdr:colOff>523875</xdr:colOff>
      <xdr:row>998</xdr:row>
      <xdr:rowOff>190500</xdr:rowOff>
    </xdr:from>
    <xdr:to>
      <xdr:col>9</xdr:col>
      <xdr:colOff>341313</xdr:colOff>
      <xdr:row>1008</xdr:row>
      <xdr:rowOff>117475</xdr:rowOff>
    </xdr:to>
    <xdr:graphicFrame macro="">
      <xdr:nvGraphicFramePr>
        <xdr:cNvPr id="97" name="Gráfico 96">
          <a:extLst>
            <a:ext uri="{FF2B5EF4-FFF2-40B4-BE49-F238E27FC236}">
              <a16:creationId xmlns:a16="http://schemas.microsoft.com/office/drawing/2014/main" id="{B4A6726F-0AEE-440F-AF87-537D1C906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4</xdr:col>
      <xdr:colOff>531812</xdr:colOff>
      <xdr:row>1010</xdr:row>
      <xdr:rowOff>57150</xdr:rowOff>
    </xdr:from>
    <xdr:to>
      <xdr:col>9</xdr:col>
      <xdr:colOff>349250</xdr:colOff>
      <xdr:row>1019</xdr:row>
      <xdr:rowOff>174625</xdr:rowOff>
    </xdr:to>
    <xdr:graphicFrame macro="">
      <xdr:nvGraphicFramePr>
        <xdr:cNvPr id="98" name="Gráfico 97">
          <a:extLst>
            <a:ext uri="{FF2B5EF4-FFF2-40B4-BE49-F238E27FC236}">
              <a16:creationId xmlns:a16="http://schemas.microsoft.com/office/drawing/2014/main" id="{C898B39A-EEFB-4DB7-8795-D8AF98ABC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4</xdr:col>
      <xdr:colOff>523875</xdr:colOff>
      <xdr:row>1019</xdr:row>
      <xdr:rowOff>190500</xdr:rowOff>
    </xdr:from>
    <xdr:to>
      <xdr:col>9</xdr:col>
      <xdr:colOff>341313</xdr:colOff>
      <xdr:row>1029</xdr:row>
      <xdr:rowOff>117475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819E5821-2D4E-45AF-8BF8-A9A25AEAF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4</xdr:col>
      <xdr:colOff>531812</xdr:colOff>
      <xdr:row>1031</xdr:row>
      <xdr:rowOff>57150</xdr:rowOff>
    </xdr:from>
    <xdr:to>
      <xdr:col>9</xdr:col>
      <xdr:colOff>349250</xdr:colOff>
      <xdr:row>1040</xdr:row>
      <xdr:rowOff>174625</xdr:rowOff>
    </xdr:to>
    <xdr:graphicFrame macro="">
      <xdr:nvGraphicFramePr>
        <xdr:cNvPr id="100" name="Gráfico 99">
          <a:extLst>
            <a:ext uri="{FF2B5EF4-FFF2-40B4-BE49-F238E27FC236}">
              <a16:creationId xmlns:a16="http://schemas.microsoft.com/office/drawing/2014/main" id="{316DB250-2C12-47AE-8FA9-54F725C12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4</xdr:col>
      <xdr:colOff>523875</xdr:colOff>
      <xdr:row>1040</xdr:row>
      <xdr:rowOff>190500</xdr:rowOff>
    </xdr:from>
    <xdr:to>
      <xdr:col>9</xdr:col>
      <xdr:colOff>341313</xdr:colOff>
      <xdr:row>1050</xdr:row>
      <xdr:rowOff>117475</xdr:rowOff>
    </xdr:to>
    <xdr:graphicFrame macro="">
      <xdr:nvGraphicFramePr>
        <xdr:cNvPr id="101" name="Gráfico 100">
          <a:extLst>
            <a:ext uri="{FF2B5EF4-FFF2-40B4-BE49-F238E27FC236}">
              <a16:creationId xmlns:a16="http://schemas.microsoft.com/office/drawing/2014/main" id="{FD6126B9-6D29-45BB-A2BA-BEAD24959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29CD-CE57-4DB7-ADB4-1B50FC973803}">
  <dimension ref="A1:BH1051"/>
  <sheetViews>
    <sheetView tabSelected="1" topLeftCell="A5" zoomScale="60" zoomScaleNormal="60" workbookViewId="0">
      <pane xSplit="10" topLeftCell="K1" activePane="topRight" state="frozen"/>
      <selection pane="topRight" activeCell="C41" sqref="C41"/>
    </sheetView>
  </sheetViews>
  <sheetFormatPr baseColWidth="10" defaultRowHeight="15" x14ac:dyDescent="0.25"/>
  <cols>
    <col min="1" max="1" width="5.28515625" style="31" customWidth="1"/>
    <col min="2" max="10" width="11.42578125" style="31"/>
    <col min="12" max="17" width="11.42578125" customWidth="1"/>
    <col min="18" max="18" width="13" customWidth="1"/>
    <col min="19" max="22" width="11.42578125" customWidth="1"/>
    <col min="23" max="24" width="7.28515625" customWidth="1"/>
    <col min="25" max="36" width="11.42578125" customWidth="1"/>
  </cols>
  <sheetData>
    <row r="1" spans="1:42" ht="31.5" customHeight="1" thickBot="1" x14ac:dyDescent="0.3">
      <c r="A1" s="31" t="s">
        <v>38</v>
      </c>
      <c r="B1" s="31" t="s">
        <v>37</v>
      </c>
    </row>
    <row r="2" spans="1:42" ht="15.75" thickBot="1" x14ac:dyDescent="0.3">
      <c r="A2" s="35">
        <v>1</v>
      </c>
      <c r="B2" s="35" t="s">
        <v>53</v>
      </c>
      <c r="C2" s="35"/>
      <c r="D2" s="35"/>
      <c r="E2" s="35"/>
      <c r="F2" s="35"/>
      <c r="G2" s="35"/>
      <c r="H2" s="35"/>
      <c r="I2" s="35"/>
      <c r="J2" s="35"/>
      <c r="K2" s="17">
        <v>9122</v>
      </c>
      <c r="L2" s="99">
        <v>34825</v>
      </c>
      <c r="M2" s="100"/>
      <c r="N2" s="100"/>
      <c r="O2" s="100"/>
      <c r="P2" s="100"/>
      <c r="Q2" s="100"/>
      <c r="R2" s="100"/>
      <c r="S2" s="100"/>
      <c r="T2" s="100"/>
      <c r="U2" s="100"/>
      <c r="V2" s="101"/>
      <c r="W2" s="16"/>
      <c r="X2" s="17">
        <v>1207</v>
      </c>
      <c r="Y2" s="99">
        <v>34826</v>
      </c>
      <c r="Z2" s="100"/>
      <c r="AA2" s="100"/>
      <c r="AB2" s="100"/>
      <c r="AC2" s="100"/>
      <c r="AD2" s="100"/>
      <c r="AE2" s="100"/>
      <c r="AF2" s="100"/>
      <c r="AG2" s="100"/>
      <c r="AH2" s="100"/>
      <c r="AI2" s="101"/>
      <c r="AL2" s="31"/>
      <c r="AM2" s="31"/>
      <c r="AN2" s="31"/>
      <c r="AO2" s="31"/>
      <c r="AP2" s="31"/>
    </row>
    <row r="3" spans="1:42" ht="57" x14ac:dyDescent="0.25">
      <c r="B3" s="31" t="s">
        <v>52</v>
      </c>
      <c r="C3" s="31" t="s">
        <v>49</v>
      </c>
      <c r="D3" s="31" t="s">
        <v>50</v>
      </c>
      <c r="K3" s="16"/>
      <c r="L3" s="10" t="s">
        <v>0</v>
      </c>
      <c r="M3" s="11" t="s">
        <v>1</v>
      </c>
      <c r="N3" s="11" t="s">
        <v>2</v>
      </c>
      <c r="O3" s="11" t="s">
        <v>3</v>
      </c>
      <c r="P3" s="12" t="s">
        <v>4</v>
      </c>
      <c r="Q3" s="12" t="s">
        <v>5</v>
      </c>
      <c r="R3" s="11" t="s">
        <v>9</v>
      </c>
      <c r="S3" s="11" t="s">
        <v>10</v>
      </c>
      <c r="T3" s="11" t="s">
        <v>6</v>
      </c>
      <c r="U3" s="11" t="s">
        <v>7</v>
      </c>
      <c r="V3" s="5" t="s">
        <v>8</v>
      </c>
      <c r="W3" s="14"/>
      <c r="X3" s="16"/>
      <c r="Y3" s="10" t="s">
        <v>0</v>
      </c>
      <c r="Z3" s="11" t="s">
        <v>1</v>
      </c>
      <c r="AA3" s="11" t="s">
        <v>2</v>
      </c>
      <c r="AB3" s="11" t="s">
        <v>3</v>
      </c>
      <c r="AC3" s="12" t="s">
        <v>4</v>
      </c>
      <c r="AD3" s="12" t="s">
        <v>5</v>
      </c>
      <c r="AE3" s="11" t="s">
        <v>9</v>
      </c>
      <c r="AF3" s="11" t="s">
        <v>10</v>
      </c>
      <c r="AG3" s="11" t="s">
        <v>6</v>
      </c>
      <c r="AH3" s="11" t="s">
        <v>7</v>
      </c>
      <c r="AI3" s="5" t="s">
        <v>8</v>
      </c>
      <c r="AL3" s="87"/>
      <c r="AM3" s="87"/>
      <c r="AO3" s="87"/>
      <c r="AP3" s="87"/>
    </row>
    <row r="4" spans="1:42" x14ac:dyDescent="0.25">
      <c r="B4" s="31">
        <v>0</v>
      </c>
      <c r="C4" s="48">
        <f>AVERAGE(V4,V14)</f>
        <v>100</v>
      </c>
      <c r="D4" s="31">
        <f>STDEV(V4,V14)</f>
        <v>0</v>
      </c>
      <c r="K4" s="16"/>
      <c r="L4" s="20">
        <v>0</v>
      </c>
      <c r="M4" s="1">
        <v>47.32</v>
      </c>
      <c r="N4" s="26">
        <v>35.08</v>
      </c>
      <c r="O4" s="9"/>
      <c r="P4" s="26">
        <v>61.43</v>
      </c>
      <c r="Q4" s="7">
        <f>P4-N4</f>
        <v>26.35</v>
      </c>
      <c r="R4" s="2"/>
      <c r="S4" s="2"/>
      <c r="T4" s="2"/>
      <c r="U4" s="8">
        <f>M4</f>
        <v>47.32</v>
      </c>
      <c r="V4" s="19">
        <f>100*U4/$M$4</f>
        <v>100</v>
      </c>
      <c r="W4" s="18"/>
      <c r="X4" s="16"/>
      <c r="Y4" s="20">
        <v>0</v>
      </c>
      <c r="Z4" s="1">
        <v>21.43</v>
      </c>
      <c r="AA4" s="26">
        <v>33.380000000000003</v>
      </c>
      <c r="AB4" s="9"/>
      <c r="AC4" s="26">
        <v>60.07</v>
      </c>
      <c r="AD4" s="7">
        <f>AC4-AA4</f>
        <v>26.689999999999998</v>
      </c>
      <c r="AE4" s="2"/>
      <c r="AF4" s="2"/>
      <c r="AG4" s="2"/>
      <c r="AH4" s="8">
        <f>Z4</f>
        <v>21.43</v>
      </c>
      <c r="AI4" s="19">
        <f>100*AH4/$Z$4</f>
        <v>100</v>
      </c>
      <c r="AL4" s="49"/>
      <c r="AO4" s="49"/>
    </row>
    <row r="5" spans="1:42" x14ac:dyDescent="0.25">
      <c r="B5" s="31">
        <v>7</v>
      </c>
      <c r="C5" s="78">
        <f t="shared" ref="C5:C10" si="0">AVERAGE(V5,V15)</f>
        <v>60.963116691331848</v>
      </c>
      <c r="D5" s="31">
        <f t="shared" ref="D5:D10" si="1">STDEV(V5,V15)</f>
        <v>0.21483207267365237</v>
      </c>
      <c r="K5" s="16"/>
      <c r="L5" s="20">
        <v>7</v>
      </c>
      <c r="M5" s="1">
        <v>35.299999999999997</v>
      </c>
      <c r="N5" s="7">
        <f t="shared" ref="N5:N10" si="2">N4</f>
        <v>35.08</v>
      </c>
      <c r="O5" s="27">
        <v>56.56</v>
      </c>
      <c r="P5" s="26">
        <v>56.32</v>
      </c>
      <c r="Q5" s="3"/>
      <c r="R5" s="8">
        <f>O5-N5</f>
        <v>21.480000000000004</v>
      </c>
      <c r="S5" s="8">
        <f>P5-N5</f>
        <v>21.240000000000002</v>
      </c>
      <c r="T5" s="8">
        <f>R5/Q4</f>
        <v>0.81518026565464907</v>
      </c>
      <c r="U5" s="8">
        <f>M5*T5</f>
        <v>28.77586337760911</v>
      </c>
      <c r="V5" s="19">
        <f t="shared" ref="V5:V10" si="3">100*U5/$M$4</f>
        <v>60.811207475927951</v>
      </c>
      <c r="W5" s="18"/>
      <c r="X5" s="16"/>
      <c r="Y5" s="20">
        <v>7</v>
      </c>
      <c r="Z5" s="1">
        <v>13.71</v>
      </c>
      <c r="AA5" s="7">
        <f t="shared" ref="AA5:AA10" si="4">AA4</f>
        <v>33.380000000000003</v>
      </c>
      <c r="AB5" s="27">
        <v>57.78</v>
      </c>
      <c r="AC5" s="26">
        <v>57.38</v>
      </c>
      <c r="AD5" s="3"/>
      <c r="AE5" s="8">
        <f>AB5-AA5</f>
        <v>24.4</v>
      </c>
      <c r="AF5" s="8">
        <f>AC5-AA5</f>
        <v>24</v>
      </c>
      <c r="AG5" s="8">
        <f>AE5/AD4</f>
        <v>0.91420007493443245</v>
      </c>
      <c r="AH5" s="8">
        <f>Z5*AG5</f>
        <v>12.533683027351069</v>
      </c>
      <c r="AI5" s="19">
        <f t="shared" ref="AI5:AI10" si="5">100*AH5/$Z$4</f>
        <v>58.486621686192578</v>
      </c>
      <c r="AL5" s="49"/>
      <c r="AO5" s="49"/>
    </row>
    <row r="6" spans="1:42" x14ac:dyDescent="0.25">
      <c r="B6" s="31">
        <v>14</v>
      </c>
      <c r="C6" s="48">
        <f t="shared" si="0"/>
        <v>51.653812573494875</v>
      </c>
      <c r="D6" s="31">
        <f t="shared" si="1"/>
        <v>3.1531770858924699</v>
      </c>
      <c r="K6" s="16"/>
      <c r="L6" s="20">
        <v>14</v>
      </c>
      <c r="M6" s="1">
        <v>28.69</v>
      </c>
      <c r="N6" s="7">
        <f t="shared" si="2"/>
        <v>35.08</v>
      </c>
      <c r="O6" s="27">
        <v>56.32</v>
      </c>
      <c r="P6" s="26">
        <v>55.95</v>
      </c>
      <c r="Q6" s="3"/>
      <c r="R6" s="8">
        <f t="shared" ref="R6:R10" si="6">O6-N6</f>
        <v>21.240000000000002</v>
      </c>
      <c r="S6" s="8">
        <f>P6-N6</f>
        <v>20.870000000000005</v>
      </c>
      <c r="T6" s="8">
        <f>R6/S5</f>
        <v>1</v>
      </c>
      <c r="U6" s="8">
        <f>M6*T5*T6</f>
        <v>23.387521821631882</v>
      </c>
      <c r="V6" s="19">
        <f t="shared" si="3"/>
        <v>49.424179673778276</v>
      </c>
      <c r="W6" s="18"/>
      <c r="X6" s="16"/>
      <c r="Y6" s="20">
        <v>14</v>
      </c>
      <c r="Z6" s="1">
        <v>10.98</v>
      </c>
      <c r="AA6" s="7">
        <f t="shared" si="4"/>
        <v>33.380000000000003</v>
      </c>
      <c r="AB6" s="27">
        <v>57.38</v>
      </c>
      <c r="AC6" s="26">
        <v>56.82</v>
      </c>
      <c r="AD6" s="3"/>
      <c r="AE6" s="8">
        <f>AB6-AA6</f>
        <v>24</v>
      </c>
      <c r="AF6" s="8">
        <f>AC6-AA6</f>
        <v>23.439999999999998</v>
      </c>
      <c r="AG6" s="8">
        <f>AE6/AF5</f>
        <v>1</v>
      </c>
      <c r="AH6" s="8">
        <f>Z6*AG5*AG6</f>
        <v>10.037916822780069</v>
      </c>
      <c r="AI6" s="19">
        <f t="shared" si="5"/>
        <v>46.840489140364298</v>
      </c>
      <c r="AL6" s="49"/>
      <c r="AO6" s="49"/>
    </row>
    <row r="7" spans="1:42" x14ac:dyDescent="0.25">
      <c r="B7" s="31">
        <v>21</v>
      </c>
      <c r="C7" s="48">
        <f t="shared" si="0"/>
        <v>48.974352893077466</v>
      </c>
      <c r="D7" s="31">
        <f t="shared" si="1"/>
        <v>1.5075139272255687</v>
      </c>
      <c r="K7" s="16"/>
      <c r="L7" s="20">
        <v>21</v>
      </c>
      <c r="M7" s="1">
        <v>27.52</v>
      </c>
      <c r="N7" s="7">
        <f t="shared" si="2"/>
        <v>35.08</v>
      </c>
      <c r="O7" s="27">
        <v>56.17</v>
      </c>
      <c r="P7" s="26">
        <v>56.05</v>
      </c>
      <c r="Q7" s="3"/>
      <c r="R7" s="8">
        <f t="shared" si="6"/>
        <v>21.090000000000003</v>
      </c>
      <c r="S7" s="8">
        <f t="shared" ref="S7:S10" si="7">P7-N7</f>
        <v>20.97</v>
      </c>
      <c r="T7" s="8">
        <f t="shared" ref="T7:T10" si="8">R7/S6</f>
        <v>1.0105414470531864</v>
      </c>
      <c r="U7" s="8">
        <f>M7*T7*T6*T5</f>
        <v>22.670245213661151</v>
      </c>
      <c r="V7" s="19">
        <f t="shared" si="3"/>
        <v>47.908379572403106</v>
      </c>
      <c r="W7" s="18"/>
      <c r="X7" s="16"/>
      <c r="Y7" s="20">
        <v>21</v>
      </c>
      <c r="Z7" s="1">
        <v>9.42</v>
      </c>
      <c r="AA7" s="7">
        <f t="shared" si="4"/>
        <v>33.380000000000003</v>
      </c>
      <c r="AB7" s="27">
        <v>56.88</v>
      </c>
      <c r="AC7" s="26">
        <v>56</v>
      </c>
      <c r="AD7" s="3"/>
      <c r="AE7" s="8">
        <f t="shared" ref="AE7:AE10" si="9">AB7-AA7</f>
        <v>23.5</v>
      </c>
      <c r="AF7" s="8">
        <f t="shared" ref="AF7:AF10" si="10">AC7-AA7</f>
        <v>22.619999999999997</v>
      </c>
      <c r="AG7" s="8">
        <f>AE7/AF6</f>
        <v>1.0025597269624575</v>
      </c>
      <c r="AH7" s="8">
        <f>Z7*AG7*AG6*AG5</f>
        <v>8.6338084721943407</v>
      </c>
      <c r="AI7" s="19">
        <f t="shared" si="5"/>
        <v>40.28842030888633</v>
      </c>
      <c r="AL7" s="49"/>
      <c r="AO7" s="49"/>
    </row>
    <row r="8" spans="1:42" x14ac:dyDescent="0.25">
      <c r="B8" s="31">
        <v>28</v>
      </c>
      <c r="C8" s="48">
        <f t="shared" si="0"/>
        <v>42.917568560113295</v>
      </c>
      <c r="D8" s="31">
        <f t="shared" si="1"/>
        <v>1.1894374982828764</v>
      </c>
      <c r="K8" s="16"/>
      <c r="L8" s="20">
        <v>28</v>
      </c>
      <c r="M8" s="1">
        <v>24.17</v>
      </c>
      <c r="N8" s="7">
        <f t="shared" si="2"/>
        <v>35.08</v>
      </c>
      <c r="O8" s="26">
        <v>56.05</v>
      </c>
      <c r="P8" s="26">
        <v>55.64</v>
      </c>
      <c r="Q8" s="3"/>
      <c r="R8" s="8">
        <f t="shared" si="6"/>
        <v>20.97</v>
      </c>
      <c r="S8" s="8">
        <f t="shared" si="7"/>
        <v>20.560000000000002</v>
      </c>
      <c r="T8" s="8">
        <f t="shared" si="8"/>
        <v>1</v>
      </c>
      <c r="U8" s="8">
        <f>M8*T8*T7*T6*T5</f>
        <v>19.910604172027256</v>
      </c>
      <c r="V8" s="19">
        <f t="shared" si="3"/>
        <v>42.076509239279915</v>
      </c>
      <c r="W8" s="18"/>
      <c r="X8" s="16"/>
      <c r="Y8" s="20">
        <v>28</v>
      </c>
      <c r="Z8" s="1">
        <v>8.39</v>
      </c>
      <c r="AA8" s="7">
        <f t="shared" si="4"/>
        <v>33.380000000000003</v>
      </c>
      <c r="AB8" s="26">
        <v>56</v>
      </c>
      <c r="AC8" s="26">
        <v>55.18</v>
      </c>
      <c r="AD8" s="3"/>
      <c r="AE8" s="8">
        <f t="shared" si="9"/>
        <v>22.619999999999997</v>
      </c>
      <c r="AF8" s="8">
        <f t="shared" si="10"/>
        <v>21.799999999999997</v>
      </c>
      <c r="AG8" s="8">
        <f>AE8/AF7</f>
        <v>1</v>
      </c>
      <c r="AH8" s="8">
        <f>Z8*AG8*AG7*AG6*AG5</f>
        <v>7.6897720893535588</v>
      </c>
      <c r="AI8" s="19">
        <f t="shared" si="5"/>
        <v>35.88321086959197</v>
      </c>
      <c r="AL8" s="49"/>
      <c r="AO8" s="49"/>
    </row>
    <row r="9" spans="1:42" x14ac:dyDescent="0.25">
      <c r="B9" s="31">
        <v>35</v>
      </c>
      <c r="C9" s="48">
        <f t="shared" si="0"/>
        <v>38.133279239457423</v>
      </c>
      <c r="D9" s="31">
        <f t="shared" si="1"/>
        <v>2.5705351574030395</v>
      </c>
      <c r="K9" s="16"/>
      <c r="L9" s="20">
        <v>35</v>
      </c>
      <c r="M9" s="1">
        <v>20.79</v>
      </c>
      <c r="N9" s="7">
        <f t="shared" si="2"/>
        <v>35.08</v>
      </c>
      <c r="O9" s="26">
        <v>55.71</v>
      </c>
      <c r="P9" s="26">
        <v>55.2</v>
      </c>
      <c r="Q9" s="3"/>
      <c r="R9" s="8">
        <f t="shared" si="6"/>
        <v>20.630000000000003</v>
      </c>
      <c r="S9" s="8">
        <f t="shared" si="7"/>
        <v>20.120000000000005</v>
      </c>
      <c r="T9" s="8">
        <f>R9/S8</f>
        <v>1.0034046692607004</v>
      </c>
      <c r="U9" s="8">
        <f>M9*T9*T8*T7*T6*T5</f>
        <v>17.184559143713088</v>
      </c>
      <c r="V9" s="19">
        <f t="shared" si="3"/>
        <v>36.315636398379304</v>
      </c>
      <c r="W9" s="18"/>
      <c r="X9" s="16"/>
      <c r="Y9" s="20">
        <v>35</v>
      </c>
      <c r="Z9" s="1">
        <v>7.33</v>
      </c>
      <c r="AA9" s="7">
        <f t="shared" si="4"/>
        <v>33.380000000000003</v>
      </c>
      <c r="AB9" s="26">
        <v>55.2</v>
      </c>
      <c r="AC9" s="26">
        <v>54.08</v>
      </c>
      <c r="AD9" s="3"/>
      <c r="AE9" s="8">
        <f t="shared" si="9"/>
        <v>21.82</v>
      </c>
      <c r="AF9" s="8">
        <f t="shared" si="10"/>
        <v>20.699999999999996</v>
      </c>
      <c r="AG9" s="8">
        <f>AE9/AF8</f>
        <v>1.0009174311926607</v>
      </c>
      <c r="AH9" s="8">
        <f>Z9*AG9*AG8*AG7*AG6*AG5</f>
        <v>6.7244030236654719</v>
      </c>
      <c r="AI9" s="19">
        <f t="shared" si="5"/>
        <v>31.378455546735751</v>
      </c>
      <c r="AL9" s="49"/>
      <c r="AO9" s="49"/>
    </row>
    <row r="10" spans="1:42" x14ac:dyDescent="0.25">
      <c r="B10" s="31">
        <v>42</v>
      </c>
      <c r="C10" s="78">
        <f t="shared" si="0"/>
        <v>34.377467525958217</v>
      </c>
      <c r="D10" s="31">
        <f t="shared" si="1"/>
        <v>0.52507526201327415</v>
      </c>
      <c r="K10" s="16"/>
      <c r="L10" s="20">
        <v>42</v>
      </c>
      <c r="M10" s="1">
        <v>19.41</v>
      </c>
      <c r="N10" s="7">
        <f t="shared" si="2"/>
        <v>35.08</v>
      </c>
      <c r="O10" s="26">
        <v>55.26</v>
      </c>
      <c r="P10" s="26">
        <v>54.68</v>
      </c>
      <c r="Q10" s="3"/>
      <c r="R10" s="8">
        <f t="shared" si="6"/>
        <v>20.18</v>
      </c>
      <c r="S10" s="8">
        <f t="shared" si="7"/>
        <v>19.600000000000001</v>
      </c>
      <c r="T10" s="8">
        <f t="shared" si="8"/>
        <v>1.0029821073558645</v>
      </c>
      <c r="U10" s="8">
        <f>M10*T10*T9*T8*T7*T6*T5</f>
        <v>16.091725912743179</v>
      </c>
      <c r="V10" s="19">
        <f t="shared" si="3"/>
        <v>34.006183247555327</v>
      </c>
      <c r="W10" s="18"/>
      <c r="X10" s="16"/>
      <c r="Y10" s="20">
        <v>42</v>
      </c>
      <c r="Z10" s="1">
        <v>7.16</v>
      </c>
      <c r="AA10" s="7">
        <f t="shared" si="4"/>
        <v>33.380000000000003</v>
      </c>
      <c r="AB10" s="26">
        <v>54.12</v>
      </c>
      <c r="AC10" s="26">
        <v>53.56</v>
      </c>
      <c r="AD10" s="3"/>
      <c r="AE10" s="8">
        <f t="shared" si="9"/>
        <v>20.739999999999995</v>
      </c>
      <c r="AF10" s="8">
        <f t="shared" si="10"/>
        <v>20.18</v>
      </c>
      <c r="AG10" s="8">
        <f>AE10/AF9</f>
        <v>1.0019323671497584</v>
      </c>
      <c r="AH10" s="8">
        <f>Z10*AG10*AG9*AG8*AG7*AG6*AG5</f>
        <v>6.5811409004717865</v>
      </c>
      <c r="AI10" s="19">
        <f t="shared" si="5"/>
        <v>30.709943539299047</v>
      </c>
      <c r="AL10" s="49"/>
      <c r="AO10" s="49"/>
    </row>
    <row r="11" spans="1:42" ht="15.75" thickBot="1" x14ac:dyDescent="0.3">
      <c r="K11" s="16"/>
      <c r="L11" s="16"/>
      <c r="M11" s="16"/>
      <c r="N11" s="16"/>
      <c r="O11" s="16"/>
      <c r="P11" s="16"/>
      <c r="Q11" s="16"/>
      <c r="R11" s="16"/>
      <c r="S11" s="16"/>
      <c r="T11" s="45">
        <f>SUM(T5:T10)</f>
        <v>5.8321084893243995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45">
        <f>SUM(AG5:AG10)</f>
        <v>5.9196096002393093</v>
      </c>
      <c r="AH11" s="16"/>
      <c r="AI11" s="16"/>
    </row>
    <row r="12" spans="1:42" ht="15.75" thickBot="1" x14ac:dyDescent="0.3">
      <c r="K12" s="17">
        <v>9122</v>
      </c>
      <c r="L12" s="99">
        <v>34832</v>
      </c>
      <c r="M12" s="100"/>
      <c r="N12" s="100"/>
      <c r="O12" s="100"/>
      <c r="P12" s="100"/>
      <c r="Q12" s="100"/>
      <c r="R12" s="100"/>
      <c r="S12" s="100"/>
      <c r="T12" s="100"/>
      <c r="U12" s="100"/>
      <c r="V12" s="101"/>
      <c r="W12" s="16"/>
      <c r="X12" s="17">
        <v>1207</v>
      </c>
      <c r="Y12" s="99">
        <v>34833</v>
      </c>
      <c r="Z12" s="100"/>
      <c r="AA12" s="100"/>
      <c r="AB12" s="100"/>
      <c r="AC12" s="100"/>
      <c r="AD12" s="100"/>
      <c r="AE12" s="100"/>
      <c r="AF12" s="100"/>
      <c r="AG12" s="100"/>
      <c r="AH12" s="100"/>
      <c r="AI12" s="101"/>
    </row>
    <row r="13" spans="1:42" ht="57" x14ac:dyDescent="0.25">
      <c r="B13" s="31" t="s">
        <v>51</v>
      </c>
      <c r="C13" s="31" t="s">
        <v>49</v>
      </c>
      <c r="D13" s="31" t="s">
        <v>50</v>
      </c>
      <c r="K13" s="16"/>
      <c r="L13" s="10" t="s">
        <v>0</v>
      </c>
      <c r="M13" s="11" t="s">
        <v>1</v>
      </c>
      <c r="N13" s="11" t="s">
        <v>2</v>
      </c>
      <c r="O13" s="11" t="s">
        <v>3</v>
      </c>
      <c r="P13" s="12" t="s">
        <v>4</v>
      </c>
      <c r="Q13" s="12" t="s">
        <v>5</v>
      </c>
      <c r="R13" s="11" t="s">
        <v>9</v>
      </c>
      <c r="S13" s="11" t="s">
        <v>10</v>
      </c>
      <c r="T13" s="11" t="s">
        <v>6</v>
      </c>
      <c r="U13" s="11" t="s">
        <v>7</v>
      </c>
      <c r="V13" s="5" t="s">
        <v>8</v>
      </c>
      <c r="W13" s="14"/>
      <c r="X13" s="16"/>
      <c r="Y13" s="10" t="s">
        <v>0</v>
      </c>
      <c r="Z13" s="11" t="s">
        <v>1</v>
      </c>
      <c r="AA13" s="11" t="s">
        <v>2</v>
      </c>
      <c r="AB13" s="11" t="s">
        <v>3</v>
      </c>
      <c r="AC13" s="12" t="s">
        <v>4</v>
      </c>
      <c r="AD13" s="12" t="s">
        <v>5</v>
      </c>
      <c r="AE13" s="11" t="s">
        <v>9</v>
      </c>
      <c r="AF13" s="11" t="s">
        <v>10</v>
      </c>
      <c r="AG13" s="11" t="s">
        <v>6</v>
      </c>
      <c r="AH13" s="11" t="s">
        <v>7</v>
      </c>
      <c r="AI13" s="5" t="s">
        <v>8</v>
      </c>
      <c r="AL13" s="87"/>
      <c r="AM13" s="87"/>
      <c r="AO13" s="87"/>
      <c r="AP13" s="87"/>
    </row>
    <row r="14" spans="1:42" x14ac:dyDescent="0.25">
      <c r="B14" s="31">
        <v>0</v>
      </c>
      <c r="C14" s="48">
        <f>AVERAGE(AI4,AI14)</f>
        <v>100</v>
      </c>
      <c r="D14" s="31">
        <f>STDEV(AI4,AI14)</f>
        <v>0</v>
      </c>
      <c r="K14" s="16"/>
      <c r="L14" s="20">
        <v>0</v>
      </c>
      <c r="M14" s="1">
        <v>48.25</v>
      </c>
      <c r="N14" s="26">
        <v>26.66</v>
      </c>
      <c r="O14" s="9"/>
      <c r="P14" s="26">
        <v>45.96</v>
      </c>
      <c r="Q14" s="7">
        <f>P14-N14</f>
        <v>19.3</v>
      </c>
      <c r="R14" s="2"/>
      <c r="S14" s="2"/>
      <c r="T14" s="2"/>
      <c r="U14" s="8">
        <f>M14</f>
        <v>48.25</v>
      </c>
      <c r="V14" s="19">
        <f>100*U14/$M$14</f>
        <v>100</v>
      </c>
      <c r="W14" s="18"/>
      <c r="X14" s="16"/>
      <c r="Y14" s="20">
        <v>0</v>
      </c>
      <c r="Z14" s="1">
        <v>20.6</v>
      </c>
      <c r="AA14" s="26">
        <v>27.92</v>
      </c>
      <c r="AB14" s="9"/>
      <c r="AC14" s="26">
        <v>53.6</v>
      </c>
      <c r="AD14" s="7">
        <f>AC14-AA14</f>
        <v>25.68</v>
      </c>
      <c r="AE14" s="2"/>
      <c r="AF14" s="2"/>
      <c r="AG14" s="2"/>
      <c r="AH14" s="8">
        <f>Z14</f>
        <v>20.6</v>
      </c>
      <c r="AI14" s="19">
        <f>100*AH14/$Z$14</f>
        <v>100</v>
      </c>
      <c r="AL14" s="49"/>
      <c r="AO14" s="49"/>
    </row>
    <row r="15" spans="1:42" x14ac:dyDescent="0.25">
      <c r="B15" s="31">
        <v>7</v>
      </c>
      <c r="C15" s="78">
        <f t="shared" ref="C15:C20" si="11">AVERAGE(AI5,AI15)</f>
        <v>59.906949200172171</v>
      </c>
      <c r="D15" s="31">
        <f t="shared" ref="D15:D20" si="12">STDEV(AI5,AI15)</f>
        <v>2.0086464332816028</v>
      </c>
      <c r="K15" s="16"/>
      <c r="L15" s="20">
        <v>7</v>
      </c>
      <c r="M15" s="1">
        <v>36.67</v>
      </c>
      <c r="N15" s="7">
        <f t="shared" ref="N15:N20" si="13">N14</f>
        <v>26.66</v>
      </c>
      <c r="O15" s="27">
        <v>42.18</v>
      </c>
      <c r="P15" s="26">
        <v>41.95</v>
      </c>
      <c r="Q15" s="3"/>
      <c r="R15" s="8">
        <f>O15-N15</f>
        <v>15.52</v>
      </c>
      <c r="S15" s="8">
        <f>P15-N15</f>
        <v>15.290000000000003</v>
      </c>
      <c r="T15" s="8">
        <f>R15/Q14</f>
        <v>0.80414507772020716</v>
      </c>
      <c r="U15" s="8">
        <f>M15*T15</f>
        <v>29.488</v>
      </c>
      <c r="V15" s="19">
        <f t="shared" ref="V15:V20" si="14">100*U15/$M$14</f>
        <v>61.115025906735752</v>
      </c>
      <c r="W15" s="18"/>
      <c r="X15" s="16"/>
      <c r="Y15" s="20">
        <v>7</v>
      </c>
      <c r="Z15" s="1">
        <v>13.58</v>
      </c>
      <c r="AA15" s="7">
        <f t="shared" ref="AA15:AA20" si="15">AA14</f>
        <v>27.92</v>
      </c>
      <c r="AB15" s="27">
        <v>51.81</v>
      </c>
      <c r="AC15" s="26">
        <v>51.4</v>
      </c>
      <c r="AD15" s="3"/>
      <c r="AE15" s="8">
        <f>AB15-AA15</f>
        <v>23.89</v>
      </c>
      <c r="AF15" s="8">
        <f>AC15-AA15</f>
        <v>23.479999999999997</v>
      </c>
      <c r="AG15" s="8">
        <f>AE15/AD14</f>
        <v>0.93029595015576327</v>
      </c>
      <c r="AH15" s="8">
        <f>Z15*AG15</f>
        <v>12.633419003115264</v>
      </c>
      <c r="AI15" s="19">
        <f t="shared" ref="AI15:AI20" si="16">100*AH15/$Z$14</f>
        <v>61.327276714151765</v>
      </c>
      <c r="AL15" s="49"/>
      <c r="AO15" s="49"/>
    </row>
    <row r="16" spans="1:42" x14ac:dyDescent="0.25">
      <c r="B16" s="31">
        <v>14</v>
      </c>
      <c r="C16" s="48">
        <f t="shared" si="11"/>
        <v>49.759553508184254</v>
      </c>
      <c r="D16" s="31">
        <f t="shared" si="12"/>
        <v>4.1281804184110218</v>
      </c>
      <c r="K16" s="16"/>
      <c r="L16" s="20">
        <v>14</v>
      </c>
      <c r="M16" s="21">
        <v>32.1</v>
      </c>
      <c r="N16" s="7">
        <f t="shared" si="13"/>
        <v>26.66</v>
      </c>
      <c r="O16" s="27">
        <v>42.06</v>
      </c>
      <c r="P16" s="26">
        <v>41.73</v>
      </c>
      <c r="Q16" s="3"/>
      <c r="R16" s="8">
        <f t="shared" ref="R16:R20" si="17">O16-N16</f>
        <v>15.400000000000002</v>
      </c>
      <c r="S16" s="8">
        <f>P16-N16</f>
        <v>15.069999999999997</v>
      </c>
      <c r="T16" s="8">
        <f>R16/S15</f>
        <v>1.0071942446043165</v>
      </c>
      <c r="U16" s="8">
        <f>M16*T15*T16</f>
        <v>25.998762440824539</v>
      </c>
      <c r="V16" s="22">
        <f t="shared" si="14"/>
        <v>53.883445473211481</v>
      </c>
      <c r="W16" s="18"/>
      <c r="X16" s="16"/>
      <c r="Y16" s="20">
        <v>14</v>
      </c>
      <c r="Z16" s="1">
        <v>11.65</v>
      </c>
      <c r="AA16" s="7">
        <f t="shared" si="15"/>
        <v>27.92</v>
      </c>
      <c r="AB16" s="27">
        <v>51.43</v>
      </c>
      <c r="AC16" s="26">
        <v>51.12</v>
      </c>
      <c r="AD16" s="3"/>
      <c r="AE16" s="8">
        <f t="shared" ref="AE16:AE20" si="18">AB16-AA16</f>
        <v>23.509999999999998</v>
      </c>
      <c r="AF16" s="8">
        <f>AC16-AA16</f>
        <v>23.199999999999996</v>
      </c>
      <c r="AG16" s="8">
        <f>AE16/AF15</f>
        <v>1.0012776831345827</v>
      </c>
      <c r="AH16" s="8">
        <f>Z16*AG15*AG16</f>
        <v>10.851795282456868</v>
      </c>
      <c r="AI16" s="19">
        <f t="shared" si="16"/>
        <v>52.678617876004203</v>
      </c>
      <c r="AL16" s="49"/>
      <c r="AO16" s="49"/>
    </row>
    <row r="17" spans="1:42" x14ac:dyDescent="0.25">
      <c r="B17" s="31">
        <v>21</v>
      </c>
      <c r="C17" s="48">
        <f t="shared" si="11"/>
        <v>43.501606829857813</v>
      </c>
      <c r="D17" s="31">
        <f t="shared" si="12"/>
        <v>4.5441319563922926</v>
      </c>
      <c r="K17" s="16"/>
      <c r="L17" s="20">
        <v>21</v>
      </c>
      <c r="M17" s="1">
        <v>29.87</v>
      </c>
      <c r="N17" s="7">
        <f t="shared" si="13"/>
        <v>26.66</v>
      </c>
      <c r="O17" s="27">
        <v>41.7</v>
      </c>
      <c r="P17" s="26">
        <v>41.47</v>
      </c>
      <c r="Q17" s="3"/>
      <c r="R17" s="8">
        <f t="shared" si="17"/>
        <v>15.040000000000003</v>
      </c>
      <c r="S17" s="8">
        <f t="shared" ref="S17:S20" si="19">P17-N17</f>
        <v>14.809999999999999</v>
      </c>
      <c r="T17" s="8">
        <f t="shared" ref="T17:T20" si="20">R17/S16</f>
        <v>0.99800928998009331</v>
      </c>
      <c r="U17" s="8">
        <f>M17*T17*T16*T15</f>
        <v>24.144457398135259</v>
      </c>
      <c r="V17" s="19">
        <f t="shared" si="14"/>
        <v>50.040326213751833</v>
      </c>
      <c r="W17" s="18"/>
      <c r="X17" s="16"/>
      <c r="Y17" s="20">
        <v>21</v>
      </c>
      <c r="Z17" s="1">
        <v>10.34</v>
      </c>
      <c r="AA17" s="7">
        <f t="shared" si="15"/>
        <v>27.92</v>
      </c>
      <c r="AB17" s="27">
        <v>51.1</v>
      </c>
      <c r="AC17" s="26">
        <v>50.65</v>
      </c>
      <c r="AD17" s="3"/>
      <c r="AE17" s="8">
        <f t="shared" si="18"/>
        <v>23.18</v>
      </c>
      <c r="AF17" s="8">
        <f t="shared" ref="AF17:AF20" si="21">AC17-AA17</f>
        <v>22.729999999999997</v>
      </c>
      <c r="AG17" s="8">
        <f>AE17/AF16</f>
        <v>0.9991379310344829</v>
      </c>
      <c r="AH17" s="8">
        <f>Z17*AG17*AG16*AG15</f>
        <v>9.6232474302708351</v>
      </c>
      <c r="AI17" s="19">
        <f t="shared" si="16"/>
        <v>46.714793350829297</v>
      </c>
      <c r="AL17" s="49"/>
      <c r="AO17" s="49"/>
    </row>
    <row r="18" spans="1:42" x14ac:dyDescent="0.25">
      <c r="B18" s="31">
        <v>28</v>
      </c>
      <c r="C18" s="48">
        <f t="shared" si="11"/>
        <v>38.402615037563095</v>
      </c>
      <c r="D18" s="31">
        <f t="shared" si="12"/>
        <v>3.5629755434440726</v>
      </c>
      <c r="K18" s="16"/>
      <c r="L18" s="20">
        <v>28</v>
      </c>
      <c r="M18" s="1">
        <v>25.98</v>
      </c>
      <c r="N18" s="7">
        <f t="shared" si="13"/>
        <v>26.66</v>
      </c>
      <c r="O18" s="26">
        <v>41.55</v>
      </c>
      <c r="P18" s="26">
        <v>41.1</v>
      </c>
      <c r="Q18" s="3"/>
      <c r="R18" s="8">
        <f t="shared" si="17"/>
        <v>14.889999999999997</v>
      </c>
      <c r="S18" s="8">
        <f t="shared" si="19"/>
        <v>14.440000000000001</v>
      </c>
      <c r="T18" s="8">
        <f t="shared" si="20"/>
        <v>1.0054017555705603</v>
      </c>
      <c r="U18" s="8">
        <f>M18*T18*T17*T16*T15</f>
        <v>21.113537952556776</v>
      </c>
      <c r="V18" s="19">
        <f t="shared" si="14"/>
        <v>43.758627880946683</v>
      </c>
      <c r="W18" s="18"/>
      <c r="X18" s="16"/>
      <c r="Y18" s="20">
        <v>28</v>
      </c>
      <c r="Z18" s="1">
        <v>9.0299999999999994</v>
      </c>
      <c r="AA18" s="7">
        <f t="shared" si="15"/>
        <v>27.92</v>
      </c>
      <c r="AB18" s="26">
        <v>50.72</v>
      </c>
      <c r="AC18" s="26">
        <v>49.95</v>
      </c>
      <c r="AD18" s="3"/>
      <c r="AE18" s="8">
        <f t="shared" si="18"/>
        <v>22.799999999999997</v>
      </c>
      <c r="AF18" s="8">
        <f t="shared" si="21"/>
        <v>22.03</v>
      </c>
      <c r="AG18" s="8">
        <f>AE18/AF17</f>
        <v>1.0030796304443468</v>
      </c>
      <c r="AH18" s="8">
        <f>Z18*AG18*AG17*AG16*AG15</f>
        <v>8.4299359563400511</v>
      </c>
      <c r="AI18" s="19">
        <f t="shared" si="16"/>
        <v>40.922019205534227</v>
      </c>
      <c r="AL18" s="49"/>
      <c r="AO18" s="49"/>
    </row>
    <row r="19" spans="1:42" x14ac:dyDescent="0.25">
      <c r="B19" s="31">
        <v>35</v>
      </c>
      <c r="C19" s="48">
        <f t="shared" si="11"/>
        <v>33.641720513742428</v>
      </c>
      <c r="D19" s="31">
        <f t="shared" si="12"/>
        <v>3.2007400115847431</v>
      </c>
      <c r="K19" s="16"/>
      <c r="L19" s="20">
        <v>35</v>
      </c>
      <c r="M19" s="23">
        <v>23.54</v>
      </c>
      <c r="N19" s="7">
        <f t="shared" si="13"/>
        <v>26.66</v>
      </c>
      <c r="O19" s="26">
        <v>41.21</v>
      </c>
      <c r="P19" s="26">
        <v>40.520000000000003</v>
      </c>
      <c r="Q19" s="3"/>
      <c r="R19" s="8">
        <f t="shared" si="17"/>
        <v>14.55</v>
      </c>
      <c r="S19" s="8">
        <f t="shared" si="19"/>
        <v>13.860000000000003</v>
      </c>
      <c r="T19" s="8">
        <f t="shared" si="20"/>
        <v>1.0076177285318559</v>
      </c>
      <c r="U19" s="8">
        <f>M19*T19*T18*T17*T16*T15</f>
        <v>19.276319903858401</v>
      </c>
      <c r="V19" s="24">
        <f t="shared" si="14"/>
        <v>39.950922080535541</v>
      </c>
      <c r="W19" s="18"/>
      <c r="X19" s="16"/>
      <c r="Y19" s="20">
        <v>35</v>
      </c>
      <c r="Z19" s="1">
        <v>7.88</v>
      </c>
      <c r="AA19" s="7">
        <f t="shared" si="15"/>
        <v>27.92</v>
      </c>
      <c r="AB19" s="26">
        <v>50.07</v>
      </c>
      <c r="AC19" s="26">
        <v>48.76</v>
      </c>
      <c r="AD19" s="3"/>
      <c r="AE19" s="8">
        <f t="shared" si="18"/>
        <v>22.15</v>
      </c>
      <c r="AF19" s="8">
        <f t="shared" si="21"/>
        <v>20.839999999999996</v>
      </c>
      <c r="AG19" s="8">
        <f>AE19/AF18</f>
        <v>1.0054471175669539</v>
      </c>
      <c r="AH19" s="8">
        <f>Z19*AG19*AG18*AG17*AG16*AG15</f>
        <v>7.3964270090343174</v>
      </c>
      <c r="AI19" s="19">
        <f t="shared" si="16"/>
        <v>35.904985480749112</v>
      </c>
      <c r="AL19" s="49"/>
      <c r="AO19" s="49"/>
    </row>
    <row r="20" spans="1:42" x14ac:dyDescent="0.25">
      <c r="B20" s="31">
        <v>42</v>
      </c>
      <c r="C20" s="78">
        <f t="shared" si="11"/>
        <v>31.332833736820721</v>
      </c>
      <c r="D20" s="31">
        <f t="shared" si="12"/>
        <v>0.88089976520440694</v>
      </c>
      <c r="K20" s="16"/>
      <c r="L20" s="20">
        <v>42</v>
      </c>
      <c r="M20" s="1">
        <v>20.46</v>
      </c>
      <c r="N20" s="7">
        <f t="shared" si="13"/>
        <v>26.66</v>
      </c>
      <c r="O20" s="26">
        <v>40.53</v>
      </c>
      <c r="P20" s="26">
        <v>40.04</v>
      </c>
      <c r="Q20" s="3"/>
      <c r="R20" s="8">
        <f t="shared" si="17"/>
        <v>13.870000000000001</v>
      </c>
      <c r="S20" s="8">
        <f t="shared" si="19"/>
        <v>13.379999999999999</v>
      </c>
      <c r="T20" s="8">
        <f t="shared" si="20"/>
        <v>1.0007215007215007</v>
      </c>
      <c r="U20" s="8">
        <f>M20*T20*T19*T18*T17*T16*T15</f>
        <v>16.766272745604233</v>
      </c>
      <c r="V20" s="19">
        <f t="shared" si="14"/>
        <v>34.748751804361106</v>
      </c>
      <c r="W20" s="18"/>
      <c r="X20" s="16"/>
      <c r="Y20" s="20">
        <v>42</v>
      </c>
      <c r="Z20" s="1">
        <v>7.02</v>
      </c>
      <c r="AA20" s="7">
        <f t="shared" si="15"/>
        <v>27.92</v>
      </c>
      <c r="AB20" s="26">
        <v>48.74</v>
      </c>
      <c r="AC20" s="26">
        <v>47.76</v>
      </c>
      <c r="AD20" s="3"/>
      <c r="AE20" s="8">
        <f t="shared" si="18"/>
        <v>20.82</v>
      </c>
      <c r="AF20" s="8">
        <f t="shared" si="21"/>
        <v>19.839999999999996</v>
      </c>
      <c r="AG20" s="8">
        <f>AE20/AF19</f>
        <v>0.99904030710172764</v>
      </c>
      <c r="AH20" s="8">
        <f>Z20*AG20*AG19*AG18*AG17*AG16*AG15</f>
        <v>6.5828791304745335</v>
      </c>
      <c r="AI20" s="19">
        <f t="shared" si="16"/>
        <v>31.955723934342394</v>
      </c>
      <c r="AL20" s="49"/>
      <c r="AO20" s="49"/>
    </row>
    <row r="21" spans="1:42" x14ac:dyDescent="0.25">
      <c r="K21" s="16"/>
      <c r="L21" s="16"/>
      <c r="M21" s="16"/>
      <c r="N21" s="16"/>
      <c r="O21" s="16"/>
      <c r="P21" s="16"/>
      <c r="Q21" s="16"/>
      <c r="R21" s="16"/>
      <c r="S21" s="16"/>
      <c r="T21" s="45">
        <f>SUM(T15:T20)</f>
        <v>5.8230895971285346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45">
        <f>SUM(AG15:AG20)</f>
        <v>5.938278619437857</v>
      </c>
      <c r="AH21" s="16"/>
      <c r="AI21" s="16"/>
    </row>
    <row r="22" spans="1:42" ht="15.75" thickBot="1" x14ac:dyDescent="0.3"/>
    <row r="23" spans="1:42" ht="15.75" thickBot="1" x14ac:dyDescent="0.3">
      <c r="A23" s="35">
        <v>2</v>
      </c>
      <c r="B23" s="35" t="s">
        <v>54</v>
      </c>
      <c r="C23" s="35"/>
      <c r="D23" s="35"/>
      <c r="E23" s="35"/>
      <c r="F23" s="35"/>
      <c r="G23" s="35"/>
      <c r="H23" s="35"/>
      <c r="I23" s="35"/>
      <c r="J23" s="35"/>
      <c r="K23" s="15">
        <v>7000</v>
      </c>
      <c r="L23" s="93">
        <v>34867</v>
      </c>
      <c r="M23" s="94"/>
      <c r="N23" s="94"/>
      <c r="O23" s="94"/>
      <c r="P23" s="94"/>
      <c r="Q23" s="94"/>
      <c r="R23" s="94"/>
      <c r="S23" s="94"/>
      <c r="T23" s="94"/>
      <c r="U23" s="94"/>
      <c r="V23" s="95"/>
      <c r="W23" s="13"/>
      <c r="X23" s="15">
        <v>7001</v>
      </c>
      <c r="Y23" s="93">
        <v>34868</v>
      </c>
      <c r="Z23" s="94"/>
      <c r="AA23" s="94"/>
      <c r="AB23" s="94"/>
      <c r="AC23" s="94"/>
      <c r="AD23" s="94"/>
      <c r="AE23" s="94"/>
      <c r="AF23" s="94"/>
      <c r="AG23" s="94"/>
      <c r="AH23" s="94"/>
      <c r="AI23" s="95"/>
      <c r="AL23" s="31"/>
      <c r="AM23" s="31"/>
      <c r="AN23" s="31"/>
      <c r="AO23" s="31"/>
      <c r="AP23" s="31"/>
    </row>
    <row r="24" spans="1:42" ht="57" x14ac:dyDescent="0.25">
      <c r="B24" s="31" t="s">
        <v>52</v>
      </c>
      <c r="C24" s="31" t="s">
        <v>49</v>
      </c>
      <c r="D24" s="31" t="s">
        <v>50</v>
      </c>
      <c r="K24" s="13"/>
      <c r="L24" s="10" t="s">
        <v>0</v>
      </c>
      <c r="M24" s="11" t="s">
        <v>1</v>
      </c>
      <c r="N24" s="11" t="s">
        <v>2</v>
      </c>
      <c r="O24" s="11" t="s">
        <v>3</v>
      </c>
      <c r="P24" s="12" t="s">
        <v>4</v>
      </c>
      <c r="Q24" s="12" t="s">
        <v>5</v>
      </c>
      <c r="R24" s="11" t="s">
        <v>9</v>
      </c>
      <c r="S24" s="11" t="s">
        <v>10</v>
      </c>
      <c r="T24" s="11" t="s">
        <v>6</v>
      </c>
      <c r="U24" s="11" t="s">
        <v>7</v>
      </c>
      <c r="V24" s="5" t="s">
        <v>8</v>
      </c>
      <c r="W24" s="13"/>
      <c r="X24" s="13"/>
      <c r="Y24" s="10" t="s">
        <v>0</v>
      </c>
      <c r="Z24" s="11" t="s">
        <v>1</v>
      </c>
      <c r="AA24" s="11" t="s">
        <v>2</v>
      </c>
      <c r="AB24" s="11" t="s">
        <v>3</v>
      </c>
      <c r="AC24" s="12" t="s">
        <v>4</v>
      </c>
      <c r="AD24" s="12" t="s">
        <v>5</v>
      </c>
      <c r="AE24" s="11" t="s">
        <v>9</v>
      </c>
      <c r="AF24" s="11" t="s">
        <v>10</v>
      </c>
      <c r="AG24" s="11" t="s">
        <v>6</v>
      </c>
      <c r="AH24" s="11" t="s">
        <v>7</v>
      </c>
      <c r="AI24" s="5" t="s">
        <v>8</v>
      </c>
      <c r="AL24" s="87"/>
      <c r="AM24" s="87"/>
      <c r="AO24" s="87"/>
      <c r="AP24" s="87"/>
    </row>
    <row r="25" spans="1:42" x14ac:dyDescent="0.25">
      <c r="B25" s="31">
        <v>0</v>
      </c>
      <c r="C25" s="48">
        <f>AVERAGE(V25,V35)</f>
        <v>100</v>
      </c>
      <c r="D25" s="31">
        <f>STDEV(V25,V35)</f>
        <v>0</v>
      </c>
      <c r="K25" s="13"/>
      <c r="L25" s="6">
        <v>0</v>
      </c>
      <c r="M25" s="1">
        <v>49.63</v>
      </c>
      <c r="N25" s="26">
        <v>27.53</v>
      </c>
      <c r="O25" s="9"/>
      <c r="P25" s="26">
        <v>45.42</v>
      </c>
      <c r="Q25" s="7">
        <f>P25-N25</f>
        <v>17.89</v>
      </c>
      <c r="R25" s="2"/>
      <c r="S25" s="2"/>
      <c r="T25" s="2"/>
      <c r="U25" s="8">
        <f>M25</f>
        <v>49.63</v>
      </c>
      <c r="V25" s="19">
        <f>100*U25/$M$25</f>
        <v>100</v>
      </c>
      <c r="W25" s="13"/>
      <c r="X25" s="13"/>
      <c r="Y25" s="6">
        <v>0</v>
      </c>
      <c r="Z25" s="1">
        <v>20.36</v>
      </c>
      <c r="AA25" s="26">
        <v>28.06</v>
      </c>
      <c r="AB25" s="9"/>
      <c r="AC25" s="37">
        <v>44.69</v>
      </c>
      <c r="AD25" s="7">
        <f>AC25-AA25</f>
        <v>16.63</v>
      </c>
      <c r="AE25" s="2"/>
      <c r="AF25" s="2"/>
      <c r="AG25" s="2"/>
      <c r="AH25" s="8">
        <f>Z25</f>
        <v>20.36</v>
      </c>
      <c r="AI25" s="19">
        <f>100*AH25/$Z$25</f>
        <v>100</v>
      </c>
      <c r="AJ25" s="79">
        <v>45342</v>
      </c>
      <c r="AL25" s="49"/>
      <c r="AO25" s="49"/>
    </row>
    <row r="26" spans="1:42" x14ac:dyDescent="0.25">
      <c r="B26" s="31">
        <v>7</v>
      </c>
      <c r="C26" s="78">
        <f t="shared" ref="C26:C31" si="22">AVERAGE(V26,V36)</f>
        <v>66.029932653969411</v>
      </c>
      <c r="D26" s="31">
        <f t="shared" ref="D26:D31" si="23">STDEV(V26,V36)</f>
        <v>1.8656384234735426</v>
      </c>
      <c r="K26" s="13"/>
      <c r="L26" s="6">
        <v>7</v>
      </c>
      <c r="M26" s="1">
        <v>41.24</v>
      </c>
      <c r="N26" s="7">
        <f t="shared" ref="N26:N31" si="24">N25</f>
        <v>27.53</v>
      </c>
      <c r="O26" s="27">
        <v>42.03</v>
      </c>
      <c r="P26" s="26">
        <v>41.86</v>
      </c>
      <c r="Q26" s="3"/>
      <c r="R26" s="8">
        <f>O26-N26</f>
        <v>14.5</v>
      </c>
      <c r="S26" s="8">
        <f>P26-N26</f>
        <v>14.329999999999998</v>
      </c>
      <c r="T26" s="8">
        <f>R26/Q25</f>
        <v>0.81050866405813304</v>
      </c>
      <c r="U26" s="8">
        <f>M26*T26</f>
        <v>33.425377305757408</v>
      </c>
      <c r="V26" s="19">
        <f t="shared" ref="V26:V31" si="25">100*U26/$M$25</f>
        <v>67.34913823444974</v>
      </c>
      <c r="W26" s="13"/>
      <c r="X26" s="13"/>
      <c r="Y26" s="6">
        <v>7</v>
      </c>
      <c r="Z26" s="1">
        <v>16.28</v>
      </c>
      <c r="AA26" s="7">
        <f t="shared" ref="AA26:AA31" si="26">AA25</f>
        <v>28.06</v>
      </c>
      <c r="AB26" s="38">
        <v>44.05</v>
      </c>
      <c r="AC26" s="26">
        <v>43.66</v>
      </c>
      <c r="AD26" s="3"/>
      <c r="AE26" s="8">
        <f>AB26-AA26</f>
        <v>15.989999999999998</v>
      </c>
      <c r="AF26" s="8">
        <f>AC26-AA26</f>
        <v>15.599999999999998</v>
      </c>
      <c r="AG26" s="44">
        <f>AE26/AD25</f>
        <v>0.96151533373421527</v>
      </c>
      <c r="AH26" s="8">
        <f>Z26*AG26</f>
        <v>15.653469633193026</v>
      </c>
      <c r="AI26" s="19">
        <f t="shared" ref="AI26:AI31" si="27">100*AH26/$Z$25</f>
        <v>76.883446135525674</v>
      </c>
      <c r="AJ26" s="79">
        <v>45349</v>
      </c>
      <c r="AL26" s="49"/>
      <c r="AO26" s="49"/>
    </row>
    <row r="27" spans="1:42" x14ac:dyDescent="0.25">
      <c r="B27" s="31">
        <v>14</v>
      </c>
      <c r="C27" s="48">
        <f t="shared" si="22"/>
        <v>60.199430122840369</v>
      </c>
      <c r="D27" s="31">
        <f t="shared" si="23"/>
        <v>0.67963782432440367</v>
      </c>
      <c r="K27" s="13"/>
      <c r="L27" s="6">
        <v>14</v>
      </c>
      <c r="M27" s="1">
        <v>36.950000000000003</v>
      </c>
      <c r="N27" s="7">
        <f t="shared" si="24"/>
        <v>27.53</v>
      </c>
      <c r="O27" s="27">
        <v>41.94</v>
      </c>
      <c r="P27" s="26">
        <v>41.71</v>
      </c>
      <c r="Q27" s="3"/>
      <c r="R27" s="8">
        <f t="shared" ref="R27:R31" si="28">O27-N27</f>
        <v>14.409999999999997</v>
      </c>
      <c r="S27" s="8">
        <f>P27-N27</f>
        <v>14.18</v>
      </c>
      <c r="T27" s="8">
        <f>R27/S26</f>
        <v>1.0055826936496859</v>
      </c>
      <c r="U27" s="8">
        <f>M27*T26*T27</f>
        <v>30.115487294027979</v>
      </c>
      <c r="V27" s="19">
        <f t="shared" si="25"/>
        <v>60.680006637171026</v>
      </c>
      <c r="W27" s="13"/>
      <c r="X27" s="13"/>
      <c r="Y27" s="6">
        <v>14</v>
      </c>
      <c r="Z27" s="1">
        <v>12.72</v>
      </c>
      <c r="AA27" s="7">
        <f t="shared" si="26"/>
        <v>28.06</v>
      </c>
      <c r="AB27" s="27">
        <v>43.71</v>
      </c>
      <c r="AC27" s="26">
        <v>43.25</v>
      </c>
      <c r="AD27" s="3"/>
      <c r="AE27" s="8">
        <f t="shared" ref="AE27:AE31" si="29">AB27-AA27</f>
        <v>15.650000000000002</v>
      </c>
      <c r="AF27" s="8">
        <f>AC27-AA27</f>
        <v>15.190000000000001</v>
      </c>
      <c r="AG27" s="8">
        <f>AE27/AF26</f>
        <v>1.0032051282051284</v>
      </c>
      <c r="AH27" s="8">
        <f>Z27*AG26*AG27</f>
        <v>12.269675285628386</v>
      </c>
      <c r="AI27" s="19">
        <f t="shared" si="27"/>
        <v>60.263631068901702</v>
      </c>
      <c r="AL27" s="49"/>
      <c r="AO27" s="49"/>
    </row>
    <row r="28" spans="1:42" x14ac:dyDescent="0.25">
      <c r="B28" s="31">
        <v>21</v>
      </c>
      <c r="C28" s="48">
        <f t="shared" si="22"/>
        <v>52.826393077042866</v>
      </c>
      <c r="D28" s="31">
        <f t="shared" si="23"/>
        <v>4.4506583409122484</v>
      </c>
      <c r="K28" s="13"/>
      <c r="L28" s="6">
        <v>21</v>
      </c>
      <c r="M28" s="1">
        <v>30.23</v>
      </c>
      <c r="N28" s="7">
        <f t="shared" si="24"/>
        <v>27.53</v>
      </c>
      <c r="O28" s="27">
        <v>41.72</v>
      </c>
      <c r="P28" s="26">
        <v>41.38</v>
      </c>
      <c r="Q28" s="3"/>
      <c r="R28" s="8">
        <f t="shared" si="28"/>
        <v>14.189999999999998</v>
      </c>
      <c r="S28" s="8">
        <f t="shared" ref="S28:S31" si="30">P28-N28</f>
        <v>13.850000000000001</v>
      </c>
      <c r="T28" s="8">
        <f t="shared" ref="T28:T31" si="31">R28/S27</f>
        <v>1.0007052186177714</v>
      </c>
      <c r="U28" s="8">
        <f>M28*T28*T27*T26</f>
        <v>24.655837772900952</v>
      </c>
      <c r="V28" s="19">
        <f t="shared" si="25"/>
        <v>49.679302383439349</v>
      </c>
      <c r="W28" s="13"/>
      <c r="X28" s="13"/>
      <c r="Y28" s="6">
        <v>21</v>
      </c>
      <c r="Z28" s="1">
        <v>11.14</v>
      </c>
      <c r="AA28" s="7">
        <f t="shared" si="26"/>
        <v>28.06</v>
      </c>
      <c r="AB28" s="27">
        <v>43.26</v>
      </c>
      <c r="AC28" s="26">
        <v>42.68</v>
      </c>
      <c r="AD28" s="3"/>
      <c r="AE28" s="8">
        <f t="shared" si="29"/>
        <v>15.2</v>
      </c>
      <c r="AF28" s="8">
        <f t="shared" ref="AF28:AF31" si="32">AC28-AA28</f>
        <v>14.620000000000001</v>
      </c>
      <c r="AG28" s="8">
        <f t="shared" ref="AG28:AG31" si="33">AE28/AF27</f>
        <v>1.0006583278472678</v>
      </c>
      <c r="AH28" s="8">
        <f>Z28*AG28*AG27*AG26</f>
        <v>10.752685981575532</v>
      </c>
      <c r="AI28" s="19">
        <f t="shared" si="27"/>
        <v>52.81279951657924</v>
      </c>
      <c r="AL28" s="49"/>
      <c r="AO28" s="49"/>
    </row>
    <row r="29" spans="1:42" x14ac:dyDescent="0.25">
      <c r="B29" s="31">
        <v>28</v>
      </c>
      <c r="C29" s="48">
        <f t="shared" si="22"/>
        <v>50.220379802137685</v>
      </c>
      <c r="D29" s="31">
        <f t="shared" si="23"/>
        <v>1.0322592477861654</v>
      </c>
      <c r="K29" s="13"/>
      <c r="L29" s="6">
        <v>28</v>
      </c>
      <c r="M29" s="1">
        <v>30.05</v>
      </c>
      <c r="N29" s="7">
        <f t="shared" si="24"/>
        <v>27.53</v>
      </c>
      <c r="O29" s="26">
        <v>41.41</v>
      </c>
      <c r="P29" s="26">
        <v>40.9</v>
      </c>
      <c r="Q29" s="3"/>
      <c r="R29" s="8">
        <f t="shared" si="28"/>
        <v>13.879999999999995</v>
      </c>
      <c r="S29" s="8">
        <f t="shared" si="30"/>
        <v>13.369999999999997</v>
      </c>
      <c r="T29" s="8">
        <f t="shared" si="31"/>
        <v>1.002166064981949</v>
      </c>
      <c r="U29" s="8">
        <f>M29*T29*T28*T27*T26</f>
        <v>24.562116433576865</v>
      </c>
      <c r="V29" s="19">
        <f t="shared" si="25"/>
        <v>49.49046228808556</v>
      </c>
      <c r="W29" s="13"/>
      <c r="X29" s="13"/>
      <c r="Y29" s="6">
        <v>28</v>
      </c>
      <c r="Z29" s="1">
        <v>10.19</v>
      </c>
      <c r="AA29" s="7">
        <f t="shared" si="26"/>
        <v>28.06</v>
      </c>
      <c r="AB29" s="26">
        <v>42.71</v>
      </c>
      <c r="AC29" s="26">
        <v>41.52</v>
      </c>
      <c r="AD29" s="3"/>
      <c r="AE29" s="8">
        <f t="shared" si="29"/>
        <v>14.650000000000002</v>
      </c>
      <c r="AF29" s="8">
        <f t="shared" si="32"/>
        <v>13.460000000000004</v>
      </c>
      <c r="AG29" s="8">
        <f t="shared" si="33"/>
        <v>1.0020519835841315</v>
      </c>
      <c r="AH29" s="8">
        <f>Z29*AG29*AG28*AG27*AG26</f>
        <v>9.8558981801725754</v>
      </c>
      <c r="AI29" s="19">
        <f t="shared" si="27"/>
        <v>48.408144303401649</v>
      </c>
      <c r="AL29" s="49"/>
      <c r="AO29" s="49"/>
    </row>
    <row r="30" spans="1:42" x14ac:dyDescent="0.25">
      <c r="B30" s="31">
        <v>35</v>
      </c>
      <c r="C30" s="48">
        <f t="shared" si="22"/>
        <v>39.650695267713203</v>
      </c>
      <c r="D30" s="31">
        <f t="shared" si="23"/>
        <v>8.6670662028114034</v>
      </c>
      <c r="K30" s="13"/>
      <c r="L30" s="6">
        <v>35</v>
      </c>
      <c r="M30" s="1">
        <v>27.88</v>
      </c>
      <c r="N30" s="7">
        <f t="shared" si="24"/>
        <v>27.53</v>
      </c>
      <c r="O30" s="26">
        <v>40.86</v>
      </c>
      <c r="P30" s="26">
        <v>39.979999999999997</v>
      </c>
      <c r="Q30" s="3"/>
      <c r="R30" s="8">
        <f t="shared" si="28"/>
        <v>13.329999999999998</v>
      </c>
      <c r="S30" s="8">
        <f t="shared" si="30"/>
        <v>12.449999999999996</v>
      </c>
      <c r="T30" s="8">
        <f t="shared" si="31"/>
        <v>0.99700822737471961</v>
      </c>
      <c r="U30" s="8">
        <f>M30*T30*T29*T28*T27*T26</f>
        <v>22.720235101111907</v>
      </c>
      <c r="V30" s="19">
        <f t="shared" si="25"/>
        <v>45.779236552713897</v>
      </c>
      <c r="W30" s="13"/>
      <c r="X30" s="13"/>
      <c r="Y30" s="6">
        <v>35</v>
      </c>
      <c r="Z30" s="1">
        <v>9.83</v>
      </c>
      <c r="AA30" s="7">
        <f t="shared" si="26"/>
        <v>28.06</v>
      </c>
      <c r="AB30" s="26">
        <v>41.5</v>
      </c>
      <c r="AC30" s="26">
        <v>41</v>
      </c>
      <c r="AD30" s="3"/>
      <c r="AE30" s="8">
        <f t="shared" si="29"/>
        <v>13.440000000000001</v>
      </c>
      <c r="AF30" s="8">
        <f t="shared" si="32"/>
        <v>12.940000000000001</v>
      </c>
      <c r="AG30" s="8">
        <f t="shared" si="33"/>
        <v>0.99851411589895966</v>
      </c>
      <c r="AH30" s="8">
        <f>Z30*AG30*AG29*AG28*AG27*AG26</f>
        <v>9.4935742384525792</v>
      </c>
      <c r="AI30" s="19">
        <f t="shared" si="27"/>
        <v>46.62855716332308</v>
      </c>
      <c r="AL30" s="49"/>
      <c r="AO30" s="49"/>
    </row>
    <row r="31" spans="1:42" x14ac:dyDescent="0.25">
      <c r="B31" s="31">
        <v>42</v>
      </c>
      <c r="C31" s="78">
        <f t="shared" si="22"/>
        <v>42.893472197762776</v>
      </c>
      <c r="D31" s="31">
        <f t="shared" si="23"/>
        <v>1.2491206623559863</v>
      </c>
      <c r="K31" s="13"/>
      <c r="L31" s="6">
        <v>42</v>
      </c>
      <c r="M31" s="1">
        <v>25.22</v>
      </c>
      <c r="N31" s="7">
        <f t="shared" si="24"/>
        <v>27.53</v>
      </c>
      <c r="O31" s="26">
        <v>40.159999999999997</v>
      </c>
      <c r="P31" s="26">
        <v>39.700000000000003</v>
      </c>
      <c r="Q31" s="3"/>
      <c r="R31" s="8">
        <f t="shared" si="28"/>
        <v>12.629999999999995</v>
      </c>
      <c r="S31" s="8">
        <f t="shared" si="30"/>
        <v>12.170000000000002</v>
      </c>
      <c r="T31" s="8">
        <f t="shared" si="31"/>
        <v>1.0144578313253012</v>
      </c>
      <c r="U31" s="8">
        <f>M31*T31*T30*T29*T28*T27*T26</f>
        <v>20.84966747456982</v>
      </c>
      <c r="V31" s="19">
        <f t="shared" si="25"/>
        <v>42.01021050689063</v>
      </c>
      <c r="W31" s="13"/>
      <c r="X31" s="13"/>
      <c r="Y31" s="6">
        <v>42</v>
      </c>
      <c r="Z31" s="1">
        <v>8.3699999999999992</v>
      </c>
      <c r="AA31" s="7">
        <f t="shared" si="26"/>
        <v>28.06</v>
      </c>
      <c r="AB31" s="26">
        <v>41.18</v>
      </c>
      <c r="AC31" s="26">
        <v>40.29</v>
      </c>
      <c r="AD31" s="3"/>
      <c r="AE31" s="8">
        <f t="shared" si="29"/>
        <v>13.120000000000001</v>
      </c>
      <c r="AF31" s="8">
        <f t="shared" si="32"/>
        <v>12.23</v>
      </c>
      <c r="AG31" s="8">
        <f t="shared" si="33"/>
        <v>1.0139103554868625</v>
      </c>
      <c r="AH31" s="8">
        <f>Z31*AG31*AG30*AG29*AG28*AG27*AG26</f>
        <v>8.1959867897308865</v>
      </c>
      <c r="AI31" s="19">
        <f t="shared" si="27"/>
        <v>40.255337867047579</v>
      </c>
      <c r="AL31" s="49"/>
      <c r="AO31" s="49"/>
    </row>
    <row r="32" spans="1:42" ht="15.75" thickBot="1" x14ac:dyDescent="0.3">
      <c r="K32" s="13"/>
      <c r="L32" s="13"/>
      <c r="M32" s="13"/>
      <c r="N32" s="13"/>
      <c r="O32" s="13"/>
      <c r="P32" s="13"/>
      <c r="Q32" s="13"/>
      <c r="R32" s="13"/>
      <c r="S32" s="13"/>
      <c r="T32" s="45">
        <f>SUM(T26:T31)</f>
        <v>5.8304287000075599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45">
        <f>SUM(AG26:AG31)</f>
        <v>5.9798552447565649</v>
      </c>
      <c r="AH32" s="13"/>
      <c r="AI32" s="13"/>
    </row>
    <row r="33" spans="1:42" ht="15.75" thickBot="1" x14ac:dyDescent="0.3">
      <c r="K33" s="15">
        <v>7000</v>
      </c>
      <c r="L33" s="93">
        <v>34880</v>
      </c>
      <c r="M33" s="94"/>
      <c r="N33" s="94"/>
      <c r="O33" s="94"/>
      <c r="P33" s="94"/>
      <c r="Q33" s="94"/>
      <c r="R33" s="94"/>
      <c r="S33" s="94"/>
      <c r="T33" s="94"/>
      <c r="U33" s="94"/>
      <c r="V33" s="95"/>
      <c r="W33" s="13"/>
      <c r="X33" s="15">
        <v>7001</v>
      </c>
      <c r="Y33" s="93">
        <v>34881</v>
      </c>
      <c r="Z33" s="94"/>
      <c r="AA33" s="94"/>
      <c r="AB33" s="94"/>
      <c r="AC33" s="94"/>
      <c r="AD33" s="94"/>
      <c r="AE33" s="94"/>
      <c r="AF33" s="94"/>
      <c r="AG33" s="94"/>
      <c r="AH33" s="94"/>
      <c r="AI33" s="95"/>
    </row>
    <row r="34" spans="1:42" ht="57" x14ac:dyDescent="0.25">
      <c r="B34" s="31" t="s">
        <v>51</v>
      </c>
      <c r="C34" s="31" t="s">
        <v>49</v>
      </c>
      <c r="D34" s="31" t="s">
        <v>50</v>
      </c>
      <c r="K34" s="13"/>
      <c r="L34" s="10" t="s">
        <v>0</v>
      </c>
      <c r="M34" s="11" t="s">
        <v>1</v>
      </c>
      <c r="N34" s="11" t="s">
        <v>2</v>
      </c>
      <c r="O34" s="11" t="s">
        <v>3</v>
      </c>
      <c r="P34" s="12" t="s">
        <v>4</v>
      </c>
      <c r="Q34" s="12" t="s">
        <v>5</v>
      </c>
      <c r="R34" s="11" t="s">
        <v>9</v>
      </c>
      <c r="S34" s="11" t="s">
        <v>10</v>
      </c>
      <c r="T34" s="11" t="s">
        <v>6</v>
      </c>
      <c r="U34" s="11" t="s">
        <v>7</v>
      </c>
      <c r="V34" s="5" t="s">
        <v>8</v>
      </c>
      <c r="W34" s="13"/>
      <c r="X34" s="13"/>
      <c r="Y34" s="10" t="s">
        <v>0</v>
      </c>
      <c r="Z34" s="11" t="s">
        <v>1</v>
      </c>
      <c r="AA34" s="11" t="s">
        <v>2</v>
      </c>
      <c r="AB34" s="11" t="s">
        <v>3</v>
      </c>
      <c r="AC34" s="12" t="s">
        <v>4</v>
      </c>
      <c r="AD34" s="12" t="s">
        <v>5</v>
      </c>
      <c r="AE34" s="11" t="s">
        <v>9</v>
      </c>
      <c r="AF34" s="11" t="s">
        <v>10</v>
      </c>
      <c r="AG34" s="11" t="s">
        <v>6</v>
      </c>
      <c r="AH34" s="11" t="s">
        <v>7</v>
      </c>
      <c r="AI34" s="5" t="s">
        <v>8</v>
      </c>
    </row>
    <row r="35" spans="1:42" x14ac:dyDescent="0.25">
      <c r="B35" s="31">
        <v>0</v>
      </c>
      <c r="C35" s="48">
        <f>AVERAGE(AI25,AI35)</f>
        <v>100</v>
      </c>
      <c r="D35" s="31">
        <f>STDEV(AI25,AI35)</f>
        <v>0</v>
      </c>
      <c r="K35" s="13"/>
      <c r="L35" s="6">
        <v>0</v>
      </c>
      <c r="M35" s="21">
        <v>49.22</v>
      </c>
      <c r="N35" s="26">
        <v>26.3</v>
      </c>
      <c r="O35" s="9"/>
      <c r="P35" s="26">
        <v>39.69</v>
      </c>
      <c r="Q35" s="7">
        <f>P35-N35</f>
        <v>13.389999999999997</v>
      </c>
      <c r="R35" s="2"/>
      <c r="S35" s="2"/>
      <c r="T35" s="2"/>
      <c r="U35" s="8">
        <f>M35</f>
        <v>49.22</v>
      </c>
      <c r="V35" s="25">
        <f>100*U35/$M$35</f>
        <v>100</v>
      </c>
      <c r="W35" s="13"/>
      <c r="X35" s="13"/>
      <c r="Y35" s="6">
        <v>0</v>
      </c>
      <c r="Z35" s="1">
        <v>21.4</v>
      </c>
      <c r="AA35" s="26">
        <v>25.98</v>
      </c>
      <c r="AB35" s="9"/>
      <c r="AC35" s="26">
        <v>42.73</v>
      </c>
      <c r="AD35" s="7">
        <f>AC35-AA35</f>
        <v>16.749999999999996</v>
      </c>
      <c r="AE35" s="2"/>
      <c r="AF35" s="2"/>
      <c r="AG35" s="2"/>
      <c r="AH35" s="8">
        <f>Z35</f>
        <v>21.4</v>
      </c>
      <c r="AI35" s="19">
        <f>100*AH35/$Z$35</f>
        <v>100</v>
      </c>
    </row>
    <row r="36" spans="1:42" x14ac:dyDescent="0.25">
      <c r="B36" s="31">
        <v>7</v>
      </c>
      <c r="C36" s="78">
        <f t="shared" ref="C36:C41" si="34">AVERAGE(AI26,AI36)</f>
        <v>70.732921282297639</v>
      </c>
      <c r="D36" s="31">
        <f t="shared" ref="D36:D41" si="35">STDEV(AI26,AI36)</f>
        <v>8.6981556631478671</v>
      </c>
      <c r="K36" s="13"/>
      <c r="L36" s="6">
        <v>7</v>
      </c>
      <c r="M36" s="1">
        <v>40.31</v>
      </c>
      <c r="N36" s="7">
        <f t="shared" ref="N36:N41" si="36">N35</f>
        <v>26.3</v>
      </c>
      <c r="O36" s="27">
        <v>36.880000000000003</v>
      </c>
      <c r="P36" s="26">
        <v>36.49</v>
      </c>
      <c r="Q36" s="3"/>
      <c r="R36" s="8">
        <f>O36-N36</f>
        <v>10.580000000000002</v>
      </c>
      <c r="S36" s="8">
        <f>P36-N36</f>
        <v>10.190000000000001</v>
      </c>
      <c r="T36" s="8">
        <f>R36/Q35</f>
        <v>0.79014189693801373</v>
      </c>
      <c r="U36" s="8">
        <f>M36*T36</f>
        <v>31.850619865571336</v>
      </c>
      <c r="V36" s="19">
        <f t="shared" ref="V36:V41" si="37">100*U36/$M$35</f>
        <v>64.710727073489096</v>
      </c>
      <c r="W36" s="13"/>
      <c r="X36" s="13"/>
      <c r="Y36" s="6">
        <v>7</v>
      </c>
      <c r="Z36" s="1">
        <v>15.19</v>
      </c>
      <c r="AA36" s="7">
        <f t="shared" ref="AA36:AA41" si="38">AA35</f>
        <v>25.98</v>
      </c>
      <c r="AB36" s="27">
        <v>41.22</v>
      </c>
      <c r="AC36" s="26">
        <v>40.67</v>
      </c>
      <c r="AD36" s="3"/>
      <c r="AE36" s="8">
        <f>AB36-AA36</f>
        <v>15.239999999999998</v>
      </c>
      <c r="AF36" s="8">
        <f>AC36-AA36</f>
        <v>14.690000000000001</v>
      </c>
      <c r="AG36" s="8">
        <f>AE36/AD35</f>
        <v>0.90985074626865681</v>
      </c>
      <c r="AH36" s="8">
        <f>Z36*AG36</f>
        <v>13.820632835820897</v>
      </c>
      <c r="AI36" s="19">
        <f t="shared" ref="AI36:AI41" si="39">100*AH36/$Z$35</f>
        <v>64.582396429069618</v>
      </c>
    </row>
    <row r="37" spans="1:42" x14ac:dyDescent="0.25">
      <c r="B37" s="31">
        <v>14</v>
      </c>
      <c r="C37" s="48">
        <f t="shared" si="34"/>
        <v>57.004055278580253</v>
      </c>
      <c r="D37" s="31">
        <f t="shared" si="35"/>
        <v>4.6097362902555883</v>
      </c>
      <c r="K37" s="13"/>
      <c r="L37" s="6">
        <v>14</v>
      </c>
      <c r="M37" s="1">
        <v>36.590000000000003</v>
      </c>
      <c r="N37" s="7">
        <f t="shared" si="36"/>
        <v>26.3</v>
      </c>
      <c r="O37" s="27">
        <v>36.659999999999997</v>
      </c>
      <c r="P37" s="26">
        <v>36.520000000000003</v>
      </c>
      <c r="Q37" s="3"/>
      <c r="R37" s="8">
        <f t="shared" ref="R37:R41" si="40">O37-N37</f>
        <v>10.359999999999996</v>
      </c>
      <c r="S37" s="8">
        <f>P37-N37</f>
        <v>10.220000000000002</v>
      </c>
      <c r="T37" s="8">
        <f>R37/S36</f>
        <v>1.0166830225711476</v>
      </c>
      <c r="U37" s="8">
        <f>M37*T36*T37</f>
        <v>29.393619746108477</v>
      </c>
      <c r="V37" s="19">
        <f t="shared" si="37"/>
        <v>59.718853608509711</v>
      </c>
      <c r="W37" s="13"/>
      <c r="X37" s="13"/>
      <c r="Y37" s="6">
        <v>14</v>
      </c>
      <c r="Z37" s="1">
        <v>12.53</v>
      </c>
      <c r="AA37" s="7">
        <f t="shared" si="38"/>
        <v>25.98</v>
      </c>
      <c r="AB37" s="27">
        <v>40.799999999999997</v>
      </c>
      <c r="AC37" s="26">
        <v>40.32</v>
      </c>
      <c r="AD37" s="3"/>
      <c r="AE37" s="8">
        <f t="shared" ref="AE37:AE41" si="41">AB37-AA37</f>
        <v>14.819999999999997</v>
      </c>
      <c r="AF37" s="8">
        <f>AC37-AA37</f>
        <v>14.34</v>
      </c>
      <c r="AG37" s="8">
        <f>AE37/AF36</f>
        <v>1.0088495575221237</v>
      </c>
      <c r="AH37" s="8">
        <f>Z37*AG36*AG37</f>
        <v>11.501318610487385</v>
      </c>
      <c r="AI37" s="19">
        <f t="shared" si="39"/>
        <v>53.744479488258811</v>
      </c>
    </row>
    <row r="38" spans="1:42" x14ac:dyDescent="0.25">
      <c r="B38" s="31">
        <v>21</v>
      </c>
      <c r="C38" s="48">
        <f t="shared" si="34"/>
        <v>51.120996073768822</v>
      </c>
      <c r="D38" s="31">
        <f t="shared" si="35"/>
        <v>2.3925713736919927</v>
      </c>
      <c r="K38" s="13"/>
      <c r="L38" s="6">
        <v>21</v>
      </c>
      <c r="M38" s="1">
        <v>33.93</v>
      </c>
      <c r="N38" s="7">
        <f t="shared" si="36"/>
        <v>26.3</v>
      </c>
      <c r="O38" s="27">
        <v>36.630000000000003</v>
      </c>
      <c r="P38" s="26">
        <v>36.21</v>
      </c>
      <c r="Q38" s="3"/>
      <c r="R38" s="8">
        <f t="shared" si="40"/>
        <v>10.330000000000002</v>
      </c>
      <c r="S38" s="8">
        <f t="shared" ref="S38:S41" si="42">P38-N38</f>
        <v>9.91</v>
      </c>
      <c r="T38" s="8">
        <f t="shared" ref="T38:T41" si="43">R38/S37</f>
        <v>1.0107632093933463</v>
      </c>
      <c r="U38" s="8">
        <f>M38*T38*T37*T36</f>
        <v>27.550148711912154</v>
      </c>
      <c r="V38" s="19">
        <f t="shared" si="37"/>
        <v>55.973483770646389</v>
      </c>
      <c r="W38" s="13"/>
      <c r="X38" s="13"/>
      <c r="Y38" s="6">
        <v>21</v>
      </c>
      <c r="Z38" s="1">
        <v>11.46</v>
      </c>
      <c r="AA38" s="7">
        <f t="shared" si="38"/>
        <v>25.98</v>
      </c>
      <c r="AB38" s="27">
        <v>40.4</v>
      </c>
      <c r="AC38" s="26">
        <v>39.51</v>
      </c>
      <c r="AD38" s="3"/>
      <c r="AE38" s="8">
        <f t="shared" si="41"/>
        <v>14.419999999999998</v>
      </c>
      <c r="AF38" s="8">
        <f t="shared" ref="AF38:AF41" si="44">AC38-AA38</f>
        <v>13.529999999999998</v>
      </c>
      <c r="AG38" s="8">
        <f t="shared" ref="AG38:AG41" si="45">AE38/AF37</f>
        <v>1.0055788005578798</v>
      </c>
      <c r="AH38" s="8">
        <f>Z38*AG38*AG37*AG36</f>
        <v>10.577847223025096</v>
      </c>
      <c r="AI38" s="19">
        <f t="shared" si="39"/>
        <v>49.429192630958397</v>
      </c>
    </row>
    <row r="39" spans="1:42" x14ac:dyDescent="0.25">
      <c r="B39" s="31">
        <v>28</v>
      </c>
      <c r="C39" s="48">
        <f t="shared" si="34"/>
        <v>47.124054985175846</v>
      </c>
      <c r="D39" s="31">
        <f t="shared" si="35"/>
        <v>1.8159765291333516</v>
      </c>
      <c r="K39" s="13"/>
      <c r="L39" s="6">
        <v>28</v>
      </c>
      <c r="M39" s="1">
        <v>30.73</v>
      </c>
      <c r="N39" s="7">
        <f t="shared" si="36"/>
        <v>26.3</v>
      </c>
      <c r="O39" s="26">
        <v>36.26</v>
      </c>
      <c r="P39" s="26">
        <v>35.69</v>
      </c>
      <c r="Q39" s="3"/>
      <c r="R39" s="8">
        <f t="shared" si="40"/>
        <v>9.9599999999999973</v>
      </c>
      <c r="S39" s="8">
        <f t="shared" si="42"/>
        <v>9.389999999999997</v>
      </c>
      <c r="T39" s="8">
        <f t="shared" si="43"/>
        <v>1.0050454086781027</v>
      </c>
      <c r="U39" s="8">
        <f>M39*T39*T38*T37*T36</f>
        <v>25.077736339028622</v>
      </c>
      <c r="V39" s="19">
        <f t="shared" si="37"/>
        <v>50.950297316189804</v>
      </c>
      <c r="W39" s="13"/>
      <c r="X39" s="13"/>
      <c r="Y39" s="6">
        <v>28</v>
      </c>
      <c r="Z39" s="1">
        <v>10.62</v>
      </c>
      <c r="AA39" s="7">
        <f t="shared" si="38"/>
        <v>25.98</v>
      </c>
      <c r="AB39" s="26">
        <v>39.520000000000003</v>
      </c>
      <c r="AC39" s="26">
        <v>38.049999999999997</v>
      </c>
      <c r="AD39" s="3"/>
      <c r="AE39" s="8">
        <f t="shared" si="41"/>
        <v>13.540000000000003</v>
      </c>
      <c r="AF39" s="8">
        <f t="shared" si="44"/>
        <v>12.069999999999997</v>
      </c>
      <c r="AG39" s="8">
        <f t="shared" si="45"/>
        <v>1.0007390983000743</v>
      </c>
      <c r="AH39" s="8">
        <f>Z39*AG39*AG38*AG37*AG36</f>
        <v>9.8097526527273082</v>
      </c>
      <c r="AI39" s="19">
        <f t="shared" si="39"/>
        <v>45.839965666950043</v>
      </c>
    </row>
    <row r="40" spans="1:42" x14ac:dyDescent="0.25">
      <c r="B40" s="31">
        <v>35</v>
      </c>
      <c r="C40" s="48">
        <f t="shared" si="34"/>
        <v>43.9095308742776</v>
      </c>
      <c r="D40" s="31">
        <f t="shared" si="35"/>
        <v>3.8452838544171057</v>
      </c>
      <c r="K40" s="13"/>
      <c r="L40" s="6">
        <v>35</v>
      </c>
      <c r="M40" s="1">
        <v>20.239999999999998</v>
      </c>
      <c r="N40" s="7">
        <f t="shared" si="36"/>
        <v>26.3</v>
      </c>
      <c r="O40" s="26">
        <v>35.68</v>
      </c>
      <c r="P40" s="26">
        <v>35.25</v>
      </c>
      <c r="Q40" s="3"/>
      <c r="R40" s="8">
        <f t="shared" si="40"/>
        <v>9.379999999999999</v>
      </c>
      <c r="S40" s="8">
        <f t="shared" si="42"/>
        <v>8.9499999999999993</v>
      </c>
      <c r="T40" s="8">
        <f t="shared" si="43"/>
        <v>0.99893503727369559</v>
      </c>
      <c r="U40" s="8">
        <f>M40*T40*T39*T38*T37*T36</f>
        <v>16.499604190291098</v>
      </c>
      <c r="V40" s="22">
        <f t="shared" si="37"/>
        <v>33.52215398271251</v>
      </c>
      <c r="W40" s="13"/>
      <c r="X40" s="13"/>
      <c r="Y40" s="6">
        <v>35</v>
      </c>
      <c r="Z40" s="1">
        <v>9.48</v>
      </c>
      <c r="AA40" s="7">
        <f t="shared" si="38"/>
        <v>25.98</v>
      </c>
      <c r="AB40" s="26">
        <v>38.130000000000003</v>
      </c>
      <c r="AC40" s="26">
        <v>37.08</v>
      </c>
      <c r="AD40" s="3"/>
      <c r="AE40" s="8">
        <f t="shared" si="41"/>
        <v>12.150000000000002</v>
      </c>
      <c r="AF40" s="8">
        <f t="shared" si="44"/>
        <v>11.099999999999998</v>
      </c>
      <c r="AG40" s="8">
        <f t="shared" si="45"/>
        <v>1.006628003314002</v>
      </c>
      <c r="AH40" s="8">
        <f>Z40*AG40*AG39*AG38*AG37*AG36</f>
        <v>8.8147679812396724</v>
      </c>
      <c r="AI40" s="19">
        <f t="shared" si="39"/>
        <v>41.190504585232119</v>
      </c>
    </row>
    <row r="41" spans="1:42" x14ac:dyDescent="0.25">
      <c r="B41" s="31">
        <v>42</v>
      </c>
      <c r="C41" s="78">
        <f t="shared" si="34"/>
        <v>38.900256664424177</v>
      </c>
      <c r="D41" s="31">
        <f t="shared" si="35"/>
        <v>1.9163742148668652</v>
      </c>
      <c r="K41" s="13"/>
      <c r="L41" s="6">
        <v>42</v>
      </c>
      <c r="M41" s="1">
        <v>26.58</v>
      </c>
      <c r="N41" s="7">
        <f t="shared" si="36"/>
        <v>26.3</v>
      </c>
      <c r="O41" s="26">
        <v>35.200000000000003</v>
      </c>
      <c r="P41" s="26">
        <v>34.5</v>
      </c>
      <c r="Q41" s="3"/>
      <c r="R41" s="8">
        <f t="shared" si="40"/>
        <v>8.9000000000000021</v>
      </c>
      <c r="S41" s="8">
        <f t="shared" si="42"/>
        <v>8.1999999999999993</v>
      </c>
      <c r="T41" s="8">
        <f t="shared" si="43"/>
        <v>0.99441340782122933</v>
      </c>
      <c r="U41" s="8">
        <f>M41*T41*T40*T39*T38*T37*T36</f>
        <v>21.54690841998611</v>
      </c>
      <c r="V41" s="19">
        <f t="shared" si="37"/>
        <v>43.776733888634929</v>
      </c>
      <c r="W41" s="13"/>
      <c r="X41" s="13"/>
      <c r="Y41" s="6">
        <v>42</v>
      </c>
      <c r="Z41" s="1">
        <v>8.61</v>
      </c>
      <c r="AA41" s="7">
        <f t="shared" si="38"/>
        <v>25.98</v>
      </c>
      <c r="AB41" s="26">
        <v>37.119999999999997</v>
      </c>
      <c r="AC41" s="26">
        <v>36.22</v>
      </c>
      <c r="AD41" s="3"/>
      <c r="AE41" s="8">
        <f t="shared" si="41"/>
        <v>11.139999999999997</v>
      </c>
      <c r="AF41" s="8">
        <f t="shared" si="44"/>
        <v>10.239999999999998</v>
      </c>
      <c r="AG41" s="8">
        <f t="shared" si="45"/>
        <v>1.0036036036036036</v>
      </c>
      <c r="AH41" s="8">
        <f>Z41*AG41*AG40*AG39*AG38*AG37*AG36</f>
        <v>8.0346675488253627</v>
      </c>
      <c r="AI41" s="19">
        <f t="shared" si="39"/>
        <v>37.545175461800767</v>
      </c>
    </row>
    <row r="42" spans="1:42" x14ac:dyDescent="0.25">
      <c r="K42" s="13"/>
      <c r="L42" s="13"/>
      <c r="M42" s="13" t="s">
        <v>40</v>
      </c>
      <c r="N42" s="13"/>
      <c r="O42" s="13"/>
      <c r="P42" s="13"/>
      <c r="Q42" s="13"/>
      <c r="R42" s="13"/>
      <c r="S42" s="13"/>
      <c r="T42" s="45">
        <f>SUM(T36:T41)</f>
        <v>5.8159819826755355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45">
        <f>SUM(AG36:AG41)</f>
        <v>5.9352498095663409</v>
      </c>
      <c r="AH42" s="13"/>
      <c r="AI42" s="13"/>
    </row>
    <row r="43" spans="1:42" ht="15.75" thickBot="1" x14ac:dyDescent="0.3"/>
    <row r="44" spans="1:42" ht="15.75" thickBot="1" x14ac:dyDescent="0.3">
      <c r="A44" s="35">
        <v>3</v>
      </c>
      <c r="B44" s="35" t="s">
        <v>55</v>
      </c>
      <c r="C44" s="35"/>
      <c r="D44" s="35"/>
      <c r="E44" s="35"/>
      <c r="F44" s="35"/>
      <c r="G44" s="35"/>
      <c r="H44" s="35"/>
      <c r="I44" s="35"/>
      <c r="J44" s="35"/>
      <c r="K44" s="15">
        <v>7000</v>
      </c>
      <c r="L44" s="93">
        <v>34903</v>
      </c>
      <c r="M44" s="94"/>
      <c r="N44" s="94"/>
      <c r="O44" s="94"/>
      <c r="P44" s="94"/>
      <c r="Q44" s="94"/>
      <c r="R44" s="94"/>
      <c r="S44" s="94"/>
      <c r="T44" s="94"/>
      <c r="U44" s="94"/>
      <c r="V44" s="95"/>
      <c r="W44" s="13"/>
      <c r="X44" s="15">
        <v>7001</v>
      </c>
      <c r="Y44" s="93">
        <v>34904</v>
      </c>
      <c r="Z44" s="94"/>
      <c r="AA44" s="94"/>
      <c r="AB44" s="94"/>
      <c r="AC44" s="94"/>
      <c r="AD44" s="94"/>
      <c r="AE44" s="94"/>
      <c r="AF44" s="94"/>
      <c r="AG44" s="94"/>
      <c r="AH44" s="94"/>
      <c r="AI44" s="95"/>
      <c r="AL44" s="31"/>
      <c r="AM44" s="31"/>
      <c r="AN44" s="31"/>
      <c r="AO44" s="31"/>
      <c r="AP44" s="31"/>
    </row>
    <row r="45" spans="1:42" ht="57" x14ac:dyDescent="0.25">
      <c r="B45" s="31" t="s">
        <v>52</v>
      </c>
      <c r="C45" s="31" t="s">
        <v>49</v>
      </c>
      <c r="D45" s="31" t="s">
        <v>50</v>
      </c>
      <c r="K45" s="13"/>
      <c r="L45" s="10" t="s">
        <v>0</v>
      </c>
      <c r="M45" s="11" t="s">
        <v>1</v>
      </c>
      <c r="N45" s="11" t="s">
        <v>2</v>
      </c>
      <c r="O45" s="11" t="s">
        <v>3</v>
      </c>
      <c r="P45" s="12" t="s">
        <v>4</v>
      </c>
      <c r="Q45" s="12" t="s">
        <v>5</v>
      </c>
      <c r="R45" s="11" t="s">
        <v>9</v>
      </c>
      <c r="S45" s="11" t="s">
        <v>10</v>
      </c>
      <c r="T45" s="11" t="s">
        <v>6</v>
      </c>
      <c r="U45" s="11" t="s">
        <v>7</v>
      </c>
      <c r="V45" s="5" t="s">
        <v>8</v>
      </c>
      <c r="W45" s="13"/>
      <c r="X45" s="13"/>
      <c r="Y45" s="10" t="s">
        <v>0</v>
      </c>
      <c r="Z45" s="11" t="s">
        <v>1</v>
      </c>
      <c r="AA45" s="11" t="s">
        <v>2</v>
      </c>
      <c r="AB45" s="11" t="s">
        <v>3</v>
      </c>
      <c r="AC45" s="12" t="s">
        <v>4</v>
      </c>
      <c r="AD45" s="12" t="s">
        <v>5</v>
      </c>
      <c r="AE45" s="11" t="s">
        <v>9</v>
      </c>
      <c r="AF45" s="11" t="s">
        <v>10</v>
      </c>
      <c r="AG45" s="11" t="s">
        <v>6</v>
      </c>
      <c r="AH45" s="11" t="s">
        <v>7</v>
      </c>
      <c r="AI45" s="5" t="s">
        <v>8</v>
      </c>
      <c r="AL45" s="87"/>
      <c r="AM45" s="87"/>
      <c r="AO45" s="87"/>
      <c r="AP45" s="87"/>
    </row>
    <row r="46" spans="1:42" x14ac:dyDescent="0.25">
      <c r="B46" s="31">
        <v>0</v>
      </c>
      <c r="C46" s="48">
        <f>AVERAGE(V46,V56)</f>
        <v>100</v>
      </c>
      <c r="D46" s="31">
        <f>STDEV(V46,V56)</f>
        <v>0</v>
      </c>
      <c r="K46" s="13"/>
      <c r="L46" s="6">
        <v>0</v>
      </c>
      <c r="M46" s="1">
        <v>45.27</v>
      </c>
      <c r="N46" s="26">
        <v>25.36</v>
      </c>
      <c r="O46" s="9"/>
      <c r="P46" s="26">
        <v>40.1</v>
      </c>
      <c r="Q46" s="7">
        <f>P46-N46</f>
        <v>14.740000000000002</v>
      </c>
      <c r="R46" s="2"/>
      <c r="S46" s="2"/>
      <c r="T46" s="2"/>
      <c r="U46" s="8">
        <f>M46</f>
        <v>45.27</v>
      </c>
      <c r="V46" s="19">
        <f>100*U46/$M$46</f>
        <v>100</v>
      </c>
      <c r="W46" s="13"/>
      <c r="X46" s="13"/>
      <c r="Y46" s="6">
        <v>0</v>
      </c>
      <c r="Z46" s="1">
        <v>20.399999999999999</v>
      </c>
      <c r="AA46" s="26">
        <v>25.84</v>
      </c>
      <c r="AB46" s="9"/>
      <c r="AC46" s="26">
        <v>45.15</v>
      </c>
      <c r="AD46" s="7">
        <f>AC46-AA46</f>
        <v>19.309999999999999</v>
      </c>
      <c r="AE46" s="2"/>
      <c r="AF46" s="2"/>
      <c r="AG46" s="2"/>
      <c r="AH46" s="8">
        <f>Z46</f>
        <v>20.399999999999999</v>
      </c>
      <c r="AI46" s="19">
        <f>100*AH46/$Z$46</f>
        <v>100</v>
      </c>
      <c r="AL46" s="49"/>
      <c r="AO46" s="49"/>
    </row>
    <row r="47" spans="1:42" x14ac:dyDescent="0.25">
      <c r="B47" s="31">
        <v>7</v>
      </c>
      <c r="C47" s="78">
        <f t="shared" ref="C47:C52" si="46">AVERAGE(V47,V57)</f>
        <v>70.404597056629157</v>
      </c>
      <c r="D47" s="31">
        <f t="shared" ref="D47:D52" si="47">STDEV(V47,V57)</f>
        <v>2.6917169970129668</v>
      </c>
      <c r="K47" s="13"/>
      <c r="L47" s="6">
        <v>7</v>
      </c>
      <c r="M47" s="1">
        <v>40.58</v>
      </c>
      <c r="N47" s="7">
        <f t="shared" ref="N47:N52" si="48">N46</f>
        <v>25.36</v>
      </c>
      <c r="O47" s="27">
        <v>37.25</v>
      </c>
      <c r="P47" s="26">
        <v>37.03</v>
      </c>
      <c r="Q47" s="3"/>
      <c r="R47" s="8">
        <f>O47-N47</f>
        <v>11.89</v>
      </c>
      <c r="S47" s="8">
        <f>P47-N47</f>
        <v>11.670000000000002</v>
      </c>
      <c r="T47" s="8">
        <f>R47/Q46</f>
        <v>0.80664857530529166</v>
      </c>
      <c r="U47" s="8">
        <f>M47*T47</f>
        <v>32.733799185888735</v>
      </c>
      <c r="V47" s="19">
        <f t="shared" ref="V47:V52" si="49">100*U47/$M$46</f>
        <v>72.307928398252116</v>
      </c>
      <c r="W47" s="13"/>
      <c r="X47" s="13"/>
      <c r="Y47" s="6">
        <v>7</v>
      </c>
      <c r="Z47" s="1">
        <v>15.2</v>
      </c>
      <c r="AA47" s="7">
        <f t="shared" ref="AA47:AA52" si="50">AA46</f>
        <v>25.84</v>
      </c>
      <c r="AB47" s="27">
        <v>43.19</v>
      </c>
      <c r="AC47" s="26">
        <v>42.77</v>
      </c>
      <c r="AD47" s="3"/>
      <c r="AE47" s="8">
        <f>AB47-AA47</f>
        <v>17.349999999999998</v>
      </c>
      <c r="AF47" s="8">
        <f>AC47-AA47</f>
        <v>16.930000000000003</v>
      </c>
      <c r="AG47" s="8">
        <f>AE47/AD46</f>
        <v>0.89849818746763332</v>
      </c>
      <c r="AH47" s="8">
        <f>Z47*AG47</f>
        <v>13.657172449508026</v>
      </c>
      <c r="AI47" s="19">
        <f t="shared" ref="AI47:AI52" si="51">100*AH47/$Z$46</f>
        <v>66.946923772098174</v>
      </c>
      <c r="AL47" s="49"/>
      <c r="AO47" s="49"/>
    </row>
    <row r="48" spans="1:42" x14ac:dyDescent="0.25">
      <c r="B48" s="31">
        <v>14</v>
      </c>
      <c r="C48" s="48">
        <f t="shared" si="46"/>
        <v>59.258423500377489</v>
      </c>
      <c r="D48" s="31">
        <f t="shared" si="47"/>
        <v>2.3694132566606774</v>
      </c>
      <c r="K48" s="13"/>
      <c r="L48" s="6">
        <v>14</v>
      </c>
      <c r="M48" s="1">
        <v>33.82</v>
      </c>
      <c r="N48" s="7">
        <f t="shared" si="48"/>
        <v>25.36</v>
      </c>
      <c r="O48" s="27">
        <v>37.159999999999997</v>
      </c>
      <c r="P48" s="26">
        <v>36.909999999999997</v>
      </c>
      <c r="Q48" s="3"/>
      <c r="R48" s="8">
        <f t="shared" ref="R48:R52" si="52">O48-N48</f>
        <v>11.799999999999997</v>
      </c>
      <c r="S48" s="8">
        <f>P48-N48</f>
        <v>11.549999999999997</v>
      </c>
      <c r="T48" s="8">
        <f>R48/S47</f>
        <v>1.0111396743787486</v>
      </c>
      <c r="U48" s="8">
        <f>M48*T47*T48</f>
        <v>27.584754656258308</v>
      </c>
      <c r="V48" s="19">
        <f t="shared" si="49"/>
        <v>60.933851681595556</v>
      </c>
      <c r="W48" s="13"/>
      <c r="X48" s="13"/>
      <c r="Y48" s="6">
        <v>14</v>
      </c>
      <c r="Z48" s="1">
        <v>12.52</v>
      </c>
      <c r="AA48" s="7">
        <f t="shared" si="50"/>
        <v>25.84</v>
      </c>
      <c r="AB48" s="27">
        <v>42.89</v>
      </c>
      <c r="AC48" s="26">
        <v>42.48</v>
      </c>
      <c r="AD48" s="3"/>
      <c r="AE48" s="8">
        <f t="shared" ref="AE48:AE52" si="53">AB48-AA48</f>
        <v>17.05</v>
      </c>
      <c r="AF48" s="8">
        <f>AC48-AA48</f>
        <v>16.639999999999997</v>
      </c>
      <c r="AG48" s="8">
        <f>AE48/AF47</f>
        <v>1.0070880094506791</v>
      </c>
      <c r="AH48" s="8">
        <f>Z48*AG47*AG48</f>
        <v>11.328931723920011</v>
      </c>
      <c r="AI48" s="19">
        <f t="shared" si="51"/>
        <v>55.533979038823588</v>
      </c>
      <c r="AL48" s="49"/>
      <c r="AO48" s="49"/>
    </row>
    <row r="49" spans="2:41" x14ac:dyDescent="0.25">
      <c r="B49" s="31">
        <v>21</v>
      </c>
      <c r="C49" s="48">
        <f t="shared" si="46"/>
        <v>56.376501171532126</v>
      </c>
      <c r="D49" s="31">
        <f t="shared" si="47"/>
        <v>1.7760940723083427</v>
      </c>
      <c r="K49" s="13"/>
      <c r="L49" s="6">
        <v>21</v>
      </c>
      <c r="M49" s="1">
        <v>30.62</v>
      </c>
      <c r="N49" s="7">
        <f t="shared" si="48"/>
        <v>25.36</v>
      </c>
      <c r="O49" s="27">
        <v>36.9</v>
      </c>
      <c r="P49" s="26">
        <v>36.520000000000003</v>
      </c>
      <c r="Q49" s="3"/>
      <c r="R49" s="8">
        <f t="shared" si="52"/>
        <v>11.54</v>
      </c>
      <c r="S49" s="8">
        <f t="shared" ref="S49:S52" si="54">P49-N49</f>
        <v>11.160000000000004</v>
      </c>
      <c r="T49" s="8">
        <f t="shared" ref="T49:T52" si="55">R49/S48</f>
        <v>0.99913419913419932</v>
      </c>
      <c r="U49" s="8">
        <f>M49*T49*T48*T47</f>
        <v>24.953101509164192</v>
      </c>
      <c r="V49" s="19">
        <f t="shared" si="49"/>
        <v>55.120613008977671</v>
      </c>
      <c r="W49" s="13"/>
      <c r="X49" s="13"/>
      <c r="Y49" s="6">
        <v>21</v>
      </c>
      <c r="Z49" s="1">
        <v>11.59</v>
      </c>
      <c r="AA49" s="7">
        <f t="shared" si="50"/>
        <v>25.84</v>
      </c>
      <c r="AB49" s="27">
        <v>42.48</v>
      </c>
      <c r="AC49" s="26">
        <v>41.72</v>
      </c>
      <c r="AD49" s="3"/>
      <c r="AE49" s="8">
        <f t="shared" si="53"/>
        <v>16.639999999999997</v>
      </c>
      <c r="AF49" s="8">
        <f t="shared" ref="AF49:AF52" si="56">AC49-AA49</f>
        <v>15.879999999999999</v>
      </c>
      <c r="AG49" s="8">
        <f t="shared" ref="AG49:AG52" si="57">AE49/AF48</f>
        <v>1</v>
      </c>
      <c r="AH49" s="8">
        <f>Z49*AG49*AG48*AG47</f>
        <v>10.487405645386017</v>
      </c>
      <c r="AI49" s="19">
        <f t="shared" si="51"/>
        <v>51.40885120287264</v>
      </c>
      <c r="AL49" s="49"/>
      <c r="AO49" s="49"/>
    </row>
    <row r="50" spans="2:41" x14ac:dyDescent="0.25">
      <c r="B50" s="31">
        <v>28</v>
      </c>
      <c r="C50" s="48">
        <f t="shared" si="46"/>
        <v>51.472763464194607</v>
      </c>
      <c r="D50" s="31">
        <f t="shared" si="47"/>
        <v>0.61692830089062778</v>
      </c>
      <c r="K50" s="13"/>
      <c r="L50" s="6">
        <v>28</v>
      </c>
      <c r="M50" s="1">
        <v>28</v>
      </c>
      <c r="N50" s="7">
        <f t="shared" si="48"/>
        <v>25.36</v>
      </c>
      <c r="O50" s="1">
        <v>36.659999999999997</v>
      </c>
      <c r="P50" s="1">
        <v>36.29</v>
      </c>
      <c r="Q50" s="3"/>
      <c r="R50" s="8">
        <f t="shared" si="52"/>
        <v>11.299999999999997</v>
      </c>
      <c r="S50" s="8">
        <f t="shared" si="54"/>
        <v>10.93</v>
      </c>
      <c r="T50" s="8">
        <f t="shared" si="55"/>
        <v>1.0125448028673829</v>
      </c>
      <c r="U50" s="8">
        <f>M50*T50*T49*T48*T47</f>
        <v>23.104236804661678</v>
      </c>
      <c r="V50" s="19">
        <f t="shared" si="49"/>
        <v>51.036529279128949</v>
      </c>
      <c r="W50" s="13"/>
      <c r="X50" s="13"/>
      <c r="Y50" s="6">
        <v>28</v>
      </c>
      <c r="Z50" s="1">
        <v>10.220000000000001</v>
      </c>
      <c r="AA50" s="7">
        <f t="shared" si="50"/>
        <v>25.84</v>
      </c>
      <c r="AB50" s="1">
        <v>41.81</v>
      </c>
      <c r="AC50" s="1">
        <v>40.94</v>
      </c>
      <c r="AD50" s="3"/>
      <c r="AE50" s="8">
        <f t="shared" si="53"/>
        <v>15.970000000000002</v>
      </c>
      <c r="AF50" s="8">
        <f t="shared" si="56"/>
        <v>15.099999999999998</v>
      </c>
      <c r="AG50" s="8">
        <f t="shared" si="57"/>
        <v>1.0056675062972293</v>
      </c>
      <c r="AH50" s="8">
        <f>Z50*AG50*AG49*AG48*AG47</f>
        <v>9.3001498108258343</v>
      </c>
      <c r="AI50" s="19">
        <f t="shared" si="51"/>
        <v>45.588969660910955</v>
      </c>
      <c r="AL50" s="49"/>
      <c r="AO50" s="49"/>
    </row>
    <row r="51" spans="2:41" x14ac:dyDescent="0.25">
      <c r="B51" s="31">
        <v>35</v>
      </c>
      <c r="C51" s="48">
        <f t="shared" si="46"/>
        <v>47.036692930594967</v>
      </c>
      <c r="D51" s="31">
        <f t="shared" si="47"/>
        <v>0.53945527726793441</v>
      </c>
      <c r="K51" s="13"/>
      <c r="L51" s="6">
        <v>35</v>
      </c>
      <c r="M51" s="1">
        <v>25.92</v>
      </c>
      <c r="N51" s="7">
        <f t="shared" si="48"/>
        <v>25.36</v>
      </c>
      <c r="O51" s="26">
        <v>36.33</v>
      </c>
      <c r="P51" s="26">
        <v>35.840000000000003</v>
      </c>
      <c r="Q51" s="3"/>
      <c r="R51" s="8">
        <f t="shared" si="52"/>
        <v>10.969999999999999</v>
      </c>
      <c r="S51" s="8">
        <f t="shared" si="54"/>
        <v>10.480000000000004</v>
      </c>
      <c r="T51" s="8">
        <f t="shared" si="55"/>
        <v>1.0036596523330283</v>
      </c>
      <c r="U51" s="8">
        <f>M51*T51*T50*T49*T48*T47</f>
        <v>21.466194429505403</v>
      </c>
      <c r="V51" s="19">
        <f t="shared" si="49"/>
        <v>47.418145415297992</v>
      </c>
      <c r="W51" s="13"/>
      <c r="X51" s="13"/>
      <c r="Y51" s="6">
        <v>35</v>
      </c>
      <c r="Z51" s="1">
        <v>9.31</v>
      </c>
      <c r="AA51" s="7">
        <f t="shared" si="50"/>
        <v>25.84</v>
      </c>
      <c r="AB51" s="26">
        <v>40.98</v>
      </c>
      <c r="AC51" s="26">
        <v>40.049999999999997</v>
      </c>
      <c r="AD51" s="3"/>
      <c r="AE51" s="8">
        <f t="shared" si="53"/>
        <v>15.139999999999997</v>
      </c>
      <c r="AF51" s="8">
        <f t="shared" si="56"/>
        <v>14.209999999999997</v>
      </c>
      <c r="AG51" s="8">
        <f t="shared" si="57"/>
        <v>1.0026490066225164</v>
      </c>
      <c r="AH51" s="8">
        <f>Z51*AG51*AG50*AG49*AG48*AG47</f>
        <v>8.4944968076182139</v>
      </c>
      <c r="AI51" s="19">
        <f t="shared" si="51"/>
        <v>41.63969023342262</v>
      </c>
      <c r="AL51" s="49"/>
      <c r="AO51" s="49"/>
    </row>
    <row r="52" spans="2:41" x14ac:dyDescent="0.25">
      <c r="B52" s="31">
        <v>42</v>
      </c>
      <c r="C52" s="78">
        <f t="shared" si="46"/>
        <v>42.407992445489228</v>
      </c>
      <c r="D52" s="31">
        <f t="shared" si="47"/>
        <v>0.88174155134460852</v>
      </c>
      <c r="K52" s="13"/>
      <c r="L52" s="29">
        <v>41</v>
      </c>
      <c r="M52" s="1">
        <v>22.95</v>
      </c>
      <c r="N52" s="7">
        <f t="shared" si="48"/>
        <v>25.36</v>
      </c>
      <c r="O52" s="26">
        <v>35.79</v>
      </c>
      <c r="P52" s="26">
        <v>34.92</v>
      </c>
      <c r="Q52" s="3"/>
      <c r="R52" s="8">
        <f t="shared" si="52"/>
        <v>10.43</v>
      </c>
      <c r="S52" s="8">
        <f t="shared" si="54"/>
        <v>9.5600000000000023</v>
      </c>
      <c r="T52" s="8">
        <f t="shared" si="55"/>
        <v>0.99522900763358735</v>
      </c>
      <c r="U52" s="8">
        <f>M52*T52*T51*T50*T49*T48*T47</f>
        <v>18.915846325817036</v>
      </c>
      <c r="V52" s="19">
        <f t="shared" si="49"/>
        <v>41.784507015279509</v>
      </c>
      <c r="W52" s="13"/>
      <c r="X52" s="13"/>
      <c r="Y52" s="29">
        <v>41</v>
      </c>
      <c r="Z52" s="1">
        <v>8.16</v>
      </c>
      <c r="AA52" s="7">
        <f t="shared" si="50"/>
        <v>25.84</v>
      </c>
      <c r="AB52" s="26">
        <v>40.01</v>
      </c>
      <c r="AC52" s="26">
        <v>38.18</v>
      </c>
      <c r="AD52" s="3"/>
      <c r="AE52" s="8">
        <f t="shared" si="53"/>
        <v>14.169999999999998</v>
      </c>
      <c r="AF52" s="8">
        <f t="shared" si="56"/>
        <v>12.34</v>
      </c>
      <c r="AG52" s="8">
        <f t="shared" si="57"/>
        <v>0.99718508092892333</v>
      </c>
      <c r="AH52" s="8">
        <f>Z52*AG52*AG51*AG50*AG49*AG48*AG47</f>
        <v>7.4242725639410141</v>
      </c>
      <c r="AI52" s="19">
        <f t="shared" si="51"/>
        <v>36.393492960495166</v>
      </c>
      <c r="AL52" s="49"/>
      <c r="AO52" s="49"/>
    </row>
    <row r="53" spans="2:41" ht="15.75" thickBot="1" x14ac:dyDescent="0.3">
      <c r="K53" s="13"/>
      <c r="L53" s="13"/>
      <c r="M53" s="13"/>
      <c r="N53" s="13"/>
      <c r="O53" s="13"/>
      <c r="P53" s="13"/>
      <c r="Q53" s="13"/>
      <c r="R53" s="13"/>
      <c r="S53" s="13"/>
      <c r="T53" s="45">
        <f>SUM(T47:T52)</f>
        <v>5.8283559116522374</v>
      </c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45">
        <f>SUM(AG47:AG52)</f>
        <v>5.911087790766981</v>
      </c>
      <c r="AH53" s="13"/>
      <c r="AI53" s="13"/>
    </row>
    <row r="54" spans="2:41" ht="15.75" thickBot="1" x14ac:dyDescent="0.3">
      <c r="K54" s="15">
        <v>7000</v>
      </c>
      <c r="L54" s="93">
        <v>34908</v>
      </c>
      <c r="M54" s="94"/>
      <c r="N54" s="94"/>
      <c r="O54" s="94"/>
      <c r="P54" s="94"/>
      <c r="Q54" s="94"/>
      <c r="R54" s="94"/>
      <c r="S54" s="94"/>
      <c r="T54" s="94"/>
      <c r="U54" s="94"/>
      <c r="V54" s="95"/>
      <c r="W54" s="13"/>
      <c r="X54" s="15">
        <v>7001</v>
      </c>
      <c r="Y54" s="93">
        <v>34909</v>
      </c>
      <c r="Z54" s="94"/>
      <c r="AA54" s="94"/>
      <c r="AB54" s="94"/>
      <c r="AC54" s="94"/>
      <c r="AD54" s="94"/>
      <c r="AE54" s="94"/>
      <c r="AF54" s="94"/>
      <c r="AG54" s="94"/>
      <c r="AH54" s="94"/>
      <c r="AI54" s="95"/>
    </row>
    <row r="55" spans="2:41" ht="57" x14ac:dyDescent="0.25">
      <c r="B55" s="31" t="s">
        <v>51</v>
      </c>
      <c r="C55" s="31" t="s">
        <v>49</v>
      </c>
      <c r="D55" s="31" t="s">
        <v>50</v>
      </c>
      <c r="K55" s="13"/>
      <c r="L55" s="10" t="s">
        <v>0</v>
      </c>
      <c r="M55" s="11" t="s">
        <v>1</v>
      </c>
      <c r="N55" s="11" t="s">
        <v>2</v>
      </c>
      <c r="O55" s="11" t="s">
        <v>3</v>
      </c>
      <c r="P55" s="12" t="s">
        <v>4</v>
      </c>
      <c r="Q55" s="12" t="s">
        <v>5</v>
      </c>
      <c r="R55" s="11" t="s">
        <v>9</v>
      </c>
      <c r="S55" s="11" t="s">
        <v>10</v>
      </c>
      <c r="T55" s="11" t="s">
        <v>6</v>
      </c>
      <c r="U55" s="11" t="s">
        <v>7</v>
      </c>
      <c r="V55" s="5" t="s">
        <v>8</v>
      </c>
      <c r="W55" s="13"/>
      <c r="X55" s="13"/>
      <c r="Y55" s="10" t="s">
        <v>0</v>
      </c>
      <c r="Z55" s="11" t="s">
        <v>1</v>
      </c>
      <c r="AA55" s="11" t="s">
        <v>2</v>
      </c>
      <c r="AB55" s="11" t="s">
        <v>3</v>
      </c>
      <c r="AC55" s="12" t="s">
        <v>4</v>
      </c>
      <c r="AD55" s="12" t="s">
        <v>5</v>
      </c>
      <c r="AE55" s="11" t="s">
        <v>9</v>
      </c>
      <c r="AF55" s="11" t="s">
        <v>10</v>
      </c>
      <c r="AG55" s="11" t="s">
        <v>6</v>
      </c>
      <c r="AH55" s="11" t="s">
        <v>7</v>
      </c>
      <c r="AI55" s="5" t="s">
        <v>8</v>
      </c>
    </row>
    <row r="56" spans="2:41" x14ac:dyDescent="0.25">
      <c r="B56" s="31">
        <v>0</v>
      </c>
      <c r="C56" s="48">
        <f>AVERAGE(AI46,AI56)</f>
        <v>100</v>
      </c>
      <c r="D56" s="31">
        <f>STDEV(AI46,AI56)</f>
        <v>0</v>
      </c>
      <c r="K56" s="13"/>
      <c r="L56" s="6">
        <v>0</v>
      </c>
      <c r="M56" s="1">
        <v>46.62</v>
      </c>
      <c r="N56" s="28">
        <v>27.23</v>
      </c>
      <c r="O56" s="9"/>
      <c r="P56" s="28">
        <v>40.33</v>
      </c>
      <c r="Q56" s="7">
        <f>P56-N56</f>
        <v>13.099999999999998</v>
      </c>
      <c r="R56" s="2"/>
      <c r="S56" s="2"/>
      <c r="T56" s="2"/>
      <c r="U56" s="8">
        <f>M56</f>
        <v>46.62</v>
      </c>
      <c r="V56" s="19">
        <f>100*U56/$M$56</f>
        <v>100</v>
      </c>
      <c r="W56" s="13"/>
      <c r="X56" s="13"/>
      <c r="Y56" s="6">
        <v>0</v>
      </c>
      <c r="Z56" s="1">
        <v>20.149999999999999</v>
      </c>
      <c r="AA56" s="28">
        <v>25.49</v>
      </c>
      <c r="AB56" s="9"/>
      <c r="AC56" s="28">
        <v>35.71</v>
      </c>
      <c r="AD56" s="7">
        <f>AC56-AA56</f>
        <v>10.220000000000002</v>
      </c>
      <c r="AE56" s="2"/>
      <c r="AF56" s="2"/>
      <c r="AG56" s="2"/>
      <c r="AH56" s="8">
        <f>Z56</f>
        <v>20.149999999999999</v>
      </c>
      <c r="AI56" s="19">
        <f>100*AH56/$Z$56</f>
        <v>100</v>
      </c>
    </row>
    <row r="57" spans="2:41" x14ac:dyDescent="0.25">
      <c r="B57" s="31">
        <v>7</v>
      </c>
      <c r="C57" s="78">
        <f t="shared" ref="C57:C62" si="58">AVERAGE(AI47,AI57)</f>
        <v>69.883070836532994</v>
      </c>
      <c r="D57" s="31">
        <f t="shared" ref="D57:D62" si="59">STDEV(AI47,AI57)</f>
        <v>4.1523389996456723</v>
      </c>
      <c r="K57" s="13"/>
      <c r="L57" s="6">
        <v>7</v>
      </c>
      <c r="M57" s="1">
        <v>39.43</v>
      </c>
      <c r="N57" s="7">
        <f t="shared" ref="N57:N62" si="60">N56</f>
        <v>27.23</v>
      </c>
      <c r="O57" s="27">
        <v>37.840000000000003</v>
      </c>
      <c r="P57" s="26">
        <v>37.630000000000003</v>
      </c>
      <c r="Q57" s="3"/>
      <c r="R57" s="8">
        <f>O57-N57</f>
        <v>10.610000000000003</v>
      </c>
      <c r="S57" s="8">
        <f>P57-N57</f>
        <v>10.400000000000002</v>
      </c>
      <c r="T57" s="8">
        <f>R57/Q56</f>
        <v>0.80992366412213779</v>
      </c>
      <c r="U57" s="8">
        <f>M57*T57</f>
        <v>31.935290076335892</v>
      </c>
      <c r="V57" s="19">
        <f t="shared" ref="V57:V62" si="61">100*U57/$M$56</f>
        <v>68.501265715006198</v>
      </c>
      <c r="W57" s="13"/>
      <c r="X57" s="13"/>
      <c r="Y57" s="6">
        <v>7</v>
      </c>
      <c r="Z57" s="1">
        <v>16.09</v>
      </c>
      <c r="AA57" s="7">
        <f t="shared" ref="AA57:AA62" si="62">AA56</f>
        <v>25.49</v>
      </c>
      <c r="AB57" s="27">
        <v>34.81</v>
      </c>
      <c r="AC57" s="26">
        <v>34.409999999999997</v>
      </c>
      <c r="AD57" s="3"/>
      <c r="AE57" s="8">
        <f>AB57-AA57</f>
        <v>9.3200000000000038</v>
      </c>
      <c r="AF57" s="8">
        <f>AC57-AA57</f>
        <v>8.9199999999999982</v>
      </c>
      <c r="AG57" s="8">
        <f>AE57/AD56</f>
        <v>0.91193737769080252</v>
      </c>
      <c r="AH57" s="8">
        <f>Z57*AG57</f>
        <v>14.673072407045012</v>
      </c>
      <c r="AI57" s="19">
        <f t="shared" ref="AI57:AI62" si="63">100*AH57/$Z$56</f>
        <v>72.819217900967814</v>
      </c>
    </row>
    <row r="58" spans="2:41" x14ac:dyDescent="0.25">
      <c r="B58" s="31">
        <v>14</v>
      </c>
      <c r="C58" s="48">
        <f t="shared" si="58"/>
        <v>58.519418707545803</v>
      </c>
      <c r="D58" s="31">
        <f t="shared" si="59"/>
        <v>4.2220492691535965</v>
      </c>
      <c r="K58" s="13"/>
      <c r="L58" s="6">
        <v>14</v>
      </c>
      <c r="M58" s="1">
        <v>33.049999999999997</v>
      </c>
      <c r="N58" s="7">
        <f t="shared" si="60"/>
        <v>27.23</v>
      </c>
      <c r="O58" s="27">
        <v>37.659999999999997</v>
      </c>
      <c r="P58" s="26">
        <v>37.29</v>
      </c>
      <c r="Q58" s="3"/>
      <c r="R58" s="8">
        <f t="shared" ref="R58:R62" si="64">O58-N58</f>
        <v>10.429999999999996</v>
      </c>
      <c r="S58" s="8">
        <f>P58-N58</f>
        <v>10.059999999999999</v>
      </c>
      <c r="T58" s="8">
        <f>R58/S57</f>
        <v>1.0028846153846147</v>
      </c>
      <c r="U58" s="8">
        <f>M58*T57*T58</f>
        <v>26.845192417792124</v>
      </c>
      <c r="V58" s="19">
        <f t="shared" si="61"/>
        <v>57.582995319159423</v>
      </c>
      <c r="W58" s="13"/>
      <c r="X58" s="13"/>
      <c r="Y58" s="6">
        <v>14</v>
      </c>
      <c r="Z58" s="1">
        <v>13.59</v>
      </c>
      <c r="AA58" s="7">
        <f t="shared" si="62"/>
        <v>25.49</v>
      </c>
      <c r="AB58" s="27">
        <v>34.409999999999997</v>
      </c>
      <c r="AC58" s="26">
        <v>33.909999999999997</v>
      </c>
      <c r="AD58" s="3"/>
      <c r="AE58" s="8">
        <f t="shared" ref="AE58:AE62" si="65">AB58-AA58</f>
        <v>8.9199999999999982</v>
      </c>
      <c r="AF58" s="8">
        <f>AC58-AA58</f>
        <v>8.4199999999999982</v>
      </c>
      <c r="AG58" s="8">
        <f>AE58/AF57</f>
        <v>1</v>
      </c>
      <c r="AH58" s="8">
        <f>Z58*AG57*AG58</f>
        <v>12.393228962818005</v>
      </c>
      <c r="AI58" s="19">
        <f t="shared" si="63"/>
        <v>61.504858376268018</v>
      </c>
    </row>
    <row r="59" spans="2:41" x14ac:dyDescent="0.25">
      <c r="B59" s="31">
        <v>21</v>
      </c>
      <c r="C59" s="48">
        <f t="shared" si="58"/>
        <v>53.910640147174547</v>
      </c>
      <c r="D59" s="31">
        <f t="shared" si="59"/>
        <v>3.5380638552268198</v>
      </c>
      <c r="K59" s="13"/>
      <c r="L59" s="6">
        <v>21</v>
      </c>
      <c r="M59" s="1">
        <v>32.979999999999997</v>
      </c>
      <c r="N59" s="7">
        <f t="shared" si="60"/>
        <v>27.23</v>
      </c>
      <c r="O59" s="27">
        <v>37.32</v>
      </c>
      <c r="P59" s="26">
        <v>36.85</v>
      </c>
      <c r="Q59" s="3"/>
      <c r="R59" s="8">
        <f t="shared" si="64"/>
        <v>10.09</v>
      </c>
      <c r="S59" s="8">
        <f t="shared" ref="S59:S62" si="66">P59-N59</f>
        <v>9.620000000000001</v>
      </c>
      <c r="T59" s="8">
        <f t="shared" ref="T59:T62" si="67">R59/S58</f>
        <v>1.0029821073558649</v>
      </c>
      <c r="U59" s="8">
        <f>M59*T59*T58*T57</f>
        <v>26.868219907551165</v>
      </c>
      <c r="V59" s="19">
        <f t="shared" si="61"/>
        <v>57.632389334086589</v>
      </c>
      <c r="W59" s="13"/>
      <c r="X59" s="13"/>
      <c r="Y59" s="6">
        <v>21</v>
      </c>
      <c r="Z59" s="1">
        <v>12.45</v>
      </c>
      <c r="AA59" s="7">
        <f t="shared" si="62"/>
        <v>25.49</v>
      </c>
      <c r="AB59" s="27">
        <v>33.92</v>
      </c>
      <c r="AC59" s="26">
        <v>32.92</v>
      </c>
      <c r="AD59" s="3"/>
      <c r="AE59" s="8">
        <f t="shared" si="65"/>
        <v>8.4300000000000033</v>
      </c>
      <c r="AF59" s="8">
        <f t="shared" ref="AF59:AF62" si="68">AC59-AA59</f>
        <v>7.4300000000000033</v>
      </c>
      <c r="AG59" s="8">
        <f t="shared" ref="AG59:AG62" si="69">AE59/AF58</f>
        <v>1.0011876484560576</v>
      </c>
      <c r="AH59" s="8">
        <f>Z59*AG59*AG58*AG57</f>
        <v>11.367104461932504</v>
      </c>
      <c r="AI59" s="19">
        <f t="shared" si="63"/>
        <v>56.412429091476447</v>
      </c>
    </row>
    <row r="60" spans="2:41" x14ac:dyDescent="0.25">
      <c r="B60" s="31">
        <v>28</v>
      </c>
      <c r="C60" s="48">
        <f t="shared" si="58"/>
        <v>48.517579189895677</v>
      </c>
      <c r="D60" s="31">
        <f t="shared" si="59"/>
        <v>4.141679314785276</v>
      </c>
      <c r="K60" s="13"/>
      <c r="L60" s="6">
        <v>28</v>
      </c>
      <c r="M60" s="1">
        <v>29.86</v>
      </c>
      <c r="N60" s="7">
        <f t="shared" si="60"/>
        <v>27.23</v>
      </c>
      <c r="O60" s="26">
        <v>36.799999999999997</v>
      </c>
      <c r="P60" s="26">
        <v>36.22</v>
      </c>
      <c r="Q60" s="3"/>
      <c r="R60" s="8">
        <f t="shared" si="64"/>
        <v>9.5699999999999967</v>
      </c>
      <c r="S60" s="8">
        <f t="shared" si="66"/>
        <v>8.9899999999999984</v>
      </c>
      <c r="T60" s="8">
        <f t="shared" si="67"/>
        <v>0.99480249480249439</v>
      </c>
      <c r="U60" s="8">
        <f>M60*T60*T59*T58*T57</f>
        <v>24.199974704085133</v>
      </c>
      <c r="V60" s="19">
        <f t="shared" si="61"/>
        <v>51.908997649260264</v>
      </c>
      <c r="W60" s="13"/>
      <c r="X60" s="13"/>
      <c r="Y60" s="6">
        <v>28</v>
      </c>
      <c r="Z60" s="1">
        <v>11.4</v>
      </c>
      <c r="AA60" s="7">
        <f t="shared" si="62"/>
        <v>25.49</v>
      </c>
      <c r="AB60" s="26">
        <v>32.89</v>
      </c>
      <c r="AC60" s="26">
        <v>31.15</v>
      </c>
      <c r="AD60" s="3"/>
      <c r="AE60" s="8">
        <f t="shared" si="65"/>
        <v>7.4000000000000021</v>
      </c>
      <c r="AF60" s="8">
        <f t="shared" si="68"/>
        <v>5.66</v>
      </c>
      <c r="AG60" s="8">
        <f t="shared" si="69"/>
        <v>0.99596231493943455</v>
      </c>
      <c r="AH60" s="8">
        <f>Z60*AG60*AG59*AG58*AG57</f>
        <v>10.3664070268544</v>
      </c>
      <c r="AI60" s="19">
        <f t="shared" si="63"/>
        <v>51.4461887188804</v>
      </c>
    </row>
    <row r="61" spans="2:41" x14ac:dyDescent="0.25">
      <c r="B61" s="31">
        <v>35</v>
      </c>
      <c r="C61" s="48">
        <f t="shared" si="58"/>
        <v>44.539357434869601</v>
      </c>
      <c r="D61" s="31">
        <f t="shared" si="59"/>
        <v>4.1007486826547526</v>
      </c>
      <c r="K61" s="13"/>
      <c r="L61" s="6">
        <v>35</v>
      </c>
      <c r="M61" s="1">
        <v>26.14</v>
      </c>
      <c r="N61" s="7">
        <f t="shared" si="60"/>
        <v>27.23</v>
      </c>
      <c r="O61" s="26">
        <v>36.46</v>
      </c>
      <c r="P61" s="26">
        <v>35.93</v>
      </c>
      <c r="Q61" s="3"/>
      <c r="R61" s="8">
        <f t="shared" si="64"/>
        <v>9.23</v>
      </c>
      <c r="S61" s="8">
        <f t="shared" si="66"/>
        <v>8.6999999999999993</v>
      </c>
      <c r="T61" s="8">
        <f t="shared" si="67"/>
        <v>1.0266963292547278</v>
      </c>
      <c r="U61" s="8">
        <f>M61*T61*T60*T59*T58*T57</f>
        <v>21.75067309587482</v>
      </c>
      <c r="V61" s="19">
        <f t="shared" si="61"/>
        <v>46.655240445891941</v>
      </c>
      <c r="W61" s="13"/>
      <c r="X61" s="13"/>
      <c r="Y61" s="6">
        <v>35</v>
      </c>
      <c r="Z61" s="1">
        <v>10.42</v>
      </c>
      <c r="AA61" s="7">
        <f t="shared" si="62"/>
        <v>25.49</v>
      </c>
      <c r="AB61" s="26">
        <v>31.2</v>
      </c>
      <c r="AC61" s="26">
        <v>30.21</v>
      </c>
      <c r="AD61" s="3"/>
      <c r="AE61" s="8">
        <f t="shared" si="65"/>
        <v>5.7100000000000009</v>
      </c>
      <c r="AF61" s="8">
        <f t="shared" si="68"/>
        <v>4.7200000000000024</v>
      </c>
      <c r="AG61" s="8">
        <f t="shared" si="69"/>
        <v>1.0088339222614842</v>
      </c>
      <c r="AH61" s="8">
        <f>Z61*AG61*AG60*AG59*AG58*AG57</f>
        <v>9.5589634642177881</v>
      </c>
      <c r="AI61" s="19">
        <f t="shared" si="63"/>
        <v>47.439024636316574</v>
      </c>
    </row>
    <row r="62" spans="2:41" x14ac:dyDescent="0.25">
      <c r="B62" s="31">
        <v>42</v>
      </c>
      <c r="C62" s="78">
        <f t="shared" si="58"/>
        <v>39.867934342550072</v>
      </c>
      <c r="D62" s="31">
        <f t="shared" si="59"/>
        <v>4.9136021241723675</v>
      </c>
      <c r="K62" s="13"/>
      <c r="L62" s="6">
        <v>42</v>
      </c>
      <c r="M62" s="1">
        <v>23.89</v>
      </c>
      <c r="N62" s="7">
        <f t="shared" si="60"/>
        <v>27.23</v>
      </c>
      <c r="O62" s="26">
        <v>36.01</v>
      </c>
      <c r="P62" s="26">
        <v>35.58</v>
      </c>
      <c r="Q62" s="3"/>
      <c r="R62" s="8">
        <f t="shared" si="64"/>
        <v>8.7799999999999976</v>
      </c>
      <c r="S62" s="8">
        <f t="shared" si="66"/>
        <v>8.3499999999999979</v>
      </c>
      <c r="T62" s="8">
        <f t="shared" si="67"/>
        <v>1.0091954022988503</v>
      </c>
      <c r="U62" s="8">
        <f>M62*T62*T61*T60*T59*T58*T57</f>
        <v>20.061274985650847</v>
      </c>
      <c r="V62" s="19">
        <f t="shared" si="61"/>
        <v>43.031477875698947</v>
      </c>
      <c r="W62" s="13"/>
      <c r="X62" s="13"/>
      <c r="Y62" s="6">
        <v>42</v>
      </c>
      <c r="Z62" s="1">
        <v>9.48</v>
      </c>
      <c r="AA62" s="7">
        <f t="shared" si="62"/>
        <v>25.49</v>
      </c>
      <c r="AB62" s="26">
        <v>30.23</v>
      </c>
      <c r="AC62" s="26">
        <v>28.99</v>
      </c>
      <c r="AD62" s="3"/>
      <c r="AE62" s="8">
        <f t="shared" si="65"/>
        <v>4.740000000000002</v>
      </c>
      <c r="AF62" s="8">
        <f t="shared" si="68"/>
        <v>3.5</v>
      </c>
      <c r="AG62" s="8">
        <f t="shared" si="69"/>
        <v>1.0042372881355932</v>
      </c>
      <c r="AH62" s="8">
        <f>Z62*AG62*AG61*AG60*AG59*AG58*AG57</f>
        <v>8.7334887085079025</v>
      </c>
      <c r="AI62" s="19">
        <f t="shared" si="63"/>
        <v>43.342375724604977</v>
      </c>
    </row>
    <row r="63" spans="2:41" x14ac:dyDescent="0.25">
      <c r="K63" s="13"/>
      <c r="L63" s="13"/>
      <c r="M63" s="13"/>
      <c r="N63" s="13"/>
      <c r="O63" s="13"/>
      <c r="P63" s="13"/>
      <c r="Q63" s="13"/>
      <c r="R63" s="13"/>
      <c r="S63" s="13"/>
      <c r="T63" s="45">
        <f>SUM(T57:T62)</f>
        <v>5.8464846132186903</v>
      </c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45">
        <f>SUM(AG57:AG62)</f>
        <v>5.9221585514833723</v>
      </c>
      <c r="AH63" s="13"/>
      <c r="AI63" s="13"/>
    </row>
    <row r="64" spans="2:41" ht="15.75" thickBot="1" x14ac:dyDescent="0.3"/>
    <row r="65" spans="1:42" ht="15.75" thickBot="1" x14ac:dyDescent="0.3">
      <c r="A65" s="35">
        <v>4</v>
      </c>
      <c r="B65" s="35" t="s">
        <v>56</v>
      </c>
      <c r="C65" s="35"/>
      <c r="D65" s="35"/>
      <c r="E65" s="35"/>
      <c r="F65" s="35"/>
      <c r="G65" s="35"/>
      <c r="H65" s="35"/>
      <c r="I65" s="35"/>
      <c r="J65" s="35"/>
      <c r="K65" s="15">
        <v>7000</v>
      </c>
      <c r="L65" s="93">
        <v>34928</v>
      </c>
      <c r="M65" s="94"/>
      <c r="N65" s="94"/>
      <c r="O65" s="94"/>
      <c r="P65" s="94"/>
      <c r="Q65" s="94"/>
      <c r="R65" s="94"/>
      <c r="S65" s="94"/>
      <c r="T65" s="94"/>
      <c r="U65" s="94"/>
      <c r="V65" s="95"/>
      <c r="W65" s="13"/>
      <c r="X65" s="15">
        <v>7001</v>
      </c>
      <c r="Y65" s="93">
        <v>34929</v>
      </c>
      <c r="Z65" s="94"/>
      <c r="AA65" s="94"/>
      <c r="AB65" s="94"/>
      <c r="AC65" s="94"/>
      <c r="AD65" s="94"/>
      <c r="AE65" s="94"/>
      <c r="AF65" s="94"/>
      <c r="AG65" s="94"/>
      <c r="AH65" s="94"/>
      <c r="AI65" s="95"/>
      <c r="AL65" s="31"/>
      <c r="AM65" s="31"/>
      <c r="AN65" s="31"/>
      <c r="AO65" s="31"/>
      <c r="AP65" s="31"/>
    </row>
    <row r="66" spans="1:42" ht="57" x14ac:dyDescent="0.25">
      <c r="B66" s="31" t="s">
        <v>52</v>
      </c>
      <c r="C66" s="31" t="s">
        <v>49</v>
      </c>
      <c r="D66" s="31" t="s">
        <v>50</v>
      </c>
      <c r="K66" s="13"/>
      <c r="L66" s="10" t="s">
        <v>0</v>
      </c>
      <c r="M66" s="11" t="s">
        <v>1</v>
      </c>
      <c r="N66" s="11" t="s">
        <v>2</v>
      </c>
      <c r="O66" s="11" t="s">
        <v>3</v>
      </c>
      <c r="P66" s="12" t="s">
        <v>4</v>
      </c>
      <c r="Q66" s="12" t="s">
        <v>5</v>
      </c>
      <c r="R66" s="11" t="s">
        <v>9</v>
      </c>
      <c r="S66" s="11" t="s">
        <v>10</v>
      </c>
      <c r="T66" s="11" t="s">
        <v>6</v>
      </c>
      <c r="U66" s="11" t="s">
        <v>7</v>
      </c>
      <c r="V66" s="5" t="s">
        <v>8</v>
      </c>
      <c r="W66" s="13"/>
      <c r="X66" s="13"/>
      <c r="Y66" s="10" t="s">
        <v>0</v>
      </c>
      <c r="Z66" s="11" t="s">
        <v>1</v>
      </c>
      <c r="AA66" s="11" t="s">
        <v>2</v>
      </c>
      <c r="AB66" s="11" t="s">
        <v>3</v>
      </c>
      <c r="AC66" s="12" t="s">
        <v>4</v>
      </c>
      <c r="AD66" s="12" t="s">
        <v>5</v>
      </c>
      <c r="AE66" s="11" t="s">
        <v>9</v>
      </c>
      <c r="AF66" s="11" t="s">
        <v>10</v>
      </c>
      <c r="AG66" s="11" t="s">
        <v>6</v>
      </c>
      <c r="AH66" s="11" t="s">
        <v>7</v>
      </c>
      <c r="AI66" s="5" t="s">
        <v>8</v>
      </c>
      <c r="AL66" s="87"/>
      <c r="AM66" s="87"/>
      <c r="AO66" s="87"/>
      <c r="AP66" s="87"/>
    </row>
    <row r="67" spans="1:42" x14ac:dyDescent="0.25">
      <c r="B67" s="31">
        <v>0</v>
      </c>
      <c r="C67" s="48">
        <f>AVERAGE(V67,V77)</f>
        <v>100</v>
      </c>
      <c r="D67" s="31">
        <f>STDEV(V67,V77)</f>
        <v>0</v>
      </c>
      <c r="K67" s="13"/>
      <c r="L67" s="6">
        <v>0</v>
      </c>
      <c r="M67" s="1">
        <v>49.09</v>
      </c>
      <c r="N67" s="26">
        <v>25.39</v>
      </c>
      <c r="O67" s="9"/>
      <c r="P67" s="26">
        <v>40.25</v>
      </c>
      <c r="Q67" s="7">
        <f>P67-N67</f>
        <v>14.86</v>
      </c>
      <c r="R67" s="2"/>
      <c r="S67" s="2"/>
      <c r="T67" s="2"/>
      <c r="U67" s="8">
        <f>M67</f>
        <v>49.09</v>
      </c>
      <c r="V67" s="19">
        <f>100*U67/$M$67</f>
        <v>100</v>
      </c>
      <c r="W67" s="13"/>
      <c r="X67" s="13"/>
      <c r="Y67" s="6">
        <v>0</v>
      </c>
      <c r="Z67" s="1">
        <v>20.079999999999998</v>
      </c>
      <c r="AA67" s="26">
        <v>27.74</v>
      </c>
      <c r="AB67" s="9"/>
      <c r="AC67" s="26">
        <v>45.97</v>
      </c>
      <c r="AD67" s="7">
        <f>AC67-AA67</f>
        <v>18.23</v>
      </c>
      <c r="AE67" s="2"/>
      <c r="AF67" s="2"/>
      <c r="AG67" s="2"/>
      <c r="AH67" s="8">
        <f>Z67</f>
        <v>20.079999999999998</v>
      </c>
      <c r="AI67" s="19">
        <f>100*AH67/$Z$67</f>
        <v>100</v>
      </c>
      <c r="AL67" s="49"/>
      <c r="AO67" s="49"/>
    </row>
    <row r="68" spans="1:42" x14ac:dyDescent="0.25">
      <c r="B68" s="31">
        <v>7</v>
      </c>
      <c r="C68" s="78">
        <f t="shared" ref="C68:C73" si="70">AVERAGE(V68,V78)</f>
        <v>66.102139118089354</v>
      </c>
      <c r="D68" s="31">
        <f t="shared" ref="D68:D73" si="71">STDEV(V68,V78)</f>
        <v>0.42211865927521108</v>
      </c>
      <c r="K68" s="13"/>
      <c r="L68" s="6">
        <v>7</v>
      </c>
      <c r="M68" s="1">
        <v>40.44</v>
      </c>
      <c r="N68" s="7">
        <f t="shared" ref="N68:N73" si="72">N67</f>
        <v>25.39</v>
      </c>
      <c r="O68" s="27">
        <v>37.26</v>
      </c>
      <c r="P68" s="26">
        <v>37.01</v>
      </c>
      <c r="Q68" s="3"/>
      <c r="R68" s="8">
        <f>O68-N68</f>
        <v>11.869999999999997</v>
      </c>
      <c r="S68" s="8">
        <f>P68-N68</f>
        <v>11.619999999999997</v>
      </c>
      <c r="T68" s="8">
        <f>R68/Q67</f>
        <v>0.79878869448183032</v>
      </c>
      <c r="U68" s="8">
        <f>M68*T68</f>
        <v>32.303014804845219</v>
      </c>
      <c r="V68" s="19">
        <f t="shared" ref="V68:V73" si="73">100*U68/$M$67</f>
        <v>65.803656151650472</v>
      </c>
      <c r="W68" s="13"/>
      <c r="X68" s="13"/>
      <c r="Y68" s="6">
        <v>7</v>
      </c>
      <c r="Z68" s="1">
        <v>15.05</v>
      </c>
      <c r="AA68" s="7">
        <f t="shared" ref="AA68:AA73" si="74">AA67</f>
        <v>27.74</v>
      </c>
      <c r="AB68" s="27">
        <v>44.41</v>
      </c>
      <c r="AC68" s="26">
        <v>44.03</v>
      </c>
      <c r="AD68" s="3"/>
      <c r="AE68" s="8">
        <f>AB68-AA68</f>
        <v>16.669999999999998</v>
      </c>
      <c r="AF68" s="8">
        <f>AC68-AA68</f>
        <v>16.290000000000003</v>
      </c>
      <c r="AG68" s="8">
        <f>AE68/AD67</f>
        <v>0.91442676906198561</v>
      </c>
      <c r="AH68" s="8">
        <f>Z68*AG68</f>
        <v>13.762122874382884</v>
      </c>
      <c r="AI68" s="19">
        <f t="shared" ref="AI68:AI73" si="75">100*AH68/$Z$67</f>
        <v>68.536468497922741</v>
      </c>
      <c r="AL68" s="49"/>
      <c r="AO68" s="49"/>
    </row>
    <row r="69" spans="1:42" x14ac:dyDescent="0.25">
      <c r="B69" s="31">
        <v>14</v>
      </c>
      <c r="C69" s="48">
        <f t="shared" si="70"/>
        <v>57.837112035633027</v>
      </c>
      <c r="D69" s="31">
        <f t="shared" si="71"/>
        <v>2.0429032483614207</v>
      </c>
      <c r="K69" s="13"/>
      <c r="L69" s="6">
        <v>14</v>
      </c>
      <c r="M69" s="1">
        <v>34.39</v>
      </c>
      <c r="N69" s="7">
        <f t="shared" si="72"/>
        <v>25.39</v>
      </c>
      <c r="O69" s="27">
        <v>37.1</v>
      </c>
      <c r="P69" s="26">
        <v>36.47</v>
      </c>
      <c r="Q69" s="3"/>
      <c r="R69" s="8">
        <f t="shared" ref="R69:R73" si="76">O69-N69</f>
        <v>11.71</v>
      </c>
      <c r="S69" s="8">
        <f>P69-N69</f>
        <v>11.079999999999998</v>
      </c>
      <c r="T69" s="8">
        <f>R69/S68</f>
        <v>1.0077452667814117</v>
      </c>
      <c r="U69" s="8">
        <f>M69*T68*T69</f>
        <v>27.683108339916103</v>
      </c>
      <c r="V69" s="19">
        <f t="shared" si="73"/>
        <v>56.39256129540864</v>
      </c>
      <c r="W69" s="13"/>
      <c r="X69" s="13"/>
      <c r="Y69" s="6">
        <v>14</v>
      </c>
      <c r="Z69" s="1">
        <v>12.29</v>
      </c>
      <c r="AA69" s="7">
        <f t="shared" si="74"/>
        <v>27.74</v>
      </c>
      <c r="AB69" s="27">
        <v>44.08</v>
      </c>
      <c r="AC69" s="26">
        <v>43.08</v>
      </c>
      <c r="AD69" s="3"/>
      <c r="AE69" s="8">
        <f t="shared" ref="AE69:AE73" si="77">AB69-AA69</f>
        <v>16.34</v>
      </c>
      <c r="AF69" s="8">
        <f>AC69-AA69</f>
        <v>15.34</v>
      </c>
      <c r="AG69" s="8">
        <f>AE69/AF68</f>
        <v>1.0030693677102516</v>
      </c>
      <c r="AH69" s="8">
        <f>Z69*AG68*AG69</f>
        <v>11.272799482231505</v>
      </c>
      <c r="AI69" s="19">
        <f t="shared" si="75"/>
        <v>56.139439652547345</v>
      </c>
      <c r="AL69" s="49"/>
      <c r="AO69" s="49"/>
    </row>
    <row r="70" spans="1:42" x14ac:dyDescent="0.25">
      <c r="B70" s="31">
        <v>21</v>
      </c>
      <c r="C70" s="48">
        <f t="shared" si="70"/>
        <v>52.514714011828502</v>
      </c>
      <c r="D70" s="31">
        <f t="shared" si="71"/>
        <v>0.54338243492082894</v>
      </c>
      <c r="K70" s="13"/>
      <c r="L70" s="6">
        <v>21</v>
      </c>
      <c r="M70" s="1">
        <v>30.98</v>
      </c>
      <c r="N70" s="7">
        <f t="shared" si="72"/>
        <v>25.39</v>
      </c>
      <c r="O70" s="27">
        <v>36.76</v>
      </c>
      <c r="P70" s="26">
        <v>35.57</v>
      </c>
      <c r="Q70" s="3"/>
      <c r="R70" s="8">
        <f t="shared" si="76"/>
        <v>11.369999999999997</v>
      </c>
      <c r="S70" s="8">
        <f t="shared" ref="S70:S73" si="78">P70-N70</f>
        <v>10.18</v>
      </c>
      <c r="T70" s="8">
        <f t="shared" ref="T70:T73" si="79">R70/S69</f>
        <v>1.0261732851985559</v>
      </c>
      <c r="U70" s="8">
        <f>M70*T70*T69*T68</f>
        <v>25.590854893732573</v>
      </c>
      <c r="V70" s="19">
        <f t="shared" si="73"/>
        <v>52.13048460731833</v>
      </c>
      <c r="W70" s="13"/>
      <c r="X70" s="13"/>
      <c r="Y70" s="6">
        <v>21</v>
      </c>
      <c r="Z70" s="1">
        <v>9.7899999999999991</v>
      </c>
      <c r="AA70" s="7">
        <f t="shared" si="74"/>
        <v>27.74</v>
      </c>
      <c r="AB70" s="27">
        <v>43.22</v>
      </c>
      <c r="AC70" s="26">
        <v>42.29</v>
      </c>
      <c r="AD70" s="3"/>
      <c r="AE70" s="8">
        <f t="shared" si="77"/>
        <v>15.48</v>
      </c>
      <c r="AF70" s="8">
        <f t="shared" ref="AF70:AF73" si="80">AC70-AA70</f>
        <v>14.55</v>
      </c>
      <c r="AG70" s="8">
        <f t="shared" ref="AG70:AG73" si="81">AE70/AF69</f>
        <v>1.0091264667535855</v>
      </c>
      <c r="AH70" s="8">
        <f>Z70*AG70*AG69*AG68</f>
        <v>9.0616688570996597</v>
      </c>
      <c r="AI70" s="19">
        <f t="shared" si="75"/>
        <v>45.127832953683566</v>
      </c>
      <c r="AL70" s="49"/>
      <c r="AO70" s="49"/>
    </row>
    <row r="71" spans="1:42" x14ac:dyDescent="0.25">
      <c r="B71" s="31">
        <v>28</v>
      </c>
      <c r="C71" s="48">
        <f t="shared" si="70"/>
        <v>46.023011436673343</v>
      </c>
      <c r="D71" s="31">
        <f t="shared" si="71"/>
        <v>0.22024911396014168</v>
      </c>
      <c r="K71" s="13"/>
      <c r="L71" s="6">
        <v>28</v>
      </c>
      <c r="M71" s="1">
        <v>27.47</v>
      </c>
      <c r="N71" s="7">
        <f t="shared" si="72"/>
        <v>25.39</v>
      </c>
      <c r="O71" s="26">
        <v>35.56</v>
      </c>
      <c r="P71" s="26">
        <v>34.93</v>
      </c>
      <c r="Q71" s="3"/>
      <c r="R71" s="8">
        <f t="shared" si="76"/>
        <v>10.170000000000002</v>
      </c>
      <c r="S71" s="8">
        <f t="shared" si="78"/>
        <v>9.5399999999999991</v>
      </c>
      <c r="T71" s="8">
        <f t="shared" si="79"/>
        <v>0.99901768172888039</v>
      </c>
      <c r="U71" s="8">
        <f>M71*T71*T70*T69*T68</f>
        <v>22.669148904536232</v>
      </c>
      <c r="V71" s="19">
        <f t="shared" si="73"/>
        <v>46.178751078704892</v>
      </c>
      <c r="W71" s="13"/>
      <c r="X71" s="13"/>
      <c r="Y71" s="6">
        <v>28</v>
      </c>
      <c r="Z71" s="1">
        <v>9.49</v>
      </c>
      <c r="AA71" s="7">
        <f t="shared" si="74"/>
        <v>27.74</v>
      </c>
      <c r="AB71" s="26">
        <v>42.28</v>
      </c>
      <c r="AC71" s="26">
        <v>41.84</v>
      </c>
      <c r="AD71" s="3"/>
      <c r="AE71" s="8">
        <f t="shared" si="77"/>
        <v>14.540000000000003</v>
      </c>
      <c r="AF71" s="8">
        <f t="shared" si="80"/>
        <v>14.100000000000005</v>
      </c>
      <c r="AG71" s="8">
        <f t="shared" si="81"/>
        <v>0.99931271477663242</v>
      </c>
      <c r="AH71" s="8">
        <f>Z71*AG71*AG70*AG69*AG68</f>
        <v>8.7779503777215275</v>
      </c>
      <c r="AI71" s="19">
        <f t="shared" si="75"/>
        <v>43.714892319330325</v>
      </c>
      <c r="AL71" s="49"/>
      <c r="AO71" s="49"/>
    </row>
    <row r="72" spans="1:42" x14ac:dyDescent="0.25">
      <c r="B72" s="31">
        <v>35</v>
      </c>
      <c r="C72" s="48">
        <f t="shared" si="70"/>
        <v>39.566752240981884</v>
      </c>
      <c r="D72" s="31">
        <f t="shared" si="71"/>
        <v>0.69297729870321889</v>
      </c>
      <c r="K72" s="13"/>
      <c r="L72" s="6">
        <v>35</v>
      </c>
      <c r="M72" s="23">
        <v>23.1</v>
      </c>
      <c r="N72" s="7">
        <f t="shared" si="72"/>
        <v>25.39</v>
      </c>
      <c r="O72" s="26">
        <v>34.99</v>
      </c>
      <c r="P72" s="26">
        <v>34.75</v>
      </c>
      <c r="Q72" s="3"/>
      <c r="R72" s="8">
        <f t="shared" si="76"/>
        <v>9.6000000000000014</v>
      </c>
      <c r="S72" s="8">
        <f t="shared" si="78"/>
        <v>9.36</v>
      </c>
      <c r="T72" s="8">
        <f t="shared" si="79"/>
        <v>1.0062893081761008</v>
      </c>
      <c r="U72" s="8">
        <f>M72*T72*T71*T70*T69*T68</f>
        <v>19.18277328295612</v>
      </c>
      <c r="V72" s="24">
        <f t="shared" si="73"/>
        <v>39.076743293860503</v>
      </c>
      <c r="W72" s="13"/>
      <c r="X72" s="13"/>
      <c r="Y72" s="6">
        <v>35</v>
      </c>
      <c r="Z72" s="23">
        <v>7.81</v>
      </c>
      <c r="AA72" s="7">
        <f t="shared" si="74"/>
        <v>27.74</v>
      </c>
      <c r="AB72" s="26">
        <v>41.93</v>
      </c>
      <c r="AC72" s="26">
        <v>41.31</v>
      </c>
      <c r="AD72" s="3"/>
      <c r="AE72" s="8">
        <f t="shared" si="77"/>
        <v>14.190000000000001</v>
      </c>
      <c r="AF72" s="8">
        <f t="shared" si="80"/>
        <v>13.570000000000004</v>
      </c>
      <c r="AG72" s="8">
        <f t="shared" si="81"/>
        <v>1.006382978723404</v>
      </c>
      <c r="AH72" s="8">
        <f>Z72*AG72*AG71*AG70*AG69*AG68</f>
        <v>7.2701140795131307</v>
      </c>
      <c r="AI72" s="24">
        <f t="shared" si="75"/>
        <v>36.20574740793392</v>
      </c>
      <c r="AL72" s="49"/>
      <c r="AO72" s="49"/>
    </row>
    <row r="73" spans="1:42" x14ac:dyDescent="0.25">
      <c r="B73" s="31">
        <v>42</v>
      </c>
      <c r="C73" s="78">
        <f t="shared" si="70"/>
        <v>37.220113249953968</v>
      </c>
      <c r="D73" s="31">
        <f t="shared" si="71"/>
        <v>0.14002753842213031</v>
      </c>
      <c r="K73" s="13"/>
      <c r="L73" s="6">
        <v>42</v>
      </c>
      <c r="M73" s="1">
        <v>21.44</v>
      </c>
      <c r="N73" s="7">
        <f t="shared" si="72"/>
        <v>25.39</v>
      </c>
      <c r="O73" s="26">
        <v>34.97</v>
      </c>
      <c r="P73" s="26">
        <v>34.54</v>
      </c>
      <c r="Q73" s="3"/>
      <c r="R73" s="8">
        <f t="shared" si="76"/>
        <v>9.5799999999999983</v>
      </c>
      <c r="S73" s="8">
        <f t="shared" si="78"/>
        <v>9.1499999999999986</v>
      </c>
      <c r="T73" s="8">
        <f t="shared" si="79"/>
        <v>1.0235042735042734</v>
      </c>
      <c r="U73" s="8">
        <f>M73*T73*T72*T71*T70*T69*T68</f>
        <v>18.222747414656769</v>
      </c>
      <c r="V73" s="19">
        <f t="shared" si="73"/>
        <v>37.12109882798282</v>
      </c>
      <c r="W73" s="13"/>
      <c r="X73" s="13"/>
      <c r="Y73" s="6">
        <v>42</v>
      </c>
      <c r="Z73" s="1">
        <v>7.35</v>
      </c>
      <c r="AA73" s="7">
        <f t="shared" si="74"/>
        <v>27.74</v>
      </c>
      <c r="AB73" s="26">
        <v>41.26</v>
      </c>
      <c r="AC73" s="26">
        <v>40.44</v>
      </c>
      <c r="AD73" s="3"/>
      <c r="AE73" s="8">
        <f t="shared" si="77"/>
        <v>13.52</v>
      </c>
      <c r="AF73" s="8">
        <f t="shared" si="80"/>
        <v>12.7</v>
      </c>
      <c r="AG73" s="8">
        <f t="shared" si="81"/>
        <v>0.99631540162122301</v>
      </c>
      <c r="AH73" s="8">
        <f>Z73*AG73*AG72*AG71*AG70*AG69*AG68</f>
        <v>6.8167030374996678</v>
      </c>
      <c r="AI73" s="19">
        <f t="shared" si="75"/>
        <v>33.947724290336993</v>
      </c>
      <c r="AL73" s="49"/>
      <c r="AO73" s="49"/>
    </row>
    <row r="74" spans="1:42" ht="15.75" thickBot="1" x14ac:dyDescent="0.3">
      <c r="K74" s="13"/>
      <c r="L74" s="13"/>
      <c r="M74" s="13"/>
      <c r="N74" s="13"/>
      <c r="O74" s="13"/>
      <c r="P74" s="13"/>
      <c r="Q74" s="13"/>
      <c r="R74" s="13"/>
      <c r="S74" s="13"/>
      <c r="T74" s="45">
        <f>SUM(T68:T73)</f>
        <v>5.8615185098710523</v>
      </c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45">
        <f>SUM(AG68:AG73)</f>
        <v>5.9286336986470811</v>
      </c>
      <c r="AH74" s="13"/>
      <c r="AI74" s="13"/>
    </row>
    <row r="75" spans="1:42" ht="15.75" thickBot="1" x14ac:dyDescent="0.3">
      <c r="K75" s="15">
        <v>7000</v>
      </c>
      <c r="L75" s="93">
        <v>34938</v>
      </c>
      <c r="M75" s="94"/>
      <c r="N75" s="94"/>
      <c r="O75" s="94"/>
      <c r="P75" s="94"/>
      <c r="Q75" s="94"/>
      <c r="R75" s="94"/>
      <c r="S75" s="94"/>
      <c r="T75" s="94"/>
      <c r="U75" s="94"/>
      <c r="V75" s="95"/>
      <c r="W75" s="13"/>
      <c r="X75" s="15">
        <v>7001</v>
      </c>
      <c r="Y75" s="93">
        <v>34939</v>
      </c>
      <c r="Z75" s="94"/>
      <c r="AA75" s="94"/>
      <c r="AB75" s="94"/>
      <c r="AC75" s="94"/>
      <c r="AD75" s="94"/>
      <c r="AE75" s="94"/>
      <c r="AF75" s="94"/>
      <c r="AG75" s="94"/>
      <c r="AH75" s="94"/>
      <c r="AI75" s="95"/>
    </row>
    <row r="76" spans="1:42" ht="57" x14ac:dyDescent="0.25">
      <c r="B76" s="31" t="s">
        <v>51</v>
      </c>
      <c r="C76" s="31" t="s">
        <v>49</v>
      </c>
      <c r="D76" s="31" t="s">
        <v>50</v>
      </c>
      <c r="K76" s="13"/>
      <c r="L76" s="10" t="s">
        <v>0</v>
      </c>
      <c r="M76" s="11" t="s">
        <v>1</v>
      </c>
      <c r="N76" s="11" t="s">
        <v>2</v>
      </c>
      <c r="O76" s="11" t="s">
        <v>3</v>
      </c>
      <c r="P76" s="12" t="s">
        <v>4</v>
      </c>
      <c r="Q76" s="12" t="s">
        <v>5</v>
      </c>
      <c r="R76" s="11" t="s">
        <v>9</v>
      </c>
      <c r="S76" s="11" t="s">
        <v>10</v>
      </c>
      <c r="T76" s="11" t="s">
        <v>6</v>
      </c>
      <c r="U76" s="11" t="s">
        <v>7</v>
      </c>
      <c r="V76" s="5" t="s">
        <v>8</v>
      </c>
      <c r="W76" s="13"/>
      <c r="X76" s="13"/>
      <c r="Y76" s="10" t="s">
        <v>0</v>
      </c>
      <c r="Z76" s="11" t="s">
        <v>1</v>
      </c>
      <c r="AA76" s="11" t="s">
        <v>2</v>
      </c>
      <c r="AB76" s="11" t="s">
        <v>3</v>
      </c>
      <c r="AC76" s="12" t="s">
        <v>4</v>
      </c>
      <c r="AD76" s="12" t="s">
        <v>5</v>
      </c>
      <c r="AE76" s="11" t="s">
        <v>9</v>
      </c>
      <c r="AF76" s="11" t="s">
        <v>10</v>
      </c>
      <c r="AG76" s="11" t="s">
        <v>6</v>
      </c>
      <c r="AH76" s="11" t="s">
        <v>7</v>
      </c>
      <c r="AI76" s="5" t="s">
        <v>8</v>
      </c>
    </row>
    <row r="77" spans="1:42" x14ac:dyDescent="0.25">
      <c r="B77" s="31">
        <v>0</v>
      </c>
      <c r="C77" s="48">
        <f>AVERAGE(AI67,AI77)</f>
        <v>100</v>
      </c>
      <c r="D77" s="31">
        <f>STDEV(AI67,AI77)</f>
        <v>0</v>
      </c>
      <c r="K77" s="13"/>
      <c r="L77" s="6">
        <v>0</v>
      </c>
      <c r="M77" s="1">
        <v>49.17</v>
      </c>
      <c r="N77" s="26">
        <v>25.32</v>
      </c>
      <c r="O77" s="9"/>
      <c r="P77" s="26">
        <v>39.200000000000003</v>
      </c>
      <c r="Q77" s="7">
        <f>P77-N77</f>
        <v>13.880000000000003</v>
      </c>
      <c r="R77" s="2"/>
      <c r="S77" s="2"/>
      <c r="T77" s="2"/>
      <c r="U77" s="8">
        <f>M77</f>
        <v>49.17</v>
      </c>
      <c r="V77" s="19">
        <f>100*U77/$M$77</f>
        <v>100</v>
      </c>
      <c r="W77" s="13"/>
      <c r="X77" s="13"/>
      <c r="Y77" s="6">
        <v>0</v>
      </c>
      <c r="Z77" s="1">
        <v>20.059999999999999</v>
      </c>
      <c r="AA77" s="26">
        <v>24.89</v>
      </c>
      <c r="AB77" s="9"/>
      <c r="AC77" s="26">
        <v>39.07</v>
      </c>
      <c r="AD77" s="7">
        <f>AC77-AA77</f>
        <v>14.18</v>
      </c>
      <c r="AE77" s="2"/>
      <c r="AF77" s="2"/>
      <c r="AG77" s="2"/>
      <c r="AH77" s="8">
        <f>Z77</f>
        <v>20.059999999999999</v>
      </c>
      <c r="AI77" s="19">
        <f>100*AH77/$Z$77</f>
        <v>100</v>
      </c>
    </row>
    <row r="78" spans="1:42" x14ac:dyDescent="0.25">
      <c r="B78" s="31">
        <v>7</v>
      </c>
      <c r="C78" s="78">
        <f t="shared" ref="C78:C83" si="82">AVERAGE(AI68,AI78)</f>
        <v>69.911129259275981</v>
      </c>
      <c r="D78" s="31">
        <f t="shared" ref="D78:D83" si="83">STDEV(AI68,AI78)</f>
        <v>1.9440638923678872</v>
      </c>
      <c r="K78" s="13"/>
      <c r="L78" s="6">
        <v>7</v>
      </c>
      <c r="M78" s="1">
        <v>41.31</v>
      </c>
      <c r="N78" s="7">
        <f t="shared" ref="N78:N83" si="84">N77</f>
        <v>25.32</v>
      </c>
      <c r="O78" s="27">
        <v>36.29</v>
      </c>
      <c r="P78" s="26">
        <v>36.049999999999997</v>
      </c>
      <c r="Q78" s="3"/>
      <c r="R78" s="8">
        <f>O78-N78</f>
        <v>10.969999999999999</v>
      </c>
      <c r="S78" s="8">
        <f>P78-N78</f>
        <v>10.729999999999997</v>
      </c>
      <c r="T78" s="8">
        <f>R78/Q77</f>
        <v>0.79034582132564823</v>
      </c>
      <c r="U78" s="8">
        <f>M78*T78</f>
        <v>32.649185878962527</v>
      </c>
      <c r="V78" s="19">
        <f t="shared" ref="V78:V83" si="85">100*U78/$M$77</f>
        <v>66.400622084528223</v>
      </c>
      <c r="W78" s="13"/>
      <c r="X78" s="13"/>
      <c r="Y78" s="6">
        <v>7</v>
      </c>
      <c r="Z78" s="1">
        <v>15.78</v>
      </c>
      <c r="AA78" s="7">
        <f t="shared" ref="AA78:AA83" si="86">AA77</f>
        <v>24.89</v>
      </c>
      <c r="AB78" s="27">
        <v>37.74</v>
      </c>
      <c r="AC78" s="26">
        <v>37.340000000000003</v>
      </c>
      <c r="AD78" s="3"/>
      <c r="AE78" s="8">
        <f>AB78-AA78</f>
        <v>12.850000000000001</v>
      </c>
      <c r="AF78" s="8">
        <f>AC78-AA78</f>
        <v>12.450000000000003</v>
      </c>
      <c r="AG78" s="8">
        <f>AE78/AD77</f>
        <v>0.90620592383638943</v>
      </c>
      <c r="AH78" s="8">
        <f>Z78*AG78</f>
        <v>14.299929478138225</v>
      </c>
      <c r="AI78" s="19">
        <f t="shared" ref="AI78:AI83" si="87">100*AH78/$Z$77</f>
        <v>71.285790020629236</v>
      </c>
    </row>
    <row r="79" spans="1:42" x14ac:dyDescent="0.25">
      <c r="B79" s="31">
        <v>14</v>
      </c>
      <c r="C79" s="48">
        <f t="shared" si="82"/>
        <v>56.710924330309339</v>
      </c>
      <c r="D79" s="31">
        <f t="shared" si="83"/>
        <v>0.80820138197942482</v>
      </c>
      <c r="K79" s="13"/>
      <c r="L79" s="6">
        <v>14</v>
      </c>
      <c r="M79" s="1">
        <v>36.71</v>
      </c>
      <c r="N79" s="7">
        <f t="shared" si="84"/>
        <v>25.32</v>
      </c>
      <c r="O79" s="27">
        <v>36.1</v>
      </c>
      <c r="P79" s="26">
        <v>35.68</v>
      </c>
      <c r="Q79" s="3"/>
      <c r="R79" s="8">
        <f t="shared" ref="R79:R83" si="88">O79-N79</f>
        <v>10.780000000000001</v>
      </c>
      <c r="S79" s="8">
        <f>P79-N79</f>
        <v>10.36</v>
      </c>
      <c r="T79" s="8">
        <f>R79/S78</f>
        <v>1.0046598322460396</v>
      </c>
      <c r="U79" s="8">
        <f>M79*T78*T79</f>
        <v>29.148793586889092</v>
      </c>
      <c r="V79" s="19">
        <f t="shared" si="85"/>
        <v>59.281662775857413</v>
      </c>
      <c r="W79" s="13"/>
      <c r="X79" s="13"/>
      <c r="Y79" s="6">
        <v>14</v>
      </c>
      <c r="Z79" s="1">
        <v>12.67</v>
      </c>
      <c r="AA79" s="7">
        <f t="shared" si="86"/>
        <v>24.89</v>
      </c>
      <c r="AB79" s="27">
        <v>37.35</v>
      </c>
      <c r="AC79" s="26">
        <v>36.5</v>
      </c>
      <c r="AD79" s="3"/>
      <c r="AE79" s="8">
        <f t="shared" ref="AE79:AE83" si="89">AB79-AA79</f>
        <v>12.46</v>
      </c>
      <c r="AF79" s="8">
        <f>AC79-AA79</f>
        <v>11.61</v>
      </c>
      <c r="AG79" s="8">
        <f>AE79/AF78</f>
        <v>1.0008032128514055</v>
      </c>
      <c r="AH79" s="8">
        <f>Z79*AG78*AG79</f>
        <v>11.490851247019107</v>
      </c>
      <c r="AI79" s="19">
        <f t="shared" si="87"/>
        <v>57.282409008071326</v>
      </c>
    </row>
    <row r="80" spans="1:42" x14ac:dyDescent="0.25">
      <c r="B80" s="31">
        <v>21</v>
      </c>
      <c r="C80" s="48">
        <f t="shared" si="82"/>
        <v>47.466213310519748</v>
      </c>
      <c r="D80" s="31">
        <f t="shared" si="83"/>
        <v>3.3069692146245671</v>
      </c>
      <c r="K80" s="13"/>
      <c r="L80" s="6">
        <v>21</v>
      </c>
      <c r="M80" s="1">
        <v>32.29</v>
      </c>
      <c r="N80" s="7">
        <f t="shared" si="84"/>
        <v>25.32</v>
      </c>
      <c r="O80" s="4">
        <v>35.83</v>
      </c>
      <c r="P80" s="1">
        <v>35.380000000000003</v>
      </c>
      <c r="Q80" s="3"/>
      <c r="R80" s="8">
        <f t="shared" si="88"/>
        <v>10.509999999999998</v>
      </c>
      <c r="S80" s="8">
        <f t="shared" ref="S80:S83" si="90">P80-N80</f>
        <v>10.060000000000002</v>
      </c>
      <c r="T80" s="8">
        <f t="shared" ref="T80:T83" si="91">R80/S79</f>
        <v>1.0144787644787643</v>
      </c>
      <c r="U80" s="8">
        <f>M80*T80*T79*T78</f>
        <v>26.010410477813732</v>
      </c>
      <c r="V80" s="19">
        <f t="shared" si="85"/>
        <v>52.898943416338682</v>
      </c>
      <c r="W80" s="13"/>
      <c r="X80" s="13"/>
      <c r="Y80" s="6">
        <v>21</v>
      </c>
      <c r="Z80" s="1">
        <v>10.95</v>
      </c>
      <c r="AA80" s="7">
        <f t="shared" si="86"/>
        <v>24.89</v>
      </c>
      <c r="AB80" s="4">
        <v>36.57</v>
      </c>
      <c r="AC80" s="1">
        <v>35.520000000000003</v>
      </c>
      <c r="AD80" s="3"/>
      <c r="AE80" s="8">
        <f t="shared" si="89"/>
        <v>11.68</v>
      </c>
      <c r="AF80" s="8">
        <f t="shared" ref="AF80:AF83" si="92">AC80-AA80</f>
        <v>10.630000000000003</v>
      </c>
      <c r="AG80" s="8">
        <f t="shared" ref="AG80:AG83" si="93">AE80/AF79</f>
        <v>1.0060292850990527</v>
      </c>
      <c r="AH80" s="8">
        <f>Z80*AG80*AG79*AG78</f>
        <v>9.9908014896715986</v>
      </c>
      <c r="AI80" s="19">
        <f t="shared" si="87"/>
        <v>49.804593667355931</v>
      </c>
    </row>
    <row r="81" spans="1:42" x14ac:dyDescent="0.25">
      <c r="B81" s="31">
        <v>28</v>
      </c>
      <c r="C81" s="48">
        <f t="shared" si="82"/>
        <v>45.598497986031845</v>
      </c>
      <c r="D81" s="31">
        <f t="shared" si="83"/>
        <v>2.6638206800121105</v>
      </c>
      <c r="K81" s="13"/>
      <c r="L81" s="6">
        <v>28</v>
      </c>
      <c r="M81" s="1">
        <v>27.97</v>
      </c>
      <c r="N81" s="7">
        <f t="shared" si="84"/>
        <v>25.32</v>
      </c>
      <c r="O81" s="26">
        <v>35.39</v>
      </c>
      <c r="P81" s="26">
        <v>34.840000000000003</v>
      </c>
      <c r="Q81" s="3"/>
      <c r="R81" s="8">
        <f t="shared" si="88"/>
        <v>10.07</v>
      </c>
      <c r="S81" s="8">
        <f t="shared" si="90"/>
        <v>9.5200000000000031</v>
      </c>
      <c r="T81" s="8">
        <f t="shared" si="91"/>
        <v>1.000994035785288</v>
      </c>
      <c r="U81" s="8">
        <f>M81*T81*T80*T79*T78</f>
        <v>22.552937541425376</v>
      </c>
      <c r="V81" s="19">
        <f t="shared" si="85"/>
        <v>45.867271794641802</v>
      </c>
      <c r="W81" s="13"/>
      <c r="X81" s="13"/>
      <c r="Y81" s="6">
        <v>28</v>
      </c>
      <c r="Z81" s="1">
        <v>10.41</v>
      </c>
      <c r="AA81" s="7">
        <f t="shared" si="86"/>
        <v>24.89</v>
      </c>
      <c r="AB81" s="26">
        <v>35.549999999999997</v>
      </c>
      <c r="AC81" s="26">
        <v>34.67</v>
      </c>
      <c r="AD81" s="3"/>
      <c r="AE81" s="8">
        <f t="shared" si="89"/>
        <v>10.659999999999997</v>
      </c>
      <c r="AF81" s="8">
        <f t="shared" si="92"/>
        <v>9.7800000000000011</v>
      </c>
      <c r="AG81" s="8">
        <f t="shared" si="93"/>
        <v>1.0028222013170267</v>
      </c>
      <c r="AH81" s="8">
        <f>Z81*AG81*AG80*AG79*AG78</f>
        <v>9.5249099927383138</v>
      </c>
      <c r="AI81" s="19">
        <f t="shared" si="87"/>
        <v>47.482103652733372</v>
      </c>
    </row>
    <row r="82" spans="1:42" x14ac:dyDescent="0.25">
      <c r="B82" s="31">
        <v>35</v>
      </c>
      <c r="C82" s="48">
        <f t="shared" si="82"/>
        <v>37.621946254940539</v>
      </c>
      <c r="D82" s="31">
        <f t="shared" si="83"/>
        <v>2.0028076164539006</v>
      </c>
      <c r="K82" s="13"/>
      <c r="L82" s="29">
        <v>34</v>
      </c>
      <c r="M82" s="23">
        <v>24.35</v>
      </c>
      <c r="N82" s="7">
        <f t="shared" si="84"/>
        <v>25.32</v>
      </c>
      <c r="O82" s="26">
        <v>34.869999999999997</v>
      </c>
      <c r="P82" s="26">
        <v>34.69</v>
      </c>
      <c r="Q82" s="3"/>
      <c r="R82" s="8">
        <f t="shared" si="88"/>
        <v>9.5499999999999972</v>
      </c>
      <c r="S82" s="8">
        <f t="shared" si="90"/>
        <v>9.3699999999999974</v>
      </c>
      <c r="T82" s="8">
        <f t="shared" si="91"/>
        <v>1.003151260504201</v>
      </c>
      <c r="U82" s="8">
        <f>M82*T82*T81*T80*T79*T78</f>
        <v>19.695909476190376</v>
      </c>
      <c r="V82" s="24">
        <f t="shared" si="85"/>
        <v>40.056761188103266</v>
      </c>
      <c r="W82" s="13"/>
      <c r="X82" s="13"/>
      <c r="Y82" s="29">
        <v>34</v>
      </c>
      <c r="Z82" s="23">
        <v>8.5500000000000007</v>
      </c>
      <c r="AA82" s="7">
        <f t="shared" si="86"/>
        <v>24.89</v>
      </c>
      <c r="AB82" s="26">
        <v>34.68</v>
      </c>
      <c r="AC82" s="26">
        <v>34.07</v>
      </c>
      <c r="AD82" s="3"/>
      <c r="AE82" s="8">
        <f t="shared" si="89"/>
        <v>9.7899999999999991</v>
      </c>
      <c r="AF82" s="8">
        <f t="shared" si="92"/>
        <v>9.18</v>
      </c>
      <c r="AG82" s="8">
        <f t="shared" si="93"/>
        <v>1.0010224948875253</v>
      </c>
      <c r="AH82" s="8">
        <f>Z82*AG82*AG81*AG80*AG79*AG78</f>
        <v>7.8310519074505995</v>
      </c>
      <c r="AI82" s="24">
        <f t="shared" si="87"/>
        <v>39.038145101947158</v>
      </c>
    </row>
    <row r="83" spans="1:42" x14ac:dyDescent="0.25">
      <c r="B83" s="31">
        <v>42</v>
      </c>
      <c r="C83" s="78">
        <f t="shared" si="82"/>
        <v>35.979498709077134</v>
      </c>
      <c r="D83" s="31">
        <f t="shared" si="83"/>
        <v>2.8733629386650152</v>
      </c>
      <c r="K83" s="13"/>
      <c r="L83" s="6">
        <v>42</v>
      </c>
      <c r="M83" s="1">
        <v>22.47</v>
      </c>
      <c r="N83" s="7">
        <f t="shared" si="84"/>
        <v>25.32</v>
      </c>
      <c r="O83" s="26">
        <v>34.78</v>
      </c>
      <c r="P83" s="26">
        <v>34.36</v>
      </c>
      <c r="Q83" s="3"/>
      <c r="R83" s="8">
        <f t="shared" si="88"/>
        <v>9.4600000000000009</v>
      </c>
      <c r="S83" s="8">
        <f t="shared" si="90"/>
        <v>9.0399999999999991</v>
      </c>
      <c r="T83" s="8">
        <f t="shared" si="91"/>
        <v>1.0096051227321241</v>
      </c>
      <c r="U83" s="8">
        <f>M83*T83*T82*T81*T80*T79*T78</f>
        <v>18.34981507628558</v>
      </c>
      <c r="V83" s="19">
        <f t="shared" si="85"/>
        <v>37.319127671925116</v>
      </c>
      <c r="W83" s="13"/>
      <c r="X83" s="13"/>
      <c r="Y83" s="6">
        <v>42</v>
      </c>
      <c r="Z83" s="1">
        <v>8.2799999999999994</v>
      </c>
      <c r="AA83" s="7">
        <f t="shared" si="86"/>
        <v>24.89</v>
      </c>
      <c r="AB83" s="26">
        <v>34.119999999999997</v>
      </c>
      <c r="AC83" s="26">
        <v>33.22</v>
      </c>
      <c r="AD83" s="3"/>
      <c r="AE83" s="8">
        <f t="shared" si="89"/>
        <v>9.2299999999999969</v>
      </c>
      <c r="AF83" s="8">
        <f t="shared" si="92"/>
        <v>8.3299999999999983</v>
      </c>
      <c r="AG83" s="8">
        <f t="shared" si="93"/>
        <v>1.0054466230936816</v>
      </c>
      <c r="AH83" s="8">
        <f>Z83*AG83*AG82*AG81*AG80*AG79*AG78</f>
        <v>7.6250613894401429</v>
      </c>
      <c r="AI83" s="19">
        <f t="shared" si="87"/>
        <v>38.011273127817269</v>
      </c>
    </row>
    <row r="84" spans="1:42" x14ac:dyDescent="0.25">
      <c r="K84" s="13"/>
      <c r="L84" s="13"/>
      <c r="M84" s="13"/>
      <c r="N84" s="13"/>
      <c r="O84" s="13"/>
      <c r="P84" s="13"/>
      <c r="Q84" s="13"/>
      <c r="R84" s="13"/>
      <c r="S84" s="13"/>
      <c r="T84" s="45">
        <f>SUM(T78:T83)</f>
        <v>5.8232348370720661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45">
        <f>SUM(AG78:AG83)</f>
        <v>5.9223297410850808</v>
      </c>
      <c r="AH84" s="13"/>
      <c r="AI84" s="13"/>
    </row>
    <row r="85" spans="1:42" ht="15.75" thickBot="1" x14ac:dyDescent="0.3"/>
    <row r="86" spans="1:42" ht="15.75" thickBot="1" x14ac:dyDescent="0.3">
      <c r="A86" s="35">
        <v>5</v>
      </c>
      <c r="B86" s="35" t="s">
        <v>57</v>
      </c>
      <c r="C86" s="35"/>
      <c r="D86" s="35"/>
      <c r="E86" s="35"/>
      <c r="F86" s="35"/>
      <c r="G86" s="35"/>
      <c r="H86" s="35"/>
      <c r="I86" s="35"/>
      <c r="J86" s="35"/>
      <c r="K86" s="15">
        <v>7000</v>
      </c>
      <c r="L86" s="93">
        <v>34980</v>
      </c>
      <c r="M86" s="94"/>
      <c r="N86" s="94"/>
      <c r="O86" s="94"/>
      <c r="P86" s="94"/>
      <c r="Q86" s="94"/>
      <c r="R86" s="94"/>
      <c r="S86" s="94"/>
      <c r="T86" s="94"/>
      <c r="U86" s="94"/>
      <c r="V86" s="95"/>
      <c r="W86" s="13"/>
      <c r="X86" s="15">
        <v>7001</v>
      </c>
      <c r="Y86" s="93">
        <v>34981</v>
      </c>
      <c r="Z86" s="94"/>
      <c r="AA86" s="94"/>
      <c r="AB86" s="94"/>
      <c r="AC86" s="94"/>
      <c r="AD86" s="94"/>
      <c r="AE86" s="94"/>
      <c r="AF86" s="94"/>
      <c r="AG86" s="94"/>
      <c r="AH86" s="94"/>
      <c r="AI86" s="95"/>
      <c r="AL86" s="31"/>
      <c r="AM86" s="31"/>
      <c r="AN86" s="31"/>
      <c r="AO86" s="31"/>
      <c r="AP86" s="31"/>
    </row>
    <row r="87" spans="1:42" ht="57" x14ac:dyDescent="0.25">
      <c r="B87" s="31" t="s">
        <v>52</v>
      </c>
      <c r="C87" s="31" t="s">
        <v>49</v>
      </c>
      <c r="D87" s="31" t="s">
        <v>50</v>
      </c>
      <c r="K87" s="13"/>
      <c r="L87" s="10" t="s">
        <v>0</v>
      </c>
      <c r="M87" s="11" t="s">
        <v>1</v>
      </c>
      <c r="N87" s="11" t="s">
        <v>2</v>
      </c>
      <c r="O87" s="11" t="s">
        <v>3</v>
      </c>
      <c r="P87" s="12" t="s">
        <v>4</v>
      </c>
      <c r="Q87" s="12" t="s">
        <v>5</v>
      </c>
      <c r="R87" s="11" t="s">
        <v>9</v>
      </c>
      <c r="S87" s="11" t="s">
        <v>10</v>
      </c>
      <c r="T87" s="11" t="s">
        <v>6</v>
      </c>
      <c r="U87" s="11" t="s">
        <v>7</v>
      </c>
      <c r="V87" s="5" t="s">
        <v>8</v>
      </c>
      <c r="W87" s="13"/>
      <c r="X87" s="13"/>
      <c r="Y87" s="10" t="s">
        <v>0</v>
      </c>
      <c r="Z87" s="11" t="s">
        <v>1</v>
      </c>
      <c r="AA87" s="11" t="s">
        <v>2</v>
      </c>
      <c r="AB87" s="11" t="s">
        <v>3</v>
      </c>
      <c r="AC87" s="12" t="s">
        <v>4</v>
      </c>
      <c r="AD87" s="12" t="s">
        <v>5</v>
      </c>
      <c r="AE87" s="11" t="s">
        <v>9</v>
      </c>
      <c r="AF87" s="11" t="s">
        <v>10</v>
      </c>
      <c r="AG87" s="11" t="s">
        <v>6</v>
      </c>
      <c r="AH87" s="11" t="s">
        <v>7</v>
      </c>
      <c r="AI87" s="5" t="s">
        <v>8</v>
      </c>
      <c r="AL87" s="87"/>
      <c r="AM87" s="87"/>
      <c r="AO87" s="87"/>
      <c r="AP87" s="87"/>
    </row>
    <row r="88" spans="1:42" x14ac:dyDescent="0.25">
      <c r="B88" s="31">
        <v>0</v>
      </c>
      <c r="C88" s="48">
        <f>AVERAGE(V88,V98)</f>
        <v>100</v>
      </c>
      <c r="D88" s="31">
        <f>STDEV(V88,V98)</f>
        <v>0</v>
      </c>
      <c r="K88" s="13"/>
      <c r="L88" s="6">
        <v>0</v>
      </c>
      <c r="M88" s="21">
        <v>47.4</v>
      </c>
      <c r="N88" s="26">
        <v>25.21</v>
      </c>
      <c r="O88" s="9"/>
      <c r="P88" s="26">
        <v>35.74</v>
      </c>
      <c r="Q88" s="7">
        <f>P88-N88</f>
        <v>10.530000000000001</v>
      </c>
      <c r="R88" s="2"/>
      <c r="S88" s="2"/>
      <c r="T88" s="2"/>
      <c r="U88" s="8">
        <f>M88</f>
        <v>47.4</v>
      </c>
      <c r="V88" s="19">
        <f>100*U88/$M$88</f>
        <v>100</v>
      </c>
      <c r="W88" s="13"/>
      <c r="X88" s="13"/>
      <c r="Y88" s="6">
        <v>0</v>
      </c>
      <c r="Z88" s="1">
        <v>20.61</v>
      </c>
      <c r="AA88" s="26">
        <v>25.42</v>
      </c>
      <c r="AB88" s="9"/>
      <c r="AC88" s="26">
        <v>36.28</v>
      </c>
      <c r="AD88" s="7">
        <f>AC88-AA88</f>
        <v>10.86</v>
      </c>
      <c r="AE88" s="2"/>
      <c r="AF88" s="2"/>
      <c r="AG88" s="2"/>
      <c r="AH88" s="8">
        <f>Z88</f>
        <v>20.61</v>
      </c>
      <c r="AI88" s="19">
        <f>100*AH88/$Z$88</f>
        <v>100</v>
      </c>
      <c r="AL88" s="49"/>
      <c r="AO88" s="49"/>
    </row>
    <row r="89" spans="1:42" x14ac:dyDescent="0.25">
      <c r="B89" s="31">
        <v>7</v>
      </c>
      <c r="C89" s="78">
        <f t="shared" ref="C89:C94" si="94">AVERAGE(V89,V99)</f>
        <v>67.109878239159386</v>
      </c>
      <c r="D89" s="31">
        <f t="shared" ref="D89:D94" si="95">STDEV(V89,V99)</f>
        <v>2.0592981627388092</v>
      </c>
      <c r="K89" s="13"/>
      <c r="L89" s="6">
        <v>7</v>
      </c>
      <c r="M89" s="1">
        <v>40.79</v>
      </c>
      <c r="N89" s="7">
        <f t="shared" ref="N89:N94" si="96">N88</f>
        <v>25.21</v>
      </c>
      <c r="O89" s="27">
        <v>33.6</v>
      </c>
      <c r="P89" s="26">
        <v>33.119999999999997</v>
      </c>
      <c r="Q89" s="3"/>
      <c r="R89" s="8">
        <f>O89-N89</f>
        <v>8.39</v>
      </c>
      <c r="S89" s="8">
        <f>P89-N89</f>
        <v>7.9099999999999966</v>
      </c>
      <c r="T89" s="8">
        <f>R89/Q88</f>
        <v>0.79677113010446343</v>
      </c>
      <c r="U89" s="8">
        <f>M89*T89</f>
        <v>32.50029439696106</v>
      </c>
      <c r="V89" s="19">
        <f t="shared" ref="V89:V94" si="97">100*U89/$M$88</f>
        <v>68.566021934516996</v>
      </c>
      <c r="W89" s="13"/>
      <c r="X89" s="13"/>
      <c r="Y89" s="6">
        <v>7</v>
      </c>
      <c r="Z89" s="1">
        <v>15.67</v>
      </c>
      <c r="AA89" s="7">
        <f t="shared" ref="AA89:AA94" si="98">AA88</f>
        <v>25.42</v>
      </c>
      <c r="AB89" s="27">
        <v>35.270000000000003</v>
      </c>
      <c r="AC89" s="26">
        <v>34.409999999999997</v>
      </c>
      <c r="AD89" s="3"/>
      <c r="AE89" s="8">
        <f>AB89-AA89</f>
        <v>9.8500000000000014</v>
      </c>
      <c r="AF89" s="8">
        <f>AC89-AA89</f>
        <v>8.9899999999999949</v>
      </c>
      <c r="AG89" s="8">
        <f>AE89/AD88</f>
        <v>0.90699815837937403</v>
      </c>
      <c r="AH89" s="8">
        <f>Z89*AG89</f>
        <v>14.212661141804791</v>
      </c>
      <c r="AI89" s="19">
        <f t="shared" ref="AI89:AI94" si="99">100*AH89/$Z$88</f>
        <v>68.960024948106692</v>
      </c>
      <c r="AL89" s="49"/>
      <c r="AO89" s="49"/>
    </row>
    <row r="90" spans="1:42" x14ac:dyDescent="0.25">
      <c r="B90" s="31">
        <v>14</v>
      </c>
      <c r="C90" s="48">
        <f t="shared" si="94"/>
        <v>56.752357228775821</v>
      </c>
      <c r="D90" s="31">
        <f t="shared" si="95"/>
        <v>3.0055447699298048</v>
      </c>
      <c r="K90" s="13"/>
      <c r="L90" s="6">
        <v>14</v>
      </c>
      <c r="M90" s="1">
        <v>34.46</v>
      </c>
      <c r="N90" s="7">
        <f t="shared" si="96"/>
        <v>25.21</v>
      </c>
      <c r="O90" s="27">
        <v>33.25</v>
      </c>
      <c r="P90" s="26">
        <v>32.44</v>
      </c>
      <c r="Q90" s="3"/>
      <c r="R90" s="8">
        <f t="shared" ref="R90:R94" si="100">O90-N90</f>
        <v>8.0399999999999991</v>
      </c>
      <c r="S90" s="8">
        <f>P90-N90</f>
        <v>7.2299999999999969</v>
      </c>
      <c r="T90" s="8">
        <f>R90/S89</f>
        <v>1.0164348925410875</v>
      </c>
      <c r="U90" s="8">
        <f>M90*T89*T90</f>
        <v>27.9079816021409</v>
      </c>
      <c r="V90" s="19">
        <f t="shared" si="97"/>
        <v>58.877598316752952</v>
      </c>
      <c r="W90" s="13"/>
      <c r="X90" s="13"/>
      <c r="Y90" s="6">
        <v>14</v>
      </c>
      <c r="Z90" s="1">
        <v>12.68</v>
      </c>
      <c r="AA90" s="7">
        <f t="shared" si="98"/>
        <v>25.42</v>
      </c>
      <c r="AB90" s="27">
        <v>34.44</v>
      </c>
      <c r="AC90" s="26">
        <v>33.130000000000003</v>
      </c>
      <c r="AD90" s="3"/>
      <c r="AE90" s="8">
        <f t="shared" ref="AE90:AE94" si="101">AB90-AA90</f>
        <v>9.019999999999996</v>
      </c>
      <c r="AF90" s="8">
        <f>AC90-AA90</f>
        <v>7.7100000000000009</v>
      </c>
      <c r="AG90" s="8">
        <f>AE90/AF89</f>
        <v>1.003337041156841</v>
      </c>
      <c r="AH90" s="8">
        <f>Z90*AG89*AG90</f>
        <v>11.539115079779664</v>
      </c>
      <c r="AI90" s="19">
        <f t="shared" si="99"/>
        <v>55.987943133331711</v>
      </c>
      <c r="AL90" s="49"/>
      <c r="AO90" s="49"/>
    </row>
    <row r="91" spans="1:42" x14ac:dyDescent="0.25">
      <c r="B91" s="31">
        <v>21</v>
      </c>
      <c r="C91" s="48">
        <f t="shared" si="94"/>
        <v>43.061144910297166</v>
      </c>
      <c r="D91" s="31">
        <f t="shared" si="95"/>
        <v>8.2705669909333359</v>
      </c>
      <c r="K91" s="13"/>
      <c r="L91" s="6">
        <v>21</v>
      </c>
      <c r="M91" s="1">
        <v>21.75</v>
      </c>
      <c r="N91" s="7">
        <f t="shared" si="96"/>
        <v>25.21</v>
      </c>
      <c r="O91" s="27">
        <v>32.450000000000003</v>
      </c>
      <c r="P91" s="26">
        <v>31.95</v>
      </c>
      <c r="Q91" s="3"/>
      <c r="R91" s="8">
        <f t="shared" si="100"/>
        <v>7.240000000000002</v>
      </c>
      <c r="S91" s="8">
        <f t="shared" ref="S91:S94" si="102">P91-N91</f>
        <v>6.7399999999999984</v>
      </c>
      <c r="T91" s="8">
        <f t="shared" ref="T91:T94" si="103">R91/S90</f>
        <v>1.0013831258644543</v>
      </c>
      <c r="U91" s="8">
        <f>M91*T91*T90*T89</f>
        <v>17.638948209799768</v>
      </c>
      <c r="V91" s="19">
        <f t="shared" si="97"/>
        <v>37.21297090675057</v>
      </c>
      <c r="W91" s="13"/>
      <c r="X91" s="13"/>
      <c r="Y91" s="6">
        <v>21</v>
      </c>
      <c r="Z91" s="1">
        <v>9.61</v>
      </c>
      <c r="AA91" s="7">
        <f t="shared" si="98"/>
        <v>25.42</v>
      </c>
      <c r="AB91" s="27">
        <v>33.15</v>
      </c>
      <c r="AC91" s="26">
        <v>32.03</v>
      </c>
      <c r="AD91" s="3"/>
      <c r="AE91" s="8">
        <f t="shared" si="101"/>
        <v>7.7299999999999969</v>
      </c>
      <c r="AF91" s="8">
        <f t="shared" ref="AF91:AF94" si="104">AC91-AA91</f>
        <v>6.6099999999999994</v>
      </c>
      <c r="AG91" s="8">
        <f t="shared" ref="AG91:AG94" si="105">AE91/AF90</f>
        <v>1.0025940337224379</v>
      </c>
      <c r="AH91" s="8">
        <f>Z91*AG91*AG90*AG89</f>
        <v>8.7680244984386277</v>
      </c>
      <c r="AI91" s="19">
        <f t="shared" si="99"/>
        <v>42.542573985631378</v>
      </c>
      <c r="AL91" s="49"/>
      <c r="AO91" s="49"/>
    </row>
    <row r="92" spans="1:42" x14ac:dyDescent="0.25">
      <c r="B92" s="31">
        <v>28</v>
      </c>
      <c r="C92" s="48">
        <f t="shared" si="94"/>
        <v>43.660928932226163</v>
      </c>
      <c r="D92" s="31">
        <f t="shared" si="95"/>
        <v>4.4744323125415466</v>
      </c>
      <c r="K92" s="13"/>
      <c r="L92" s="6">
        <v>28</v>
      </c>
      <c r="M92" s="1">
        <v>26.85</v>
      </c>
      <c r="N92" s="7">
        <f t="shared" si="96"/>
        <v>25.21</v>
      </c>
      <c r="O92" s="26">
        <v>32.08</v>
      </c>
      <c r="P92" s="26">
        <v>31.66</v>
      </c>
      <c r="Q92" s="3"/>
      <c r="R92" s="8">
        <f t="shared" si="100"/>
        <v>6.8699999999999974</v>
      </c>
      <c r="S92" s="8">
        <f t="shared" si="102"/>
        <v>6.4499999999999993</v>
      </c>
      <c r="T92" s="8">
        <f t="shared" si="103"/>
        <v>1.019287833827893</v>
      </c>
      <c r="U92" s="8">
        <f>M92*T92*T91*T90*T89</f>
        <v>22.194969591770249</v>
      </c>
      <c r="V92" s="19">
        <f t="shared" si="97"/>
        <v>46.824830362384496</v>
      </c>
      <c r="W92" s="13"/>
      <c r="X92" s="13"/>
      <c r="Y92" s="6">
        <v>28</v>
      </c>
      <c r="Z92" s="1">
        <v>10.08</v>
      </c>
      <c r="AA92" s="7">
        <f t="shared" si="98"/>
        <v>25.42</v>
      </c>
      <c r="AB92" s="26">
        <v>32.1</v>
      </c>
      <c r="AC92" s="26">
        <v>31.16</v>
      </c>
      <c r="AD92" s="3"/>
      <c r="AE92" s="8">
        <f t="shared" si="101"/>
        <v>6.68</v>
      </c>
      <c r="AF92" s="8">
        <f t="shared" si="104"/>
        <v>5.7399999999999984</v>
      </c>
      <c r="AG92" s="8">
        <f t="shared" si="105"/>
        <v>1.0105900151285931</v>
      </c>
      <c r="AH92" s="8">
        <f>Z92*AG92*AG91*AG90*AG89</f>
        <v>9.2942404106234839</v>
      </c>
      <c r="AI92" s="19">
        <f t="shared" si="99"/>
        <v>45.095780740531218</v>
      </c>
      <c r="AL92" s="49"/>
      <c r="AO92" s="49"/>
    </row>
    <row r="93" spans="1:42" x14ac:dyDescent="0.25">
      <c r="B93" s="31">
        <v>35</v>
      </c>
      <c r="C93" s="48">
        <f t="shared" si="94"/>
        <v>37.921982408786334</v>
      </c>
      <c r="D93" s="31">
        <f t="shared" si="95"/>
        <v>2.4295779358551797</v>
      </c>
      <c r="K93" s="13"/>
      <c r="L93" s="6">
        <v>35</v>
      </c>
      <c r="M93" s="1">
        <v>22.59</v>
      </c>
      <c r="N93" s="7">
        <f t="shared" si="96"/>
        <v>25.21</v>
      </c>
      <c r="O93" s="26">
        <v>31.7</v>
      </c>
      <c r="P93" s="26">
        <v>31.18</v>
      </c>
      <c r="Q93" s="3"/>
      <c r="R93" s="8">
        <f t="shared" si="100"/>
        <v>6.4899999999999984</v>
      </c>
      <c r="S93" s="8">
        <f t="shared" si="102"/>
        <v>5.9699999999999989</v>
      </c>
      <c r="T93" s="8">
        <f t="shared" si="103"/>
        <v>1.0062015503875967</v>
      </c>
      <c r="U93" s="8">
        <f>M93*T93*T92*T91*T90*T89</f>
        <v>18.789337931816455</v>
      </c>
      <c r="V93" s="19">
        <f t="shared" si="97"/>
        <v>39.63995344265075</v>
      </c>
      <c r="W93" s="13"/>
      <c r="X93" s="13"/>
      <c r="Y93" s="6">
        <v>35</v>
      </c>
      <c r="Z93" s="1">
        <v>8.4</v>
      </c>
      <c r="AA93" s="7">
        <f t="shared" si="98"/>
        <v>25.42</v>
      </c>
      <c r="AB93" s="26">
        <v>31.18</v>
      </c>
      <c r="AC93" s="26">
        <v>30.35</v>
      </c>
      <c r="AD93" s="3"/>
      <c r="AE93" s="8">
        <f t="shared" si="101"/>
        <v>5.759999999999998</v>
      </c>
      <c r="AF93" s="8">
        <f t="shared" si="104"/>
        <v>4.93</v>
      </c>
      <c r="AG93" s="8">
        <f t="shared" si="105"/>
        <v>1.0034843205574913</v>
      </c>
      <c r="AH93" s="8">
        <f>Z93*AG93*AG92*AG91*AG90*AG89</f>
        <v>7.7721871029604053</v>
      </c>
      <c r="AI93" s="19">
        <f t="shared" si="99"/>
        <v>37.710757413684647</v>
      </c>
      <c r="AL93" s="49"/>
      <c r="AO93" s="49"/>
    </row>
    <row r="94" spans="1:42" x14ac:dyDescent="0.25">
      <c r="B94" s="31">
        <v>42</v>
      </c>
      <c r="C94" s="78">
        <f t="shared" si="94"/>
        <v>34.812691605757919</v>
      </c>
      <c r="D94" s="31">
        <f t="shared" si="95"/>
        <v>3.3105130842483441</v>
      </c>
      <c r="K94" s="13"/>
      <c r="L94" s="6">
        <v>42</v>
      </c>
      <c r="M94" s="1">
        <v>20.79</v>
      </c>
      <c r="N94" s="7">
        <f t="shared" si="96"/>
        <v>25.21</v>
      </c>
      <c r="O94" s="26">
        <v>31.29</v>
      </c>
      <c r="P94" s="26">
        <v>30.86</v>
      </c>
      <c r="Q94" s="3"/>
      <c r="R94" s="8">
        <f t="shared" si="100"/>
        <v>6.0799999999999983</v>
      </c>
      <c r="S94" s="8">
        <f t="shared" si="102"/>
        <v>5.6499999999999986</v>
      </c>
      <c r="T94" s="8">
        <f t="shared" si="103"/>
        <v>1.0184254606365157</v>
      </c>
      <c r="U94" s="8">
        <f>M94*T94*T93*T92*T91*T90*T89</f>
        <v>17.610795904140602</v>
      </c>
      <c r="V94" s="19">
        <f t="shared" si="97"/>
        <v>37.153577856836712</v>
      </c>
      <c r="W94" s="13"/>
      <c r="X94" s="13"/>
      <c r="Y94" s="6">
        <v>42</v>
      </c>
      <c r="Z94" s="1">
        <v>8.09</v>
      </c>
      <c r="AA94" s="7">
        <f t="shared" si="98"/>
        <v>25.42</v>
      </c>
      <c r="AB94" s="26">
        <v>30.37</v>
      </c>
      <c r="AC94" s="26">
        <v>29.25</v>
      </c>
      <c r="AD94" s="3"/>
      <c r="AE94" s="8">
        <f t="shared" si="101"/>
        <v>4.9499999999999993</v>
      </c>
      <c r="AF94" s="8">
        <f t="shared" si="104"/>
        <v>3.8299999999999983</v>
      </c>
      <c r="AG94" s="8">
        <f t="shared" si="105"/>
        <v>1.0040567951318458</v>
      </c>
      <c r="AH94" s="8">
        <f>Z94*AG94*AG93*AG92*AG91*AG90*AG89</f>
        <v>7.5157229458031685</v>
      </c>
      <c r="AI94" s="19">
        <f t="shared" si="99"/>
        <v>36.466389838928521</v>
      </c>
      <c r="AL94" s="49"/>
      <c r="AO94" s="49"/>
    </row>
    <row r="95" spans="1:42" ht="15.75" thickBot="1" x14ac:dyDescent="0.3">
      <c r="K95" s="13"/>
      <c r="L95" s="13"/>
      <c r="M95" s="39" t="s">
        <v>41</v>
      </c>
      <c r="N95" s="13"/>
      <c r="O95" s="13"/>
      <c r="P95" s="13"/>
      <c r="Q95" s="13"/>
      <c r="R95" s="13"/>
      <c r="S95" s="13"/>
      <c r="T95" s="45">
        <f>SUM(T89:T94)</f>
        <v>5.8585039933620102</v>
      </c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45">
        <f>SUM(AG89:AG94)</f>
        <v>5.9310603640765835</v>
      </c>
      <c r="AH95" s="13"/>
      <c r="AI95" s="13"/>
    </row>
    <row r="96" spans="1:42" ht="15.75" thickBot="1" x14ac:dyDescent="0.3">
      <c r="K96" s="15">
        <v>7000</v>
      </c>
      <c r="L96" s="93">
        <v>34982</v>
      </c>
      <c r="M96" s="94"/>
      <c r="N96" s="94"/>
      <c r="O96" s="94"/>
      <c r="P96" s="94"/>
      <c r="Q96" s="94"/>
      <c r="R96" s="94"/>
      <c r="S96" s="94"/>
      <c r="T96" s="94"/>
      <c r="U96" s="94"/>
      <c r="V96" s="95"/>
      <c r="W96" s="13"/>
      <c r="X96" s="15">
        <v>7001</v>
      </c>
      <c r="Y96" s="93">
        <v>34983</v>
      </c>
      <c r="Z96" s="94"/>
      <c r="AA96" s="94"/>
      <c r="AB96" s="94"/>
      <c r="AC96" s="94"/>
      <c r="AD96" s="94"/>
      <c r="AE96" s="94"/>
      <c r="AF96" s="94"/>
      <c r="AG96" s="94"/>
      <c r="AH96" s="94"/>
      <c r="AI96" s="95"/>
    </row>
    <row r="97" spans="1:42" ht="57" x14ac:dyDescent="0.25">
      <c r="B97" s="31" t="s">
        <v>51</v>
      </c>
      <c r="C97" s="31" t="s">
        <v>49</v>
      </c>
      <c r="D97" s="31" t="s">
        <v>50</v>
      </c>
      <c r="K97" s="13"/>
      <c r="L97" s="10" t="s">
        <v>0</v>
      </c>
      <c r="M97" s="11" t="s">
        <v>1</v>
      </c>
      <c r="N97" s="11" t="s">
        <v>2</v>
      </c>
      <c r="O97" s="11" t="s">
        <v>3</v>
      </c>
      <c r="P97" s="12" t="s">
        <v>4</v>
      </c>
      <c r="Q97" s="12" t="s">
        <v>5</v>
      </c>
      <c r="R97" s="11" t="s">
        <v>9</v>
      </c>
      <c r="S97" s="11" t="s">
        <v>10</v>
      </c>
      <c r="T97" s="11" t="s">
        <v>6</v>
      </c>
      <c r="U97" s="11" t="s">
        <v>7</v>
      </c>
      <c r="V97" s="5" t="s">
        <v>8</v>
      </c>
      <c r="W97" s="13"/>
      <c r="X97" s="13"/>
      <c r="Y97" s="10" t="s">
        <v>0</v>
      </c>
      <c r="Z97" s="11" t="s">
        <v>1</v>
      </c>
      <c r="AA97" s="11" t="s">
        <v>2</v>
      </c>
      <c r="AB97" s="11" t="s">
        <v>3</v>
      </c>
      <c r="AC97" s="12" t="s">
        <v>4</v>
      </c>
      <c r="AD97" s="12" t="s">
        <v>5</v>
      </c>
      <c r="AE97" s="11" t="s">
        <v>9</v>
      </c>
      <c r="AF97" s="11" t="s">
        <v>10</v>
      </c>
      <c r="AG97" s="11" t="s">
        <v>6</v>
      </c>
      <c r="AH97" s="11" t="s">
        <v>7</v>
      </c>
      <c r="AI97" s="5" t="s">
        <v>8</v>
      </c>
    </row>
    <row r="98" spans="1:42" x14ac:dyDescent="0.25">
      <c r="B98" s="31">
        <v>0</v>
      </c>
      <c r="C98" s="48">
        <f>AVERAGE(AI88,AI98)</f>
        <v>100</v>
      </c>
      <c r="D98" s="31">
        <f>STDEV(AI88,AI98)</f>
        <v>0</v>
      </c>
      <c r="K98" s="13"/>
      <c r="L98" s="6">
        <v>0</v>
      </c>
      <c r="M98" s="1">
        <v>46.64</v>
      </c>
      <c r="N98" s="26">
        <v>26.64</v>
      </c>
      <c r="O98" s="9"/>
      <c r="P98" s="26">
        <v>42.83</v>
      </c>
      <c r="Q98" s="7">
        <f>P98-N98</f>
        <v>16.189999999999998</v>
      </c>
      <c r="R98" s="2"/>
      <c r="S98" s="2"/>
      <c r="T98" s="2"/>
      <c r="U98" s="8">
        <f>M98</f>
        <v>46.64</v>
      </c>
      <c r="V98" s="19">
        <f>100*U98/$M$98</f>
        <v>100</v>
      </c>
      <c r="W98" s="13"/>
      <c r="X98" s="13"/>
      <c r="Y98" s="6">
        <v>0</v>
      </c>
      <c r="Z98" s="1">
        <v>20.52</v>
      </c>
      <c r="AA98" s="26">
        <v>27.85</v>
      </c>
      <c r="AB98" s="9"/>
      <c r="AC98" s="26">
        <v>40.6</v>
      </c>
      <c r="AD98" s="7">
        <f>AC98-AA98</f>
        <v>12.75</v>
      </c>
      <c r="AE98" s="2"/>
      <c r="AF98" s="2"/>
      <c r="AG98" s="2"/>
      <c r="AH98" s="8">
        <f>Z98</f>
        <v>20.52</v>
      </c>
      <c r="AI98" s="19">
        <f>100*AH98/$Z$98</f>
        <v>100</v>
      </c>
    </row>
    <row r="99" spans="1:42" x14ac:dyDescent="0.25">
      <c r="B99" s="31">
        <v>7</v>
      </c>
      <c r="C99" s="78">
        <f t="shared" ref="C99:C104" si="106">AVERAGE(AI89,AI99)</f>
        <v>68.922966263756351</v>
      </c>
      <c r="D99" s="31">
        <f t="shared" ref="D99:D104" si="107">STDEV(AI89,AI99)</f>
        <v>5.2408894011956891E-2</v>
      </c>
      <c r="K99" s="13"/>
      <c r="L99" s="6">
        <v>7</v>
      </c>
      <c r="M99" s="1">
        <v>38.61</v>
      </c>
      <c r="N99" s="7">
        <f t="shared" ref="N99:N104" si="108">N98</f>
        <v>26.64</v>
      </c>
      <c r="O99" s="27">
        <v>39.479999999999997</v>
      </c>
      <c r="P99" s="26">
        <v>38.92</v>
      </c>
      <c r="Q99" s="3"/>
      <c r="R99" s="8">
        <f>O99-N99</f>
        <v>12.839999999999996</v>
      </c>
      <c r="S99" s="8">
        <f>P99-N99</f>
        <v>12.280000000000001</v>
      </c>
      <c r="T99" s="8">
        <f>R99/Q98</f>
        <v>0.79308214947498445</v>
      </c>
      <c r="U99" s="8">
        <f>M99*T99</f>
        <v>30.620901791229148</v>
      </c>
      <c r="V99" s="19">
        <f t="shared" ref="V99:V104" si="109">100*U99/$M$98</f>
        <v>65.653734543801775</v>
      </c>
      <c r="W99" s="13"/>
      <c r="X99" s="13"/>
      <c r="Y99" s="6">
        <v>7</v>
      </c>
      <c r="Z99" s="1">
        <v>15.51</v>
      </c>
      <c r="AA99" s="7">
        <f t="shared" ref="AA99:AA104" si="110">AA98</f>
        <v>27.85</v>
      </c>
      <c r="AB99" s="27">
        <v>39.47</v>
      </c>
      <c r="AC99" s="26">
        <v>38.53</v>
      </c>
      <c r="AD99" s="3"/>
      <c r="AE99" s="8">
        <f>AB99-AA99</f>
        <v>11.619999999999997</v>
      </c>
      <c r="AF99" s="8">
        <f>AC99-AA99</f>
        <v>10.68</v>
      </c>
      <c r="AG99" s="8">
        <f>AE99/AD98</f>
        <v>0.91137254901960763</v>
      </c>
      <c r="AH99" s="8">
        <f>Z99*AG99</f>
        <v>14.135388235294114</v>
      </c>
      <c r="AI99" s="19">
        <f t="shared" ref="AI99:AI104" si="111">100*AH99/$Z$98</f>
        <v>68.885907579406009</v>
      </c>
    </row>
    <row r="100" spans="1:42" x14ac:dyDescent="0.25">
      <c r="B100" s="31">
        <v>14</v>
      </c>
      <c r="C100" s="48">
        <f t="shared" si="106"/>
        <v>55.702007409661661</v>
      </c>
      <c r="D100" s="31">
        <f t="shared" si="107"/>
        <v>0.40437417838115086</v>
      </c>
      <c r="K100" s="13"/>
      <c r="L100" s="6">
        <v>14</v>
      </c>
      <c r="M100" s="1">
        <v>31.56</v>
      </c>
      <c r="N100" s="7">
        <f t="shared" si="108"/>
        <v>26.64</v>
      </c>
      <c r="O100" s="27">
        <v>39.14</v>
      </c>
      <c r="P100" s="26">
        <v>38.74</v>
      </c>
      <c r="Q100" s="3"/>
      <c r="R100" s="8">
        <f t="shared" ref="R100:R104" si="112">O100-N100</f>
        <v>12.5</v>
      </c>
      <c r="S100" s="8">
        <f>P100-N100</f>
        <v>12.100000000000001</v>
      </c>
      <c r="T100" s="8">
        <f>R100/S99</f>
        <v>1.0179153094462541</v>
      </c>
      <c r="U100" s="8">
        <f>M100*T99*T100</f>
        <v>25.478086968068514</v>
      </c>
      <c r="V100" s="19">
        <f t="shared" si="109"/>
        <v>54.627116140798698</v>
      </c>
      <c r="W100" s="13"/>
      <c r="X100" s="13"/>
      <c r="Y100" s="6">
        <v>14</v>
      </c>
      <c r="Z100" s="1">
        <v>12.35</v>
      </c>
      <c r="AA100" s="7">
        <f t="shared" si="110"/>
        <v>27.85</v>
      </c>
      <c r="AB100" s="27">
        <v>38.64</v>
      </c>
      <c r="AC100" s="26">
        <v>37.69</v>
      </c>
      <c r="AD100" s="3"/>
      <c r="AE100" s="8">
        <f t="shared" ref="AE100:AE104" si="113">AB100-AA100</f>
        <v>10.79</v>
      </c>
      <c r="AF100" s="8">
        <f>AC100-AA100</f>
        <v>9.8399999999999963</v>
      </c>
      <c r="AG100" s="8">
        <f>AE100/AF99</f>
        <v>1.0102996254681647</v>
      </c>
      <c r="AH100" s="8">
        <f>Z100*AG99*AG100</f>
        <v>11.371377909965478</v>
      </c>
      <c r="AI100" s="19">
        <f t="shared" si="111"/>
        <v>55.416071685991611</v>
      </c>
    </row>
    <row r="101" spans="1:42" x14ac:dyDescent="0.25">
      <c r="B101" s="31">
        <v>21</v>
      </c>
      <c r="C101" s="48">
        <f t="shared" si="106"/>
        <v>45.412053443879245</v>
      </c>
      <c r="D101" s="31">
        <f t="shared" si="107"/>
        <v>4.0580567668051337</v>
      </c>
      <c r="K101" s="13"/>
      <c r="L101" s="6">
        <v>21</v>
      </c>
      <c r="M101" s="1">
        <v>28.28</v>
      </c>
      <c r="N101" s="7">
        <f t="shared" si="108"/>
        <v>26.64</v>
      </c>
      <c r="O101" s="27">
        <v>38.729999999999997</v>
      </c>
      <c r="P101" s="26">
        <v>38.36</v>
      </c>
      <c r="Q101" s="3"/>
      <c r="R101" s="8">
        <f t="shared" si="112"/>
        <v>12.089999999999996</v>
      </c>
      <c r="S101" s="8">
        <f t="shared" ref="S101:S104" si="114">P101-N101</f>
        <v>11.719999999999999</v>
      </c>
      <c r="T101" s="8">
        <f t="shared" ref="T101:T104" si="115">R101/S100</f>
        <v>0.99917355371900785</v>
      </c>
      <c r="U101" s="8">
        <f>M101*T101*T100*T99</f>
        <v>22.811306341416731</v>
      </c>
      <c r="V101" s="19">
        <f t="shared" si="109"/>
        <v>48.909318913843762</v>
      </c>
      <c r="W101" s="13"/>
      <c r="X101" s="13"/>
      <c r="Y101" s="6">
        <v>21</v>
      </c>
      <c r="Z101" s="1">
        <v>10.76</v>
      </c>
      <c r="AA101" s="7">
        <f t="shared" si="110"/>
        <v>27.85</v>
      </c>
      <c r="AB101" s="27">
        <v>37.69</v>
      </c>
      <c r="AC101" s="26">
        <v>36.72</v>
      </c>
      <c r="AD101" s="3"/>
      <c r="AE101" s="8">
        <f t="shared" si="113"/>
        <v>9.8399999999999963</v>
      </c>
      <c r="AF101" s="8">
        <f t="shared" ref="AF101:AF104" si="116">AC101-AA101</f>
        <v>8.8699999999999974</v>
      </c>
      <c r="AG101" s="8">
        <f t="shared" ref="AG101:AG104" si="117">AE101/AF100</f>
        <v>1</v>
      </c>
      <c r="AH101" s="8">
        <f>Z101*AG101*AG100*AG99</f>
        <v>9.9073705515164825</v>
      </c>
      <c r="AI101" s="19">
        <f t="shared" si="111"/>
        <v>48.281532902127111</v>
      </c>
    </row>
    <row r="102" spans="1:42" x14ac:dyDescent="0.25">
      <c r="B102" s="31">
        <v>28</v>
      </c>
      <c r="C102" s="48">
        <f t="shared" si="106"/>
        <v>43.488780790651489</v>
      </c>
      <c r="D102" s="31">
        <f t="shared" si="107"/>
        <v>2.2726411238527913</v>
      </c>
      <c r="K102" s="13"/>
      <c r="L102" s="6">
        <v>28</v>
      </c>
      <c r="M102" s="23">
        <v>23.12</v>
      </c>
      <c r="N102" s="7">
        <f t="shared" si="108"/>
        <v>26.64</v>
      </c>
      <c r="O102" s="26">
        <v>38.51</v>
      </c>
      <c r="P102" s="26">
        <v>38.19</v>
      </c>
      <c r="Q102" s="3"/>
      <c r="R102" s="8">
        <f t="shared" si="112"/>
        <v>11.869999999999997</v>
      </c>
      <c r="S102" s="8">
        <f t="shared" si="114"/>
        <v>11.549999999999997</v>
      </c>
      <c r="T102" s="8">
        <f t="shared" si="115"/>
        <v>1.0127986348122866</v>
      </c>
      <c r="U102" s="8">
        <f>M102*T102*T101*T100*T99</f>
        <v>18.887813626964434</v>
      </c>
      <c r="V102" s="24">
        <f t="shared" si="109"/>
        <v>40.49702750206783</v>
      </c>
      <c r="W102" s="13"/>
      <c r="X102" s="13"/>
      <c r="Y102" s="6">
        <v>28</v>
      </c>
      <c r="Z102" s="23">
        <v>9.24</v>
      </c>
      <c r="AA102" s="7">
        <f t="shared" si="110"/>
        <v>27.85</v>
      </c>
      <c r="AB102" s="26">
        <v>36.81</v>
      </c>
      <c r="AC102" s="26">
        <v>36.299999999999997</v>
      </c>
      <c r="AD102" s="3"/>
      <c r="AE102" s="8">
        <f t="shared" si="113"/>
        <v>8.9600000000000009</v>
      </c>
      <c r="AF102" s="8">
        <f t="shared" si="116"/>
        <v>8.4499999999999957</v>
      </c>
      <c r="AG102" s="8">
        <f t="shared" si="117"/>
        <v>1.0101465614430669</v>
      </c>
      <c r="AH102" s="8">
        <f>Z102*AG102*AG101*AG100*AG99</f>
        <v>8.5941414285263669</v>
      </c>
      <c r="AI102" s="24">
        <f t="shared" si="111"/>
        <v>41.881780840771768</v>
      </c>
    </row>
    <row r="103" spans="1:42" x14ac:dyDescent="0.25">
      <c r="B103" s="31">
        <v>35</v>
      </c>
      <c r="C103" s="48">
        <f t="shared" si="106"/>
        <v>37.033545645039752</v>
      </c>
      <c r="D103" s="31">
        <f t="shared" si="107"/>
        <v>0.95772206781628133</v>
      </c>
      <c r="K103" s="13"/>
      <c r="L103" s="6">
        <v>35</v>
      </c>
      <c r="M103" s="1">
        <v>20.58</v>
      </c>
      <c r="N103" s="7">
        <f t="shared" si="108"/>
        <v>26.64</v>
      </c>
      <c r="O103" s="26">
        <v>38.24</v>
      </c>
      <c r="P103" s="26">
        <v>37.83</v>
      </c>
      <c r="Q103" s="3"/>
      <c r="R103" s="8">
        <f t="shared" si="112"/>
        <v>11.600000000000001</v>
      </c>
      <c r="S103" s="8">
        <f t="shared" si="114"/>
        <v>11.189999999999998</v>
      </c>
      <c r="T103" s="8">
        <f t="shared" si="115"/>
        <v>1.0043290043290047</v>
      </c>
      <c r="U103" s="8">
        <f>M103*T103*T102*T101*T100*T99</f>
        <v>16.885550905263585</v>
      </c>
      <c r="V103" s="19">
        <f t="shared" si="109"/>
        <v>36.204011374921926</v>
      </c>
      <c r="W103" s="13"/>
      <c r="X103" s="13"/>
      <c r="Y103" s="6">
        <v>35</v>
      </c>
      <c r="Z103" s="1">
        <v>8.0399999999999991</v>
      </c>
      <c r="AA103" s="7">
        <f t="shared" si="110"/>
        <v>27.85</v>
      </c>
      <c r="AB103" s="26">
        <v>36.28</v>
      </c>
      <c r="AC103" s="26">
        <v>35.49</v>
      </c>
      <c r="AD103" s="3"/>
      <c r="AE103" s="8">
        <f t="shared" si="113"/>
        <v>8.43</v>
      </c>
      <c r="AF103" s="8">
        <f t="shared" si="116"/>
        <v>7.6400000000000006</v>
      </c>
      <c r="AG103" s="8">
        <f t="shared" si="117"/>
        <v>0.99763313609467508</v>
      </c>
      <c r="AH103" s="8">
        <f>Z103*AG103*AG102*AG101*AG100*AG99</f>
        <v>7.4603197114362239</v>
      </c>
      <c r="AI103" s="19">
        <f t="shared" si="111"/>
        <v>36.356333876394856</v>
      </c>
    </row>
    <row r="104" spans="1:42" x14ac:dyDescent="0.25">
      <c r="B104" s="31">
        <v>42</v>
      </c>
      <c r="C104" s="78">
        <f t="shared" si="106"/>
        <v>35.529229977641322</v>
      </c>
      <c r="D104" s="31">
        <f t="shared" si="107"/>
        <v>1.3253441859440456</v>
      </c>
      <c r="K104" s="13"/>
      <c r="L104" s="6">
        <v>42</v>
      </c>
      <c r="M104" s="1">
        <v>18.36</v>
      </c>
      <c r="N104" s="7">
        <f t="shared" si="108"/>
        <v>26.64</v>
      </c>
      <c r="O104" s="26">
        <v>37.89</v>
      </c>
      <c r="P104" s="26">
        <v>37.49</v>
      </c>
      <c r="Q104" s="3"/>
      <c r="R104" s="8">
        <f t="shared" si="112"/>
        <v>11.25</v>
      </c>
      <c r="S104" s="8">
        <f t="shared" si="114"/>
        <v>10.850000000000001</v>
      </c>
      <c r="T104" s="8">
        <f t="shared" si="115"/>
        <v>1.0053619302949064</v>
      </c>
      <c r="U104" s="8">
        <f>M104*T104*T103*T102*T101*T100*T99</f>
        <v>15.144850017422341</v>
      </c>
      <c r="V104" s="19">
        <f t="shared" si="109"/>
        <v>32.47180535467912</v>
      </c>
      <c r="W104" s="13"/>
      <c r="X104" s="13"/>
      <c r="Y104" s="6">
        <v>42</v>
      </c>
      <c r="Z104" s="1">
        <v>7.61</v>
      </c>
      <c r="AA104" s="7">
        <f t="shared" si="110"/>
        <v>27.85</v>
      </c>
      <c r="AB104" s="26">
        <v>35.53</v>
      </c>
      <c r="AC104" s="26">
        <v>34.65</v>
      </c>
      <c r="AD104" s="3"/>
      <c r="AE104" s="8">
        <f t="shared" si="113"/>
        <v>7.68</v>
      </c>
      <c r="AF104" s="8">
        <f t="shared" si="116"/>
        <v>6.7999999999999972</v>
      </c>
      <c r="AG104" s="8">
        <f t="shared" si="117"/>
        <v>1.0052356020942408</v>
      </c>
      <c r="AH104" s="8">
        <f>Z104*AG104*AG103*AG102*AG101*AG100*AG99</f>
        <v>7.0982927878758657</v>
      </c>
      <c r="AI104" s="19">
        <f t="shared" si="111"/>
        <v>34.592070116354122</v>
      </c>
    </row>
    <row r="105" spans="1:42" x14ac:dyDescent="0.25">
      <c r="K105" s="13"/>
      <c r="L105" s="13"/>
      <c r="M105" s="13"/>
      <c r="N105" s="13"/>
      <c r="O105" s="13"/>
      <c r="P105" s="13"/>
      <c r="Q105" s="13"/>
      <c r="R105" s="13"/>
      <c r="S105" s="13"/>
      <c r="T105" s="45">
        <f>SUM(T99:T104)</f>
        <v>5.8326605820764446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45">
        <f>SUM(AG99:AG104)</f>
        <v>5.9346874741197553</v>
      </c>
      <c r="AH105" s="13"/>
      <c r="AI105" s="13"/>
    </row>
    <row r="106" spans="1:42" ht="15.75" thickBot="1" x14ac:dyDescent="0.3"/>
    <row r="107" spans="1:42" ht="15.75" thickBot="1" x14ac:dyDescent="0.3">
      <c r="A107" s="35">
        <v>6</v>
      </c>
      <c r="B107" s="35" t="s">
        <v>58</v>
      </c>
      <c r="C107" s="35"/>
      <c r="D107" s="35"/>
      <c r="E107" s="35"/>
      <c r="F107" s="35"/>
      <c r="G107" s="35"/>
      <c r="H107" s="35"/>
      <c r="I107" s="35"/>
      <c r="J107" s="35"/>
      <c r="K107" s="15">
        <v>7000</v>
      </c>
      <c r="L107" s="93">
        <v>35026</v>
      </c>
      <c r="M107" s="94"/>
      <c r="N107" s="94"/>
      <c r="O107" s="94"/>
      <c r="P107" s="94"/>
      <c r="Q107" s="94"/>
      <c r="R107" s="94"/>
      <c r="S107" s="94"/>
      <c r="T107" s="94"/>
      <c r="U107" s="94"/>
      <c r="V107" s="95"/>
      <c r="W107" s="13"/>
      <c r="X107" s="15">
        <v>7001</v>
      </c>
      <c r="Y107" s="93">
        <v>35027</v>
      </c>
      <c r="Z107" s="94"/>
      <c r="AA107" s="94"/>
      <c r="AB107" s="94"/>
      <c r="AC107" s="94"/>
      <c r="AD107" s="94"/>
      <c r="AE107" s="94"/>
      <c r="AF107" s="94"/>
      <c r="AG107" s="94"/>
      <c r="AH107" s="94"/>
      <c r="AI107" s="95"/>
      <c r="AL107" s="31"/>
      <c r="AM107" s="31"/>
      <c r="AN107" s="31"/>
      <c r="AO107" s="31"/>
      <c r="AP107" s="31"/>
    </row>
    <row r="108" spans="1:42" ht="57" x14ac:dyDescent="0.25">
      <c r="B108" s="31" t="s">
        <v>52</v>
      </c>
      <c r="C108" s="31" t="s">
        <v>49</v>
      </c>
      <c r="D108" s="31" t="s">
        <v>50</v>
      </c>
      <c r="K108" s="13"/>
      <c r="L108" s="10" t="s">
        <v>0</v>
      </c>
      <c r="M108" s="11" t="s">
        <v>1</v>
      </c>
      <c r="N108" s="11" t="s">
        <v>2</v>
      </c>
      <c r="O108" s="11" t="s">
        <v>3</v>
      </c>
      <c r="P108" s="12" t="s">
        <v>4</v>
      </c>
      <c r="Q108" s="12" t="s">
        <v>5</v>
      </c>
      <c r="R108" s="11" t="s">
        <v>9</v>
      </c>
      <c r="S108" s="11" t="s">
        <v>10</v>
      </c>
      <c r="T108" s="11" t="s">
        <v>6</v>
      </c>
      <c r="U108" s="11" t="s">
        <v>7</v>
      </c>
      <c r="V108" s="5" t="s">
        <v>8</v>
      </c>
      <c r="W108" s="13"/>
      <c r="X108" s="13"/>
      <c r="Y108" s="10" t="s">
        <v>0</v>
      </c>
      <c r="Z108" s="11" t="s">
        <v>1</v>
      </c>
      <c r="AA108" s="11" t="s">
        <v>2</v>
      </c>
      <c r="AB108" s="11" t="s">
        <v>3</v>
      </c>
      <c r="AC108" s="12" t="s">
        <v>4</v>
      </c>
      <c r="AD108" s="12" t="s">
        <v>5</v>
      </c>
      <c r="AE108" s="11" t="s">
        <v>9</v>
      </c>
      <c r="AF108" s="11" t="s">
        <v>10</v>
      </c>
      <c r="AG108" s="11" t="s">
        <v>6</v>
      </c>
      <c r="AH108" s="11" t="s">
        <v>7</v>
      </c>
      <c r="AI108" s="5" t="s">
        <v>8</v>
      </c>
      <c r="AL108" s="87"/>
      <c r="AM108" s="87"/>
      <c r="AO108" s="87"/>
      <c r="AP108" s="87"/>
    </row>
    <row r="109" spans="1:42" x14ac:dyDescent="0.25">
      <c r="B109" s="31">
        <v>0</v>
      </c>
      <c r="C109" s="48">
        <f>AVERAGE(V109,V119)</f>
        <v>100</v>
      </c>
      <c r="D109" s="31">
        <f>STDEV(V109,V119)</f>
        <v>1.4210854715202004E-14</v>
      </c>
      <c r="K109" s="13"/>
      <c r="L109" s="6">
        <v>0</v>
      </c>
      <c r="M109" s="1">
        <v>44.91</v>
      </c>
      <c r="N109" s="26">
        <v>26.17</v>
      </c>
      <c r="O109" s="9"/>
      <c r="P109" s="26">
        <v>45.33</v>
      </c>
      <c r="Q109" s="7">
        <f>P109-N109</f>
        <v>19.159999999999997</v>
      </c>
      <c r="R109" s="2"/>
      <c r="S109" s="2"/>
      <c r="T109" s="2"/>
      <c r="U109" s="8">
        <f>M109</f>
        <v>44.91</v>
      </c>
      <c r="V109" s="19">
        <f>100*U109/$M$109</f>
        <v>100.00000000000001</v>
      </c>
      <c r="W109" s="13"/>
      <c r="X109" s="13"/>
      <c r="Y109" s="6">
        <v>0</v>
      </c>
      <c r="Z109" s="1">
        <v>20.27</v>
      </c>
      <c r="AA109" s="26">
        <v>26.65</v>
      </c>
      <c r="AB109" s="9"/>
      <c r="AC109" s="26">
        <v>51.77</v>
      </c>
      <c r="AD109" s="7">
        <f>AC109-AA109</f>
        <v>25.120000000000005</v>
      </c>
      <c r="AE109" s="2"/>
      <c r="AF109" s="2"/>
      <c r="AG109" s="2"/>
      <c r="AH109" s="8">
        <f>Z109</f>
        <v>20.27</v>
      </c>
      <c r="AI109" s="19">
        <f>100*AH109/$Z$109</f>
        <v>100</v>
      </c>
      <c r="AL109" s="49"/>
      <c r="AO109" s="49"/>
    </row>
    <row r="110" spans="1:42" x14ac:dyDescent="0.25">
      <c r="B110" s="31">
        <v>7</v>
      </c>
      <c r="C110" s="78">
        <f t="shared" ref="C110:C115" si="118">AVERAGE(V110,V120)</f>
        <v>70.466663571358794</v>
      </c>
      <c r="D110" s="31">
        <f t="shared" ref="D110:D115" si="119">STDEV(V110,V120)</f>
        <v>3.7044659447770028</v>
      </c>
      <c r="K110" s="13"/>
      <c r="L110" s="6">
        <v>7</v>
      </c>
      <c r="M110" s="1">
        <v>40.89</v>
      </c>
      <c r="N110" s="7">
        <f t="shared" ref="N110:N115" si="120">N109</f>
        <v>26.17</v>
      </c>
      <c r="O110" s="27">
        <v>41.55</v>
      </c>
      <c r="P110" s="26">
        <v>41.16</v>
      </c>
      <c r="Q110" s="3"/>
      <c r="R110" s="8">
        <f>O110-N110</f>
        <v>15.379999999999995</v>
      </c>
      <c r="S110" s="8">
        <f>P110-N110</f>
        <v>14.989999999999995</v>
      </c>
      <c r="T110" s="8">
        <f>R110/Q109</f>
        <v>0.80271398747390388</v>
      </c>
      <c r="U110" s="8">
        <f>M110*T110</f>
        <v>32.822974947807928</v>
      </c>
      <c r="V110" s="19">
        <f t="shared" ref="V110:V115" si="121">100*U110/$M$109</f>
        <v>73.086116561585243</v>
      </c>
      <c r="W110" s="13"/>
      <c r="X110" s="13"/>
      <c r="Y110" s="6">
        <v>7</v>
      </c>
      <c r="Z110" s="1">
        <v>17.239999999999998</v>
      </c>
      <c r="AA110" s="7">
        <f t="shared" ref="AA110:AA115" si="122">AA109</f>
        <v>26.65</v>
      </c>
      <c r="AB110" s="27">
        <v>49.39</v>
      </c>
      <c r="AC110" s="26">
        <v>48.44</v>
      </c>
      <c r="AD110" s="3"/>
      <c r="AE110" s="8">
        <f>AB110-AA110</f>
        <v>22.740000000000002</v>
      </c>
      <c r="AF110" s="8">
        <f>AC110-AA110</f>
        <v>21.79</v>
      </c>
      <c r="AG110" s="8">
        <f>AE110/AD109</f>
        <v>0.90525477707006363</v>
      </c>
      <c r="AH110" s="8">
        <f>Z110*AG110</f>
        <v>15.606592356687896</v>
      </c>
      <c r="AI110" s="24">
        <f t="shared" ref="AI110:AI115" si="123">100*AH110/$Z$109</f>
        <v>76.993548873645267</v>
      </c>
      <c r="AL110" s="49"/>
      <c r="AO110" s="49"/>
    </row>
    <row r="111" spans="1:42" x14ac:dyDescent="0.25">
      <c r="B111" s="31">
        <v>14</v>
      </c>
      <c r="C111" s="48">
        <f t="shared" si="118"/>
        <v>59.295306515006132</v>
      </c>
      <c r="D111" s="31">
        <f t="shared" si="119"/>
        <v>0.66516474172630369</v>
      </c>
      <c r="K111" s="13"/>
      <c r="L111" s="6">
        <v>14</v>
      </c>
      <c r="M111" s="1">
        <v>33.26</v>
      </c>
      <c r="N111" s="7">
        <f t="shared" si="120"/>
        <v>26.17</v>
      </c>
      <c r="O111" s="27">
        <v>41.24</v>
      </c>
      <c r="P111" s="26">
        <v>40.840000000000003</v>
      </c>
      <c r="Q111" s="3"/>
      <c r="R111" s="8">
        <f t="shared" ref="R111:R115" si="124">O111-N111</f>
        <v>15.07</v>
      </c>
      <c r="S111" s="8">
        <f>P111-N111</f>
        <v>14.670000000000002</v>
      </c>
      <c r="T111" s="8">
        <f>R111/S110</f>
        <v>1.0053368912608409</v>
      </c>
      <c r="U111" s="8">
        <f>M111*T110*T111</f>
        <v>26.840752972406108</v>
      </c>
      <c r="V111" s="19">
        <f t="shared" si="121"/>
        <v>59.765649014486996</v>
      </c>
      <c r="W111" s="13"/>
      <c r="X111" s="13"/>
      <c r="Y111" s="6">
        <v>14</v>
      </c>
      <c r="Z111" s="1">
        <v>13.11</v>
      </c>
      <c r="AA111" s="7">
        <f t="shared" si="122"/>
        <v>26.65</v>
      </c>
      <c r="AB111" s="27">
        <v>48.51</v>
      </c>
      <c r="AC111" s="26">
        <v>47.56</v>
      </c>
      <c r="AD111" s="3"/>
      <c r="AE111" s="8">
        <f t="shared" ref="AE111:AE115" si="125">AB111-AA111</f>
        <v>21.86</v>
      </c>
      <c r="AF111" s="8">
        <f>AC111-AA111</f>
        <v>20.910000000000004</v>
      </c>
      <c r="AG111" s="8">
        <f>AE111/AF110</f>
        <v>1.0032124827902709</v>
      </c>
      <c r="AH111" s="8">
        <f>Z111*AG110*AG111</f>
        <v>11.906015520179595</v>
      </c>
      <c r="AI111" s="19">
        <f t="shared" si="123"/>
        <v>58.73712639457127</v>
      </c>
      <c r="AL111" s="49"/>
      <c r="AO111" s="49"/>
    </row>
    <row r="112" spans="1:42" x14ac:dyDescent="0.25">
      <c r="B112" s="31">
        <v>21</v>
      </c>
      <c r="C112" s="48">
        <f t="shared" si="118"/>
        <v>53.464789599814324</v>
      </c>
      <c r="D112" s="31">
        <f t="shared" si="119"/>
        <v>1.51748934156827</v>
      </c>
      <c r="K112" s="13"/>
      <c r="L112" s="6">
        <v>21</v>
      </c>
      <c r="M112" s="1">
        <v>30.33</v>
      </c>
      <c r="N112" s="7">
        <f t="shared" si="120"/>
        <v>26.17</v>
      </c>
      <c r="O112" s="27">
        <v>40.85</v>
      </c>
      <c r="P112" s="26">
        <v>40.49</v>
      </c>
      <c r="Q112" s="3"/>
      <c r="R112" s="8">
        <f t="shared" si="124"/>
        <v>14.68</v>
      </c>
      <c r="S112" s="8">
        <f t="shared" ref="S112:S115" si="126">P112-N112</f>
        <v>14.32</v>
      </c>
      <c r="T112" s="8">
        <f t="shared" ref="T112:T115" si="127">R112/S111</f>
        <v>1.0006816632583502</v>
      </c>
      <c r="U112" s="8">
        <f>M112*T112*T111*T110</f>
        <v>24.492933436683749</v>
      </c>
      <c r="V112" s="19">
        <f t="shared" si="121"/>
        <v>54.53781660361556</v>
      </c>
      <c r="W112" s="13"/>
      <c r="X112" s="13"/>
      <c r="Y112" s="6">
        <v>21</v>
      </c>
      <c r="Z112" s="1">
        <v>11.26</v>
      </c>
      <c r="AA112" s="7">
        <f t="shared" si="122"/>
        <v>26.65</v>
      </c>
      <c r="AB112" s="27">
        <v>47.55</v>
      </c>
      <c r="AC112" s="26">
        <v>46.87</v>
      </c>
      <c r="AD112" s="3"/>
      <c r="AE112" s="8">
        <f t="shared" si="125"/>
        <v>20.9</v>
      </c>
      <c r="AF112" s="8">
        <f t="shared" ref="AF112:AF115" si="128">AC112-AA112</f>
        <v>20.22</v>
      </c>
      <c r="AG112" s="8">
        <f t="shared" ref="AG112:AG115" si="129">AE112/AF111</f>
        <v>0.99952175992348136</v>
      </c>
      <c r="AH112" s="8">
        <f>Z112*AG112*AG111*AG110</f>
        <v>10.221023727149788</v>
      </c>
      <c r="AI112" s="19">
        <f t="shared" si="123"/>
        <v>50.42438937913068</v>
      </c>
      <c r="AL112" s="49"/>
      <c r="AO112" s="49"/>
    </row>
    <row r="113" spans="1:42" x14ac:dyDescent="0.25">
      <c r="B113" s="31">
        <v>28</v>
      </c>
      <c r="C113" s="48">
        <f t="shared" si="118"/>
        <v>48.029752231595573</v>
      </c>
      <c r="D113" s="31">
        <f t="shared" si="119"/>
        <v>0.92974392098983205</v>
      </c>
      <c r="K113" s="13"/>
      <c r="L113" s="6">
        <v>28</v>
      </c>
      <c r="M113" s="1">
        <v>26.09</v>
      </c>
      <c r="N113" s="7">
        <f t="shared" si="120"/>
        <v>26.17</v>
      </c>
      <c r="O113" s="26">
        <v>40.630000000000003</v>
      </c>
      <c r="P113" s="26">
        <v>40.119999999999997</v>
      </c>
      <c r="Q113" s="3"/>
      <c r="R113" s="8">
        <f t="shared" si="124"/>
        <v>14.46</v>
      </c>
      <c r="S113" s="8">
        <f t="shared" si="126"/>
        <v>13.949999999999996</v>
      </c>
      <c r="T113" s="8">
        <f t="shared" si="127"/>
        <v>1.0097765363128492</v>
      </c>
      <c r="U113" s="8">
        <f>M113*T113*T112*T111*T110</f>
        <v>21.274910708533241</v>
      </c>
      <c r="V113" s="19">
        <f t="shared" si="121"/>
        <v>47.372324000296693</v>
      </c>
      <c r="W113" s="13"/>
      <c r="X113" s="13"/>
      <c r="Y113" s="6">
        <v>28</v>
      </c>
      <c r="Z113" s="1">
        <v>9.09</v>
      </c>
      <c r="AA113" s="7">
        <f t="shared" si="122"/>
        <v>26.65</v>
      </c>
      <c r="AB113" s="26">
        <v>46.98</v>
      </c>
      <c r="AC113" s="26">
        <v>46.18</v>
      </c>
      <c r="AD113" s="3"/>
      <c r="AE113" s="8">
        <f t="shared" si="125"/>
        <v>20.329999999999998</v>
      </c>
      <c r="AF113" s="8">
        <f t="shared" si="128"/>
        <v>19.53</v>
      </c>
      <c r="AG113" s="8">
        <f t="shared" si="129"/>
        <v>1.0054401582591492</v>
      </c>
      <c r="AH113" s="8">
        <f>Z113*AG113*AG112*AG111*AG110</f>
        <v>8.2961408453291003</v>
      </c>
      <c r="AI113" s="19">
        <f t="shared" si="123"/>
        <v>40.928173879275285</v>
      </c>
      <c r="AL113" s="49"/>
      <c r="AO113" s="49"/>
    </row>
    <row r="114" spans="1:42" x14ac:dyDescent="0.25">
      <c r="B114" s="31">
        <v>35</v>
      </c>
      <c r="C114" s="48">
        <f t="shared" si="118"/>
        <v>46.252974372863413</v>
      </c>
      <c r="D114" s="31">
        <f t="shared" si="119"/>
        <v>2.6766651407920778</v>
      </c>
      <c r="K114" s="13"/>
      <c r="L114" s="6">
        <v>35</v>
      </c>
      <c r="M114" s="1">
        <v>24.24</v>
      </c>
      <c r="N114" s="7">
        <f t="shared" si="120"/>
        <v>26.17</v>
      </c>
      <c r="O114" s="26">
        <v>40.229999999999997</v>
      </c>
      <c r="P114" s="26">
        <v>39.83</v>
      </c>
      <c r="Q114" s="3"/>
      <c r="R114" s="8">
        <f t="shared" si="124"/>
        <v>14.059999999999995</v>
      </c>
      <c r="S114" s="8">
        <f t="shared" si="126"/>
        <v>13.659999999999997</v>
      </c>
      <c r="T114" s="8">
        <f t="shared" si="127"/>
        <v>1.0078853046594982</v>
      </c>
      <c r="U114" s="8">
        <f>M114*T114*T113*T112*T111*T110</f>
        <v>19.9222045777089</v>
      </c>
      <c r="V114" s="19">
        <f t="shared" si="121"/>
        <v>44.36028630084369</v>
      </c>
      <c r="W114" s="13"/>
      <c r="X114" s="13"/>
      <c r="Y114" s="6">
        <v>35</v>
      </c>
      <c r="Z114" s="1">
        <v>8.49</v>
      </c>
      <c r="AA114" s="7">
        <f t="shared" si="122"/>
        <v>26.65</v>
      </c>
      <c r="AB114" s="26">
        <v>46.25</v>
      </c>
      <c r="AC114" s="26">
        <v>45.52</v>
      </c>
      <c r="AD114" s="3"/>
      <c r="AE114" s="8">
        <f t="shared" si="125"/>
        <v>19.600000000000001</v>
      </c>
      <c r="AF114" s="8">
        <f t="shared" si="128"/>
        <v>18.870000000000005</v>
      </c>
      <c r="AG114" s="8">
        <f t="shared" si="129"/>
        <v>1.0035842293906809</v>
      </c>
      <c r="AH114" s="8">
        <f>Z114*AG114*AG113*AG112*AG111*AG110</f>
        <v>7.7763133371645292</v>
      </c>
      <c r="AI114" s="19">
        <f t="shared" si="123"/>
        <v>38.363657312109169</v>
      </c>
      <c r="AL114" s="49"/>
      <c r="AO114" s="49"/>
    </row>
    <row r="115" spans="1:42" x14ac:dyDescent="0.25">
      <c r="B115" s="31">
        <v>42</v>
      </c>
      <c r="C115" s="78">
        <f t="shared" si="118"/>
        <v>42.527980155649814</v>
      </c>
      <c r="D115" s="31">
        <f t="shared" si="119"/>
        <v>5.557031208528012</v>
      </c>
      <c r="K115" s="13"/>
      <c r="L115" s="6">
        <v>42</v>
      </c>
      <c r="M115" s="1">
        <v>21.31</v>
      </c>
      <c r="N115" s="7">
        <f t="shared" si="120"/>
        <v>26.17</v>
      </c>
      <c r="O115" s="26">
        <v>39.69</v>
      </c>
      <c r="P115" s="26">
        <v>39.31</v>
      </c>
      <c r="Q115" s="3"/>
      <c r="R115" s="8">
        <f t="shared" si="124"/>
        <v>13.519999999999996</v>
      </c>
      <c r="S115" s="8">
        <f t="shared" si="126"/>
        <v>13.14</v>
      </c>
      <c r="T115" s="8">
        <f t="shared" si="127"/>
        <v>0.98975109809663242</v>
      </c>
      <c r="U115" s="8">
        <f>M115*T115*T114*T113*T112*T111*T110</f>
        <v>17.334615858041122</v>
      </c>
      <c r="V115" s="19">
        <f t="shared" si="121"/>
        <v>38.598565704834385</v>
      </c>
      <c r="W115" s="13"/>
      <c r="X115" s="13"/>
      <c r="Y115" s="6">
        <v>42</v>
      </c>
      <c r="Z115" s="1">
        <v>7.82</v>
      </c>
      <c r="AA115" s="7">
        <f t="shared" si="122"/>
        <v>26.65</v>
      </c>
      <c r="AB115" s="26">
        <v>45.42</v>
      </c>
      <c r="AC115" s="26">
        <v>44.67</v>
      </c>
      <c r="AD115" s="3"/>
      <c r="AE115" s="8">
        <f t="shared" si="125"/>
        <v>18.770000000000003</v>
      </c>
      <c r="AF115" s="8">
        <f t="shared" si="128"/>
        <v>18.020000000000003</v>
      </c>
      <c r="AG115" s="8">
        <f t="shared" si="129"/>
        <v>0.99470058293587693</v>
      </c>
      <c r="AH115" s="8">
        <f>Z115*AG115*AG114*AG113*AG112*AG111*AG110</f>
        <v>7.1246771098744661</v>
      </c>
      <c r="AI115" s="19">
        <f t="shared" si="123"/>
        <v>35.14887572705706</v>
      </c>
      <c r="AL115" s="49"/>
      <c r="AO115" s="49"/>
    </row>
    <row r="116" spans="1:42" ht="15.75" thickBot="1" x14ac:dyDescent="0.3">
      <c r="K116" s="13"/>
      <c r="L116" s="13"/>
      <c r="M116" s="13"/>
      <c r="N116" s="13"/>
      <c r="O116" s="13"/>
      <c r="P116" s="13"/>
      <c r="Q116" s="13"/>
      <c r="R116" s="13"/>
      <c r="S116" s="13"/>
      <c r="T116" s="45">
        <f>SUM(T110:T115)</f>
        <v>5.8161454810620743</v>
      </c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45">
        <f>SUM(AG110:AG115)</f>
        <v>5.9117139903695231</v>
      </c>
      <c r="AH116" s="13"/>
      <c r="AI116" s="13"/>
    </row>
    <row r="117" spans="1:42" ht="15.75" thickBot="1" x14ac:dyDescent="0.3">
      <c r="K117" s="15">
        <v>7000</v>
      </c>
      <c r="L117" s="93">
        <v>35028</v>
      </c>
      <c r="M117" s="94"/>
      <c r="N117" s="94"/>
      <c r="O117" s="94"/>
      <c r="P117" s="94"/>
      <c r="Q117" s="94"/>
      <c r="R117" s="94"/>
      <c r="S117" s="94"/>
      <c r="T117" s="94"/>
      <c r="U117" s="94"/>
      <c r="V117" s="95"/>
      <c r="W117" s="13"/>
      <c r="X117" s="15">
        <v>7001</v>
      </c>
      <c r="Y117" s="93">
        <v>35029</v>
      </c>
      <c r="Z117" s="94"/>
      <c r="AA117" s="94"/>
      <c r="AB117" s="94"/>
      <c r="AC117" s="94"/>
      <c r="AD117" s="94"/>
      <c r="AE117" s="94"/>
      <c r="AF117" s="94"/>
      <c r="AG117" s="94"/>
      <c r="AH117" s="94"/>
      <c r="AI117" s="95"/>
    </row>
    <row r="118" spans="1:42" ht="57" x14ac:dyDescent="0.25">
      <c r="B118" s="31" t="s">
        <v>51</v>
      </c>
      <c r="C118" s="31" t="s">
        <v>49</v>
      </c>
      <c r="D118" s="31" t="s">
        <v>50</v>
      </c>
      <c r="K118" s="13"/>
      <c r="L118" s="10" t="s">
        <v>0</v>
      </c>
      <c r="M118" s="11" t="s">
        <v>1</v>
      </c>
      <c r="N118" s="11" t="s">
        <v>2</v>
      </c>
      <c r="O118" s="11" t="s">
        <v>3</v>
      </c>
      <c r="P118" s="12" t="s">
        <v>4</v>
      </c>
      <c r="Q118" s="12" t="s">
        <v>5</v>
      </c>
      <c r="R118" s="11" t="s">
        <v>9</v>
      </c>
      <c r="S118" s="11" t="s">
        <v>10</v>
      </c>
      <c r="T118" s="11" t="s">
        <v>6</v>
      </c>
      <c r="U118" s="11" t="s">
        <v>7</v>
      </c>
      <c r="V118" s="5" t="s">
        <v>8</v>
      </c>
      <c r="W118" s="13"/>
      <c r="X118" s="13"/>
      <c r="Y118" s="10" t="s">
        <v>0</v>
      </c>
      <c r="Z118" s="11" t="s">
        <v>1</v>
      </c>
      <c r="AA118" s="11" t="s">
        <v>2</v>
      </c>
      <c r="AB118" s="11" t="s">
        <v>3</v>
      </c>
      <c r="AC118" s="12" t="s">
        <v>4</v>
      </c>
      <c r="AD118" s="12" t="s">
        <v>5</v>
      </c>
      <c r="AE118" s="11" t="s">
        <v>9</v>
      </c>
      <c r="AF118" s="11" t="s">
        <v>10</v>
      </c>
      <c r="AG118" s="11" t="s">
        <v>6</v>
      </c>
      <c r="AH118" s="11" t="s">
        <v>7</v>
      </c>
      <c r="AI118" s="5" t="s">
        <v>8</v>
      </c>
    </row>
    <row r="119" spans="1:42" x14ac:dyDescent="0.25">
      <c r="B119" s="31">
        <v>0</v>
      </c>
      <c r="C119" s="48">
        <f>AVERAGE(AI109,AI119)</f>
        <v>100</v>
      </c>
      <c r="D119" s="31">
        <f>STDEV(AI109,AI119)</f>
        <v>0</v>
      </c>
      <c r="K119" s="13"/>
      <c r="L119" s="6">
        <v>0</v>
      </c>
      <c r="M119" s="1">
        <v>43.58</v>
      </c>
      <c r="N119" s="26">
        <v>26.39</v>
      </c>
      <c r="O119" s="9"/>
      <c r="P119" s="26">
        <v>39.75</v>
      </c>
      <c r="Q119" s="7">
        <f>P119-N119</f>
        <v>13.36</v>
      </c>
      <c r="R119" s="2"/>
      <c r="S119" s="2"/>
      <c r="T119" s="2"/>
      <c r="U119" s="8">
        <f>M119</f>
        <v>43.58</v>
      </c>
      <c r="V119" s="19">
        <f>100*U119/$M$119</f>
        <v>100</v>
      </c>
      <c r="W119" s="13"/>
      <c r="X119" s="13"/>
      <c r="Y119" s="6">
        <v>0</v>
      </c>
      <c r="Z119" s="1">
        <v>20.45</v>
      </c>
      <c r="AA119" s="26">
        <v>25.37</v>
      </c>
      <c r="AB119" s="9"/>
      <c r="AC119" s="26">
        <v>38.31</v>
      </c>
      <c r="AD119" s="7">
        <f>AC119-AA119</f>
        <v>12.940000000000001</v>
      </c>
      <c r="AE119" s="2"/>
      <c r="AF119" s="2"/>
      <c r="AG119" s="2"/>
      <c r="AH119" s="8">
        <f>Z119</f>
        <v>20.45</v>
      </c>
      <c r="AI119" s="19">
        <f>100*AH119/$Z$119</f>
        <v>100</v>
      </c>
    </row>
    <row r="120" spans="1:42" x14ac:dyDescent="0.25">
      <c r="B120" s="31">
        <v>7</v>
      </c>
      <c r="C120" s="78">
        <f t="shared" ref="C120:C125" si="130">AVERAGE(AI110,AI120)</f>
        <v>73.321808541945757</v>
      </c>
      <c r="D120" s="31">
        <f t="shared" ref="D120:D125" si="131">STDEV(AI110,AI120)</f>
        <v>5.1926249746017339</v>
      </c>
      <c r="K120" s="13"/>
      <c r="L120" s="6">
        <v>7</v>
      </c>
      <c r="M120" s="1">
        <v>37.549999999999997</v>
      </c>
      <c r="N120" s="7">
        <f t="shared" ref="N120:N125" si="132">N119</f>
        <v>26.39</v>
      </c>
      <c r="O120" s="27">
        <v>36.909999999999997</v>
      </c>
      <c r="P120" s="26">
        <v>36.159999999999997</v>
      </c>
      <c r="Q120" s="3"/>
      <c r="R120" s="8">
        <f>O120-N120</f>
        <v>10.519999999999996</v>
      </c>
      <c r="S120" s="8">
        <f>P120-N120</f>
        <v>9.769999999999996</v>
      </c>
      <c r="T120" s="8">
        <f>R120/Q119</f>
        <v>0.78742514970059851</v>
      </c>
      <c r="U120" s="8">
        <f>M120*T120</f>
        <v>29.567814371257473</v>
      </c>
      <c r="V120" s="19">
        <f t="shared" ref="V120:V125" si="133">100*U120/$M$119</f>
        <v>67.847210581132344</v>
      </c>
      <c r="W120" s="13"/>
      <c r="X120" s="13"/>
      <c r="Y120" s="6">
        <v>7</v>
      </c>
      <c r="Z120" s="1">
        <v>15.93</v>
      </c>
      <c r="AA120" s="7">
        <f t="shared" ref="AA120:AA125" si="134">AA119</f>
        <v>25.37</v>
      </c>
      <c r="AB120" s="27">
        <v>36.94</v>
      </c>
      <c r="AC120" s="26">
        <v>35.6</v>
      </c>
      <c r="AD120" s="3"/>
      <c r="AE120" s="8">
        <f>AB120-AA120</f>
        <v>11.569999999999997</v>
      </c>
      <c r="AF120" s="8">
        <f>AC120-AA120</f>
        <v>10.23</v>
      </c>
      <c r="AG120" s="8">
        <f>AE120/AD119</f>
        <v>0.89412673879443549</v>
      </c>
      <c r="AH120" s="8">
        <f>Z120*AG120</f>
        <v>14.243438948995356</v>
      </c>
      <c r="AI120" s="19">
        <f t="shared" ref="AI120:AI125" si="135">100*AH120/$Z$119</f>
        <v>69.650068210246246</v>
      </c>
    </row>
    <row r="121" spans="1:42" x14ac:dyDescent="0.25">
      <c r="B121" s="31">
        <v>14</v>
      </c>
      <c r="C121" s="48">
        <f t="shared" si="130"/>
        <v>57.55342830032756</v>
      </c>
      <c r="D121" s="31">
        <f t="shared" si="131"/>
        <v>1.6740018986346399</v>
      </c>
      <c r="K121" s="13"/>
      <c r="L121" s="6">
        <v>14</v>
      </c>
      <c r="M121" s="1">
        <v>32.590000000000003</v>
      </c>
      <c r="N121" s="7">
        <f t="shared" si="132"/>
        <v>26.39</v>
      </c>
      <c r="O121" s="27">
        <v>36.15</v>
      </c>
      <c r="P121" s="26">
        <v>35.22</v>
      </c>
      <c r="Q121" s="3"/>
      <c r="R121" s="8">
        <f t="shared" ref="R121:R125" si="136">O121-N121</f>
        <v>9.759999999999998</v>
      </c>
      <c r="S121" s="8">
        <f>P121-N121</f>
        <v>8.8299999999999983</v>
      </c>
      <c r="T121" s="8">
        <f>R121/S120</f>
        <v>0.99897645854657136</v>
      </c>
      <c r="U121" s="8">
        <f>M121*T120*T121</f>
        <v>25.635919317965911</v>
      </c>
      <c r="V121" s="19">
        <f t="shared" si="133"/>
        <v>58.824964015525261</v>
      </c>
      <c r="W121" s="13"/>
      <c r="X121" s="13"/>
      <c r="Y121" s="6">
        <v>14</v>
      </c>
      <c r="Z121" s="1">
        <v>12.88</v>
      </c>
      <c r="AA121" s="7">
        <f t="shared" si="134"/>
        <v>25.37</v>
      </c>
      <c r="AB121" s="27">
        <v>35.61</v>
      </c>
      <c r="AC121" s="26">
        <v>34.42</v>
      </c>
      <c r="AD121" s="3"/>
      <c r="AE121" s="8">
        <f t="shared" ref="AE121:AE125" si="137">AB121-AA121</f>
        <v>10.239999999999998</v>
      </c>
      <c r="AF121" s="8">
        <f>AC121-AA121</f>
        <v>9.0500000000000007</v>
      </c>
      <c r="AG121" s="8">
        <f>AE121/AF120</f>
        <v>1.0009775171065491</v>
      </c>
      <c r="AH121" s="8">
        <f>Z121*AG120*AG121</f>
        <v>11.527609827144147</v>
      </c>
      <c r="AI121" s="19">
        <f t="shared" si="135"/>
        <v>56.369730206083851</v>
      </c>
    </row>
    <row r="122" spans="1:42" x14ac:dyDescent="0.25">
      <c r="B122" s="31">
        <v>21</v>
      </c>
      <c r="C122" s="48">
        <f t="shared" si="130"/>
        <v>50.799382612903408</v>
      </c>
      <c r="D122" s="31">
        <f t="shared" si="131"/>
        <v>0.53032051699953553</v>
      </c>
      <c r="K122" s="13"/>
      <c r="L122" s="6">
        <v>21</v>
      </c>
      <c r="M122" s="1">
        <v>28.83</v>
      </c>
      <c r="N122" s="7">
        <f t="shared" si="132"/>
        <v>26.39</v>
      </c>
      <c r="O122" s="27">
        <v>35.28</v>
      </c>
      <c r="P122" s="26">
        <v>34.79</v>
      </c>
      <c r="Q122" s="3"/>
      <c r="R122" s="8">
        <f t="shared" si="136"/>
        <v>8.89</v>
      </c>
      <c r="S122" s="8">
        <f t="shared" ref="S122:S125" si="138">P122-N122</f>
        <v>8.3999999999999986</v>
      </c>
      <c r="T122" s="8">
        <f t="shared" ref="T122:T125" si="139">R122/S121</f>
        <v>1.0067950169875428</v>
      </c>
      <c r="U122" s="8">
        <f>M122*T122*T121*T120</f>
        <v>22.832330139342506</v>
      </c>
      <c r="V122" s="19">
        <f t="shared" si="133"/>
        <v>52.391762596013095</v>
      </c>
      <c r="W122" s="13"/>
      <c r="X122" s="13"/>
      <c r="Y122" s="6">
        <v>21</v>
      </c>
      <c r="Z122" s="1">
        <v>11.68</v>
      </c>
      <c r="AA122" s="7">
        <f t="shared" si="134"/>
        <v>25.37</v>
      </c>
      <c r="AB122" s="27">
        <v>34.43</v>
      </c>
      <c r="AC122" s="26">
        <v>33.21</v>
      </c>
      <c r="AD122" s="3"/>
      <c r="AE122" s="8">
        <f t="shared" si="137"/>
        <v>9.0599999999999987</v>
      </c>
      <c r="AF122" s="8">
        <f t="shared" ref="AF122:AF125" si="140">AC122-AA122</f>
        <v>7.84</v>
      </c>
      <c r="AG122" s="8">
        <f t="shared" ref="AG122:AG125" si="141">AE122/AF121</f>
        <v>1.0011049723756904</v>
      </c>
      <c r="AH122" s="8">
        <f>Z122*AG122*AG121*AG120</f>
        <v>10.465159860645269</v>
      </c>
      <c r="AI122" s="19">
        <f t="shared" si="135"/>
        <v>51.174375846676135</v>
      </c>
    </row>
    <row r="123" spans="1:42" x14ac:dyDescent="0.25">
      <c r="B123" s="31">
        <v>28</v>
      </c>
      <c r="C123" s="48">
        <f t="shared" si="130"/>
        <v>43.745244752048634</v>
      </c>
      <c r="D123" s="31">
        <f t="shared" si="131"/>
        <v>3.9839398344422881</v>
      </c>
      <c r="K123" s="13"/>
      <c r="L123" s="6">
        <v>28</v>
      </c>
      <c r="M123" s="1">
        <v>26.26</v>
      </c>
      <c r="N123" s="7">
        <f t="shared" si="132"/>
        <v>26.39</v>
      </c>
      <c r="O123" s="26">
        <v>34.96</v>
      </c>
      <c r="P123" s="26">
        <v>34.49</v>
      </c>
      <c r="Q123" s="3"/>
      <c r="R123" s="8">
        <f t="shared" si="136"/>
        <v>8.57</v>
      </c>
      <c r="S123" s="8">
        <f t="shared" si="138"/>
        <v>8.1000000000000014</v>
      </c>
      <c r="T123" s="8">
        <f t="shared" si="139"/>
        <v>1.0202380952380954</v>
      </c>
      <c r="U123" s="8">
        <f>M123*T123*T122*T121*T120</f>
        <v>21.2178732457294</v>
      </c>
      <c r="V123" s="19">
        <f t="shared" si="133"/>
        <v>48.687180462894453</v>
      </c>
      <c r="W123" s="13"/>
      <c r="X123" s="13"/>
      <c r="Y123" s="6">
        <v>28</v>
      </c>
      <c r="Z123" s="1">
        <v>10.52</v>
      </c>
      <c r="AA123" s="7">
        <f t="shared" si="134"/>
        <v>25.37</v>
      </c>
      <c r="AB123" s="26">
        <v>33.29</v>
      </c>
      <c r="AC123" s="26">
        <v>32.46</v>
      </c>
      <c r="AD123" s="3"/>
      <c r="AE123" s="8">
        <f t="shared" si="137"/>
        <v>7.9199999999999982</v>
      </c>
      <c r="AF123" s="8">
        <f t="shared" si="140"/>
        <v>7.09</v>
      </c>
      <c r="AG123" s="8">
        <f t="shared" si="141"/>
        <v>1.0102040816326527</v>
      </c>
      <c r="AH123" s="8">
        <f>Z123*AG123*AG122*AG121*AG120</f>
        <v>9.5219935452760964</v>
      </c>
      <c r="AI123" s="19">
        <f t="shared" si="135"/>
        <v>46.562315624821991</v>
      </c>
    </row>
    <row r="124" spans="1:42" x14ac:dyDescent="0.25">
      <c r="B124" s="31">
        <v>35</v>
      </c>
      <c r="C124" s="48">
        <f t="shared" si="130"/>
        <v>41.126299142881578</v>
      </c>
      <c r="D124" s="31">
        <f t="shared" si="131"/>
        <v>3.9069655450575835</v>
      </c>
      <c r="K124" s="13"/>
      <c r="L124" s="6">
        <v>35</v>
      </c>
      <c r="M124" s="1">
        <v>25.62</v>
      </c>
      <c r="N124" s="7">
        <f t="shared" si="132"/>
        <v>26.39</v>
      </c>
      <c r="O124" s="26">
        <v>34.6</v>
      </c>
      <c r="P124" s="26">
        <v>34.200000000000003</v>
      </c>
      <c r="Q124" s="3"/>
      <c r="R124" s="8">
        <f t="shared" si="136"/>
        <v>8.2100000000000009</v>
      </c>
      <c r="S124" s="8">
        <f t="shared" si="138"/>
        <v>7.8100000000000023</v>
      </c>
      <c r="T124" s="8">
        <f t="shared" si="139"/>
        <v>1.0135802469135802</v>
      </c>
      <c r="U124" s="8">
        <f>M124*T124*T123*T122*T121*T120</f>
        <v>20.981879693480067</v>
      </c>
      <c r="V124" s="19">
        <f t="shared" si="133"/>
        <v>48.145662444883136</v>
      </c>
      <c r="W124" s="13"/>
      <c r="X124" s="13"/>
      <c r="Y124" s="6">
        <v>35</v>
      </c>
      <c r="Z124" s="1">
        <v>9.93</v>
      </c>
      <c r="AA124" s="7">
        <f t="shared" si="134"/>
        <v>25.37</v>
      </c>
      <c r="AB124" s="26">
        <v>32.450000000000003</v>
      </c>
      <c r="AC124" s="26">
        <v>31.72</v>
      </c>
      <c r="AD124" s="3"/>
      <c r="AE124" s="8">
        <f t="shared" si="137"/>
        <v>7.0800000000000018</v>
      </c>
      <c r="AF124" s="8">
        <f t="shared" si="140"/>
        <v>6.3499999999999979</v>
      </c>
      <c r="AG124" s="8">
        <f t="shared" si="141"/>
        <v>0.99858956276445732</v>
      </c>
      <c r="AH124" s="8">
        <f>Z124*AG124*AG123*AG122*AG121*AG120</f>
        <v>8.9752884291122417</v>
      </c>
      <c r="AI124" s="19">
        <f t="shared" si="135"/>
        <v>43.888940973653995</v>
      </c>
    </row>
    <row r="125" spans="1:42" x14ac:dyDescent="0.25">
      <c r="B125" s="31">
        <v>42</v>
      </c>
      <c r="C125" s="78">
        <f t="shared" si="130"/>
        <v>37.935111683316165</v>
      </c>
      <c r="D125" s="31">
        <f t="shared" si="131"/>
        <v>3.940332677313191</v>
      </c>
      <c r="K125" s="13"/>
      <c r="L125" s="6">
        <v>42</v>
      </c>
      <c r="M125" s="1">
        <v>24.69</v>
      </c>
      <c r="N125" s="7">
        <f t="shared" si="132"/>
        <v>26.39</v>
      </c>
      <c r="O125" s="26">
        <v>34.21</v>
      </c>
      <c r="P125" s="26">
        <v>33.74</v>
      </c>
      <c r="Q125" s="3"/>
      <c r="R125" s="8">
        <f t="shared" si="136"/>
        <v>7.82</v>
      </c>
      <c r="S125" s="8">
        <f t="shared" si="138"/>
        <v>7.3500000000000014</v>
      </c>
      <c r="T125" s="8">
        <f t="shared" si="139"/>
        <v>1.0012804097311137</v>
      </c>
      <c r="U125" s="8">
        <f>M125*T125*T124*T123*T122*T121*T120</f>
        <v>20.246132569497554</v>
      </c>
      <c r="V125" s="19">
        <f t="shared" si="133"/>
        <v>46.45739460646525</v>
      </c>
      <c r="W125" s="13"/>
      <c r="X125" s="13"/>
      <c r="Y125" s="6">
        <v>42</v>
      </c>
      <c r="Z125" s="1">
        <v>9.17</v>
      </c>
      <c r="AA125" s="7">
        <f t="shared" si="134"/>
        <v>25.37</v>
      </c>
      <c r="AB125" s="26">
        <v>31.75</v>
      </c>
      <c r="AC125" s="26">
        <v>30.95</v>
      </c>
      <c r="AD125" s="3"/>
      <c r="AE125" s="8">
        <f t="shared" si="137"/>
        <v>6.379999999999999</v>
      </c>
      <c r="AF125" s="8">
        <f t="shared" si="140"/>
        <v>5.5799999999999983</v>
      </c>
      <c r="AG125" s="8">
        <f t="shared" si="141"/>
        <v>1.004724409448819</v>
      </c>
      <c r="AH125" s="8">
        <f>Z125*AG125*AG124*AG123*AG122*AG121*AG120</f>
        <v>8.3275155922931408</v>
      </c>
      <c r="AI125" s="19">
        <f t="shared" si="135"/>
        <v>40.721347639575264</v>
      </c>
    </row>
    <row r="126" spans="1:42" x14ac:dyDescent="0.25">
      <c r="K126" s="13"/>
      <c r="L126" s="13"/>
      <c r="M126" s="13"/>
      <c r="N126" s="13"/>
      <c r="O126" s="13"/>
      <c r="P126" s="13"/>
      <c r="Q126" s="13"/>
      <c r="R126" s="13"/>
      <c r="S126" s="13"/>
      <c r="T126" s="45">
        <f>SUM(T120:T125)</f>
        <v>5.8282953771175023</v>
      </c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45">
        <f>SUM(AG120:AG125)</f>
        <v>5.9097272821226046</v>
      </c>
      <c r="AH126" s="13"/>
      <c r="AI126" s="13"/>
    </row>
    <row r="127" spans="1:42" ht="15.75" thickBot="1" x14ac:dyDescent="0.3"/>
    <row r="128" spans="1:42" ht="15.75" thickBot="1" x14ac:dyDescent="0.3">
      <c r="A128" s="35">
        <v>7</v>
      </c>
      <c r="B128" s="35" t="s">
        <v>59</v>
      </c>
      <c r="C128" s="35"/>
      <c r="D128" s="35"/>
      <c r="E128" s="35"/>
      <c r="F128" s="35"/>
      <c r="G128" s="35"/>
      <c r="H128" s="35"/>
      <c r="I128" s="35"/>
      <c r="J128" s="35"/>
      <c r="K128" s="15">
        <v>7000</v>
      </c>
      <c r="L128" s="93">
        <v>35081</v>
      </c>
      <c r="M128" s="94"/>
      <c r="N128" s="94"/>
      <c r="O128" s="94"/>
      <c r="P128" s="94"/>
      <c r="Q128" s="94"/>
      <c r="R128" s="94"/>
      <c r="S128" s="94"/>
      <c r="T128" s="94"/>
      <c r="U128" s="94"/>
      <c r="V128" s="95"/>
      <c r="W128" s="13"/>
      <c r="X128" s="15">
        <v>7001</v>
      </c>
      <c r="Y128" s="93">
        <v>35082</v>
      </c>
      <c r="Z128" s="94"/>
      <c r="AA128" s="94"/>
      <c r="AB128" s="94"/>
      <c r="AC128" s="94"/>
      <c r="AD128" s="94"/>
      <c r="AE128" s="94"/>
      <c r="AF128" s="94"/>
      <c r="AG128" s="94"/>
      <c r="AH128" s="94"/>
      <c r="AI128" s="95"/>
      <c r="AL128" s="31"/>
      <c r="AM128" s="31"/>
      <c r="AN128" s="31"/>
      <c r="AO128" s="31"/>
      <c r="AP128" s="31"/>
    </row>
    <row r="129" spans="2:42" ht="57" x14ac:dyDescent="0.25">
      <c r="B129" s="31" t="s">
        <v>52</v>
      </c>
      <c r="C129" s="31" t="s">
        <v>49</v>
      </c>
      <c r="D129" s="31" t="s">
        <v>50</v>
      </c>
      <c r="K129" s="13"/>
      <c r="L129" s="10" t="s">
        <v>0</v>
      </c>
      <c r="M129" s="11" t="s">
        <v>1</v>
      </c>
      <c r="N129" s="11" t="s">
        <v>2</v>
      </c>
      <c r="O129" s="11" t="s">
        <v>3</v>
      </c>
      <c r="P129" s="12" t="s">
        <v>4</v>
      </c>
      <c r="Q129" s="12" t="s">
        <v>5</v>
      </c>
      <c r="R129" s="11" t="s">
        <v>9</v>
      </c>
      <c r="S129" s="11" t="s">
        <v>10</v>
      </c>
      <c r="T129" s="11" t="s">
        <v>6</v>
      </c>
      <c r="U129" s="11" t="s">
        <v>7</v>
      </c>
      <c r="V129" s="5" t="s">
        <v>8</v>
      </c>
      <c r="W129" s="13"/>
      <c r="X129" s="13"/>
      <c r="Y129" s="10" t="s">
        <v>0</v>
      </c>
      <c r="Z129" s="11" t="s">
        <v>1</v>
      </c>
      <c r="AA129" s="11" t="s">
        <v>2</v>
      </c>
      <c r="AB129" s="11" t="s">
        <v>3</v>
      </c>
      <c r="AC129" s="12" t="s">
        <v>4</v>
      </c>
      <c r="AD129" s="12" t="s">
        <v>5</v>
      </c>
      <c r="AE129" s="11" t="s">
        <v>9</v>
      </c>
      <c r="AF129" s="11" t="s">
        <v>10</v>
      </c>
      <c r="AG129" s="11" t="s">
        <v>6</v>
      </c>
      <c r="AH129" s="11" t="s">
        <v>7</v>
      </c>
      <c r="AI129" s="5" t="s">
        <v>8</v>
      </c>
      <c r="AL129" s="87"/>
      <c r="AM129" s="87"/>
      <c r="AO129" s="87"/>
      <c r="AP129" s="87"/>
    </row>
    <row r="130" spans="2:42" x14ac:dyDescent="0.25">
      <c r="B130" s="31">
        <v>0</v>
      </c>
      <c r="C130" s="48">
        <f>AVERAGE(V130,V140)</f>
        <v>100</v>
      </c>
      <c r="D130" s="31">
        <f>STDEV(V130,V140)</f>
        <v>0</v>
      </c>
      <c r="K130" s="13"/>
      <c r="L130" s="6">
        <v>0</v>
      </c>
      <c r="M130" s="1">
        <v>48.09</v>
      </c>
      <c r="N130" s="26">
        <v>25.64</v>
      </c>
      <c r="O130" s="9"/>
      <c r="P130" s="26">
        <v>38.64</v>
      </c>
      <c r="Q130" s="7">
        <f>P130-N130</f>
        <v>13</v>
      </c>
      <c r="R130" s="2"/>
      <c r="S130" s="2"/>
      <c r="T130" s="2"/>
      <c r="U130" s="8">
        <f>M130</f>
        <v>48.09</v>
      </c>
      <c r="V130" s="19">
        <f>100*U130/$M$130</f>
        <v>100</v>
      </c>
      <c r="W130" s="13"/>
      <c r="X130" s="13"/>
      <c r="Y130" s="6">
        <v>0</v>
      </c>
      <c r="Z130" s="1">
        <v>20.350000000000001</v>
      </c>
      <c r="AA130" s="26">
        <v>25.35</v>
      </c>
      <c r="AB130" s="9"/>
      <c r="AC130" s="26">
        <v>45.68</v>
      </c>
      <c r="AD130" s="7">
        <f>AC130-AA130</f>
        <v>20.329999999999998</v>
      </c>
      <c r="AE130" s="2"/>
      <c r="AF130" s="2"/>
      <c r="AG130" s="2"/>
      <c r="AH130" s="8">
        <f>Z130</f>
        <v>20.350000000000001</v>
      </c>
      <c r="AI130" s="19">
        <f>100*AH130/$Z$130</f>
        <v>100</v>
      </c>
      <c r="AL130" s="49"/>
      <c r="AO130" s="49"/>
    </row>
    <row r="131" spans="2:42" x14ac:dyDescent="0.25">
      <c r="B131" s="31">
        <v>7</v>
      </c>
      <c r="C131" s="78">
        <f t="shared" ref="C131:C136" si="142">AVERAGE(V131,V141)</f>
        <v>68.67644193768956</v>
      </c>
      <c r="D131" s="31">
        <f t="shared" ref="D131:D136" si="143">STDEV(V131,V141)</f>
        <v>2.7056190109571721</v>
      </c>
      <c r="K131" s="13"/>
      <c r="L131" s="6">
        <v>7</v>
      </c>
      <c r="M131" s="1">
        <v>40.799999999999997</v>
      </c>
      <c r="N131" s="7">
        <f t="shared" ref="N131:N136" si="144">N130</f>
        <v>25.64</v>
      </c>
      <c r="O131" s="27">
        <v>35.869999999999997</v>
      </c>
      <c r="P131" s="26">
        <v>35.450000000000003</v>
      </c>
      <c r="Q131" s="3"/>
      <c r="R131" s="8">
        <f>O131-N131</f>
        <v>10.229999999999997</v>
      </c>
      <c r="S131" s="8">
        <f>P131-N131</f>
        <v>9.8100000000000023</v>
      </c>
      <c r="T131" s="8">
        <f>R131/Q130</f>
        <v>0.78692307692307673</v>
      </c>
      <c r="U131" s="8">
        <f>M131*T131</f>
        <v>32.106461538461531</v>
      </c>
      <c r="V131" s="19">
        <f t="shared" ref="V131:V136" si="145">100*U131/$M$130</f>
        <v>66.763280387734511</v>
      </c>
      <c r="W131" s="13"/>
      <c r="X131" s="13"/>
      <c r="Y131" s="6">
        <v>7</v>
      </c>
      <c r="Z131" s="1">
        <v>14.62</v>
      </c>
      <c r="AA131" s="7">
        <f t="shared" ref="AA131:AA136" si="146">AA130</f>
        <v>25.35</v>
      </c>
      <c r="AB131" s="27">
        <v>43.79</v>
      </c>
      <c r="AC131" s="26">
        <v>42.92</v>
      </c>
      <c r="AD131" s="3"/>
      <c r="AE131" s="8">
        <f>AB131-AA131</f>
        <v>18.439999999999998</v>
      </c>
      <c r="AF131" s="8">
        <f>AC131-AA131</f>
        <v>17.57</v>
      </c>
      <c r="AG131" s="8">
        <f>AE131/AD130</f>
        <v>0.90703393999016224</v>
      </c>
      <c r="AH131" s="8">
        <f>Z131*AG131</f>
        <v>13.260836202656172</v>
      </c>
      <c r="AI131" s="19">
        <f t="shared" ref="AI131:AI136" si="147">100*AH131/$Z$130</f>
        <v>65.16381426366668</v>
      </c>
      <c r="AL131" s="49"/>
      <c r="AO131" s="49"/>
    </row>
    <row r="132" spans="2:42" x14ac:dyDescent="0.25">
      <c r="B132" s="31">
        <v>14</v>
      </c>
      <c r="C132" s="48">
        <f t="shared" si="142"/>
        <v>57.334843956192479</v>
      </c>
      <c r="D132" s="31">
        <f t="shared" si="143"/>
        <v>0.7138077427909798</v>
      </c>
      <c r="K132" s="13"/>
      <c r="L132" s="6">
        <v>14</v>
      </c>
      <c r="M132" s="1">
        <v>34.31</v>
      </c>
      <c r="N132" s="7">
        <f t="shared" si="144"/>
        <v>25.64</v>
      </c>
      <c r="O132" s="27">
        <v>35.57</v>
      </c>
      <c r="P132" s="26">
        <v>35.159999999999997</v>
      </c>
      <c r="Q132" s="3"/>
      <c r="R132" s="8">
        <f t="shared" ref="R132:R136" si="148">O132-N132</f>
        <v>9.93</v>
      </c>
      <c r="S132" s="8">
        <f>P132-N132</f>
        <v>9.519999999999996</v>
      </c>
      <c r="T132" s="8">
        <f>R132/S131</f>
        <v>1.0122324159021403</v>
      </c>
      <c r="U132" s="8">
        <f>M132*T131*T132</f>
        <v>27.329597812279449</v>
      </c>
      <c r="V132" s="19">
        <f t="shared" si="145"/>
        <v>56.830105660801514</v>
      </c>
      <c r="W132" s="13"/>
      <c r="X132" s="13"/>
      <c r="Y132" s="6">
        <v>14</v>
      </c>
      <c r="Z132" s="1">
        <v>12</v>
      </c>
      <c r="AA132" s="7">
        <f t="shared" si="146"/>
        <v>25.35</v>
      </c>
      <c r="AB132" s="27">
        <v>43.02</v>
      </c>
      <c r="AC132" s="26">
        <v>42.28</v>
      </c>
      <c r="AD132" s="3"/>
      <c r="AE132" s="8">
        <f t="shared" ref="AE132:AE136" si="149">AB132-AA132</f>
        <v>17.670000000000002</v>
      </c>
      <c r="AF132" s="8">
        <f>AC132-AA132</f>
        <v>16.93</v>
      </c>
      <c r="AG132" s="8">
        <f>AE132/AF131</f>
        <v>1.0056915196357428</v>
      </c>
      <c r="AH132" s="8">
        <f>Z132*AG131*AG132</f>
        <v>10.946356097638816</v>
      </c>
      <c r="AI132" s="19">
        <f t="shared" si="147"/>
        <v>53.790447654244794</v>
      </c>
      <c r="AL132" s="49"/>
      <c r="AO132" s="49"/>
    </row>
    <row r="133" spans="2:42" x14ac:dyDescent="0.25">
      <c r="B133" s="31">
        <v>21</v>
      </c>
      <c r="C133" s="48">
        <f t="shared" si="142"/>
        <v>54.213374686645111</v>
      </c>
      <c r="D133" s="31">
        <f t="shared" si="143"/>
        <v>2.6474583483385361</v>
      </c>
      <c r="K133" s="13"/>
      <c r="L133" s="6">
        <v>21</v>
      </c>
      <c r="M133" s="23">
        <v>31.6</v>
      </c>
      <c r="N133" s="7">
        <f t="shared" si="144"/>
        <v>25.64</v>
      </c>
      <c r="O133" s="27">
        <v>35.159999999999997</v>
      </c>
      <c r="P133" s="26">
        <v>34.93</v>
      </c>
      <c r="Q133" s="3"/>
      <c r="R133" s="8">
        <f t="shared" si="148"/>
        <v>9.519999999999996</v>
      </c>
      <c r="S133" s="8">
        <f t="shared" ref="S133:S136" si="150">P133-N133</f>
        <v>9.2899999999999991</v>
      </c>
      <c r="T133" s="8">
        <f t="shared" ref="T133:T136" si="151">R133/S132</f>
        <v>1</v>
      </c>
      <c r="U133" s="8">
        <f>M133*T133*T132*T131</f>
        <v>25.170949894142542</v>
      </c>
      <c r="V133" s="24">
        <f t="shared" si="145"/>
        <v>52.341338935625991</v>
      </c>
      <c r="W133" s="13"/>
      <c r="X133" s="13"/>
      <c r="Y133" s="6">
        <v>21</v>
      </c>
      <c r="Z133" s="23">
        <v>10.31</v>
      </c>
      <c r="AA133" s="7">
        <f t="shared" si="146"/>
        <v>25.35</v>
      </c>
      <c r="AB133" s="27">
        <v>42.33</v>
      </c>
      <c r="AC133" s="26">
        <v>41.93</v>
      </c>
      <c r="AD133" s="3"/>
      <c r="AE133" s="8">
        <f t="shared" si="149"/>
        <v>16.979999999999997</v>
      </c>
      <c r="AF133" s="8">
        <f t="shared" ref="AF133:AF136" si="152">AC133-AA133</f>
        <v>16.579999999999998</v>
      </c>
      <c r="AG133" s="8">
        <f t="shared" ref="AG133:AG136" si="153">AE133/AF132</f>
        <v>1.0029533372711161</v>
      </c>
      <c r="AH133" s="8">
        <f>Z133*AG133*AG132*AG131</f>
        <v>9.4325196623637613</v>
      </c>
      <c r="AI133" s="24">
        <f t="shared" si="147"/>
        <v>46.35144797230349</v>
      </c>
      <c r="AL133" s="49"/>
      <c r="AO133" s="49"/>
    </row>
    <row r="134" spans="2:42" x14ac:dyDescent="0.25">
      <c r="B134" s="31">
        <v>28</v>
      </c>
      <c r="C134" s="48">
        <f t="shared" si="142"/>
        <v>50.443820402943565</v>
      </c>
      <c r="D134" s="31">
        <f t="shared" si="143"/>
        <v>0.78032303765672939</v>
      </c>
      <c r="K134" s="13"/>
      <c r="L134" s="6">
        <v>28</v>
      </c>
      <c r="M134" s="1">
        <v>29.58</v>
      </c>
      <c r="N134" s="7">
        <f t="shared" si="144"/>
        <v>25.64</v>
      </c>
      <c r="O134" s="26">
        <v>35.1</v>
      </c>
      <c r="P134" s="26">
        <v>34.69</v>
      </c>
      <c r="Q134" s="3"/>
      <c r="R134" s="8">
        <f t="shared" si="148"/>
        <v>9.4600000000000009</v>
      </c>
      <c r="S134" s="8">
        <f t="shared" si="150"/>
        <v>9.0499999999999972</v>
      </c>
      <c r="T134" s="8">
        <f t="shared" si="151"/>
        <v>1.0182992465016147</v>
      </c>
      <c r="U134" s="8">
        <f>M134*T134*T133*T132*T131</f>
        <v>23.993086215742547</v>
      </c>
      <c r="V134" s="19">
        <f t="shared" si="145"/>
        <v>49.892048691500406</v>
      </c>
      <c r="W134" s="13"/>
      <c r="X134" s="13"/>
      <c r="Y134" s="6">
        <v>28</v>
      </c>
      <c r="Z134" s="1">
        <v>9.1999999999999993</v>
      </c>
      <c r="AA134" s="7">
        <f t="shared" si="146"/>
        <v>25.35</v>
      </c>
      <c r="AB134" s="26">
        <v>42.01</v>
      </c>
      <c r="AC134" s="26">
        <v>41.22</v>
      </c>
      <c r="AD134" s="3"/>
      <c r="AE134" s="8">
        <f t="shared" si="149"/>
        <v>16.659999999999997</v>
      </c>
      <c r="AF134" s="8">
        <f t="shared" si="152"/>
        <v>15.869999999999997</v>
      </c>
      <c r="AG134" s="8">
        <f t="shared" si="153"/>
        <v>1.0048250904704463</v>
      </c>
      <c r="AH134" s="8">
        <f>Z134*AG134*AG133*AG132*AG131</f>
        <v>8.4576041020863393</v>
      </c>
      <c r="AI134" s="19">
        <f t="shared" si="147"/>
        <v>41.560708118360388</v>
      </c>
      <c r="AL134" s="49"/>
      <c r="AO134" s="49"/>
    </row>
    <row r="135" spans="2:42" x14ac:dyDescent="0.25">
      <c r="B135" s="31">
        <v>35</v>
      </c>
      <c r="C135" s="48">
        <f t="shared" si="142"/>
        <v>45.930881406351375</v>
      </c>
      <c r="D135" s="31">
        <f t="shared" si="143"/>
        <v>0.81736421027820927</v>
      </c>
      <c r="K135" s="13"/>
      <c r="L135" s="6">
        <v>35</v>
      </c>
      <c r="M135" s="1">
        <v>26.8</v>
      </c>
      <c r="N135" s="7">
        <f t="shared" si="144"/>
        <v>25.64</v>
      </c>
      <c r="O135" s="26">
        <v>34.72</v>
      </c>
      <c r="P135" s="26">
        <v>34.33</v>
      </c>
      <c r="Q135" s="3"/>
      <c r="R135" s="8">
        <f t="shared" si="148"/>
        <v>9.0799999999999983</v>
      </c>
      <c r="S135" s="8">
        <f t="shared" si="150"/>
        <v>8.6899999999999977</v>
      </c>
      <c r="T135" s="8">
        <f t="shared" si="151"/>
        <v>1.0033149171270719</v>
      </c>
      <c r="U135" s="8">
        <f>M135*T135*T134*T133*T132*T131</f>
        <v>21.810218088538456</v>
      </c>
      <c r="V135" s="19">
        <f t="shared" si="145"/>
        <v>45.35291763056447</v>
      </c>
      <c r="W135" s="13"/>
      <c r="X135" s="13"/>
      <c r="Y135" s="6">
        <v>35</v>
      </c>
      <c r="Z135" s="1">
        <v>8.9</v>
      </c>
      <c r="AA135" s="7">
        <f t="shared" si="146"/>
        <v>25.35</v>
      </c>
      <c r="AB135" s="26">
        <v>41.27</v>
      </c>
      <c r="AC135" s="26">
        <v>40.51</v>
      </c>
      <c r="AD135" s="3"/>
      <c r="AE135" s="8">
        <f t="shared" si="149"/>
        <v>15.920000000000002</v>
      </c>
      <c r="AF135" s="8">
        <f t="shared" si="152"/>
        <v>15.159999999999997</v>
      </c>
      <c r="AG135" s="8">
        <f t="shared" si="153"/>
        <v>1.0031505986137368</v>
      </c>
      <c r="AH135" s="8">
        <f>Z135*AG135*AG134*AG133*AG132*AG131</f>
        <v>8.207590271611803</v>
      </c>
      <c r="AI135" s="19">
        <f t="shared" si="147"/>
        <v>40.33213892683932</v>
      </c>
      <c r="AL135" s="49"/>
      <c r="AO135" s="49"/>
    </row>
    <row r="136" spans="2:42" x14ac:dyDescent="0.25">
      <c r="B136" s="31">
        <v>42</v>
      </c>
      <c r="C136" s="78">
        <f t="shared" si="142"/>
        <v>42.855991625660657</v>
      </c>
      <c r="D136" s="31">
        <f t="shared" si="143"/>
        <v>0.36309498629923231</v>
      </c>
      <c r="K136" s="13"/>
      <c r="L136" s="29">
        <v>43</v>
      </c>
      <c r="M136" s="1">
        <v>25.26</v>
      </c>
      <c r="N136" s="7">
        <f t="shared" si="144"/>
        <v>25.64</v>
      </c>
      <c r="O136" s="26">
        <v>34.299999999999997</v>
      </c>
      <c r="P136" s="26">
        <v>33.96</v>
      </c>
      <c r="Q136" s="3"/>
      <c r="R136" s="8">
        <f t="shared" si="148"/>
        <v>8.6599999999999966</v>
      </c>
      <c r="S136" s="8">
        <f t="shared" si="150"/>
        <v>8.32</v>
      </c>
      <c r="T136" s="8">
        <f t="shared" si="151"/>
        <v>0.99654775604142676</v>
      </c>
      <c r="U136" s="8">
        <f>M136*T136*T135*T134*T133*T132*T131</f>
        <v>20.485976775572919</v>
      </c>
      <c r="V136" s="19">
        <f t="shared" si="145"/>
        <v>42.599244698633633</v>
      </c>
      <c r="W136" s="13"/>
      <c r="X136" s="13"/>
      <c r="Y136" s="29">
        <v>43</v>
      </c>
      <c r="Z136" s="1">
        <v>7.93</v>
      </c>
      <c r="AA136" s="7">
        <f t="shared" si="146"/>
        <v>25.35</v>
      </c>
      <c r="AB136" s="26">
        <v>40.47</v>
      </c>
      <c r="AC136" s="26">
        <v>39.76</v>
      </c>
      <c r="AD136" s="3"/>
      <c r="AE136" s="8">
        <f t="shared" si="149"/>
        <v>15.119999999999997</v>
      </c>
      <c r="AF136" s="8">
        <f t="shared" si="152"/>
        <v>14.409999999999997</v>
      </c>
      <c r="AG136" s="8">
        <f t="shared" si="153"/>
        <v>0.99736147757255944</v>
      </c>
      <c r="AH136" s="8">
        <f>Z136*AG136*AG135*AG134*AG133*AG132*AG131</f>
        <v>7.2937594920895448</v>
      </c>
      <c r="AI136" s="19">
        <f t="shared" si="147"/>
        <v>35.841569985698008</v>
      </c>
      <c r="AJ136" s="40"/>
      <c r="AL136" s="49"/>
      <c r="AO136" s="49"/>
    </row>
    <row r="137" spans="2:42" ht="15.75" thickBot="1" x14ac:dyDescent="0.3">
      <c r="K137" s="13"/>
      <c r="L137" s="13"/>
      <c r="M137" s="13"/>
      <c r="N137" s="13"/>
      <c r="O137" s="13"/>
      <c r="P137" s="13"/>
      <c r="Q137" s="13"/>
      <c r="R137" s="13"/>
      <c r="S137" s="13"/>
      <c r="T137" s="45">
        <f>SUM(T131:T136)</f>
        <v>5.8173174124953295</v>
      </c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45">
        <f>SUM(AG131:AG136)</f>
        <v>5.9210159635537636</v>
      </c>
      <c r="AH137" s="13"/>
      <c r="AI137" s="13"/>
    </row>
    <row r="138" spans="2:42" ht="15.75" thickBot="1" x14ac:dyDescent="0.3">
      <c r="K138" s="15">
        <v>7000</v>
      </c>
      <c r="L138" s="93">
        <v>35083</v>
      </c>
      <c r="M138" s="94"/>
      <c r="N138" s="94"/>
      <c r="O138" s="94"/>
      <c r="P138" s="94"/>
      <c r="Q138" s="94"/>
      <c r="R138" s="94"/>
      <c r="S138" s="94"/>
      <c r="T138" s="94"/>
      <c r="U138" s="94"/>
      <c r="V138" s="95"/>
      <c r="W138" s="13"/>
      <c r="X138" s="15">
        <v>7001</v>
      </c>
      <c r="Y138" s="93">
        <v>35084</v>
      </c>
      <c r="Z138" s="94"/>
      <c r="AA138" s="94"/>
      <c r="AB138" s="94"/>
      <c r="AC138" s="94"/>
      <c r="AD138" s="94"/>
      <c r="AE138" s="94"/>
      <c r="AF138" s="94"/>
      <c r="AG138" s="94"/>
      <c r="AH138" s="94"/>
      <c r="AI138" s="95"/>
    </row>
    <row r="139" spans="2:42" ht="57" x14ac:dyDescent="0.25">
      <c r="B139" s="31" t="s">
        <v>51</v>
      </c>
      <c r="C139" s="31" t="s">
        <v>49</v>
      </c>
      <c r="D139" s="31" t="s">
        <v>50</v>
      </c>
      <c r="K139" s="13"/>
      <c r="L139" s="10" t="s">
        <v>0</v>
      </c>
      <c r="M139" s="11" t="s">
        <v>1</v>
      </c>
      <c r="N139" s="11" t="s">
        <v>2</v>
      </c>
      <c r="O139" s="11" t="s">
        <v>3</v>
      </c>
      <c r="P139" s="12" t="s">
        <v>4</v>
      </c>
      <c r="Q139" s="12" t="s">
        <v>5</v>
      </c>
      <c r="R139" s="11" t="s">
        <v>9</v>
      </c>
      <c r="S139" s="11" t="s">
        <v>10</v>
      </c>
      <c r="T139" s="11" t="s">
        <v>6</v>
      </c>
      <c r="U139" s="11" t="s">
        <v>7</v>
      </c>
      <c r="V139" s="5" t="s">
        <v>8</v>
      </c>
      <c r="W139" s="13"/>
      <c r="X139" s="13"/>
      <c r="Y139" s="10" t="s">
        <v>0</v>
      </c>
      <c r="Z139" s="11" t="s">
        <v>1</v>
      </c>
      <c r="AA139" s="11" t="s">
        <v>2</v>
      </c>
      <c r="AB139" s="11" t="s">
        <v>3</v>
      </c>
      <c r="AC139" s="12" t="s">
        <v>4</v>
      </c>
      <c r="AD139" s="12" t="s">
        <v>5</v>
      </c>
      <c r="AE139" s="11" t="s">
        <v>9</v>
      </c>
      <c r="AF139" s="11" t="s">
        <v>10</v>
      </c>
      <c r="AG139" s="11" t="s">
        <v>6</v>
      </c>
      <c r="AH139" s="11" t="s">
        <v>7</v>
      </c>
      <c r="AI139" s="5" t="s">
        <v>8</v>
      </c>
    </row>
    <row r="140" spans="2:42" x14ac:dyDescent="0.25">
      <c r="B140" s="31">
        <v>0</v>
      </c>
      <c r="C140" s="48">
        <f>AVERAGE(AI130,AI140)</f>
        <v>100</v>
      </c>
      <c r="D140" s="31">
        <f>STDEV(AI130,AI140)</f>
        <v>1.4210854715202004E-14</v>
      </c>
      <c r="K140" s="13"/>
      <c r="L140" s="6">
        <v>0</v>
      </c>
      <c r="M140" s="1">
        <v>47.19</v>
      </c>
      <c r="N140" s="26">
        <v>26.23</v>
      </c>
      <c r="O140" s="9"/>
      <c r="P140" s="26">
        <v>37.090000000000003</v>
      </c>
      <c r="Q140" s="7">
        <f>P140-N140</f>
        <v>10.860000000000003</v>
      </c>
      <c r="R140" s="2"/>
      <c r="S140" s="2"/>
      <c r="T140" s="2"/>
      <c r="U140" s="8">
        <f>M140</f>
        <v>47.19</v>
      </c>
      <c r="V140" s="19">
        <f>100*U140/$M$140</f>
        <v>100</v>
      </c>
      <c r="W140" s="13"/>
      <c r="X140" s="13"/>
      <c r="Y140" s="6">
        <v>0</v>
      </c>
      <c r="Z140" s="1">
        <v>21.33</v>
      </c>
      <c r="AA140" s="26">
        <v>25.43</v>
      </c>
      <c r="AB140" s="9"/>
      <c r="AC140" s="26">
        <v>39.11</v>
      </c>
      <c r="AD140" s="7">
        <f>AC140-AA140</f>
        <v>13.68</v>
      </c>
      <c r="AE140" s="2"/>
      <c r="AF140" s="2"/>
      <c r="AG140" s="2"/>
      <c r="AH140" s="8">
        <f>Z140</f>
        <v>21.33</v>
      </c>
      <c r="AI140" s="19">
        <f>100*AH140/$Z$140</f>
        <v>100.00000000000001</v>
      </c>
    </row>
    <row r="141" spans="2:42" x14ac:dyDescent="0.25">
      <c r="B141" s="31">
        <v>7</v>
      </c>
      <c r="C141" s="78">
        <f t="shared" ref="C141:C146" si="154">AVERAGE(AI131,AI141)</f>
        <v>66.975010632106148</v>
      </c>
      <c r="D141" s="31">
        <f t="shared" ref="D141:D146" si="155">STDEV(AI131,AI141)</f>
        <v>2.561418468367993</v>
      </c>
      <c r="K141" s="13"/>
      <c r="L141" s="6">
        <v>7</v>
      </c>
      <c r="M141" s="1">
        <v>42.56</v>
      </c>
      <c r="N141" s="7">
        <f t="shared" ref="N141:N146" si="156">N140</f>
        <v>26.23</v>
      </c>
      <c r="O141" s="27">
        <v>34.729999999999997</v>
      </c>
      <c r="P141" s="26">
        <v>34.380000000000003</v>
      </c>
      <c r="Q141" s="3"/>
      <c r="R141" s="8">
        <f>O141-N141</f>
        <v>8.4999999999999964</v>
      </c>
      <c r="S141" s="8">
        <f>P141-N141</f>
        <v>8.1500000000000021</v>
      </c>
      <c r="T141" s="8">
        <f>R141/Q140</f>
        <v>0.78268876611417992</v>
      </c>
      <c r="U141" s="8">
        <f>M141*T141</f>
        <v>33.311233885819497</v>
      </c>
      <c r="V141" s="19">
        <f t="shared" ref="V141:V146" si="157">100*U141/$M$140</f>
        <v>70.589603487644624</v>
      </c>
      <c r="W141" s="13"/>
      <c r="X141" s="13"/>
      <c r="Y141" s="6">
        <v>7</v>
      </c>
      <c r="Z141" s="1">
        <v>16.07</v>
      </c>
      <c r="AA141" s="7">
        <f t="shared" ref="AA141:AA146" si="158">AA140</f>
        <v>25.43</v>
      </c>
      <c r="AB141" s="27">
        <v>37.92</v>
      </c>
      <c r="AC141" s="26">
        <v>37.11</v>
      </c>
      <c r="AD141" s="3"/>
      <c r="AE141" s="8">
        <f>AB141-AA141</f>
        <v>12.490000000000002</v>
      </c>
      <c r="AF141" s="8">
        <f>AC141-AA141</f>
        <v>11.68</v>
      </c>
      <c r="AG141" s="8">
        <f>AE141/AD140</f>
        <v>0.91301169590643294</v>
      </c>
      <c r="AH141" s="8">
        <f>Z141*AG141</f>
        <v>14.672097953216378</v>
      </c>
      <c r="AI141" s="19">
        <f t="shared" ref="AI141:AI146" si="159">100*AH141/$Z$140</f>
        <v>68.786207000545616</v>
      </c>
    </row>
    <row r="142" spans="2:42" x14ac:dyDescent="0.25">
      <c r="B142" s="31">
        <v>14</v>
      </c>
      <c r="C142" s="48">
        <f t="shared" si="154"/>
        <v>54.527513216782353</v>
      </c>
      <c r="D142" s="31">
        <f t="shared" si="155"/>
        <v>1.0423681148987707</v>
      </c>
      <c r="K142" s="13"/>
      <c r="L142" s="6">
        <v>14</v>
      </c>
      <c r="M142" s="1">
        <v>34.83</v>
      </c>
      <c r="N142" s="7">
        <f t="shared" si="156"/>
        <v>26.23</v>
      </c>
      <c r="O142" s="27">
        <v>34.39</v>
      </c>
      <c r="P142" s="26">
        <v>34</v>
      </c>
      <c r="Q142" s="3"/>
      <c r="R142" s="8">
        <f t="shared" ref="R142:R146" si="160">O142-N142</f>
        <v>8.16</v>
      </c>
      <c r="S142" s="8">
        <f>P142-N142</f>
        <v>7.77</v>
      </c>
      <c r="T142" s="8">
        <f>R142/S141</f>
        <v>1.0012269938650304</v>
      </c>
      <c r="U142" s="8">
        <f>M142*T141*T142</f>
        <v>27.294498864522225</v>
      </c>
      <c r="V142" s="19">
        <f t="shared" si="157"/>
        <v>57.839582251583444</v>
      </c>
      <c r="W142" s="13"/>
      <c r="X142" s="13"/>
      <c r="Y142" s="6">
        <v>14</v>
      </c>
      <c r="Z142" s="1">
        <v>12.9</v>
      </c>
      <c r="AA142" s="7">
        <f t="shared" si="158"/>
        <v>25.43</v>
      </c>
      <c r="AB142" s="27">
        <v>37.119999999999997</v>
      </c>
      <c r="AC142" s="26">
        <v>36.380000000000003</v>
      </c>
      <c r="AD142" s="3"/>
      <c r="AE142" s="8">
        <f t="shared" ref="AE142:AE146" si="161">AB142-AA142</f>
        <v>11.689999999999998</v>
      </c>
      <c r="AF142" s="8">
        <f>AC142-AA142</f>
        <v>10.950000000000003</v>
      </c>
      <c r="AG142" s="8">
        <f>AE142/AF141</f>
        <v>1.0008561643835614</v>
      </c>
      <c r="AH142" s="8">
        <f>Z142*AG141*AG142</f>
        <v>11.787934653628936</v>
      </c>
      <c r="AI142" s="19">
        <f t="shared" si="159"/>
        <v>55.264578779319912</v>
      </c>
    </row>
    <row r="143" spans="2:42" x14ac:dyDescent="0.25">
      <c r="B143" s="31">
        <v>21</v>
      </c>
      <c r="C143" s="48">
        <f t="shared" si="154"/>
        <v>46.974997873642749</v>
      </c>
      <c r="D143" s="31">
        <f t="shared" si="155"/>
        <v>0.88183272729038154</v>
      </c>
      <c r="K143" s="13"/>
      <c r="L143" s="6">
        <v>21</v>
      </c>
      <c r="M143" s="1">
        <v>33.26</v>
      </c>
      <c r="N143" s="7">
        <f t="shared" si="156"/>
        <v>26.23</v>
      </c>
      <c r="O143" s="27">
        <v>34.119999999999997</v>
      </c>
      <c r="P143" s="26">
        <v>33.659999999999997</v>
      </c>
      <c r="Q143" s="3"/>
      <c r="R143" s="8">
        <f t="shared" si="160"/>
        <v>7.889999999999997</v>
      </c>
      <c r="S143" s="8">
        <f t="shared" ref="S143:S146" si="162">P143-N143</f>
        <v>7.4299999999999962</v>
      </c>
      <c r="T143" s="8">
        <f t="shared" ref="T143:T146" si="163">R143/S142</f>
        <v>1.0154440154440152</v>
      </c>
      <c r="U143" s="8">
        <f>M143*T143*T142*T141</f>
        <v>26.466705185533748</v>
      </c>
      <c r="V143" s="19">
        <f t="shared" si="157"/>
        <v>56.085410437664223</v>
      </c>
      <c r="W143" s="13"/>
      <c r="X143" s="13"/>
      <c r="Y143" s="6">
        <v>21</v>
      </c>
      <c r="Z143" s="1">
        <v>11.04</v>
      </c>
      <c r="AA143" s="7">
        <f t="shared" si="158"/>
        <v>25.43</v>
      </c>
      <c r="AB143" s="27">
        <v>36.450000000000003</v>
      </c>
      <c r="AC143" s="26">
        <v>35.57</v>
      </c>
      <c r="AD143" s="3"/>
      <c r="AE143" s="8">
        <f t="shared" si="161"/>
        <v>11.020000000000003</v>
      </c>
      <c r="AF143" s="8">
        <f t="shared" ref="AF143:AF146" si="164">AC143-AA143</f>
        <v>10.14</v>
      </c>
      <c r="AG143" s="8">
        <f t="shared" ref="AG143:AG146" si="165">AE143/AF142</f>
        <v>1.006392694063927</v>
      </c>
      <c r="AH143" s="8">
        <f>Z143*AG143*AG142*AG141</f>
        <v>10.15277024040366</v>
      </c>
      <c r="AI143" s="19">
        <f t="shared" si="159"/>
        <v>47.598547774982002</v>
      </c>
    </row>
    <row r="144" spans="2:42" x14ac:dyDescent="0.25">
      <c r="B144" s="31">
        <v>28</v>
      </c>
      <c r="C144" s="48">
        <f t="shared" si="154"/>
        <v>43.743782453716939</v>
      </c>
      <c r="D144" s="31">
        <f t="shared" si="155"/>
        <v>3.0873333327298647</v>
      </c>
      <c r="K144" s="13"/>
      <c r="L144" s="6">
        <v>28</v>
      </c>
      <c r="M144" s="1">
        <v>29.84</v>
      </c>
      <c r="N144" s="7">
        <f t="shared" si="156"/>
        <v>26.23</v>
      </c>
      <c r="O144" s="26">
        <v>33.76</v>
      </c>
      <c r="P144" s="26">
        <v>33.36</v>
      </c>
      <c r="Q144" s="3"/>
      <c r="R144" s="8">
        <f t="shared" si="160"/>
        <v>7.5299999999999976</v>
      </c>
      <c r="S144" s="8">
        <f t="shared" si="162"/>
        <v>7.129999999999999</v>
      </c>
      <c r="T144" s="8">
        <f t="shared" si="163"/>
        <v>1.0134589502018845</v>
      </c>
      <c r="U144" s="8">
        <f>M144*T144*T143*T142*T141</f>
        <v>24.064819918779094</v>
      </c>
      <c r="V144" s="19">
        <f t="shared" si="157"/>
        <v>50.995592114386724</v>
      </c>
      <c r="W144" s="13"/>
      <c r="X144" s="13"/>
      <c r="Y144" s="6">
        <v>28</v>
      </c>
      <c r="Z144" s="1">
        <v>10.6</v>
      </c>
      <c r="AA144" s="7">
        <f t="shared" si="158"/>
        <v>25.43</v>
      </c>
      <c r="AB144" s="26">
        <v>35.619999999999997</v>
      </c>
      <c r="AC144" s="26">
        <v>34.880000000000003</v>
      </c>
      <c r="AD144" s="3"/>
      <c r="AE144" s="8">
        <f t="shared" si="161"/>
        <v>10.189999999999998</v>
      </c>
      <c r="AF144" s="8">
        <f t="shared" si="164"/>
        <v>9.4500000000000028</v>
      </c>
      <c r="AG144" s="8">
        <f t="shared" si="165"/>
        <v>1.0049309664694277</v>
      </c>
      <c r="AH144" s="8">
        <f>Z144*AG144*AG143*AG142*AG141</f>
        <v>9.7961985531093756</v>
      </c>
      <c r="AI144" s="19">
        <f t="shared" si="159"/>
        <v>45.92685678907349</v>
      </c>
    </row>
    <row r="145" spans="1:42" x14ac:dyDescent="0.25">
      <c r="B145" s="31">
        <v>35</v>
      </c>
      <c r="C145" s="48">
        <f t="shared" si="154"/>
        <v>40.767247205151136</v>
      </c>
      <c r="D145" s="31">
        <f t="shared" si="155"/>
        <v>0.61533602828937717</v>
      </c>
      <c r="K145" s="13"/>
      <c r="L145" s="6">
        <v>35</v>
      </c>
      <c r="M145" s="1">
        <v>27.72</v>
      </c>
      <c r="N145" s="7">
        <f t="shared" si="156"/>
        <v>26.23</v>
      </c>
      <c r="O145" s="26">
        <v>33.229999999999997</v>
      </c>
      <c r="P145" s="26">
        <v>32.86</v>
      </c>
      <c r="Q145" s="3"/>
      <c r="R145" s="8">
        <f t="shared" si="160"/>
        <v>6.9999999999999964</v>
      </c>
      <c r="S145" s="8">
        <f t="shared" si="162"/>
        <v>6.629999999999999</v>
      </c>
      <c r="T145" s="8">
        <f t="shared" si="163"/>
        <v>0.98176718092566584</v>
      </c>
      <c r="U145" s="8">
        <f>M145*T145*T144*T143*T142*T141</f>
        <v>21.947524041451057</v>
      </c>
      <c r="V145" s="19">
        <f t="shared" si="157"/>
        <v>46.508845182138288</v>
      </c>
      <c r="W145" s="13"/>
      <c r="X145" s="13"/>
      <c r="Y145" s="6">
        <v>35</v>
      </c>
      <c r="Z145" s="1">
        <v>9.5500000000000007</v>
      </c>
      <c r="AA145" s="7">
        <f t="shared" si="158"/>
        <v>25.43</v>
      </c>
      <c r="AB145" s="26">
        <v>34.840000000000003</v>
      </c>
      <c r="AC145" s="26">
        <v>34.06</v>
      </c>
      <c r="AD145" s="3"/>
      <c r="AE145" s="8">
        <f t="shared" si="161"/>
        <v>9.4100000000000037</v>
      </c>
      <c r="AF145" s="8">
        <f t="shared" si="164"/>
        <v>8.6300000000000026</v>
      </c>
      <c r="AG145" s="8">
        <f t="shared" si="165"/>
        <v>0.99576719576719586</v>
      </c>
      <c r="AH145" s="8">
        <f>Z145*AG145*AG144*AG143*AG142*AG141</f>
        <v>8.7884624246226473</v>
      </c>
      <c r="AI145" s="19">
        <f t="shared" si="159"/>
        <v>41.202355483462952</v>
      </c>
    </row>
    <row r="146" spans="1:42" x14ac:dyDescent="0.25">
      <c r="B146" s="31">
        <v>42</v>
      </c>
      <c r="C146" s="78">
        <f t="shared" si="154"/>
        <v>36.162925224645079</v>
      </c>
      <c r="D146" s="31">
        <f t="shared" si="155"/>
        <v>0.45446493725859394</v>
      </c>
      <c r="K146" s="13"/>
      <c r="L146" s="6">
        <v>42</v>
      </c>
      <c r="M146" s="1">
        <v>24.98</v>
      </c>
      <c r="N146" s="7">
        <f t="shared" si="156"/>
        <v>26.23</v>
      </c>
      <c r="O146" s="26">
        <v>33.049999999999997</v>
      </c>
      <c r="P146" s="26">
        <v>32.619999999999997</v>
      </c>
      <c r="Q146" s="3"/>
      <c r="R146" s="8">
        <f t="shared" si="160"/>
        <v>6.8199999999999967</v>
      </c>
      <c r="S146" s="8">
        <f t="shared" si="162"/>
        <v>6.389999999999997</v>
      </c>
      <c r="T146" s="8">
        <f t="shared" si="163"/>
        <v>1.0286576168929107</v>
      </c>
      <c r="U146" s="8">
        <f>M146*T146*T145*T144*T143*T142*T141</f>
        <v>20.344901323013314</v>
      </c>
      <c r="V146" s="19">
        <f t="shared" si="157"/>
        <v>43.112738552687681</v>
      </c>
      <c r="W146" s="13"/>
      <c r="X146" s="13"/>
      <c r="Y146" s="6">
        <v>42</v>
      </c>
      <c r="Z146" s="1">
        <v>8.35</v>
      </c>
      <c r="AA146" s="7">
        <f t="shared" si="158"/>
        <v>25.43</v>
      </c>
      <c r="AB146" s="26">
        <v>34.17</v>
      </c>
      <c r="AC146" s="26">
        <v>33.200000000000003</v>
      </c>
      <c r="AD146" s="3"/>
      <c r="AE146" s="8">
        <f t="shared" si="161"/>
        <v>8.740000000000002</v>
      </c>
      <c r="AF146" s="8">
        <f t="shared" si="164"/>
        <v>7.7700000000000031</v>
      </c>
      <c r="AG146" s="8">
        <f t="shared" si="165"/>
        <v>1.0127462340672073</v>
      </c>
      <c r="AH146" s="8">
        <f>Z146*AG146*AG145*AG144*AG143*AG142*AG141</f>
        <v>7.7820970228842059</v>
      </c>
      <c r="AI146" s="19">
        <f t="shared" si="159"/>
        <v>36.48428046359215</v>
      </c>
    </row>
    <row r="147" spans="1:42" x14ac:dyDescent="0.25">
      <c r="K147" s="13"/>
      <c r="L147" s="13"/>
      <c r="M147" s="13"/>
      <c r="N147" s="13"/>
      <c r="O147" s="13"/>
      <c r="P147" s="13"/>
      <c r="Q147" s="13"/>
      <c r="R147" s="13"/>
      <c r="S147" s="13"/>
      <c r="T147" s="45">
        <f>SUM(T141:T146)</f>
        <v>5.8232435234436872</v>
      </c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45">
        <f>SUM(AG141:AG146)</f>
        <v>5.9337049506577522</v>
      </c>
      <c r="AH147" s="13"/>
      <c r="AI147" s="13"/>
    </row>
    <row r="148" spans="1:42" ht="15.75" thickBot="1" x14ac:dyDescent="0.3"/>
    <row r="149" spans="1:42" ht="15.75" thickBot="1" x14ac:dyDescent="0.3">
      <c r="A149" s="35">
        <v>8</v>
      </c>
      <c r="B149" s="35" t="s">
        <v>60</v>
      </c>
      <c r="C149" s="35"/>
      <c r="D149" s="35"/>
      <c r="E149" s="35"/>
      <c r="F149" s="35"/>
      <c r="G149" s="35"/>
      <c r="H149" s="35"/>
      <c r="I149" s="35"/>
      <c r="J149" s="35"/>
      <c r="K149" s="15">
        <v>7000</v>
      </c>
      <c r="L149" s="93">
        <v>35165</v>
      </c>
      <c r="M149" s="94"/>
      <c r="N149" s="94"/>
      <c r="O149" s="94"/>
      <c r="P149" s="94"/>
      <c r="Q149" s="94"/>
      <c r="R149" s="94"/>
      <c r="S149" s="94"/>
      <c r="T149" s="94"/>
      <c r="U149" s="94"/>
      <c r="V149" s="95"/>
      <c r="W149" s="13"/>
      <c r="X149" s="15">
        <v>7001</v>
      </c>
      <c r="Y149" s="93">
        <v>35166</v>
      </c>
      <c r="Z149" s="94"/>
      <c r="AA149" s="94"/>
      <c r="AB149" s="94"/>
      <c r="AC149" s="94"/>
      <c r="AD149" s="94"/>
      <c r="AE149" s="94"/>
      <c r="AF149" s="94"/>
      <c r="AG149" s="94"/>
      <c r="AH149" s="94"/>
      <c r="AI149" s="95"/>
      <c r="AL149" s="31"/>
      <c r="AM149" s="31"/>
      <c r="AN149" s="31"/>
      <c r="AO149" s="31"/>
      <c r="AP149" s="31"/>
    </row>
    <row r="150" spans="1:42" ht="57" x14ac:dyDescent="0.25">
      <c r="B150" s="31" t="s">
        <v>52</v>
      </c>
      <c r="C150" s="31" t="s">
        <v>49</v>
      </c>
      <c r="D150" s="31" t="s">
        <v>50</v>
      </c>
      <c r="K150" s="13"/>
      <c r="L150" s="10" t="s">
        <v>0</v>
      </c>
      <c r="M150" s="11" t="s">
        <v>1</v>
      </c>
      <c r="N150" s="11" t="s">
        <v>2</v>
      </c>
      <c r="O150" s="11" t="s">
        <v>3</v>
      </c>
      <c r="P150" s="12" t="s">
        <v>4</v>
      </c>
      <c r="Q150" s="12" t="s">
        <v>5</v>
      </c>
      <c r="R150" s="11" t="s">
        <v>9</v>
      </c>
      <c r="S150" s="11" t="s">
        <v>10</v>
      </c>
      <c r="T150" s="11" t="s">
        <v>6</v>
      </c>
      <c r="U150" s="11" t="s">
        <v>7</v>
      </c>
      <c r="V150" s="5" t="s">
        <v>8</v>
      </c>
      <c r="W150" s="13"/>
      <c r="X150" s="13"/>
      <c r="Y150" s="10" t="s">
        <v>0</v>
      </c>
      <c r="Z150" s="11" t="s">
        <v>1</v>
      </c>
      <c r="AA150" s="11" t="s">
        <v>2</v>
      </c>
      <c r="AB150" s="11" t="s">
        <v>3</v>
      </c>
      <c r="AC150" s="12" t="s">
        <v>4</v>
      </c>
      <c r="AD150" s="12" t="s">
        <v>5</v>
      </c>
      <c r="AE150" s="11" t="s">
        <v>9</v>
      </c>
      <c r="AF150" s="11" t="s">
        <v>10</v>
      </c>
      <c r="AG150" s="11" t="s">
        <v>6</v>
      </c>
      <c r="AH150" s="11" t="s">
        <v>7</v>
      </c>
      <c r="AI150" s="5" t="s">
        <v>8</v>
      </c>
      <c r="AL150" s="87"/>
      <c r="AM150" s="87"/>
      <c r="AO150" s="87"/>
      <c r="AP150" s="87"/>
    </row>
    <row r="151" spans="1:42" x14ac:dyDescent="0.25">
      <c r="B151" s="31">
        <v>0</v>
      </c>
      <c r="C151" s="48">
        <f>AVERAGE(V151,V161)</f>
        <v>100</v>
      </c>
      <c r="D151" s="31">
        <f>STDEV(V151,V161)</f>
        <v>0</v>
      </c>
      <c r="K151" s="13"/>
      <c r="L151" s="6">
        <v>0</v>
      </c>
      <c r="M151" s="1">
        <v>48.19</v>
      </c>
      <c r="N151" s="26">
        <v>25.41</v>
      </c>
      <c r="O151" s="9"/>
      <c r="P151" s="26">
        <v>39.64</v>
      </c>
      <c r="Q151" s="7">
        <f>P151-N151</f>
        <v>14.23</v>
      </c>
      <c r="R151" s="2"/>
      <c r="S151" s="2"/>
      <c r="T151" s="2"/>
      <c r="U151" s="8">
        <f>M151</f>
        <v>48.19</v>
      </c>
      <c r="V151" s="19">
        <f>100*U151/$M$151</f>
        <v>100</v>
      </c>
      <c r="W151" s="13"/>
      <c r="X151" s="13"/>
      <c r="Y151" s="6">
        <v>0</v>
      </c>
      <c r="Z151" s="1">
        <v>20.29</v>
      </c>
      <c r="AA151" s="26">
        <v>26.1</v>
      </c>
      <c r="AB151" s="9"/>
      <c r="AC151" s="26">
        <v>41.13</v>
      </c>
      <c r="AD151" s="7">
        <f>AC151-AA151</f>
        <v>15.030000000000001</v>
      </c>
      <c r="AE151" s="2"/>
      <c r="AF151" s="2"/>
      <c r="AG151" s="2"/>
      <c r="AH151" s="8">
        <f>Z151</f>
        <v>20.29</v>
      </c>
      <c r="AI151" s="19">
        <f>100*AH151/$Z$151</f>
        <v>100</v>
      </c>
      <c r="AL151" s="49"/>
      <c r="AO151" s="49"/>
    </row>
    <row r="152" spans="1:42" x14ac:dyDescent="0.25">
      <c r="B152" s="31">
        <v>7</v>
      </c>
      <c r="C152" s="78">
        <f t="shared" ref="C152:C157" si="166">AVERAGE(V152,V162)</f>
        <v>60.489129032619289</v>
      </c>
      <c r="D152" s="31">
        <f t="shared" ref="D152:D157" si="167">STDEV(V152,V162)</f>
        <v>0.21433374763930998</v>
      </c>
      <c r="K152" s="13"/>
      <c r="L152" s="6">
        <v>7</v>
      </c>
      <c r="M152" s="1">
        <v>36.909999999999997</v>
      </c>
      <c r="N152" s="7">
        <f t="shared" ref="N152:N157" si="168">N151</f>
        <v>25.41</v>
      </c>
      <c r="O152" s="27">
        <v>36.619999999999997</v>
      </c>
      <c r="P152" s="26">
        <v>36.340000000000003</v>
      </c>
      <c r="Q152" s="3"/>
      <c r="R152" s="8">
        <f>O152-N152</f>
        <v>11.209999999999997</v>
      </c>
      <c r="S152" s="8">
        <f>P152-N152</f>
        <v>10.930000000000003</v>
      </c>
      <c r="T152" s="8">
        <f>R152/Q151</f>
        <v>0.78777231201686559</v>
      </c>
      <c r="U152" s="8">
        <f>M152*T152</f>
        <v>29.076676036542505</v>
      </c>
      <c r="V152" s="19">
        <f t="shared" ref="V152:V157" si="169">100*U152/$M$151</f>
        <v>60.337572186226403</v>
      </c>
      <c r="W152" s="13"/>
      <c r="X152" s="13"/>
      <c r="Y152" s="6">
        <v>7</v>
      </c>
      <c r="Z152" s="1">
        <v>14.28</v>
      </c>
      <c r="AA152" s="7">
        <f t="shared" ref="AA152:AA157" si="170">AA151</f>
        <v>26.1</v>
      </c>
      <c r="AB152" s="27">
        <v>39.79</v>
      </c>
      <c r="AC152" s="26">
        <v>38.869999999999997</v>
      </c>
      <c r="AD152" s="3"/>
      <c r="AE152" s="8">
        <f>AB152-AA152</f>
        <v>13.689999999999998</v>
      </c>
      <c r="AF152" s="8">
        <f>AC152-AA152</f>
        <v>12.769999999999996</v>
      </c>
      <c r="AG152" s="8">
        <f>AE152/AD151</f>
        <v>0.91084497671323994</v>
      </c>
      <c r="AH152" s="8">
        <f>Z152*AG152</f>
        <v>13.006866267465066</v>
      </c>
      <c r="AI152" s="19">
        <f t="shared" ref="AI152:AI157" si="171">100*AH152/$Z$151</f>
        <v>64.104811569566621</v>
      </c>
      <c r="AL152" s="49"/>
      <c r="AO152" s="49"/>
    </row>
    <row r="153" spans="1:42" x14ac:dyDescent="0.25">
      <c r="B153" s="31">
        <v>14</v>
      </c>
      <c r="C153" s="48">
        <f t="shared" si="166"/>
        <v>51.306856121579209</v>
      </c>
      <c r="D153" s="31">
        <f t="shared" si="167"/>
        <v>1.1494627193805886</v>
      </c>
      <c r="K153" s="13"/>
      <c r="L153" s="29">
        <v>13</v>
      </c>
      <c r="M153" s="23">
        <v>31.68</v>
      </c>
      <c r="N153" s="7">
        <f t="shared" si="168"/>
        <v>25.41</v>
      </c>
      <c r="O153" s="27">
        <v>36.409999999999997</v>
      </c>
      <c r="P153" s="26">
        <v>36.21</v>
      </c>
      <c r="Q153" s="3"/>
      <c r="R153" s="8">
        <f t="shared" ref="R153:R157" si="172">O153-N153</f>
        <v>10.999999999999996</v>
      </c>
      <c r="S153" s="8">
        <f>P153-N153</f>
        <v>10.8</v>
      </c>
      <c r="T153" s="8">
        <f>R153/S152</f>
        <v>1.0064043915827989</v>
      </c>
      <c r="U153" s="8">
        <f>M153*T152*T153</f>
        <v>25.116458855593518</v>
      </c>
      <c r="V153" s="24">
        <f t="shared" si="169"/>
        <v>52.119649005174352</v>
      </c>
      <c r="W153" s="13"/>
      <c r="X153" s="13"/>
      <c r="Y153" s="6">
        <v>14</v>
      </c>
      <c r="Z153" s="23">
        <v>11.71</v>
      </c>
      <c r="AA153" s="7">
        <f t="shared" si="170"/>
        <v>26.1</v>
      </c>
      <c r="AB153" s="27">
        <v>38.909999999999997</v>
      </c>
      <c r="AC153" s="26">
        <v>38.4</v>
      </c>
      <c r="AD153" s="3"/>
      <c r="AE153" s="8">
        <f t="shared" ref="AE153:AE157" si="173">AB153-AA153</f>
        <v>12.809999999999995</v>
      </c>
      <c r="AF153" s="8">
        <f>AC153-AA153</f>
        <v>12.299999999999997</v>
      </c>
      <c r="AG153" s="8">
        <f>AE153/AF152</f>
        <v>1.0031323414252153</v>
      </c>
      <c r="AH153" s="8">
        <f>Z153*AG152*AG153</f>
        <v>10.699404214280911</v>
      </c>
      <c r="AI153" s="24">
        <f t="shared" si="171"/>
        <v>52.73240125323268</v>
      </c>
      <c r="AL153" s="49"/>
      <c r="AO153" s="49"/>
    </row>
    <row r="154" spans="1:42" x14ac:dyDescent="0.25">
      <c r="B154" s="31">
        <v>21</v>
      </c>
      <c r="C154" s="48">
        <f t="shared" si="166"/>
        <v>47.549068792747256</v>
      </c>
      <c r="D154" s="31">
        <f t="shared" si="167"/>
        <v>0.24256935477311664</v>
      </c>
      <c r="K154" s="13"/>
      <c r="L154" s="6">
        <v>21</v>
      </c>
      <c r="M154" s="1">
        <v>28.74</v>
      </c>
      <c r="N154" s="7">
        <f t="shared" si="168"/>
        <v>25.41</v>
      </c>
      <c r="O154" s="27">
        <v>36.31</v>
      </c>
      <c r="P154" s="26">
        <v>35.909999999999997</v>
      </c>
      <c r="Q154" s="3"/>
      <c r="R154" s="8">
        <f t="shared" si="172"/>
        <v>10.900000000000002</v>
      </c>
      <c r="S154" s="8">
        <f t="shared" ref="S154:S157" si="174">P154-N154</f>
        <v>10.499999999999996</v>
      </c>
      <c r="T154" s="8">
        <f t="shared" ref="T154:T157" si="175">R154/S153</f>
        <v>1.0092592592592593</v>
      </c>
      <c r="U154" s="8">
        <f>M154*T154*T153*T152</f>
        <v>22.996552912973364</v>
      </c>
      <c r="V154" s="19">
        <f t="shared" si="169"/>
        <v>47.720591228415373</v>
      </c>
      <c r="W154" s="13"/>
      <c r="X154" s="13"/>
      <c r="Y154" s="6">
        <v>21</v>
      </c>
      <c r="Z154" s="1">
        <v>9.6999999999999993</v>
      </c>
      <c r="AA154" s="7">
        <f t="shared" si="170"/>
        <v>26.1</v>
      </c>
      <c r="AB154" s="27">
        <v>38.46</v>
      </c>
      <c r="AC154" s="26">
        <v>37.72</v>
      </c>
      <c r="AD154" s="3"/>
      <c r="AE154" s="8">
        <f t="shared" si="173"/>
        <v>12.36</v>
      </c>
      <c r="AF154" s="8">
        <f t="shared" ref="AF154:AF157" si="176">AC154-AA154</f>
        <v>11.619999999999997</v>
      </c>
      <c r="AG154" s="8">
        <f t="shared" ref="AG154:AG157" si="177">AE154/AF153</f>
        <v>1.004878048780488</v>
      </c>
      <c r="AH154" s="8">
        <f>Z154*AG154*AG153*AG152</f>
        <v>8.9061046430926734</v>
      </c>
      <c r="AI154" s="19">
        <f t="shared" si="171"/>
        <v>43.894059354818495</v>
      </c>
      <c r="AL154" s="49"/>
      <c r="AO154" s="49"/>
    </row>
    <row r="155" spans="1:42" x14ac:dyDescent="0.25">
      <c r="B155" s="31">
        <v>28</v>
      </c>
      <c r="C155" s="48">
        <f t="shared" si="166"/>
        <v>43.327913632641746</v>
      </c>
      <c r="D155" s="31">
        <f t="shared" si="167"/>
        <v>0.8827222000120889</v>
      </c>
      <c r="K155" s="13"/>
      <c r="L155" s="6">
        <v>28</v>
      </c>
      <c r="M155" s="1">
        <v>26.32</v>
      </c>
      <c r="N155" s="7">
        <f t="shared" si="168"/>
        <v>25.41</v>
      </c>
      <c r="O155" s="26">
        <v>35.97</v>
      </c>
      <c r="P155" s="26">
        <v>35.58</v>
      </c>
      <c r="Q155" s="3"/>
      <c r="R155" s="8">
        <f t="shared" si="172"/>
        <v>10.559999999999999</v>
      </c>
      <c r="S155" s="8">
        <f t="shared" si="174"/>
        <v>10.169999999999998</v>
      </c>
      <c r="T155" s="8">
        <f t="shared" si="175"/>
        <v>1.005714285714286</v>
      </c>
      <c r="U155" s="8">
        <f>M155*T155*T154*T153*T152</f>
        <v>21.180513369087347</v>
      </c>
      <c r="V155" s="19">
        <f t="shared" si="169"/>
        <v>43.952092486174202</v>
      </c>
      <c r="W155" s="13"/>
      <c r="X155" s="13"/>
      <c r="Y155" s="6">
        <v>28</v>
      </c>
      <c r="Z155" s="1">
        <v>9.19</v>
      </c>
      <c r="AA155" s="7">
        <f t="shared" si="170"/>
        <v>26.1</v>
      </c>
      <c r="AB155" s="26">
        <v>37.729999999999997</v>
      </c>
      <c r="AC155" s="26">
        <v>37</v>
      </c>
      <c r="AD155" s="3"/>
      <c r="AE155" s="8">
        <f t="shared" si="173"/>
        <v>11.629999999999995</v>
      </c>
      <c r="AF155" s="8">
        <f t="shared" si="176"/>
        <v>10.899999999999999</v>
      </c>
      <c r="AG155" s="8">
        <f t="shared" si="177"/>
        <v>1.0008605851979344</v>
      </c>
      <c r="AH155" s="8">
        <f>Z155*AG155*AG154*AG153*AG152</f>
        <v>8.4451070179600762</v>
      </c>
      <c r="AI155" s="19">
        <f t="shared" si="171"/>
        <v>41.622015859832807</v>
      </c>
      <c r="AL155" s="49"/>
      <c r="AO155" s="49"/>
    </row>
    <row r="156" spans="1:42" x14ac:dyDescent="0.25">
      <c r="B156" s="31">
        <v>35</v>
      </c>
      <c r="C156" s="48">
        <f t="shared" si="166"/>
        <v>39.286916730692127</v>
      </c>
      <c r="D156" s="31">
        <f t="shared" si="167"/>
        <v>1.3930899622202217</v>
      </c>
      <c r="K156" s="13"/>
      <c r="L156" s="6">
        <v>35</v>
      </c>
      <c r="M156" s="1">
        <v>24.6</v>
      </c>
      <c r="N156" s="7">
        <f t="shared" si="168"/>
        <v>25.41</v>
      </c>
      <c r="O156" s="26">
        <v>35.380000000000003</v>
      </c>
      <c r="P156" s="26">
        <v>34.880000000000003</v>
      </c>
      <c r="Q156" s="3"/>
      <c r="R156" s="8">
        <f t="shared" si="172"/>
        <v>9.9700000000000024</v>
      </c>
      <c r="S156" s="8">
        <f t="shared" si="174"/>
        <v>9.4700000000000024</v>
      </c>
      <c r="T156" s="8">
        <f t="shared" si="175"/>
        <v>0.98033431661750292</v>
      </c>
      <c r="U156" s="8">
        <f>M156*T156*T155*T154*T153*T152</f>
        <v>19.407067205265438</v>
      </c>
      <c r="V156" s="19">
        <f t="shared" si="169"/>
        <v>40.271980089780953</v>
      </c>
      <c r="W156" s="13"/>
      <c r="X156" s="13"/>
      <c r="Y156" s="6">
        <v>35</v>
      </c>
      <c r="Z156" s="1">
        <v>8.2899999999999991</v>
      </c>
      <c r="AA156" s="7">
        <f t="shared" si="170"/>
        <v>26.1</v>
      </c>
      <c r="AB156" s="26">
        <v>36.97</v>
      </c>
      <c r="AC156" s="26">
        <v>36</v>
      </c>
      <c r="AD156" s="3"/>
      <c r="AE156" s="8">
        <f t="shared" si="173"/>
        <v>10.869999999999997</v>
      </c>
      <c r="AF156" s="8">
        <f t="shared" si="176"/>
        <v>9.8999999999999986</v>
      </c>
      <c r="AG156" s="8">
        <f t="shared" si="177"/>
        <v>0.99724770642201821</v>
      </c>
      <c r="AH156" s="8">
        <f>Z156*AG156*AG155*AG154*AG153*AG152</f>
        <v>7.5970891489006158</v>
      </c>
      <c r="AI156" s="19">
        <f t="shared" si="171"/>
        <v>37.442529072945369</v>
      </c>
      <c r="AL156" s="49"/>
      <c r="AO156" s="49"/>
    </row>
    <row r="157" spans="1:42" x14ac:dyDescent="0.25">
      <c r="B157" s="31">
        <v>42</v>
      </c>
      <c r="C157" s="78">
        <f t="shared" si="166"/>
        <v>36.448088214706296</v>
      </c>
      <c r="D157" s="31">
        <f t="shared" si="167"/>
        <v>1.6297455630727167</v>
      </c>
      <c r="K157" s="13"/>
      <c r="L157" s="6">
        <v>42</v>
      </c>
      <c r="M157" s="1">
        <v>22.61</v>
      </c>
      <c r="N157" s="7">
        <f t="shared" si="168"/>
        <v>25.41</v>
      </c>
      <c r="O157" s="26">
        <v>35.03</v>
      </c>
      <c r="P157" s="26">
        <v>34.6</v>
      </c>
      <c r="Q157" s="3"/>
      <c r="R157" s="8">
        <f t="shared" si="172"/>
        <v>9.620000000000001</v>
      </c>
      <c r="S157" s="8">
        <f t="shared" si="174"/>
        <v>9.1900000000000013</v>
      </c>
      <c r="T157" s="8">
        <f t="shared" si="175"/>
        <v>1.0158394931362196</v>
      </c>
      <c r="U157" s="8">
        <f>M157*T157*T156*T155*T154*T153*T152</f>
        <v>18.119677265375106</v>
      </c>
      <c r="V157" s="19">
        <f t="shared" si="169"/>
        <v>37.600492353963702</v>
      </c>
      <c r="W157" s="13"/>
      <c r="X157" s="13"/>
      <c r="Y157" s="6">
        <v>42</v>
      </c>
      <c r="Z157" s="1">
        <v>7.64</v>
      </c>
      <c r="AA157" s="7">
        <f t="shared" si="170"/>
        <v>26.1</v>
      </c>
      <c r="AB157" s="26">
        <v>36.020000000000003</v>
      </c>
      <c r="AC157" s="26">
        <v>35.14</v>
      </c>
      <c r="AD157" s="3"/>
      <c r="AE157" s="8">
        <f t="shared" si="173"/>
        <v>9.9200000000000017</v>
      </c>
      <c r="AF157" s="8">
        <f t="shared" si="176"/>
        <v>9.0399999999999991</v>
      </c>
      <c r="AG157" s="8">
        <f t="shared" si="177"/>
        <v>1.0020202020202023</v>
      </c>
      <c r="AH157" s="8">
        <f>Z157*AG157*AG156*AG155*AG154*AG153*AG152</f>
        <v>7.0155629892190809</v>
      </c>
      <c r="AI157" s="19">
        <f t="shared" si="171"/>
        <v>34.576456329320266</v>
      </c>
      <c r="AL157" s="49"/>
      <c r="AO157" s="49"/>
    </row>
    <row r="158" spans="1:42" ht="15.75" thickBot="1" x14ac:dyDescent="0.3">
      <c r="K158" s="13"/>
      <c r="L158" s="13"/>
      <c r="M158" s="13"/>
      <c r="N158" s="13"/>
      <c r="O158" s="13"/>
      <c r="P158" s="13"/>
      <c r="Q158" s="13"/>
      <c r="R158" s="13"/>
      <c r="S158" s="13"/>
      <c r="T158" s="45">
        <f>SUM(T152:T157)</f>
        <v>5.8053240583269323</v>
      </c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45">
        <f>SUM(AG152:AG157)</f>
        <v>5.9189838605590976</v>
      </c>
      <c r="AH158" s="13"/>
      <c r="AI158" s="13"/>
    </row>
    <row r="159" spans="1:42" ht="15.75" thickBot="1" x14ac:dyDescent="0.3">
      <c r="K159" s="15">
        <v>7000</v>
      </c>
      <c r="L159" s="93">
        <v>35167</v>
      </c>
      <c r="M159" s="94"/>
      <c r="N159" s="94"/>
      <c r="O159" s="94"/>
      <c r="P159" s="94"/>
      <c r="Q159" s="94"/>
      <c r="R159" s="94"/>
      <c r="S159" s="94"/>
      <c r="T159" s="94"/>
      <c r="U159" s="94"/>
      <c r="V159" s="95"/>
      <c r="W159" s="13"/>
      <c r="X159" s="15">
        <v>7001</v>
      </c>
      <c r="Y159" s="93">
        <v>35168</v>
      </c>
      <c r="Z159" s="94"/>
      <c r="AA159" s="94"/>
      <c r="AB159" s="94"/>
      <c r="AC159" s="94"/>
      <c r="AD159" s="94"/>
      <c r="AE159" s="94"/>
      <c r="AF159" s="94"/>
      <c r="AG159" s="94"/>
      <c r="AH159" s="94"/>
      <c r="AI159" s="95"/>
    </row>
    <row r="160" spans="1:42" ht="57" x14ac:dyDescent="0.25">
      <c r="B160" s="31" t="s">
        <v>51</v>
      </c>
      <c r="C160" s="31" t="s">
        <v>49</v>
      </c>
      <c r="D160" s="31" t="s">
        <v>50</v>
      </c>
      <c r="K160" s="13"/>
      <c r="L160" s="10" t="s">
        <v>0</v>
      </c>
      <c r="M160" s="11" t="s">
        <v>1</v>
      </c>
      <c r="N160" s="11" t="s">
        <v>2</v>
      </c>
      <c r="O160" s="11" t="s">
        <v>3</v>
      </c>
      <c r="P160" s="12" t="s">
        <v>4</v>
      </c>
      <c r="Q160" s="12" t="s">
        <v>5</v>
      </c>
      <c r="R160" s="11" t="s">
        <v>9</v>
      </c>
      <c r="S160" s="11" t="s">
        <v>10</v>
      </c>
      <c r="T160" s="11" t="s">
        <v>6</v>
      </c>
      <c r="U160" s="11" t="s">
        <v>7</v>
      </c>
      <c r="V160" s="5" t="s">
        <v>8</v>
      </c>
      <c r="W160" s="13"/>
      <c r="X160" s="13"/>
      <c r="Y160" s="10" t="s">
        <v>0</v>
      </c>
      <c r="Z160" s="11" t="s">
        <v>1</v>
      </c>
      <c r="AA160" s="11" t="s">
        <v>2</v>
      </c>
      <c r="AB160" s="11" t="s">
        <v>3</v>
      </c>
      <c r="AC160" s="12" t="s">
        <v>4</v>
      </c>
      <c r="AD160" s="12" t="s">
        <v>5</v>
      </c>
      <c r="AE160" s="11" t="s">
        <v>9</v>
      </c>
      <c r="AF160" s="11" t="s">
        <v>10</v>
      </c>
      <c r="AG160" s="11" t="s">
        <v>6</v>
      </c>
      <c r="AH160" s="11" t="s">
        <v>7</v>
      </c>
      <c r="AI160" s="5" t="s">
        <v>8</v>
      </c>
    </row>
    <row r="161" spans="1:42" x14ac:dyDescent="0.25">
      <c r="B161" s="31">
        <v>0</v>
      </c>
      <c r="C161" s="48">
        <f>AVERAGE(AI151,AI161)</f>
        <v>100</v>
      </c>
      <c r="D161" s="31">
        <f>STDEV(AI151,AI161)</f>
        <v>0</v>
      </c>
      <c r="K161" s="13"/>
      <c r="L161" s="6">
        <v>0</v>
      </c>
      <c r="M161" s="1">
        <v>47.71</v>
      </c>
      <c r="N161" s="26">
        <v>27.74</v>
      </c>
      <c r="O161" s="9"/>
      <c r="P161" s="26">
        <v>38.69</v>
      </c>
      <c r="Q161" s="7">
        <f>P161-N161</f>
        <v>10.95</v>
      </c>
      <c r="R161" s="2"/>
      <c r="S161" s="2"/>
      <c r="T161" s="2"/>
      <c r="U161" s="8">
        <f>M161</f>
        <v>47.71</v>
      </c>
      <c r="V161" s="19">
        <f>100*U161/$M$161</f>
        <v>100</v>
      </c>
      <c r="W161" s="13"/>
      <c r="X161" s="13"/>
      <c r="Y161" s="6">
        <v>0</v>
      </c>
      <c r="Z161" s="1">
        <v>20.39</v>
      </c>
      <c r="AA161" s="26">
        <v>27.78</v>
      </c>
      <c r="AB161" s="9"/>
      <c r="AC161" s="26">
        <v>46.87</v>
      </c>
      <c r="AD161" s="7">
        <f>AC161-AA161</f>
        <v>19.089999999999996</v>
      </c>
      <c r="AE161" s="2"/>
      <c r="AF161" s="2"/>
      <c r="AG161" s="2"/>
      <c r="AH161" s="8">
        <f>Z161</f>
        <v>20.39</v>
      </c>
      <c r="AI161" s="19">
        <f>100*AH161/$Z$161</f>
        <v>100</v>
      </c>
    </row>
    <row r="162" spans="1:42" x14ac:dyDescent="0.25">
      <c r="B162" s="31">
        <v>7</v>
      </c>
      <c r="C162" s="78">
        <f t="shared" ref="C162:C167" si="178">AVERAGE(AI152,AI162)</f>
        <v>64.60622598701579</v>
      </c>
      <c r="D162" s="31">
        <f t="shared" ref="D162:D167" si="179">STDEV(AI152,AI162)</f>
        <v>0.70910706952601954</v>
      </c>
      <c r="K162" s="13"/>
      <c r="L162" s="6">
        <v>7</v>
      </c>
      <c r="M162" s="1">
        <v>36.54</v>
      </c>
      <c r="N162" s="7">
        <f t="shared" ref="N162:N167" si="180">N161</f>
        <v>27.74</v>
      </c>
      <c r="O162" s="27">
        <v>36.409999999999997</v>
      </c>
      <c r="P162" s="26">
        <v>36.049999999999997</v>
      </c>
      <c r="Q162" s="3"/>
      <c r="R162" s="8">
        <f>O162-N162</f>
        <v>8.6699999999999982</v>
      </c>
      <c r="S162" s="8">
        <f>P162-N162</f>
        <v>8.3099999999999987</v>
      </c>
      <c r="T162" s="8">
        <f>R162/Q161</f>
        <v>0.79178082191780808</v>
      </c>
      <c r="U162" s="8">
        <f>M162*T162</f>
        <v>28.931671232876706</v>
      </c>
      <c r="V162" s="19">
        <f t="shared" ref="V162:V167" si="181">100*U162/$M$161</f>
        <v>60.640685879012167</v>
      </c>
      <c r="W162" s="13"/>
      <c r="X162" s="13"/>
      <c r="Y162" s="6">
        <v>7</v>
      </c>
      <c r="Z162" s="1">
        <v>14.59</v>
      </c>
      <c r="AA162" s="7">
        <f t="shared" ref="AA162:AA167" si="182">AA161</f>
        <v>27.78</v>
      </c>
      <c r="AB162" s="27">
        <v>45.15</v>
      </c>
      <c r="AC162" s="26">
        <v>44.33</v>
      </c>
      <c r="AD162" s="3"/>
      <c r="AE162" s="8">
        <f>AB162-AA162</f>
        <v>17.369999999999997</v>
      </c>
      <c r="AF162" s="8">
        <f>AC162-AA162</f>
        <v>16.549999999999997</v>
      </c>
      <c r="AG162" s="8">
        <f>AE162/AD161</f>
        <v>0.90990047145102149</v>
      </c>
      <c r="AH162" s="8">
        <f>Z162*AG162</f>
        <v>13.275447878470404</v>
      </c>
      <c r="AI162" s="19">
        <f t="shared" ref="AI162:AI167" si="183">100*AH162/$Z$161</f>
        <v>65.107640404464959</v>
      </c>
    </row>
    <row r="163" spans="1:42" x14ac:dyDescent="0.25">
      <c r="B163" s="31">
        <v>14</v>
      </c>
      <c r="C163" s="48">
        <f t="shared" si="178"/>
        <v>49.901570015930076</v>
      </c>
      <c r="D163" s="31">
        <f t="shared" si="179"/>
        <v>4.003399928582752</v>
      </c>
      <c r="K163" s="13"/>
      <c r="L163" s="6">
        <v>14</v>
      </c>
      <c r="M163" s="23">
        <v>30.1</v>
      </c>
      <c r="N163" s="7">
        <f t="shared" si="180"/>
        <v>27.74</v>
      </c>
      <c r="O163" s="27">
        <v>36.14</v>
      </c>
      <c r="P163" s="26">
        <v>35.96</v>
      </c>
      <c r="Q163" s="3"/>
      <c r="R163" s="8">
        <f t="shared" ref="R163:R167" si="184">O163-N163</f>
        <v>8.4000000000000021</v>
      </c>
      <c r="S163" s="8">
        <f>P163-N163</f>
        <v>8.2200000000000024</v>
      </c>
      <c r="T163" s="8">
        <f>R163/S162</f>
        <v>1.0108303249097477</v>
      </c>
      <c r="U163" s="8">
        <f>M163*T162*T163</f>
        <v>24.090717570842198</v>
      </c>
      <c r="V163" s="24">
        <f t="shared" si="181"/>
        <v>50.494063237984065</v>
      </c>
      <c r="W163" s="13"/>
      <c r="X163" s="13"/>
      <c r="Y163" s="6">
        <v>14</v>
      </c>
      <c r="Z163" s="23">
        <v>10.51</v>
      </c>
      <c r="AA163" s="7">
        <f t="shared" si="182"/>
        <v>27.78</v>
      </c>
      <c r="AB163" s="27">
        <v>44.39</v>
      </c>
      <c r="AC163" s="26">
        <v>44.03</v>
      </c>
      <c r="AD163" s="3"/>
      <c r="AE163" s="8">
        <f t="shared" ref="AE163:AE167" si="185">AB163-AA163</f>
        <v>16.61</v>
      </c>
      <c r="AF163" s="8">
        <f>AC163-AA163</f>
        <v>16.25</v>
      </c>
      <c r="AG163" s="8">
        <f>AE163/AF162</f>
        <v>1.0036253776435047</v>
      </c>
      <c r="AH163" s="8">
        <f>Z163*AG162*AG163</f>
        <v>9.5977236369621419</v>
      </c>
      <c r="AI163" s="24">
        <f t="shared" si="183"/>
        <v>47.070738778627472</v>
      </c>
    </row>
    <row r="164" spans="1:42" x14ac:dyDescent="0.25">
      <c r="B164" s="31">
        <v>21</v>
      </c>
      <c r="C164" s="48">
        <f t="shared" si="178"/>
        <v>42.205520476396231</v>
      </c>
      <c r="D164" s="31">
        <f t="shared" si="179"/>
        <v>2.3879545824590256</v>
      </c>
      <c r="K164" s="13"/>
      <c r="L164" s="6">
        <v>21</v>
      </c>
      <c r="M164" s="1">
        <v>27.97</v>
      </c>
      <c r="N164" s="7">
        <f t="shared" si="180"/>
        <v>27.74</v>
      </c>
      <c r="O164" s="27">
        <v>36.04</v>
      </c>
      <c r="P164" s="26">
        <v>35.61</v>
      </c>
      <c r="Q164" s="3"/>
      <c r="R164" s="8">
        <f t="shared" si="184"/>
        <v>8.3000000000000007</v>
      </c>
      <c r="S164" s="8">
        <f t="shared" ref="S164:S167" si="186">P164-N164</f>
        <v>7.870000000000001</v>
      </c>
      <c r="T164" s="8">
        <f t="shared" ref="T164:T167" si="187">R164/S163</f>
        <v>1.0097323600973234</v>
      </c>
      <c r="U164" s="8">
        <f>M164*T164*T163*T162</f>
        <v>22.603827366962459</v>
      </c>
      <c r="V164" s="19">
        <f t="shared" si="181"/>
        <v>47.37754635707914</v>
      </c>
      <c r="W164" s="13"/>
      <c r="X164" s="13"/>
      <c r="Y164" s="6">
        <v>21</v>
      </c>
      <c r="Z164" s="1">
        <v>9.0299999999999994</v>
      </c>
      <c r="AA164" s="7">
        <f t="shared" si="182"/>
        <v>27.78</v>
      </c>
      <c r="AB164" s="27">
        <v>44.06</v>
      </c>
      <c r="AC164" s="26">
        <v>43.21</v>
      </c>
      <c r="AD164" s="3"/>
      <c r="AE164" s="8">
        <f t="shared" si="185"/>
        <v>16.28</v>
      </c>
      <c r="AF164" s="8">
        <f t="shared" ref="AF164:AF167" si="188">AC164-AA164</f>
        <v>15.43</v>
      </c>
      <c r="AG164" s="8">
        <f t="shared" ref="AG164:AG167" si="189">AE164/AF163</f>
        <v>1.0018461538461538</v>
      </c>
      <c r="AH164" s="8">
        <f>Z164*AG164*AG163*AG162</f>
        <v>8.2614125478268914</v>
      </c>
      <c r="AI164" s="19">
        <f t="shared" si="183"/>
        <v>40.51698159797396</v>
      </c>
    </row>
    <row r="165" spans="1:42" x14ac:dyDescent="0.25">
      <c r="B165" s="31">
        <v>28</v>
      </c>
      <c r="C165" s="48">
        <f t="shared" si="178"/>
        <v>39.121304369109069</v>
      </c>
      <c r="D165" s="31">
        <f t="shared" si="179"/>
        <v>3.5365401057637453</v>
      </c>
      <c r="K165" s="13"/>
      <c r="L165" s="6">
        <v>28</v>
      </c>
      <c r="M165" s="1">
        <v>25.02</v>
      </c>
      <c r="N165" s="7">
        <f t="shared" si="180"/>
        <v>27.74</v>
      </c>
      <c r="O165" s="26">
        <v>35.67</v>
      </c>
      <c r="P165" s="26">
        <v>35.32</v>
      </c>
      <c r="Q165" s="3"/>
      <c r="R165" s="8">
        <f t="shared" si="184"/>
        <v>7.9300000000000033</v>
      </c>
      <c r="S165" s="8">
        <f t="shared" si="186"/>
        <v>7.5800000000000018</v>
      </c>
      <c r="T165" s="8">
        <f t="shared" si="187"/>
        <v>1.0076238881829735</v>
      </c>
      <c r="U165" s="8">
        <f>M165*T165*T164*T163*T162</f>
        <v>20.373951863113042</v>
      </c>
      <c r="V165" s="19">
        <f t="shared" si="181"/>
        <v>42.70373477910929</v>
      </c>
      <c r="W165" s="13"/>
      <c r="X165" s="13"/>
      <c r="Y165" s="6">
        <v>28</v>
      </c>
      <c r="Z165" s="23">
        <v>8.1300000000000008</v>
      </c>
      <c r="AA165" s="7">
        <f t="shared" si="182"/>
        <v>27.78</v>
      </c>
      <c r="AB165" s="26">
        <v>43.27</v>
      </c>
      <c r="AC165" s="26">
        <v>42.56</v>
      </c>
      <c r="AD165" s="3"/>
      <c r="AE165" s="8">
        <f t="shared" si="185"/>
        <v>15.490000000000002</v>
      </c>
      <c r="AF165" s="8">
        <f t="shared" si="188"/>
        <v>14.780000000000001</v>
      </c>
      <c r="AG165" s="8">
        <f t="shared" si="189"/>
        <v>1.0038885288399224</v>
      </c>
      <c r="AH165" s="8">
        <f>Z165*AG165*AG164*AG163*AG162</f>
        <v>7.4669388879027707</v>
      </c>
      <c r="AI165" s="24">
        <f t="shared" si="183"/>
        <v>36.620592878385338</v>
      </c>
    </row>
    <row r="166" spans="1:42" x14ac:dyDescent="0.25">
      <c r="B166" s="31">
        <v>35</v>
      </c>
      <c r="C166" s="48">
        <f t="shared" si="178"/>
        <v>33.982587757792032</v>
      </c>
      <c r="D166" s="31">
        <f t="shared" si="179"/>
        <v>4.8930959329049406</v>
      </c>
      <c r="K166" s="13"/>
      <c r="L166" s="29">
        <v>36</v>
      </c>
      <c r="M166" s="1">
        <v>22.56</v>
      </c>
      <c r="N166" s="7">
        <f t="shared" si="180"/>
        <v>27.74</v>
      </c>
      <c r="O166" s="26">
        <v>35.28</v>
      </c>
      <c r="P166" s="26">
        <v>34.97</v>
      </c>
      <c r="Q166" s="3"/>
      <c r="R166" s="8">
        <f t="shared" si="184"/>
        <v>7.5400000000000027</v>
      </c>
      <c r="S166" s="8">
        <f t="shared" si="186"/>
        <v>7.23</v>
      </c>
      <c r="T166" s="8">
        <f t="shared" si="187"/>
        <v>0.99472295514511888</v>
      </c>
      <c r="U166" s="8">
        <f>M166*T166*T165*T164*T163*T162</f>
        <v>18.273814243591932</v>
      </c>
      <c r="V166" s="19">
        <f t="shared" si="181"/>
        <v>38.301853371603293</v>
      </c>
      <c r="W166" s="13"/>
      <c r="X166" s="13"/>
      <c r="Y166" s="29">
        <v>36</v>
      </c>
      <c r="Z166" s="1">
        <v>6.79</v>
      </c>
      <c r="AA166" s="7">
        <f t="shared" si="182"/>
        <v>27.78</v>
      </c>
      <c r="AB166" s="26">
        <v>42.53</v>
      </c>
      <c r="AC166" s="26">
        <v>41.83</v>
      </c>
      <c r="AD166" s="3"/>
      <c r="AE166" s="8">
        <f t="shared" si="185"/>
        <v>14.75</v>
      </c>
      <c r="AF166" s="8">
        <f t="shared" si="188"/>
        <v>14.049999999999997</v>
      </c>
      <c r="AG166" s="8">
        <f t="shared" si="189"/>
        <v>0.99797023004059537</v>
      </c>
      <c r="AH166" s="8">
        <f>Z166*AG166*AG165*AG164*AG163*AG162</f>
        <v>6.2235676096540322</v>
      </c>
      <c r="AI166" s="19">
        <f t="shared" si="183"/>
        <v>30.522646442638703</v>
      </c>
    </row>
    <row r="167" spans="1:42" x14ac:dyDescent="0.25">
      <c r="B167" s="31">
        <v>42</v>
      </c>
      <c r="C167" s="78">
        <f t="shared" si="178"/>
        <v>31.150429452492837</v>
      </c>
      <c r="D167" s="31">
        <f t="shared" si="179"/>
        <v>4.8451336742641038</v>
      </c>
      <c r="K167" s="13"/>
      <c r="L167" s="6">
        <v>42</v>
      </c>
      <c r="M167" s="1">
        <v>20.59</v>
      </c>
      <c r="N167" s="7">
        <f t="shared" si="180"/>
        <v>27.74</v>
      </c>
      <c r="O167" s="26">
        <v>35.04</v>
      </c>
      <c r="P167" s="26">
        <v>34.630000000000003</v>
      </c>
      <c r="Q167" s="3"/>
      <c r="R167" s="8">
        <f t="shared" si="184"/>
        <v>7.3000000000000007</v>
      </c>
      <c r="S167" s="8">
        <f t="shared" si="186"/>
        <v>6.8900000000000041</v>
      </c>
      <c r="T167" s="8">
        <f t="shared" si="187"/>
        <v>1.0096818810511756</v>
      </c>
      <c r="U167" s="8">
        <f>M167*T167*T166*T165*T164*T163*T162</f>
        <v>16.839570872396664</v>
      </c>
      <c r="V167" s="19">
        <f t="shared" si="181"/>
        <v>35.295684075448889</v>
      </c>
      <c r="W167" s="13"/>
      <c r="X167" s="13"/>
      <c r="Y167" s="6">
        <v>42</v>
      </c>
      <c r="Z167" s="1">
        <v>6.15</v>
      </c>
      <c r="AA167" s="7">
        <f t="shared" si="182"/>
        <v>27.78</v>
      </c>
      <c r="AB167" s="26">
        <v>41.87</v>
      </c>
      <c r="AC167" s="26">
        <v>40.869999999999997</v>
      </c>
      <c r="AD167" s="3"/>
      <c r="AE167" s="8">
        <f t="shared" si="185"/>
        <v>14.089999999999996</v>
      </c>
      <c r="AF167" s="8">
        <f t="shared" si="188"/>
        <v>13.089999999999996</v>
      </c>
      <c r="AG167" s="8">
        <f t="shared" si="189"/>
        <v>1.0028469750889679</v>
      </c>
      <c r="AH167" s="8">
        <f>Z167*AG167*AG166*AG165*AG164*AG163*AG162</f>
        <v>5.6530056851781776</v>
      </c>
      <c r="AI167" s="19">
        <f t="shared" si="183"/>
        <v>27.724402575665412</v>
      </c>
    </row>
    <row r="168" spans="1:42" x14ac:dyDescent="0.25">
      <c r="K168" s="13"/>
      <c r="L168" s="13"/>
      <c r="M168" s="13"/>
      <c r="N168" s="13"/>
      <c r="O168" s="13"/>
      <c r="P168" s="13"/>
      <c r="Q168" s="13"/>
      <c r="R168" s="13"/>
      <c r="S168" s="13"/>
      <c r="T168" s="45">
        <f>SUM(T162:T167)</f>
        <v>5.8243722313041477</v>
      </c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45">
        <f>SUM(AG162:AG167)</f>
        <v>5.9200777369101658</v>
      </c>
      <c r="AH168" s="13"/>
      <c r="AI168" s="13"/>
    </row>
    <row r="169" spans="1:42" ht="15.75" thickBot="1" x14ac:dyDescent="0.3"/>
    <row r="170" spans="1:42" ht="15.75" thickBot="1" x14ac:dyDescent="0.3">
      <c r="A170" s="35">
        <v>9</v>
      </c>
      <c r="B170" s="35" t="s">
        <v>61</v>
      </c>
      <c r="C170" s="35"/>
      <c r="D170" s="35"/>
      <c r="E170" s="35"/>
      <c r="F170" s="35"/>
      <c r="G170" s="35"/>
      <c r="H170" s="35"/>
      <c r="I170" s="35"/>
      <c r="J170" s="35"/>
      <c r="K170" s="15">
        <v>7000</v>
      </c>
      <c r="L170" s="96">
        <v>35218</v>
      </c>
      <c r="M170" s="97"/>
      <c r="N170" s="97"/>
      <c r="O170" s="97"/>
      <c r="P170" s="97"/>
      <c r="Q170" s="97"/>
      <c r="R170" s="97"/>
      <c r="S170" s="97"/>
      <c r="T170" s="97"/>
      <c r="U170" s="97"/>
      <c r="V170" s="98"/>
      <c r="W170" s="13"/>
      <c r="X170" s="15">
        <v>7001</v>
      </c>
      <c r="Y170" s="96">
        <v>35219</v>
      </c>
      <c r="Z170" s="97"/>
      <c r="AA170" s="97"/>
      <c r="AB170" s="97"/>
      <c r="AC170" s="97"/>
      <c r="AD170" s="97"/>
      <c r="AE170" s="97"/>
      <c r="AF170" s="97"/>
      <c r="AG170" s="97"/>
      <c r="AH170" s="97"/>
      <c r="AI170" s="98"/>
      <c r="AL170" s="31"/>
      <c r="AM170" s="31"/>
      <c r="AN170" s="31"/>
      <c r="AO170" s="31"/>
      <c r="AP170" s="31"/>
    </row>
    <row r="171" spans="1:42" ht="57" x14ac:dyDescent="0.25">
      <c r="B171" s="31" t="s">
        <v>52</v>
      </c>
      <c r="C171" s="31" t="s">
        <v>49</v>
      </c>
      <c r="D171" s="31" t="s">
        <v>50</v>
      </c>
      <c r="K171" s="13"/>
      <c r="L171" s="10" t="s">
        <v>0</v>
      </c>
      <c r="M171" s="11" t="s">
        <v>1</v>
      </c>
      <c r="N171" s="11" t="s">
        <v>2</v>
      </c>
      <c r="O171" s="11" t="s">
        <v>3</v>
      </c>
      <c r="P171" s="12" t="s">
        <v>4</v>
      </c>
      <c r="Q171" s="12" t="s">
        <v>5</v>
      </c>
      <c r="R171" s="11" t="s">
        <v>9</v>
      </c>
      <c r="S171" s="11" t="s">
        <v>10</v>
      </c>
      <c r="T171" s="11" t="s">
        <v>6</v>
      </c>
      <c r="U171" s="11" t="s">
        <v>7</v>
      </c>
      <c r="V171" s="5" t="s">
        <v>8</v>
      </c>
      <c r="W171" s="13"/>
      <c r="X171" s="13"/>
      <c r="Y171" s="10" t="s">
        <v>0</v>
      </c>
      <c r="Z171" s="11" t="s">
        <v>1</v>
      </c>
      <c r="AA171" s="11" t="s">
        <v>2</v>
      </c>
      <c r="AB171" s="11" t="s">
        <v>3</v>
      </c>
      <c r="AC171" s="12" t="s">
        <v>4</v>
      </c>
      <c r="AD171" s="12" t="s">
        <v>5</v>
      </c>
      <c r="AE171" s="11" t="s">
        <v>9</v>
      </c>
      <c r="AF171" s="11" t="s">
        <v>10</v>
      </c>
      <c r="AG171" s="11" t="s">
        <v>6</v>
      </c>
      <c r="AH171" s="11" t="s">
        <v>7</v>
      </c>
      <c r="AI171" s="5" t="s">
        <v>8</v>
      </c>
      <c r="AL171" s="87"/>
      <c r="AM171" s="87"/>
      <c r="AO171" s="87"/>
      <c r="AP171" s="87"/>
    </row>
    <row r="172" spans="1:42" x14ac:dyDescent="0.25">
      <c r="B172" s="31">
        <v>0</v>
      </c>
      <c r="C172" s="48">
        <f>AVERAGE(V172,V182)</f>
        <v>100</v>
      </c>
      <c r="D172" s="31">
        <f>STDEV(V172,V182)</f>
        <v>0</v>
      </c>
      <c r="K172" s="13"/>
      <c r="L172" s="6">
        <v>0</v>
      </c>
      <c r="M172" s="1">
        <v>47.17</v>
      </c>
      <c r="N172" s="26">
        <v>26.9</v>
      </c>
      <c r="O172" s="9"/>
      <c r="P172" s="26">
        <v>42.4</v>
      </c>
      <c r="Q172" s="7">
        <f>P172-N172</f>
        <v>15.5</v>
      </c>
      <c r="R172" s="2"/>
      <c r="S172" s="2"/>
      <c r="T172" s="2"/>
      <c r="U172" s="8">
        <f>M172</f>
        <v>47.17</v>
      </c>
      <c r="V172" s="19">
        <f>100*U172/$M$172</f>
        <v>100</v>
      </c>
      <c r="W172" s="13"/>
      <c r="X172" s="13"/>
      <c r="Y172" s="6">
        <v>0</v>
      </c>
      <c r="Z172" s="1">
        <v>20.29</v>
      </c>
      <c r="AA172" s="26">
        <v>26.65</v>
      </c>
      <c r="AB172" s="9"/>
      <c r="AC172" s="26">
        <v>41.38</v>
      </c>
      <c r="AD172" s="7">
        <f>AC172-AA172</f>
        <v>14.730000000000004</v>
      </c>
      <c r="AE172" s="2"/>
      <c r="AF172" s="2"/>
      <c r="AG172" s="2"/>
      <c r="AH172" s="8">
        <f>Z172</f>
        <v>20.29</v>
      </c>
      <c r="AI172" s="19">
        <f>100*AH172/$Z$172</f>
        <v>100</v>
      </c>
      <c r="AL172" s="49"/>
      <c r="AO172" s="49"/>
    </row>
    <row r="173" spans="1:42" x14ac:dyDescent="0.25">
      <c r="B173" s="31">
        <v>7</v>
      </c>
      <c r="C173" s="78">
        <f t="shared" ref="C173:C178" si="190">AVERAGE(V173,V183)</f>
        <v>66.926509366816845</v>
      </c>
      <c r="D173" s="31">
        <f t="shared" ref="D173:D178" si="191">STDEV(V173,V183)</f>
        <v>1.4081623374317902</v>
      </c>
      <c r="K173" s="13"/>
      <c r="L173" s="6">
        <v>7</v>
      </c>
      <c r="M173" s="23">
        <v>40.44</v>
      </c>
      <c r="N173" s="7">
        <f t="shared" ref="N173:N178" si="192">N172</f>
        <v>26.9</v>
      </c>
      <c r="O173" s="27">
        <v>39.18</v>
      </c>
      <c r="P173" s="26">
        <v>38.96</v>
      </c>
      <c r="Q173" s="3"/>
      <c r="R173" s="8">
        <f>O173-N173</f>
        <v>12.280000000000001</v>
      </c>
      <c r="S173" s="8">
        <f>P173-N173</f>
        <v>12.060000000000002</v>
      </c>
      <c r="T173" s="8">
        <f>R173/Q172</f>
        <v>0.79225806451612912</v>
      </c>
      <c r="U173" s="8">
        <f>M173*T173</f>
        <v>32.038916129032259</v>
      </c>
      <c r="V173" s="24">
        <f t="shared" ref="V173:V178" si="193">100*U173/$M$172</f>
        <v>67.92223050462637</v>
      </c>
      <c r="W173" s="13"/>
      <c r="X173" s="13"/>
      <c r="Y173" s="6">
        <v>7</v>
      </c>
      <c r="Z173" s="23">
        <v>12.79</v>
      </c>
      <c r="AA173" s="7">
        <f t="shared" ref="AA173:AA178" si="194">AA172</f>
        <v>26.65</v>
      </c>
      <c r="AB173" s="27">
        <v>39.619999999999997</v>
      </c>
      <c r="AC173" s="26">
        <v>39.22</v>
      </c>
      <c r="AD173" s="3"/>
      <c r="AE173" s="8">
        <f>AB173-AA173</f>
        <v>12.969999999999999</v>
      </c>
      <c r="AF173" s="8">
        <f>AC173-AA173</f>
        <v>12.57</v>
      </c>
      <c r="AG173" s="8">
        <f>AE173/AD172</f>
        <v>0.88051595383570913</v>
      </c>
      <c r="AH173" s="8">
        <f>Z173*AG173</f>
        <v>11.26179904955872</v>
      </c>
      <c r="AI173" s="24">
        <f t="shared" ref="AI173:AI178" si="195">100*AH173/$Z$172</f>
        <v>55.504184571506755</v>
      </c>
      <c r="AL173" s="49"/>
      <c r="AO173" s="49"/>
    </row>
    <row r="174" spans="1:42" x14ac:dyDescent="0.25">
      <c r="B174" s="31">
        <v>14</v>
      </c>
      <c r="C174" s="48">
        <f t="shared" si="190"/>
        <v>53.70999524116867</v>
      </c>
      <c r="D174" s="31">
        <f t="shared" si="191"/>
        <v>2.4314895514476671</v>
      </c>
      <c r="K174" s="13"/>
      <c r="L174" s="6">
        <v>14</v>
      </c>
      <c r="M174" s="1">
        <v>30.4</v>
      </c>
      <c r="N174" s="7">
        <f t="shared" si="192"/>
        <v>26.9</v>
      </c>
      <c r="O174" s="27">
        <v>39.18</v>
      </c>
      <c r="P174" s="26">
        <v>38.74</v>
      </c>
      <c r="Q174" s="3"/>
      <c r="R174" s="8">
        <f t="shared" ref="R174:R178" si="196">O174-N174</f>
        <v>12.280000000000001</v>
      </c>
      <c r="S174" s="8">
        <f>P174-N174</f>
        <v>11.840000000000003</v>
      </c>
      <c r="T174" s="8">
        <f>R174/S173</f>
        <v>1.0182421227197345</v>
      </c>
      <c r="U174" s="8">
        <f>M174*T173*T174</f>
        <v>24.524000213983843</v>
      </c>
      <c r="V174" s="19">
        <f t="shared" si="193"/>
        <v>51.990672490955788</v>
      </c>
      <c r="W174" s="13"/>
      <c r="X174" s="13"/>
      <c r="Y174" s="6">
        <v>14</v>
      </c>
      <c r="Z174" s="1">
        <v>10.63</v>
      </c>
      <c r="AA174" s="7">
        <f t="shared" si="194"/>
        <v>26.65</v>
      </c>
      <c r="AB174" s="27">
        <v>39.29</v>
      </c>
      <c r="AC174" s="26">
        <v>38.54</v>
      </c>
      <c r="AD174" s="3"/>
      <c r="AE174" s="8">
        <f t="shared" ref="AE174:AE178" si="197">AB174-AA174</f>
        <v>12.64</v>
      </c>
      <c r="AF174" s="8">
        <f>AC174-AA174</f>
        <v>11.89</v>
      </c>
      <c r="AG174" s="8">
        <f>AE174/AF173</f>
        <v>1.0055688146380271</v>
      </c>
      <c r="AH174" s="8">
        <f>Z174*AG173*AG174</f>
        <v>9.4120080515845803</v>
      </c>
      <c r="AI174" s="19">
        <f t="shared" si="195"/>
        <v>46.387422629790933</v>
      </c>
      <c r="AL174" s="49"/>
      <c r="AO174" s="49"/>
    </row>
    <row r="175" spans="1:42" x14ac:dyDescent="0.25">
      <c r="B175" s="31">
        <v>21</v>
      </c>
      <c r="C175" s="48">
        <f t="shared" si="190"/>
        <v>49.187466189342928</v>
      </c>
      <c r="D175" s="31">
        <f t="shared" si="191"/>
        <v>3.2059640658529776</v>
      </c>
      <c r="K175" s="13"/>
      <c r="L175" s="6">
        <v>21</v>
      </c>
      <c r="M175" s="1">
        <v>27.32</v>
      </c>
      <c r="N175" s="7">
        <f t="shared" si="192"/>
        <v>26.9</v>
      </c>
      <c r="O175" s="27">
        <v>38.79</v>
      </c>
      <c r="P175" s="26">
        <v>38.4</v>
      </c>
      <c r="Q175" s="3"/>
      <c r="R175" s="8">
        <f t="shared" si="196"/>
        <v>11.89</v>
      </c>
      <c r="S175" s="8">
        <f t="shared" ref="S175:S178" si="198">P175-N175</f>
        <v>11.5</v>
      </c>
      <c r="T175" s="8">
        <f t="shared" ref="T175:T178" si="199">R175/S174</f>
        <v>1.0042229729729728</v>
      </c>
      <c r="U175" s="8">
        <f>M175*T175*T174*T173</f>
        <v>22.132403273663645</v>
      </c>
      <c r="V175" s="19">
        <f t="shared" si="193"/>
        <v>46.920507258137896</v>
      </c>
      <c r="W175" s="13"/>
      <c r="X175" s="13"/>
      <c r="Y175" s="6">
        <v>21</v>
      </c>
      <c r="Z175" s="1">
        <v>9.16</v>
      </c>
      <c r="AA175" s="7">
        <f t="shared" si="194"/>
        <v>26.65</v>
      </c>
      <c r="AB175" s="27">
        <v>38.61</v>
      </c>
      <c r="AC175" s="26">
        <v>37.85</v>
      </c>
      <c r="AD175" s="3"/>
      <c r="AE175" s="8">
        <f t="shared" si="197"/>
        <v>11.96</v>
      </c>
      <c r="AF175" s="8">
        <f t="shared" ref="AF175:AF178" si="200">AC175-AA175</f>
        <v>11.200000000000003</v>
      </c>
      <c r="AG175" s="8">
        <f t="shared" ref="AG175:AG178" si="201">AE175/AF174</f>
        <v>1.005887300252313</v>
      </c>
      <c r="AH175" s="8">
        <f>Z175*AG175*AG174*AG173</f>
        <v>8.1581901617767478</v>
      </c>
      <c r="AI175" s="19">
        <f t="shared" si="195"/>
        <v>40.207935740644402</v>
      </c>
      <c r="AL175" s="49"/>
      <c r="AO175" s="49"/>
    </row>
    <row r="176" spans="1:42" x14ac:dyDescent="0.25">
      <c r="B176" s="31">
        <v>28</v>
      </c>
      <c r="C176" s="48">
        <f t="shared" si="190"/>
        <v>45.861666293913288</v>
      </c>
      <c r="D176" s="31">
        <f t="shared" si="191"/>
        <v>4.1374568294574878</v>
      </c>
      <c r="K176" s="13"/>
      <c r="L176" s="6">
        <v>28</v>
      </c>
      <c r="M176" s="1">
        <v>25</v>
      </c>
      <c r="N176" s="7">
        <f t="shared" si="192"/>
        <v>26.9</v>
      </c>
      <c r="O176" s="26">
        <v>38.4</v>
      </c>
      <c r="P176" s="26">
        <v>37.950000000000003</v>
      </c>
      <c r="Q176" s="3"/>
      <c r="R176" s="8">
        <f t="shared" si="196"/>
        <v>11.5</v>
      </c>
      <c r="S176" s="8">
        <f t="shared" si="198"/>
        <v>11.050000000000004</v>
      </c>
      <c r="T176" s="8">
        <f t="shared" si="199"/>
        <v>1</v>
      </c>
      <c r="U176" s="8">
        <f>M176*T176*T175*T174*T173</f>
        <v>20.252931253352529</v>
      </c>
      <c r="V176" s="19">
        <f t="shared" si="193"/>
        <v>42.936042512937306</v>
      </c>
      <c r="W176" s="13"/>
      <c r="X176" s="13"/>
      <c r="Y176" s="6">
        <v>28</v>
      </c>
      <c r="Z176" s="1">
        <v>8.1999999999999993</v>
      </c>
      <c r="AA176" s="7">
        <f t="shared" si="194"/>
        <v>26.65</v>
      </c>
      <c r="AB176" s="26">
        <v>37.869999999999997</v>
      </c>
      <c r="AC176" s="26">
        <v>36.880000000000003</v>
      </c>
      <c r="AD176" s="3"/>
      <c r="AE176" s="8">
        <f t="shared" si="197"/>
        <v>11.219999999999999</v>
      </c>
      <c r="AF176" s="8">
        <f t="shared" si="200"/>
        <v>10.230000000000004</v>
      </c>
      <c r="AG176" s="8">
        <f t="shared" si="201"/>
        <v>1.0017857142857138</v>
      </c>
      <c r="AH176" s="8">
        <f>Z176*AG176*AG175*AG174*AG173</f>
        <v>7.316224731403107</v>
      </c>
      <c r="AI176" s="19">
        <f t="shared" si="195"/>
        <v>36.058278617068048</v>
      </c>
      <c r="AL176" s="49"/>
      <c r="AO176" s="49"/>
    </row>
    <row r="177" spans="1:42" x14ac:dyDescent="0.25">
      <c r="B177" s="31">
        <v>35</v>
      </c>
      <c r="C177" s="48">
        <f t="shared" si="190"/>
        <v>40.637605936981046</v>
      </c>
      <c r="D177" s="31">
        <f t="shared" si="191"/>
        <v>4.1863534939007181</v>
      </c>
      <c r="K177" s="13"/>
      <c r="L177" s="6">
        <v>35</v>
      </c>
      <c r="M177" s="1">
        <v>21.8</v>
      </c>
      <c r="N177" s="7">
        <f t="shared" si="192"/>
        <v>26.9</v>
      </c>
      <c r="O177" s="26">
        <v>38.020000000000003</v>
      </c>
      <c r="P177" s="26">
        <v>37.67</v>
      </c>
      <c r="Q177" s="3"/>
      <c r="R177" s="8">
        <f t="shared" si="196"/>
        <v>11.120000000000005</v>
      </c>
      <c r="S177" s="8">
        <f t="shared" si="198"/>
        <v>10.770000000000003</v>
      </c>
      <c r="T177" s="8">
        <f t="shared" si="199"/>
        <v>1.0063348416289593</v>
      </c>
      <c r="U177" s="8">
        <f>M177*T177*T176*T175*T174*T173</f>
        <v>17.772432878598032</v>
      </c>
      <c r="V177" s="19">
        <f t="shared" si="193"/>
        <v>37.677406992999849</v>
      </c>
      <c r="W177" s="13"/>
      <c r="X177" s="13"/>
      <c r="Y177" s="6">
        <v>35</v>
      </c>
      <c r="Z177" s="1">
        <v>7.11</v>
      </c>
      <c r="AA177" s="7">
        <f t="shared" si="194"/>
        <v>26.65</v>
      </c>
      <c r="AB177" s="26">
        <v>36.9</v>
      </c>
      <c r="AC177" s="26">
        <v>35.380000000000003</v>
      </c>
      <c r="AD177" s="3"/>
      <c r="AE177" s="8">
        <f t="shared" si="197"/>
        <v>10.25</v>
      </c>
      <c r="AF177" s="8">
        <f t="shared" si="200"/>
        <v>8.730000000000004</v>
      </c>
      <c r="AG177" s="8">
        <f t="shared" si="201"/>
        <v>1.0019550342130983</v>
      </c>
      <c r="AH177" s="8">
        <f>Z177*AG177*AG176*AG175*AG174*AG173</f>
        <v>6.3561043304345146</v>
      </c>
      <c r="AI177" s="19">
        <f t="shared" si="195"/>
        <v>31.32629044078125</v>
      </c>
      <c r="AL177" s="49"/>
      <c r="AO177" s="49"/>
    </row>
    <row r="178" spans="1:42" x14ac:dyDescent="0.25">
      <c r="B178" s="31">
        <v>42</v>
      </c>
      <c r="C178" s="78">
        <f t="shared" si="190"/>
        <v>36.502992734785636</v>
      </c>
      <c r="D178" s="31">
        <f t="shared" si="191"/>
        <v>5.3012156957712095</v>
      </c>
      <c r="K178" s="13"/>
      <c r="L178" s="6">
        <v>42</v>
      </c>
      <c r="M178" s="1">
        <v>18.760000000000002</v>
      </c>
      <c r="N178" s="7">
        <f t="shared" si="192"/>
        <v>26.9</v>
      </c>
      <c r="O178" s="26">
        <v>37.78</v>
      </c>
      <c r="P178" s="26">
        <v>37.36</v>
      </c>
      <c r="Q178" s="3"/>
      <c r="R178" s="8">
        <f t="shared" si="196"/>
        <v>10.880000000000003</v>
      </c>
      <c r="S178" s="8">
        <f t="shared" si="198"/>
        <v>10.46</v>
      </c>
      <c r="T178" s="8">
        <f t="shared" si="199"/>
        <v>1.0102135561745589</v>
      </c>
      <c r="U178" s="8">
        <f>M178*T178*T177*T176*T175*T174*T173</f>
        <v>15.450282163038642</v>
      </c>
      <c r="V178" s="19">
        <f t="shared" si="193"/>
        <v>32.75446716777325</v>
      </c>
      <c r="W178" s="13"/>
      <c r="X178" s="13"/>
      <c r="Y178" s="6">
        <v>42</v>
      </c>
      <c r="Z178" s="1">
        <v>6.43</v>
      </c>
      <c r="AA178" s="7">
        <f t="shared" si="194"/>
        <v>26.65</v>
      </c>
      <c r="AB178" s="26">
        <v>35.380000000000003</v>
      </c>
      <c r="AC178" s="26">
        <v>34.57</v>
      </c>
      <c r="AD178" s="3"/>
      <c r="AE178" s="8">
        <f t="shared" si="197"/>
        <v>8.730000000000004</v>
      </c>
      <c r="AF178" s="8">
        <f t="shared" si="200"/>
        <v>7.9200000000000017</v>
      </c>
      <c r="AG178" s="8">
        <f t="shared" si="201"/>
        <v>1</v>
      </c>
      <c r="AH178" s="8">
        <f>Z178*AG178*AG177*AG176*AG175*AG174*AG173</f>
        <v>5.7482068698584987</v>
      </c>
      <c r="AI178" s="19">
        <f t="shared" si="195"/>
        <v>28.330245785404134</v>
      </c>
      <c r="AL178" s="49"/>
      <c r="AO178" s="49"/>
    </row>
    <row r="179" spans="1:42" ht="15.75" thickBot="1" x14ac:dyDescent="0.3">
      <c r="K179" s="13"/>
      <c r="L179" s="13"/>
      <c r="M179" s="13"/>
      <c r="N179" s="13"/>
      <c r="O179" s="13"/>
      <c r="P179" s="13"/>
      <c r="Q179" s="13"/>
      <c r="R179" s="13"/>
      <c r="S179" s="13"/>
      <c r="T179" s="45">
        <f>SUM(T173:T178)</f>
        <v>5.8312715580123546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45">
        <f>SUM(AG173:AG178)</f>
        <v>5.8957128172248616</v>
      </c>
      <c r="AH179" s="13"/>
      <c r="AI179" s="13"/>
    </row>
    <row r="180" spans="1:42" ht="15.75" thickBot="1" x14ac:dyDescent="0.3">
      <c r="K180" s="15">
        <v>7000</v>
      </c>
      <c r="L180" s="93">
        <v>35220</v>
      </c>
      <c r="M180" s="94"/>
      <c r="N180" s="94"/>
      <c r="O180" s="94"/>
      <c r="P180" s="94"/>
      <c r="Q180" s="94"/>
      <c r="R180" s="94"/>
      <c r="S180" s="94"/>
      <c r="T180" s="94"/>
      <c r="U180" s="94"/>
      <c r="V180" s="95"/>
      <c r="W180" s="13"/>
      <c r="X180" s="15">
        <v>7001</v>
      </c>
      <c r="Y180" s="93">
        <v>35221</v>
      </c>
      <c r="Z180" s="94"/>
      <c r="AA180" s="94"/>
      <c r="AB180" s="94"/>
      <c r="AC180" s="94"/>
      <c r="AD180" s="94"/>
      <c r="AE180" s="94"/>
      <c r="AF180" s="94"/>
      <c r="AG180" s="94"/>
      <c r="AH180" s="94"/>
      <c r="AI180" s="95"/>
    </row>
    <row r="181" spans="1:42" ht="57" x14ac:dyDescent="0.25">
      <c r="B181" s="31" t="s">
        <v>51</v>
      </c>
      <c r="C181" s="31" t="s">
        <v>49</v>
      </c>
      <c r="D181" s="31" t="s">
        <v>50</v>
      </c>
      <c r="K181" s="13"/>
      <c r="L181" s="10" t="s">
        <v>0</v>
      </c>
      <c r="M181" s="11" t="s">
        <v>1</v>
      </c>
      <c r="N181" s="11" t="s">
        <v>2</v>
      </c>
      <c r="O181" s="11" t="s">
        <v>3</v>
      </c>
      <c r="P181" s="12" t="s">
        <v>4</v>
      </c>
      <c r="Q181" s="12" t="s">
        <v>5</v>
      </c>
      <c r="R181" s="11" t="s">
        <v>9</v>
      </c>
      <c r="S181" s="11" t="s">
        <v>10</v>
      </c>
      <c r="T181" s="11" t="s">
        <v>6</v>
      </c>
      <c r="U181" s="11" t="s">
        <v>7</v>
      </c>
      <c r="V181" s="5" t="s">
        <v>8</v>
      </c>
      <c r="W181" s="13"/>
      <c r="X181" s="13"/>
      <c r="Y181" s="10" t="s">
        <v>0</v>
      </c>
      <c r="Z181" s="11" t="s">
        <v>1</v>
      </c>
      <c r="AA181" s="11" t="s">
        <v>2</v>
      </c>
      <c r="AB181" s="11" t="s">
        <v>3</v>
      </c>
      <c r="AC181" s="12" t="s">
        <v>4</v>
      </c>
      <c r="AD181" s="12" t="s">
        <v>5</v>
      </c>
      <c r="AE181" s="11" t="s">
        <v>9</v>
      </c>
      <c r="AF181" s="11" t="s">
        <v>10</v>
      </c>
      <c r="AG181" s="11" t="s">
        <v>6</v>
      </c>
      <c r="AH181" s="11" t="s">
        <v>7</v>
      </c>
      <c r="AI181" s="5" t="s">
        <v>8</v>
      </c>
    </row>
    <row r="182" spans="1:42" x14ac:dyDescent="0.25">
      <c r="B182" s="31">
        <v>0</v>
      </c>
      <c r="C182" s="48">
        <f>AVERAGE(AI172,AI182)</f>
        <v>100</v>
      </c>
      <c r="D182" s="31">
        <f>STDEV(AI172,AI182)</f>
        <v>0</v>
      </c>
      <c r="K182" s="13"/>
      <c r="L182" s="6">
        <v>0</v>
      </c>
      <c r="M182" s="1">
        <v>44.58</v>
      </c>
      <c r="N182" s="26">
        <v>24.61</v>
      </c>
      <c r="O182" s="9"/>
      <c r="P182" s="26">
        <v>33.4</v>
      </c>
      <c r="Q182" s="7">
        <f>P182-N182</f>
        <v>8.7899999999999991</v>
      </c>
      <c r="R182" s="2"/>
      <c r="S182" s="2"/>
      <c r="T182" s="2"/>
      <c r="U182" s="8">
        <f>M182</f>
        <v>44.58</v>
      </c>
      <c r="V182" s="19">
        <f>100*U182/$M$182</f>
        <v>100</v>
      </c>
      <c r="W182" s="13"/>
      <c r="X182" s="13"/>
      <c r="Y182" s="6">
        <v>0</v>
      </c>
      <c r="Z182" s="1">
        <v>20.41</v>
      </c>
      <c r="AA182" s="26">
        <v>25.24</v>
      </c>
      <c r="AB182" s="9"/>
      <c r="AC182" s="26">
        <v>37.81</v>
      </c>
      <c r="AD182" s="7">
        <f>AC182-AA182</f>
        <v>12.570000000000004</v>
      </c>
      <c r="AE182" s="2"/>
      <c r="AF182" s="2"/>
      <c r="AG182" s="2"/>
      <c r="AH182" s="8">
        <f>Z182</f>
        <v>20.41</v>
      </c>
      <c r="AI182" s="19">
        <f>100*AH182/$Z$182</f>
        <v>100</v>
      </c>
    </row>
    <row r="183" spans="1:42" x14ac:dyDescent="0.25">
      <c r="B183" s="31">
        <v>7</v>
      </c>
      <c r="C183" s="78">
        <f t="shared" ref="C183:C188" si="202">AVERAGE(AI173,AI183)</f>
        <v>58.326276170062968</v>
      </c>
      <c r="D183" s="31">
        <f t="shared" ref="D183:D188" si="203">STDEV(AI173,AI183)</f>
        <v>3.9910402129373646</v>
      </c>
      <c r="K183" s="13"/>
      <c r="L183" s="29">
        <v>6</v>
      </c>
      <c r="M183" s="23">
        <v>37.119999999999997</v>
      </c>
      <c r="N183" s="7">
        <f t="shared" ref="N183:N188" si="204">N182</f>
        <v>24.61</v>
      </c>
      <c r="O183" s="27">
        <v>31.57</v>
      </c>
      <c r="P183" s="26">
        <v>31.42</v>
      </c>
      <c r="Q183" s="3"/>
      <c r="R183" s="8">
        <f>O183-N183</f>
        <v>6.9600000000000009</v>
      </c>
      <c r="S183" s="8">
        <f>P183-N183</f>
        <v>6.8100000000000023</v>
      </c>
      <c r="T183" s="8">
        <f>R183/Q182</f>
        <v>0.79180887372013664</v>
      </c>
      <c r="U183" s="8">
        <f>M183*T183</f>
        <v>29.391945392491468</v>
      </c>
      <c r="V183" s="24">
        <f t="shared" ref="V183:V188" si="205">100*U183/$M$182</f>
        <v>65.930788229007334</v>
      </c>
      <c r="W183" s="13"/>
      <c r="X183" s="13"/>
      <c r="Y183" s="29">
        <v>6</v>
      </c>
      <c r="Z183" s="23">
        <v>13.92</v>
      </c>
      <c r="AA183" s="7">
        <f t="shared" ref="AA183:AA188" si="206">AA182</f>
        <v>25.24</v>
      </c>
      <c r="AB183" s="27">
        <v>36.51</v>
      </c>
      <c r="AC183" s="26">
        <v>36.18</v>
      </c>
      <c r="AD183" s="3"/>
      <c r="AE183" s="8">
        <f>AB183-AA183</f>
        <v>11.27</v>
      </c>
      <c r="AF183" s="8">
        <f>AC183-AA183</f>
        <v>10.940000000000001</v>
      </c>
      <c r="AG183" s="8">
        <f>AE183/AD182</f>
        <v>0.89657915672235455</v>
      </c>
      <c r="AH183" s="8">
        <f>Z183*AG183</f>
        <v>12.480381861575175</v>
      </c>
      <c r="AI183" s="24">
        <f t="shared" ref="AI183:AI188" si="207">100*AH183/$Z$182</f>
        <v>61.148367768619181</v>
      </c>
    </row>
    <row r="184" spans="1:42" x14ac:dyDescent="0.25">
      <c r="B184" s="31">
        <v>14</v>
      </c>
      <c r="C184" s="48">
        <f t="shared" si="202"/>
        <v>49.84099916342219</v>
      </c>
      <c r="D184" s="31">
        <f t="shared" si="203"/>
        <v>4.8840947725547839</v>
      </c>
      <c r="K184" s="13"/>
      <c r="L184" s="6">
        <v>14</v>
      </c>
      <c r="M184" s="1">
        <v>30.89</v>
      </c>
      <c r="N184" s="7">
        <f t="shared" si="204"/>
        <v>24.61</v>
      </c>
      <c r="O184" s="27">
        <v>31.49</v>
      </c>
      <c r="P184" s="26">
        <v>31.13</v>
      </c>
      <c r="Q184" s="3"/>
      <c r="R184" s="8">
        <f t="shared" ref="R184:R188" si="208">O184-N184</f>
        <v>6.879999999999999</v>
      </c>
      <c r="S184" s="8">
        <f>P184-N184</f>
        <v>6.52</v>
      </c>
      <c r="T184" s="8">
        <f>R184/S183</f>
        <v>1.0102790014684282</v>
      </c>
      <c r="U184" s="8">
        <f>M184*T183*T184</f>
        <v>24.710389960557894</v>
      </c>
      <c r="V184" s="19">
        <f t="shared" si="205"/>
        <v>55.429317991381552</v>
      </c>
      <c r="W184" s="13"/>
      <c r="X184" s="13"/>
      <c r="Y184" s="6">
        <v>14</v>
      </c>
      <c r="Z184" s="1">
        <v>12.11</v>
      </c>
      <c r="AA184" s="7">
        <f t="shared" si="206"/>
        <v>25.24</v>
      </c>
      <c r="AB184" s="27">
        <v>36.200000000000003</v>
      </c>
      <c r="AC184" s="26">
        <v>35.5</v>
      </c>
      <c r="AD184" s="3"/>
      <c r="AE184" s="8">
        <f t="shared" ref="AE184:AE188" si="209">AB184-AA184</f>
        <v>10.960000000000004</v>
      </c>
      <c r="AF184" s="8">
        <f>AC184-AA184</f>
        <v>10.260000000000002</v>
      </c>
      <c r="AG184" s="8">
        <f>AE184/AF183</f>
        <v>1.0018281535648996</v>
      </c>
      <c r="AH184" s="8">
        <f>Z184*AG183*AG184</f>
        <v>10.877422899768607</v>
      </c>
      <c r="AI184" s="19">
        <f t="shared" si="207"/>
        <v>53.294575697053446</v>
      </c>
    </row>
    <row r="185" spans="1:42" x14ac:dyDescent="0.25">
      <c r="B185" s="31">
        <v>21</v>
      </c>
      <c r="C185" s="48">
        <f t="shared" si="202"/>
        <v>43.629981367006579</v>
      </c>
      <c r="D185" s="31">
        <f t="shared" si="203"/>
        <v>4.8395033358609192</v>
      </c>
      <c r="K185" s="13"/>
      <c r="L185" s="6">
        <v>21</v>
      </c>
      <c r="M185" s="1">
        <v>28.5</v>
      </c>
      <c r="N185" s="7">
        <f t="shared" si="204"/>
        <v>24.61</v>
      </c>
      <c r="O185" s="27">
        <v>31.17</v>
      </c>
      <c r="P185" s="26">
        <v>30.82</v>
      </c>
      <c r="Q185" s="3"/>
      <c r="R185" s="8">
        <f t="shared" si="208"/>
        <v>6.5600000000000023</v>
      </c>
      <c r="S185" s="8">
        <f t="shared" ref="S185:S188" si="210">P185-N185</f>
        <v>6.2100000000000009</v>
      </c>
      <c r="T185" s="8">
        <f t="shared" ref="T185:T188" si="211">R185/S184</f>
        <v>1.0061349693251538</v>
      </c>
      <c r="U185" s="8">
        <f>M185*T185*T184*T183</f>
        <v>22.938382718740282</v>
      </c>
      <c r="V185" s="19">
        <f t="shared" si="205"/>
        <v>51.454425120547967</v>
      </c>
      <c r="W185" s="13"/>
      <c r="X185" s="13"/>
      <c r="Y185" s="6">
        <v>21</v>
      </c>
      <c r="Z185" s="1">
        <v>10.65</v>
      </c>
      <c r="AA185" s="7">
        <f t="shared" si="206"/>
        <v>25.24</v>
      </c>
      <c r="AB185" s="27">
        <v>35.54</v>
      </c>
      <c r="AC185" s="26">
        <v>34.79</v>
      </c>
      <c r="AD185" s="3"/>
      <c r="AE185" s="8">
        <f t="shared" si="209"/>
        <v>10.3</v>
      </c>
      <c r="AF185" s="8">
        <f t="shared" ref="AF185:AF188" si="212">AC185-AA185</f>
        <v>9.5500000000000007</v>
      </c>
      <c r="AG185" s="8">
        <f t="shared" ref="AG185:AG188" si="213">AE185/AF184</f>
        <v>1.0038986354775827</v>
      </c>
      <c r="AH185" s="8">
        <f>Z185*AG185*AG184*AG183</f>
        <v>9.6033187093465617</v>
      </c>
      <c r="AI185" s="19">
        <f t="shared" si="207"/>
        <v>47.052026993368749</v>
      </c>
    </row>
    <row r="186" spans="1:42" x14ac:dyDescent="0.25">
      <c r="B186" s="31">
        <v>28</v>
      </c>
      <c r="C186" s="48">
        <f t="shared" si="202"/>
        <v>40.068311990575054</v>
      </c>
      <c r="D186" s="31">
        <f t="shared" si="203"/>
        <v>5.6710435823823389</v>
      </c>
      <c r="K186" s="13"/>
      <c r="L186" s="6">
        <v>28</v>
      </c>
      <c r="M186" s="1">
        <v>27.51</v>
      </c>
      <c r="N186" s="7">
        <f t="shared" si="204"/>
        <v>24.61</v>
      </c>
      <c r="O186" s="26">
        <v>30.71</v>
      </c>
      <c r="P186" s="26">
        <v>30.31</v>
      </c>
      <c r="Q186" s="3"/>
      <c r="R186" s="8">
        <f t="shared" si="208"/>
        <v>6.1000000000000014</v>
      </c>
      <c r="S186" s="8">
        <f t="shared" si="210"/>
        <v>5.6999999999999993</v>
      </c>
      <c r="T186" s="8">
        <f t="shared" si="211"/>
        <v>0.98228663446054765</v>
      </c>
      <c r="U186" s="8">
        <f>M186*T186*T185*T184*T183</f>
        <v>21.749373915385636</v>
      </c>
      <c r="V186" s="19">
        <f t="shared" si="205"/>
        <v>48.78729007488927</v>
      </c>
      <c r="W186" s="13"/>
      <c r="X186" s="13"/>
      <c r="Y186" s="6">
        <v>28</v>
      </c>
      <c r="Z186" s="1">
        <v>10.039999999999999</v>
      </c>
      <c r="AA186" s="7">
        <f t="shared" si="206"/>
        <v>25.24</v>
      </c>
      <c r="AB186" s="26">
        <v>34.729999999999997</v>
      </c>
      <c r="AC186" s="26">
        <v>33.93</v>
      </c>
      <c r="AD186" s="3"/>
      <c r="AE186" s="8">
        <f t="shared" si="209"/>
        <v>9.4899999999999984</v>
      </c>
      <c r="AF186" s="8">
        <f t="shared" si="212"/>
        <v>8.6900000000000013</v>
      </c>
      <c r="AG186" s="8">
        <f t="shared" si="213"/>
        <v>0.99371727748691074</v>
      </c>
      <c r="AH186" s="8">
        <f>Z186*AG186*AG185*AG184*AG183</f>
        <v>8.9963902888091472</v>
      </c>
      <c r="AI186" s="19">
        <f t="shared" si="207"/>
        <v>44.078345364082054</v>
      </c>
    </row>
    <row r="187" spans="1:42" x14ac:dyDescent="0.25">
      <c r="B187" s="31">
        <v>35</v>
      </c>
      <c r="C187" s="48">
        <f t="shared" si="202"/>
        <v>34.058390945042404</v>
      </c>
      <c r="D187" s="31">
        <f t="shared" si="203"/>
        <v>3.8637735868924969</v>
      </c>
      <c r="K187" s="13"/>
      <c r="L187" s="6">
        <v>35</v>
      </c>
      <c r="M187" s="1">
        <v>24.37</v>
      </c>
      <c r="N187" s="7">
        <f t="shared" si="204"/>
        <v>24.61</v>
      </c>
      <c r="O187" s="26">
        <v>30.36</v>
      </c>
      <c r="P187" s="26">
        <v>29.98</v>
      </c>
      <c r="Q187" s="3"/>
      <c r="R187" s="8">
        <f t="shared" si="208"/>
        <v>5.75</v>
      </c>
      <c r="S187" s="8">
        <f t="shared" si="210"/>
        <v>5.370000000000001</v>
      </c>
      <c r="T187" s="8">
        <f t="shared" si="211"/>
        <v>1.0087719298245614</v>
      </c>
      <c r="U187" s="8">
        <f>M187*T187*T186*T185*T184*T183</f>
        <v>19.435901415932964</v>
      </c>
      <c r="V187" s="19">
        <f t="shared" si="205"/>
        <v>43.597804880962236</v>
      </c>
      <c r="W187" s="13"/>
      <c r="X187" s="13"/>
      <c r="Y187" s="6">
        <v>35</v>
      </c>
      <c r="Z187" s="1">
        <v>8.3800000000000008</v>
      </c>
      <c r="AA187" s="7">
        <f t="shared" si="206"/>
        <v>25.24</v>
      </c>
      <c r="AB187" s="26">
        <v>33.93</v>
      </c>
      <c r="AC187" s="26">
        <v>33.1</v>
      </c>
      <c r="AD187" s="3"/>
      <c r="AE187" s="8">
        <f t="shared" si="209"/>
        <v>8.6900000000000013</v>
      </c>
      <c r="AF187" s="8">
        <f t="shared" si="212"/>
        <v>7.860000000000003</v>
      </c>
      <c r="AG187" s="8">
        <f t="shared" si="213"/>
        <v>1</v>
      </c>
      <c r="AH187" s="8">
        <f>Z187*AG187*AG186*AG185*AG184*AG183</f>
        <v>7.5089393048028565</v>
      </c>
      <c r="AI187" s="19">
        <f t="shared" si="207"/>
        <v>36.790491449303559</v>
      </c>
    </row>
    <row r="188" spans="1:42" x14ac:dyDescent="0.25">
      <c r="B188" s="31">
        <v>42</v>
      </c>
      <c r="C188" s="78">
        <f t="shared" si="202"/>
        <v>30.999978300642319</v>
      </c>
      <c r="D188" s="31">
        <f t="shared" si="203"/>
        <v>3.7755719309582787</v>
      </c>
      <c r="K188" s="13"/>
      <c r="L188" s="6">
        <v>42</v>
      </c>
      <c r="M188" s="1">
        <v>22.21</v>
      </c>
      <c r="N188" s="7">
        <f t="shared" si="204"/>
        <v>24.61</v>
      </c>
      <c r="O188" s="26">
        <v>30.05</v>
      </c>
      <c r="P188" s="26">
        <v>29.58</v>
      </c>
      <c r="Q188" s="3"/>
      <c r="R188" s="8">
        <f t="shared" si="208"/>
        <v>5.4400000000000013</v>
      </c>
      <c r="S188" s="8">
        <f t="shared" si="210"/>
        <v>4.9699999999999989</v>
      </c>
      <c r="T188" s="8">
        <f t="shared" si="211"/>
        <v>1.0130353817504656</v>
      </c>
      <c r="U188" s="8">
        <f>M188*T188*T187*T186*T185*T184*T183</f>
        <v>17.944126858941559</v>
      </c>
      <c r="V188" s="19">
        <f t="shared" si="205"/>
        <v>40.251518301798022</v>
      </c>
      <c r="W188" s="13"/>
      <c r="X188" s="13"/>
      <c r="Y188" s="6">
        <v>42</v>
      </c>
      <c r="Z188" s="1">
        <v>7.64</v>
      </c>
      <c r="AA188" s="7">
        <f t="shared" si="206"/>
        <v>25.24</v>
      </c>
      <c r="AB188" s="26">
        <v>33.130000000000003</v>
      </c>
      <c r="AC188" s="26">
        <v>32.19</v>
      </c>
      <c r="AD188" s="3"/>
      <c r="AE188" s="8">
        <f t="shared" si="209"/>
        <v>7.8900000000000041</v>
      </c>
      <c r="AF188" s="8">
        <f t="shared" si="212"/>
        <v>6.9499999999999993</v>
      </c>
      <c r="AG188" s="8">
        <f t="shared" si="213"/>
        <v>1.0038167938931299</v>
      </c>
      <c r="AH188" s="8">
        <f>Z188*AG188*AG187*AG186*AG185*AG184*AG183</f>
        <v>6.8719879775212123</v>
      </c>
      <c r="AI188" s="19">
        <f t="shared" si="207"/>
        <v>33.669710815880507</v>
      </c>
    </row>
    <row r="189" spans="1:42" x14ac:dyDescent="0.25">
      <c r="C189" s="77"/>
      <c r="K189" s="13"/>
      <c r="L189" s="13"/>
      <c r="M189" s="13"/>
      <c r="N189" s="13"/>
      <c r="O189" s="13"/>
      <c r="P189" s="13"/>
      <c r="Q189" s="13"/>
      <c r="R189" s="13"/>
      <c r="S189" s="13"/>
      <c r="T189" s="45">
        <f>SUM(T183:T188)</f>
        <v>5.8123167905492936</v>
      </c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45">
        <f>SUM(AG183:AG188)</f>
        <v>5.8998400171448786</v>
      </c>
      <c r="AH189" s="13"/>
      <c r="AI189" s="13"/>
    </row>
    <row r="190" spans="1:42" ht="15.75" thickBot="1" x14ac:dyDescent="0.3"/>
    <row r="191" spans="1:42" ht="15.75" thickBot="1" x14ac:dyDescent="0.3">
      <c r="A191" s="35">
        <v>10</v>
      </c>
      <c r="B191" s="35" t="s">
        <v>62</v>
      </c>
      <c r="C191" s="35"/>
      <c r="D191" s="35"/>
      <c r="E191" s="35"/>
      <c r="F191" s="35"/>
      <c r="G191" s="35"/>
      <c r="H191" s="35"/>
      <c r="I191" s="35"/>
      <c r="J191" s="35"/>
      <c r="K191" s="15">
        <v>7000</v>
      </c>
      <c r="L191" s="93">
        <v>35272</v>
      </c>
      <c r="M191" s="94"/>
      <c r="N191" s="94"/>
      <c r="O191" s="94"/>
      <c r="P191" s="94"/>
      <c r="Q191" s="94"/>
      <c r="R191" s="94"/>
      <c r="S191" s="94"/>
      <c r="T191" s="94"/>
      <c r="U191" s="94"/>
      <c r="V191" s="95"/>
      <c r="W191" s="13"/>
      <c r="X191" s="15">
        <v>7001</v>
      </c>
      <c r="Y191" s="93">
        <v>35273</v>
      </c>
      <c r="Z191" s="94"/>
      <c r="AA191" s="94"/>
      <c r="AB191" s="94"/>
      <c r="AC191" s="94"/>
      <c r="AD191" s="94"/>
      <c r="AE191" s="94"/>
      <c r="AF191" s="94"/>
      <c r="AG191" s="94"/>
      <c r="AH191" s="94"/>
      <c r="AI191" s="95"/>
      <c r="AL191" s="31"/>
      <c r="AM191" s="31"/>
      <c r="AN191" s="31"/>
      <c r="AO191" s="31"/>
      <c r="AP191" s="31"/>
    </row>
    <row r="192" spans="1:42" ht="57" x14ac:dyDescent="0.25">
      <c r="B192" s="31" t="s">
        <v>52</v>
      </c>
      <c r="C192" s="31" t="s">
        <v>49</v>
      </c>
      <c r="D192" s="31" t="s">
        <v>50</v>
      </c>
      <c r="K192" s="13"/>
      <c r="L192" s="10" t="s">
        <v>0</v>
      </c>
      <c r="M192" s="11" t="s">
        <v>1</v>
      </c>
      <c r="N192" s="11" t="s">
        <v>2</v>
      </c>
      <c r="O192" s="11" t="s">
        <v>3</v>
      </c>
      <c r="P192" s="12" t="s">
        <v>4</v>
      </c>
      <c r="Q192" s="12" t="s">
        <v>5</v>
      </c>
      <c r="R192" s="11" t="s">
        <v>9</v>
      </c>
      <c r="S192" s="11" t="s">
        <v>10</v>
      </c>
      <c r="T192" s="11" t="s">
        <v>6</v>
      </c>
      <c r="U192" s="11" t="s">
        <v>7</v>
      </c>
      <c r="V192" s="5" t="s">
        <v>8</v>
      </c>
      <c r="W192" s="13"/>
      <c r="X192" s="13"/>
      <c r="Y192" s="10" t="s">
        <v>0</v>
      </c>
      <c r="Z192" s="11" t="s">
        <v>1</v>
      </c>
      <c r="AA192" s="11" t="s">
        <v>2</v>
      </c>
      <c r="AB192" s="11" t="s">
        <v>3</v>
      </c>
      <c r="AC192" s="12" t="s">
        <v>4</v>
      </c>
      <c r="AD192" s="12" t="s">
        <v>5</v>
      </c>
      <c r="AE192" s="11" t="s">
        <v>9</v>
      </c>
      <c r="AF192" s="11" t="s">
        <v>10</v>
      </c>
      <c r="AG192" s="11" t="s">
        <v>6</v>
      </c>
      <c r="AH192" s="11" t="s">
        <v>7</v>
      </c>
      <c r="AI192" s="5" t="s">
        <v>8</v>
      </c>
      <c r="AL192" s="87"/>
      <c r="AM192" s="87"/>
      <c r="AO192" s="87"/>
      <c r="AP192" s="87"/>
    </row>
    <row r="193" spans="2:48" x14ac:dyDescent="0.25">
      <c r="B193" s="31">
        <v>0</v>
      </c>
      <c r="C193" s="48">
        <f>AVERAGE(V193,AV203)</f>
        <v>100</v>
      </c>
      <c r="D193" s="31">
        <f>STDEV(V193,AV203)</f>
        <v>0</v>
      </c>
      <c r="K193" s="13"/>
      <c r="L193" s="6">
        <v>0</v>
      </c>
      <c r="M193" s="1">
        <v>43.63</v>
      </c>
      <c r="N193" s="26">
        <v>26.2</v>
      </c>
      <c r="O193" s="9"/>
      <c r="P193" s="26">
        <v>45.25</v>
      </c>
      <c r="Q193" s="7">
        <f>P193-N193</f>
        <v>19.05</v>
      </c>
      <c r="R193" s="2"/>
      <c r="S193" s="2"/>
      <c r="T193" s="2"/>
      <c r="U193" s="8">
        <f>M193</f>
        <v>43.63</v>
      </c>
      <c r="V193" s="19">
        <f>100*U193/$M$193</f>
        <v>100</v>
      </c>
      <c r="W193" s="13"/>
      <c r="X193" s="13"/>
      <c r="Y193" s="6">
        <v>0</v>
      </c>
      <c r="Z193" s="1">
        <v>20.79</v>
      </c>
      <c r="AA193" s="26">
        <v>27.12</v>
      </c>
      <c r="AB193" s="9"/>
      <c r="AC193" s="26">
        <v>55.51</v>
      </c>
      <c r="AD193" s="7">
        <f>AC193-AA193</f>
        <v>28.389999999999997</v>
      </c>
      <c r="AE193" s="2"/>
      <c r="AF193" s="2"/>
      <c r="AG193" s="2"/>
      <c r="AH193" s="8">
        <f>Z193</f>
        <v>20.79</v>
      </c>
      <c r="AI193" s="19">
        <f>100*AH193/$Z$193</f>
        <v>100</v>
      </c>
      <c r="AL193" s="49"/>
      <c r="AO193" s="49"/>
    </row>
    <row r="194" spans="2:48" x14ac:dyDescent="0.25">
      <c r="B194" s="31">
        <v>7</v>
      </c>
      <c r="C194" s="78">
        <f t="shared" ref="C194:C199" si="214">AVERAGE(V194,AV204)</f>
        <v>73.444761712975264</v>
      </c>
      <c r="D194" s="31">
        <f t="shared" ref="D194:D199" si="215">STDEV(V194,AV204)</f>
        <v>0.9410783748158843</v>
      </c>
      <c r="K194" s="13"/>
      <c r="L194" s="6">
        <v>7</v>
      </c>
      <c r="M194" s="1">
        <v>39.64</v>
      </c>
      <c r="N194" s="7">
        <f t="shared" ref="N194:N199" si="216">N193</f>
        <v>26.2</v>
      </c>
      <c r="O194" s="27">
        <v>41.46</v>
      </c>
      <c r="P194" s="26">
        <v>41.08</v>
      </c>
      <c r="Q194" s="3"/>
      <c r="R194" s="8">
        <f>O194-N194</f>
        <v>15.260000000000002</v>
      </c>
      <c r="S194" s="8">
        <f>P194-N194</f>
        <v>14.879999999999999</v>
      </c>
      <c r="T194" s="8">
        <f>R194/Q193</f>
        <v>0.80104986876640427</v>
      </c>
      <c r="U194" s="8">
        <f>M194*T194</f>
        <v>31.753616797900264</v>
      </c>
      <c r="V194" s="19">
        <f t="shared" ref="V194:V199" si="217">100*U194/$M$193</f>
        <v>72.77931881251493</v>
      </c>
      <c r="W194" s="13"/>
      <c r="X194" s="13"/>
      <c r="Y194" s="6">
        <v>7</v>
      </c>
      <c r="Z194" s="1">
        <v>16.04</v>
      </c>
      <c r="AA194" s="7">
        <f t="shared" ref="AA194:AA199" si="218">AA193</f>
        <v>27.12</v>
      </c>
      <c r="AB194" s="27">
        <v>52.74</v>
      </c>
      <c r="AC194" s="26">
        <v>52.03</v>
      </c>
      <c r="AD194" s="3"/>
      <c r="AE194" s="8">
        <f>AB194-AA194</f>
        <v>25.62</v>
      </c>
      <c r="AF194" s="8">
        <f>AC194-AA194</f>
        <v>24.91</v>
      </c>
      <c r="AG194" s="8">
        <f>AE194/AD193</f>
        <v>0.90243043325114491</v>
      </c>
      <c r="AH194" s="8">
        <f>Z194*AG194</f>
        <v>14.474984149348364</v>
      </c>
      <c r="AI194" s="19">
        <f t="shared" ref="AI194:AI199" si="219">100*AH194/$Z$193</f>
        <v>69.624743383109006</v>
      </c>
      <c r="AL194" s="49"/>
      <c r="AO194" s="49"/>
    </row>
    <row r="195" spans="2:48" x14ac:dyDescent="0.25">
      <c r="B195" s="31">
        <v>14</v>
      </c>
      <c r="C195" s="48">
        <f t="shared" si="214"/>
        <v>64.287258494638408</v>
      </c>
      <c r="D195" s="31">
        <f t="shared" si="215"/>
        <v>2.3960232329726412</v>
      </c>
      <c r="K195" s="13"/>
      <c r="L195" s="6">
        <v>14</v>
      </c>
      <c r="M195" s="1">
        <v>35.65</v>
      </c>
      <c r="N195" s="7">
        <f t="shared" si="216"/>
        <v>26.2</v>
      </c>
      <c r="O195" s="27">
        <v>41.2</v>
      </c>
      <c r="P195" s="26">
        <v>40.840000000000003</v>
      </c>
      <c r="Q195" s="3"/>
      <c r="R195" s="8">
        <f t="shared" ref="R195:R199" si="220">O195-N195</f>
        <v>15.000000000000004</v>
      </c>
      <c r="S195" s="8">
        <f>P195-N195</f>
        <v>14.640000000000004</v>
      </c>
      <c r="T195" s="8">
        <f>R195/S194</f>
        <v>1.0080645161290325</v>
      </c>
      <c r="U195" s="8">
        <f>M195*T194*T195</f>
        <v>28.787729658792657</v>
      </c>
      <c r="V195" s="19">
        <f t="shared" si="217"/>
        <v>65.981502770553874</v>
      </c>
      <c r="W195" s="13"/>
      <c r="X195" s="13"/>
      <c r="Y195" s="6">
        <v>14</v>
      </c>
      <c r="Z195" s="1">
        <v>12.9</v>
      </c>
      <c r="AA195" s="7">
        <f t="shared" si="218"/>
        <v>27.12</v>
      </c>
      <c r="AB195" s="27">
        <v>52.07</v>
      </c>
      <c r="AC195" s="26">
        <v>51.39</v>
      </c>
      <c r="AD195" s="3"/>
      <c r="AE195" s="8">
        <f t="shared" ref="AE195:AE199" si="221">AB195-AA195</f>
        <v>24.95</v>
      </c>
      <c r="AF195" s="8">
        <f>AC195-AA195</f>
        <v>24.27</v>
      </c>
      <c r="AG195" s="8">
        <f>AE195/AF194</f>
        <v>1.0016057808109193</v>
      </c>
      <c r="AH195" s="8">
        <f>Z195*AG194*AG195</f>
        <v>11.660046049540234</v>
      </c>
      <c r="AI195" s="19">
        <f t="shared" si="219"/>
        <v>56.084877583166119</v>
      </c>
      <c r="AL195" s="49"/>
      <c r="AO195" s="49"/>
    </row>
    <row r="196" spans="2:48" x14ac:dyDescent="0.25">
      <c r="B196" s="31">
        <v>21</v>
      </c>
      <c r="C196" s="48">
        <f t="shared" si="214"/>
        <v>54.904548885665747</v>
      </c>
      <c r="D196" s="31">
        <f t="shared" si="215"/>
        <v>0.69830616045765148</v>
      </c>
      <c r="K196" s="13"/>
      <c r="L196" s="6">
        <v>21</v>
      </c>
      <c r="M196" s="1">
        <v>29.83</v>
      </c>
      <c r="N196" s="7">
        <f t="shared" si="216"/>
        <v>26.2</v>
      </c>
      <c r="O196" s="27">
        <v>40.89</v>
      </c>
      <c r="P196" s="26">
        <v>40.53</v>
      </c>
      <c r="Q196" s="3"/>
      <c r="R196" s="8">
        <f t="shared" si="220"/>
        <v>14.690000000000001</v>
      </c>
      <c r="S196" s="8">
        <f t="shared" ref="S196:S199" si="222">P196-N196</f>
        <v>14.330000000000002</v>
      </c>
      <c r="T196" s="8">
        <f t="shared" ref="T196:T199" si="223">R196/S195</f>
        <v>1.0034153005464479</v>
      </c>
      <c r="U196" s="8">
        <f>M196*T196*T195*T194</f>
        <v>24.170289593254505</v>
      </c>
      <c r="V196" s="19">
        <f t="shared" si="217"/>
        <v>55.39832590706969</v>
      </c>
      <c r="W196" s="13"/>
      <c r="X196" s="13"/>
      <c r="Y196" s="6">
        <v>21</v>
      </c>
      <c r="Z196" s="1">
        <v>11.27</v>
      </c>
      <c r="AA196" s="7">
        <f t="shared" si="218"/>
        <v>27.12</v>
      </c>
      <c r="AB196" s="27">
        <v>51.44</v>
      </c>
      <c r="AC196" s="26">
        <v>50.77</v>
      </c>
      <c r="AD196" s="3"/>
      <c r="AE196" s="8">
        <f t="shared" si="221"/>
        <v>24.319999999999997</v>
      </c>
      <c r="AF196" s="8">
        <f t="shared" ref="AF196:AF199" si="224">AC196-AA196</f>
        <v>23.650000000000002</v>
      </c>
      <c r="AG196" s="8">
        <f t="shared" ref="AG196:AG199" si="225">AE196/AF195</f>
        <v>1.0020601565718994</v>
      </c>
      <c r="AH196" s="8">
        <f>Z196*AG196*AG195*AG194</f>
        <v>10.207708644521436</v>
      </c>
      <c r="AI196" s="19">
        <f t="shared" si="219"/>
        <v>49.099127679275789</v>
      </c>
      <c r="AL196" s="49"/>
      <c r="AO196" s="49"/>
    </row>
    <row r="197" spans="2:48" x14ac:dyDescent="0.25">
      <c r="B197" s="31">
        <v>28</v>
      </c>
      <c r="C197" s="48">
        <f t="shared" si="214"/>
        <v>48.824171990542837</v>
      </c>
      <c r="D197" s="31">
        <f t="shared" si="215"/>
        <v>0.6304775789512822</v>
      </c>
      <c r="K197" s="13"/>
      <c r="L197" s="6">
        <v>28</v>
      </c>
      <c r="M197" s="1">
        <v>26.05</v>
      </c>
      <c r="N197" s="7">
        <f t="shared" si="216"/>
        <v>26.2</v>
      </c>
      <c r="O197" s="26">
        <v>40.53</v>
      </c>
      <c r="P197" s="26">
        <v>40.1</v>
      </c>
      <c r="Q197" s="3"/>
      <c r="R197" s="8">
        <f t="shared" si="220"/>
        <v>14.330000000000002</v>
      </c>
      <c r="S197" s="8">
        <f t="shared" si="222"/>
        <v>13.900000000000002</v>
      </c>
      <c r="T197" s="8">
        <f t="shared" si="223"/>
        <v>1</v>
      </c>
      <c r="U197" s="8">
        <f>M197*T197*T196*T195*T194</f>
        <v>21.10747716742474</v>
      </c>
      <c r="V197" s="19">
        <f t="shared" si="217"/>
        <v>48.378357019080312</v>
      </c>
      <c r="W197" s="13"/>
      <c r="X197" s="13"/>
      <c r="Y197" s="6">
        <v>28</v>
      </c>
      <c r="Z197" s="1">
        <v>9.48</v>
      </c>
      <c r="AA197" s="7">
        <f t="shared" si="218"/>
        <v>27.12</v>
      </c>
      <c r="AB197" s="26">
        <v>50.74</v>
      </c>
      <c r="AC197" s="26">
        <v>49.94</v>
      </c>
      <c r="AD197" s="3"/>
      <c r="AE197" s="8">
        <f t="shared" si="221"/>
        <v>23.62</v>
      </c>
      <c r="AF197" s="8">
        <f t="shared" si="224"/>
        <v>22.819999999999997</v>
      </c>
      <c r="AG197" s="8">
        <f t="shared" si="225"/>
        <v>0.99873150105708242</v>
      </c>
      <c r="AH197" s="8">
        <f>Z197*AG197*AG196*AG195*AG194</f>
        <v>8.5755391727574466</v>
      </c>
      <c r="AI197" s="19">
        <f t="shared" si="219"/>
        <v>41.248384669347992</v>
      </c>
      <c r="AL197" s="49"/>
      <c r="AO197" s="49"/>
    </row>
    <row r="198" spans="2:48" x14ac:dyDescent="0.25">
      <c r="B198" s="31">
        <v>35</v>
      </c>
      <c r="C198" s="48">
        <f t="shared" si="214"/>
        <v>44.566794466038573</v>
      </c>
      <c r="D198" s="31">
        <f t="shared" si="215"/>
        <v>6.3920134034923318E-2</v>
      </c>
      <c r="K198" s="13"/>
      <c r="L198" s="6">
        <v>35</v>
      </c>
      <c r="M198" s="1">
        <v>23.65</v>
      </c>
      <c r="N198" s="7">
        <f t="shared" si="216"/>
        <v>26.2</v>
      </c>
      <c r="O198" s="26">
        <v>40.29</v>
      </c>
      <c r="P198" s="26">
        <v>39.869999999999997</v>
      </c>
      <c r="Q198" s="3"/>
      <c r="R198" s="8">
        <f t="shared" si="220"/>
        <v>14.09</v>
      </c>
      <c r="S198" s="8">
        <f t="shared" si="222"/>
        <v>13.669999999999998</v>
      </c>
      <c r="T198" s="8">
        <f t="shared" si="223"/>
        <v>1.0136690647482012</v>
      </c>
      <c r="U198" s="8">
        <f>M198*T198*T197*T196*T195*T194</f>
        <v>19.42477238096409</v>
      </c>
      <c r="V198" s="19">
        <f t="shared" si="217"/>
        <v>44.521596105808129</v>
      </c>
      <c r="W198" s="13"/>
      <c r="X198" s="13"/>
      <c r="Y198" s="6">
        <v>35</v>
      </c>
      <c r="Z198" s="1">
        <v>8.4499999999999993</v>
      </c>
      <c r="AA198" s="7">
        <f t="shared" si="218"/>
        <v>27.12</v>
      </c>
      <c r="AB198" s="26">
        <v>50.08</v>
      </c>
      <c r="AC198" s="26">
        <v>49.19</v>
      </c>
      <c r="AD198" s="3"/>
      <c r="AE198" s="8">
        <f t="shared" si="221"/>
        <v>22.959999999999997</v>
      </c>
      <c r="AF198" s="8">
        <f t="shared" si="224"/>
        <v>22.069999999999997</v>
      </c>
      <c r="AG198" s="8">
        <f t="shared" si="225"/>
        <v>1.0061349693251533</v>
      </c>
      <c r="AH198" s="8">
        <f>Z198*AG198*AG197*AG196*AG195*AG194</f>
        <v>7.6907031824229692</v>
      </c>
      <c r="AI198" s="19">
        <f t="shared" si="219"/>
        <v>36.992319299773783</v>
      </c>
      <c r="AL198" s="49"/>
      <c r="AO198" s="49"/>
    </row>
    <row r="199" spans="2:48" x14ac:dyDescent="0.25">
      <c r="B199" s="31">
        <v>42</v>
      </c>
      <c r="C199" s="78">
        <f t="shared" si="214"/>
        <v>38.189558546640072</v>
      </c>
      <c r="D199" s="31">
        <f t="shared" si="215"/>
        <v>3.435081200107136</v>
      </c>
      <c r="K199" s="13"/>
      <c r="L199" s="6">
        <v>42</v>
      </c>
      <c r="M199" s="1">
        <v>21.64</v>
      </c>
      <c r="N199" s="7">
        <f t="shared" si="216"/>
        <v>26.2</v>
      </c>
      <c r="O199" s="26">
        <v>39.83</v>
      </c>
      <c r="P199" s="26">
        <v>39.1</v>
      </c>
      <c r="Q199" s="3"/>
      <c r="R199" s="8">
        <f t="shared" si="220"/>
        <v>13.629999999999999</v>
      </c>
      <c r="S199" s="8">
        <f t="shared" si="222"/>
        <v>12.900000000000002</v>
      </c>
      <c r="T199" s="8">
        <f t="shared" si="223"/>
        <v>0.99707388441843459</v>
      </c>
      <c r="U199" s="8">
        <f>M199*T199*T198*T197*T196*T195*T194</f>
        <v>17.721863660449891</v>
      </c>
      <c r="V199" s="19">
        <f t="shared" si="217"/>
        <v>40.618527757162255</v>
      </c>
      <c r="W199" s="13"/>
      <c r="X199" s="13"/>
      <c r="Y199" s="6">
        <v>42</v>
      </c>
      <c r="Z199" s="1">
        <v>8.44</v>
      </c>
      <c r="AA199" s="7">
        <f t="shared" si="218"/>
        <v>27.12</v>
      </c>
      <c r="AB199" s="26">
        <v>49.17</v>
      </c>
      <c r="AC199" s="26">
        <v>48.1</v>
      </c>
      <c r="AD199" s="3"/>
      <c r="AE199" s="8">
        <f t="shared" si="221"/>
        <v>22.05</v>
      </c>
      <c r="AF199" s="8">
        <f t="shared" si="224"/>
        <v>20.98</v>
      </c>
      <c r="AG199" s="8">
        <f t="shared" si="225"/>
        <v>0.99909379247847774</v>
      </c>
      <c r="AH199" s="8">
        <f>Z199*AG199*AG198*AG197*AG196*AG195*AG194</f>
        <v>7.6746406332475194</v>
      </c>
      <c r="AI199" s="19">
        <f t="shared" si="219"/>
        <v>36.915058360978932</v>
      </c>
      <c r="AL199" s="49"/>
      <c r="AO199" s="49"/>
    </row>
    <row r="200" spans="2:48" ht="15.75" thickBot="1" x14ac:dyDescent="0.3">
      <c r="K200" s="13"/>
      <c r="L200" s="13"/>
      <c r="M200" s="13"/>
      <c r="N200" s="13"/>
      <c r="O200" s="13"/>
      <c r="P200" s="13"/>
      <c r="Q200" s="13"/>
      <c r="R200" s="13"/>
      <c r="S200" s="13"/>
      <c r="T200" s="45">
        <f>SUM(T194:T199)</f>
        <v>5.8232726346085206</v>
      </c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45">
        <f>SUM(AG194:AG199)</f>
        <v>5.9100566334946762</v>
      </c>
      <c r="AH200" s="13"/>
      <c r="AI200" s="13"/>
    </row>
    <row r="201" spans="2:48" ht="15.75" thickBot="1" x14ac:dyDescent="0.3">
      <c r="K201" s="15">
        <v>7000</v>
      </c>
      <c r="L201" s="96">
        <v>35274</v>
      </c>
      <c r="M201" s="97"/>
      <c r="N201" s="97"/>
      <c r="O201" s="97"/>
      <c r="P201" s="97"/>
      <c r="Q201" s="97"/>
      <c r="R201" s="97"/>
      <c r="S201" s="97"/>
      <c r="T201" s="97"/>
      <c r="U201" s="97"/>
      <c r="V201" s="98"/>
      <c r="W201" s="13"/>
      <c r="X201" s="15">
        <v>7001</v>
      </c>
      <c r="Y201" s="93">
        <v>35275</v>
      </c>
      <c r="Z201" s="94"/>
      <c r="AA201" s="94"/>
      <c r="AB201" s="94"/>
      <c r="AC201" s="94"/>
      <c r="AD201" s="94"/>
      <c r="AE201" s="94"/>
      <c r="AF201" s="94"/>
      <c r="AG201" s="94"/>
      <c r="AH201" s="94"/>
      <c r="AI201" s="95"/>
      <c r="AK201" s="69">
        <v>7000</v>
      </c>
      <c r="AL201" s="88">
        <v>35274</v>
      </c>
      <c r="AM201" s="89"/>
      <c r="AN201" s="89"/>
      <c r="AO201" s="89"/>
      <c r="AP201" s="89"/>
      <c r="AQ201" s="89"/>
      <c r="AR201" s="90"/>
      <c r="AS201" s="90"/>
      <c r="AT201" s="90"/>
      <c r="AU201" s="90"/>
      <c r="AV201" s="91"/>
    </row>
    <row r="202" spans="2:48" ht="57" x14ac:dyDescent="0.25">
      <c r="B202" s="31" t="s">
        <v>51</v>
      </c>
      <c r="C202" s="31" t="s">
        <v>49</v>
      </c>
      <c r="D202" s="31" t="s">
        <v>50</v>
      </c>
      <c r="K202" s="13"/>
      <c r="L202" s="10" t="s">
        <v>0</v>
      </c>
      <c r="M202" s="11" t="s">
        <v>1</v>
      </c>
      <c r="N202" s="11" t="s">
        <v>2</v>
      </c>
      <c r="O202" s="11" t="s">
        <v>3</v>
      </c>
      <c r="P202" s="12" t="s">
        <v>4</v>
      </c>
      <c r="Q202" s="12" t="s">
        <v>5</v>
      </c>
      <c r="R202" s="11" t="s">
        <v>9</v>
      </c>
      <c r="S202" s="11" t="s">
        <v>10</v>
      </c>
      <c r="T202" s="11" t="s">
        <v>6</v>
      </c>
      <c r="U202" s="11" t="s">
        <v>7</v>
      </c>
      <c r="V202" s="5" t="s">
        <v>8</v>
      </c>
      <c r="W202" s="13"/>
      <c r="X202" s="13"/>
      <c r="Y202" s="10" t="s">
        <v>0</v>
      </c>
      <c r="Z202" s="11" t="s">
        <v>1</v>
      </c>
      <c r="AA202" s="11" t="s">
        <v>2</v>
      </c>
      <c r="AB202" s="11" t="s">
        <v>3</v>
      </c>
      <c r="AC202" s="12" t="s">
        <v>4</v>
      </c>
      <c r="AD202" s="12" t="s">
        <v>5</v>
      </c>
      <c r="AE202" s="11" t="s">
        <v>9</v>
      </c>
      <c r="AF202" s="11" t="s">
        <v>10</v>
      </c>
      <c r="AG202" s="11" t="s">
        <v>6</v>
      </c>
      <c r="AH202" s="11" t="s">
        <v>7</v>
      </c>
      <c r="AI202" s="5" t="s">
        <v>8</v>
      </c>
      <c r="AK202" s="70"/>
      <c r="AL202" s="57" t="s">
        <v>0</v>
      </c>
      <c r="AM202" s="57" t="s">
        <v>1</v>
      </c>
      <c r="AN202" s="57" t="s">
        <v>2</v>
      </c>
      <c r="AO202" s="57" t="s">
        <v>3</v>
      </c>
      <c r="AP202" s="58" t="s">
        <v>4</v>
      </c>
      <c r="AQ202" s="58" t="s">
        <v>5</v>
      </c>
      <c r="AR202" s="57" t="s">
        <v>9</v>
      </c>
      <c r="AS202" s="57" t="s">
        <v>10</v>
      </c>
      <c r="AT202" s="57" t="s">
        <v>6</v>
      </c>
      <c r="AU202" s="57" t="s">
        <v>7</v>
      </c>
      <c r="AV202" s="59" t="s">
        <v>8</v>
      </c>
    </row>
    <row r="203" spans="2:48" x14ac:dyDescent="0.25">
      <c r="B203" s="31">
        <v>0</v>
      </c>
      <c r="C203" s="48">
        <f>AVERAGE(AI193,AI203)</f>
        <v>100</v>
      </c>
      <c r="D203" s="31">
        <f>STDEV(AI193,AI203)</f>
        <v>0</v>
      </c>
      <c r="K203" s="13"/>
      <c r="L203" s="6">
        <v>0</v>
      </c>
      <c r="M203" s="1">
        <v>43.16</v>
      </c>
      <c r="N203" s="26">
        <v>28.47</v>
      </c>
      <c r="O203" s="9"/>
      <c r="P203" s="26">
        <v>48.31</v>
      </c>
      <c r="Q203" s="7">
        <f>P203-N203</f>
        <v>19.840000000000003</v>
      </c>
      <c r="R203" s="2"/>
      <c r="S203" s="2"/>
      <c r="T203" s="2"/>
      <c r="U203" s="8">
        <f>M203</f>
        <v>43.16</v>
      </c>
      <c r="V203" s="19">
        <f>100*U203/$M$203</f>
        <v>100.00000000000001</v>
      </c>
      <c r="W203" s="13"/>
      <c r="X203" s="13"/>
      <c r="Y203" s="6">
        <v>0</v>
      </c>
      <c r="Z203" s="1">
        <v>20.38</v>
      </c>
      <c r="AA203" s="26">
        <v>25.13</v>
      </c>
      <c r="AB203" s="9"/>
      <c r="AC203" s="26">
        <v>42.14</v>
      </c>
      <c r="AD203" s="7">
        <f>AC203-AA203</f>
        <v>17.010000000000002</v>
      </c>
      <c r="AE203" s="2"/>
      <c r="AF203" s="2"/>
      <c r="AG203" s="2"/>
      <c r="AH203" s="8">
        <f>Z203</f>
        <v>20.38</v>
      </c>
      <c r="AI203" s="19">
        <f>100*AH203/$Z$203</f>
        <v>100</v>
      </c>
      <c r="AK203" s="70"/>
      <c r="AL203" s="61">
        <v>0</v>
      </c>
      <c r="AM203" s="30">
        <v>40.229999999999997</v>
      </c>
      <c r="AN203" s="30">
        <v>24.77</v>
      </c>
      <c r="AO203" s="62"/>
      <c r="AP203" s="30">
        <v>40.909999999999997</v>
      </c>
      <c r="AQ203" s="63">
        <f>AP203-AN203</f>
        <v>16.139999999999997</v>
      </c>
      <c r="AR203" s="64"/>
      <c r="AS203" s="64"/>
      <c r="AT203" s="64"/>
      <c r="AU203" s="65">
        <f>AM203</f>
        <v>40.229999999999997</v>
      </c>
      <c r="AV203" s="25">
        <f>100*AU203/AM$203</f>
        <v>100</v>
      </c>
    </row>
    <row r="204" spans="2:48" x14ac:dyDescent="0.25">
      <c r="B204" s="31">
        <v>7</v>
      </c>
      <c r="C204" s="78">
        <f t="shared" ref="C204:C209" si="226">AVERAGE(AI194,AI204)</f>
        <v>71.02767597195529</v>
      </c>
      <c r="D204" s="31">
        <f t="shared" ref="D204:D209" si="227">STDEV(AI194,AI204)</f>
        <v>1.9840462942416113</v>
      </c>
      <c r="K204" s="13"/>
      <c r="L204" s="6">
        <v>7</v>
      </c>
      <c r="M204" s="1">
        <v>38.340000000000003</v>
      </c>
      <c r="N204" s="7">
        <f t="shared" ref="N204:N209" si="228">N203</f>
        <v>28.47</v>
      </c>
      <c r="O204" s="27">
        <v>44.25</v>
      </c>
      <c r="P204" s="26">
        <v>43.89</v>
      </c>
      <c r="Q204" s="3"/>
      <c r="R204" s="8">
        <f>O204-N204</f>
        <v>15.780000000000001</v>
      </c>
      <c r="S204" s="8">
        <f>P204-N204</f>
        <v>15.420000000000002</v>
      </c>
      <c r="T204" s="8">
        <f>R204/Q203</f>
        <v>0.79536290322580638</v>
      </c>
      <c r="U204" s="8">
        <f>M204*T204</f>
        <v>30.494213709677421</v>
      </c>
      <c r="V204" s="19">
        <f t="shared" ref="V204:V209" si="229">100*U204/$M$203</f>
        <v>70.653877918622385</v>
      </c>
      <c r="W204" s="13"/>
      <c r="X204" s="13"/>
      <c r="Y204" s="6">
        <v>7</v>
      </c>
      <c r="Z204" s="1">
        <v>16.53</v>
      </c>
      <c r="AA204" s="7">
        <f t="shared" ref="AA204:AA209" si="230">AA203</f>
        <v>25.13</v>
      </c>
      <c r="AB204" s="27">
        <v>40.32</v>
      </c>
      <c r="AC204" s="26">
        <v>39.6</v>
      </c>
      <c r="AD204" s="3"/>
      <c r="AE204" s="8">
        <f>AB204-AA204</f>
        <v>15.190000000000001</v>
      </c>
      <c r="AF204" s="8">
        <f>AC204-AA204</f>
        <v>14.470000000000002</v>
      </c>
      <c r="AG204" s="8">
        <f>AE204/AD203</f>
        <v>0.89300411522633749</v>
      </c>
      <c r="AH204" s="8">
        <f>Z204*AG204</f>
        <v>14.76135802469136</v>
      </c>
      <c r="AI204" s="19">
        <f t="shared" ref="AI204:AI209" si="231">100*AH204/$Z$203</f>
        <v>72.430608560801574</v>
      </c>
      <c r="AK204" s="70"/>
      <c r="AL204" s="61">
        <v>7</v>
      </c>
      <c r="AM204" s="30">
        <v>37.979999999999997</v>
      </c>
      <c r="AN204" s="63">
        <f t="shared" ref="AN204:AN209" si="232">AN203</f>
        <v>24.77</v>
      </c>
      <c r="AO204" s="71">
        <v>37.44</v>
      </c>
      <c r="AP204" s="30">
        <v>37.130000000000003</v>
      </c>
      <c r="AQ204" s="67"/>
      <c r="AR204" s="65">
        <f>AO204-AN204</f>
        <v>12.669999999999998</v>
      </c>
      <c r="AS204" s="65">
        <f>AP204-AN204</f>
        <v>12.360000000000003</v>
      </c>
      <c r="AT204" s="65">
        <f>AR204/AQ203</f>
        <v>0.78500619578686492</v>
      </c>
      <c r="AU204" s="65">
        <f>AM204*AT204</f>
        <v>29.814535315985129</v>
      </c>
      <c r="AV204" s="25">
        <f t="shared" ref="AV204:AV209" si="233">100*AU204/AM$203</f>
        <v>74.110204613435585</v>
      </c>
    </row>
    <row r="205" spans="2:48" x14ac:dyDescent="0.25">
      <c r="B205" s="31">
        <v>14</v>
      </c>
      <c r="C205" s="48">
        <f t="shared" si="226"/>
        <v>56.808996561503719</v>
      </c>
      <c r="D205" s="31">
        <f t="shared" si="227"/>
        <v>1.0240588799367785</v>
      </c>
      <c r="K205" s="13"/>
      <c r="L205" s="6">
        <v>14</v>
      </c>
      <c r="M205" s="1">
        <v>31.32</v>
      </c>
      <c r="N205" s="7">
        <f t="shared" si="228"/>
        <v>28.47</v>
      </c>
      <c r="O205" s="27">
        <v>43.99</v>
      </c>
      <c r="P205" s="26">
        <v>43.62</v>
      </c>
      <c r="Q205" s="3"/>
      <c r="R205" s="8">
        <f t="shared" ref="R205:R209" si="234">O205-N205</f>
        <v>15.520000000000003</v>
      </c>
      <c r="S205" s="8">
        <f>P205-N205</f>
        <v>15.149999999999999</v>
      </c>
      <c r="T205" s="8">
        <f>R205/S204</f>
        <v>1.0064850843060962</v>
      </c>
      <c r="U205" s="8">
        <f>M205*T204*T205</f>
        <v>25.072314547508476</v>
      </c>
      <c r="V205" s="19">
        <f t="shared" si="229"/>
        <v>58.09155363185468</v>
      </c>
      <c r="W205" s="13"/>
      <c r="X205" s="13"/>
      <c r="Y205" s="6">
        <v>14</v>
      </c>
      <c r="Z205" s="1">
        <v>13.04</v>
      </c>
      <c r="AA205" s="7">
        <f t="shared" si="230"/>
        <v>25.13</v>
      </c>
      <c r="AB205" s="27">
        <v>39.700000000000003</v>
      </c>
      <c r="AC205" s="26">
        <v>38.97</v>
      </c>
      <c r="AD205" s="3"/>
      <c r="AE205" s="8">
        <f t="shared" ref="AE205:AE209" si="235">AB205-AA205</f>
        <v>14.570000000000004</v>
      </c>
      <c r="AF205" s="8">
        <f>AC205-AA205</f>
        <v>13.84</v>
      </c>
      <c r="AG205" s="8">
        <f>AE205/AF204</f>
        <v>1.0069108500345543</v>
      </c>
      <c r="AH205" s="8">
        <f>Z205*AG204*AG205</f>
        <v>11.72524894701966</v>
      </c>
      <c r="AI205" s="19">
        <f t="shared" si="231"/>
        <v>57.533115539841312</v>
      </c>
      <c r="AK205" s="70"/>
      <c r="AL205" s="61">
        <v>14</v>
      </c>
      <c r="AM205" s="30">
        <v>32</v>
      </c>
      <c r="AN205" s="63">
        <f t="shared" si="232"/>
        <v>24.77</v>
      </c>
      <c r="AO205" s="71">
        <v>37.159999999999997</v>
      </c>
      <c r="AP205" s="30">
        <v>36.74</v>
      </c>
      <c r="AQ205" s="67"/>
      <c r="AR205" s="65">
        <f t="shared" ref="AR205:AR209" si="236">AO205-AN205</f>
        <v>12.389999999999997</v>
      </c>
      <c r="AS205" s="65">
        <f>AP205-AN205</f>
        <v>11.970000000000002</v>
      </c>
      <c r="AT205" s="65">
        <f>AR205/AS204</f>
        <v>1.0024271844660189</v>
      </c>
      <c r="AU205" s="65">
        <f>AM205*AT204*AT205</f>
        <v>25.181169620192236</v>
      </c>
      <c r="AV205" s="25">
        <f t="shared" si="233"/>
        <v>62.593014218722935</v>
      </c>
    </row>
    <row r="206" spans="2:48" x14ac:dyDescent="0.25">
      <c r="B206" s="31">
        <v>21</v>
      </c>
      <c r="C206" s="48">
        <f t="shared" si="226"/>
        <v>48.868432189118344</v>
      </c>
      <c r="D206" s="31">
        <f t="shared" si="227"/>
        <v>0.32625269095896658</v>
      </c>
      <c r="K206" s="13"/>
      <c r="L206" s="6">
        <v>21</v>
      </c>
      <c r="M206" s="1">
        <v>29.25</v>
      </c>
      <c r="N206" s="7">
        <f t="shared" si="228"/>
        <v>28.47</v>
      </c>
      <c r="O206" s="27">
        <v>43.64</v>
      </c>
      <c r="P206" s="26">
        <v>43.22</v>
      </c>
      <c r="Q206" s="3"/>
      <c r="R206" s="8">
        <f t="shared" si="234"/>
        <v>15.170000000000002</v>
      </c>
      <c r="S206" s="8">
        <f t="shared" ref="S206:S209" si="237">P206-N206</f>
        <v>14.75</v>
      </c>
      <c r="T206" s="8">
        <f t="shared" ref="T206:T209" si="238">R206/S205</f>
        <v>1.0013201320132015</v>
      </c>
      <c r="U206" s="8">
        <f>M206*T206*T205*T204</f>
        <v>23.44614749020403</v>
      </c>
      <c r="V206" s="19">
        <f t="shared" si="229"/>
        <v>54.32378936562565</v>
      </c>
      <c r="W206" s="13"/>
      <c r="X206" s="13"/>
      <c r="Y206" s="6">
        <v>21</v>
      </c>
      <c r="Z206" s="1">
        <v>11</v>
      </c>
      <c r="AA206" s="7">
        <f t="shared" si="230"/>
        <v>25.13</v>
      </c>
      <c r="AB206" s="27">
        <v>39</v>
      </c>
      <c r="AC206" s="27">
        <v>37.979999999999997</v>
      </c>
      <c r="AD206" s="3"/>
      <c r="AE206" s="8">
        <f t="shared" si="235"/>
        <v>13.870000000000001</v>
      </c>
      <c r="AF206" s="8">
        <f t="shared" ref="AF206:AF209" si="239">AC206-AA206</f>
        <v>12.849999999999998</v>
      </c>
      <c r="AG206" s="8">
        <f t="shared" ref="AG206:AG209" si="240">AE206/AF205</f>
        <v>1.0021676300578035</v>
      </c>
      <c r="AH206" s="8">
        <f>Z206*AG206*AG205*AG204</f>
        <v>9.9123707392482316</v>
      </c>
      <c r="AI206" s="19">
        <f t="shared" si="231"/>
        <v>48.6377366989609</v>
      </c>
      <c r="AK206" s="70"/>
      <c r="AL206" s="61">
        <v>21</v>
      </c>
      <c r="AM206" s="30">
        <v>27.45</v>
      </c>
      <c r="AN206" s="63">
        <f t="shared" si="232"/>
        <v>24.77</v>
      </c>
      <c r="AO206" s="71">
        <v>36.9</v>
      </c>
      <c r="AP206" s="30">
        <v>36.5</v>
      </c>
      <c r="AQ206" s="67"/>
      <c r="AR206" s="65">
        <f t="shared" si="236"/>
        <v>12.129999999999999</v>
      </c>
      <c r="AS206" s="65">
        <f t="shared" ref="AS206:AS209" si="241">AP206-AN206</f>
        <v>11.73</v>
      </c>
      <c r="AT206" s="65">
        <f t="shared" ref="AT206:AT209" si="242">AR206/AS205</f>
        <v>1.0133667502088552</v>
      </c>
      <c r="AU206" s="65">
        <f>AM206*AT206*AT205*AT204</f>
        <v>21.889453520992522</v>
      </c>
      <c r="AV206" s="25">
        <f t="shared" si="233"/>
        <v>54.410771864261797</v>
      </c>
    </row>
    <row r="207" spans="2:48" x14ac:dyDescent="0.25">
      <c r="B207" s="31">
        <v>28</v>
      </c>
      <c r="C207" s="48">
        <f t="shared" si="226"/>
        <v>42.246651315868412</v>
      </c>
      <c r="D207" s="31">
        <f t="shared" si="227"/>
        <v>1.411762230373887</v>
      </c>
      <c r="K207" s="13"/>
      <c r="L207" s="6">
        <v>28</v>
      </c>
      <c r="M207" s="1">
        <v>23.87</v>
      </c>
      <c r="N207" s="7">
        <f t="shared" si="228"/>
        <v>28.47</v>
      </c>
      <c r="O207" s="26">
        <v>43.32</v>
      </c>
      <c r="P207" s="26">
        <v>42.99</v>
      </c>
      <c r="Q207" s="3"/>
      <c r="R207" s="8">
        <f t="shared" si="234"/>
        <v>14.850000000000001</v>
      </c>
      <c r="S207" s="8">
        <f t="shared" si="237"/>
        <v>14.520000000000003</v>
      </c>
      <c r="T207" s="8">
        <f t="shared" si="238"/>
        <v>1.0067796610169493</v>
      </c>
      <c r="U207" s="8">
        <f>M207*T207*T206*T205*T204</f>
        <v>19.263379232864271</v>
      </c>
      <c r="V207" s="19">
        <f t="shared" si="229"/>
        <v>44.632482003856047</v>
      </c>
      <c r="W207" s="13"/>
      <c r="X207" s="13"/>
      <c r="Y207" s="6">
        <v>28</v>
      </c>
      <c r="Z207" s="1">
        <v>9.75</v>
      </c>
      <c r="AA207" s="7">
        <f t="shared" si="230"/>
        <v>25.13</v>
      </c>
      <c r="AB207" s="26">
        <v>38.020000000000003</v>
      </c>
      <c r="AC207" s="26">
        <v>37.380000000000003</v>
      </c>
      <c r="AD207" s="3"/>
      <c r="AE207" s="8">
        <f t="shared" si="235"/>
        <v>12.890000000000004</v>
      </c>
      <c r="AF207" s="8">
        <f t="shared" si="239"/>
        <v>12.250000000000004</v>
      </c>
      <c r="AG207" s="8">
        <f t="shared" si="240"/>
        <v>1.0031128404669265</v>
      </c>
      <c r="AH207" s="8">
        <f>Z207*AG207*AG206*AG205*AG204</f>
        <v>8.8133142807348435</v>
      </c>
      <c r="AI207" s="19">
        <f t="shared" si="231"/>
        <v>43.244917962388833</v>
      </c>
      <c r="AK207" s="70"/>
      <c r="AL207" s="61">
        <v>28</v>
      </c>
      <c r="AM207" s="30">
        <v>24.73</v>
      </c>
      <c r="AN207" s="63">
        <f t="shared" si="232"/>
        <v>24.77</v>
      </c>
      <c r="AO207" s="30">
        <v>36.56</v>
      </c>
      <c r="AP207" s="30">
        <v>36.200000000000003</v>
      </c>
      <c r="AQ207" s="67"/>
      <c r="AR207" s="65">
        <f t="shared" si="236"/>
        <v>11.790000000000003</v>
      </c>
      <c r="AS207" s="65">
        <f t="shared" si="241"/>
        <v>11.430000000000003</v>
      </c>
      <c r="AT207" s="65">
        <f t="shared" si="242"/>
        <v>1.0051150895140666</v>
      </c>
      <c r="AU207" s="65">
        <f>AM207*AT207*AT206*AT205*AT204</f>
        <v>19.821315754814758</v>
      </c>
      <c r="AV207" s="25">
        <f t="shared" si="233"/>
        <v>49.269986962005369</v>
      </c>
    </row>
    <row r="208" spans="2:48" x14ac:dyDescent="0.25">
      <c r="B208" s="31">
        <v>35</v>
      </c>
      <c r="C208" s="48">
        <f t="shared" si="226"/>
        <v>37.491934533959828</v>
      </c>
      <c r="D208" s="31">
        <f t="shared" si="227"/>
        <v>0.70656264015411507</v>
      </c>
      <c r="K208" s="13"/>
      <c r="L208" s="6">
        <v>35</v>
      </c>
      <c r="M208" s="1">
        <v>22.42</v>
      </c>
      <c r="N208" s="7">
        <f t="shared" si="228"/>
        <v>28.47</v>
      </c>
      <c r="O208" s="26">
        <v>43.12</v>
      </c>
      <c r="P208" s="37">
        <v>42.73</v>
      </c>
      <c r="Q208" s="3"/>
      <c r="R208" s="8">
        <f t="shared" si="234"/>
        <v>14.649999999999999</v>
      </c>
      <c r="S208" s="8">
        <f t="shared" si="237"/>
        <v>14.259999999999998</v>
      </c>
      <c r="T208" s="8">
        <f t="shared" si="238"/>
        <v>1.0089531680440769</v>
      </c>
      <c r="U208" s="8">
        <f>M208*T208*T207*T206*T205*T204</f>
        <v>18.255203227687527</v>
      </c>
      <c r="V208" s="19">
        <f t="shared" si="229"/>
        <v>42.296578377403911</v>
      </c>
      <c r="W208" s="13"/>
      <c r="X208" s="13"/>
      <c r="Y208" s="6">
        <v>35</v>
      </c>
      <c r="Z208" s="1">
        <v>8.51</v>
      </c>
      <c r="AA208" s="7">
        <f t="shared" si="230"/>
        <v>25.13</v>
      </c>
      <c r="AB208" s="26">
        <v>37.46</v>
      </c>
      <c r="AC208" s="26">
        <v>36.72</v>
      </c>
      <c r="AD208" s="3"/>
      <c r="AE208" s="8">
        <f t="shared" si="235"/>
        <v>12.330000000000002</v>
      </c>
      <c r="AF208" s="8">
        <f t="shared" si="239"/>
        <v>11.59</v>
      </c>
      <c r="AG208" s="8">
        <f t="shared" si="240"/>
        <v>1.0065306122448978</v>
      </c>
      <c r="AH208" s="8">
        <f>Z208*AG208*AG207*AG206*AG205*AG204</f>
        <v>7.7426778427481295</v>
      </c>
      <c r="AI208" s="19">
        <f t="shared" si="231"/>
        <v>37.991549768145873</v>
      </c>
      <c r="AK208" s="70"/>
      <c r="AL208" s="61">
        <v>35</v>
      </c>
      <c r="AM208" s="30">
        <v>22.53</v>
      </c>
      <c r="AN208" s="63">
        <f t="shared" si="232"/>
        <v>24.77</v>
      </c>
      <c r="AO208" s="30">
        <v>36.130000000000003</v>
      </c>
      <c r="AP208" s="30">
        <v>35.729999999999997</v>
      </c>
      <c r="AQ208" s="67"/>
      <c r="AR208" s="65">
        <f t="shared" si="236"/>
        <v>11.360000000000003</v>
      </c>
      <c r="AS208" s="65">
        <f t="shared" si="241"/>
        <v>10.959999999999997</v>
      </c>
      <c r="AT208" s="65">
        <f t="shared" si="242"/>
        <v>0.99387576552930879</v>
      </c>
      <c r="AU208" s="65">
        <f>AM208*AT208*AT207*AT206*AT205*AT204</f>
        <v>17.947404714008027</v>
      </c>
      <c r="AV208" s="25">
        <f t="shared" si="233"/>
        <v>44.611992826269024</v>
      </c>
    </row>
    <row r="209" spans="1:48" x14ac:dyDescent="0.25">
      <c r="B209" s="31">
        <v>42</v>
      </c>
      <c r="C209" s="78">
        <f t="shared" si="226"/>
        <v>36.710986848196313</v>
      </c>
      <c r="D209" s="31">
        <f t="shared" si="227"/>
        <v>0.28860070107117408</v>
      </c>
      <c r="K209" s="13"/>
      <c r="L209" s="47">
        <v>41</v>
      </c>
      <c r="M209" s="21">
        <v>19.07</v>
      </c>
      <c r="N209" s="42">
        <f t="shared" si="228"/>
        <v>28.47</v>
      </c>
      <c r="O209" s="37">
        <v>41.37</v>
      </c>
      <c r="P209" s="37">
        <v>40.97</v>
      </c>
      <c r="Q209" s="43"/>
      <c r="R209" s="44">
        <f t="shared" si="234"/>
        <v>12.899999999999999</v>
      </c>
      <c r="S209" s="44">
        <f t="shared" si="237"/>
        <v>12.5</v>
      </c>
      <c r="T209" s="44">
        <f t="shared" si="238"/>
        <v>0.90462833099579243</v>
      </c>
      <c r="U209" s="44">
        <f>M209*T209*T208*T207*T206*T205*T204</f>
        <v>14.046623492914227</v>
      </c>
      <c r="V209" s="22">
        <f t="shared" si="229"/>
        <v>32.545466851052431</v>
      </c>
      <c r="W209" s="13"/>
      <c r="X209" s="13"/>
      <c r="Y209" s="29">
        <v>41</v>
      </c>
      <c r="Z209" s="1">
        <v>8.2200000000000006</v>
      </c>
      <c r="AA209" s="7">
        <f t="shared" si="230"/>
        <v>25.13</v>
      </c>
      <c r="AB209" s="26">
        <v>36.659999999999997</v>
      </c>
      <c r="AC209" s="26">
        <v>35.799999999999997</v>
      </c>
      <c r="AD209" s="3"/>
      <c r="AE209" s="8">
        <f t="shared" si="235"/>
        <v>11.529999999999998</v>
      </c>
      <c r="AF209" s="8">
        <f t="shared" si="239"/>
        <v>10.669999999999998</v>
      </c>
      <c r="AG209" s="8">
        <f t="shared" si="240"/>
        <v>0.99482312338222589</v>
      </c>
      <c r="AH209" s="8">
        <f>Z209*AG209*AG208*AG207*AG206*AG205*AG204</f>
        <v>7.4401093453573104</v>
      </c>
      <c r="AI209" s="19">
        <f t="shared" si="231"/>
        <v>36.506915335413694</v>
      </c>
      <c r="AK209" s="70"/>
      <c r="AL209" s="61">
        <v>42</v>
      </c>
      <c r="AM209" s="30">
        <v>17.8</v>
      </c>
      <c r="AN209" s="63">
        <f t="shared" si="232"/>
        <v>24.77</v>
      </c>
      <c r="AO209" s="30">
        <v>35.89</v>
      </c>
      <c r="AP209" s="30">
        <v>35.42</v>
      </c>
      <c r="AQ209" s="67"/>
      <c r="AR209" s="65">
        <f t="shared" si="236"/>
        <v>11.120000000000001</v>
      </c>
      <c r="AS209" s="65">
        <f t="shared" si="241"/>
        <v>10.650000000000002</v>
      </c>
      <c r="AT209" s="65">
        <f t="shared" si="242"/>
        <v>1.0145985401459858</v>
      </c>
      <c r="AU209" s="65">
        <f>AM209*AT209*AT208*AT207*AT206*AT205*AT204</f>
        <v>14.386485089920226</v>
      </c>
      <c r="AV209" s="25">
        <f t="shared" si="233"/>
        <v>35.760589336117896</v>
      </c>
    </row>
    <row r="210" spans="1:48" x14ac:dyDescent="0.25">
      <c r="K210" s="13"/>
      <c r="L210" s="13"/>
      <c r="M210" s="13"/>
      <c r="N210" s="13"/>
      <c r="O210" s="52"/>
      <c r="P210" s="13"/>
      <c r="Q210" s="13"/>
      <c r="R210" s="13"/>
      <c r="S210" s="13"/>
      <c r="T210" s="45">
        <f>SUM(T204:T209)</f>
        <v>5.7235292796019221</v>
      </c>
      <c r="U210" s="13"/>
      <c r="V210" s="39" t="s">
        <v>11</v>
      </c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45">
        <f>SUM(AG204:AG209)</f>
        <v>5.9065491714127454</v>
      </c>
      <c r="AH210" s="13"/>
      <c r="AI210" s="13"/>
      <c r="AK210" s="70"/>
      <c r="AL210" s="70"/>
      <c r="AM210" s="70"/>
      <c r="AN210" s="70"/>
      <c r="AO210" s="70"/>
      <c r="AP210" s="70"/>
      <c r="AQ210" s="70"/>
      <c r="AR210" s="70"/>
      <c r="AS210" s="70"/>
      <c r="AT210" s="68">
        <f>SUM(AT204:AT209)</f>
        <v>5.8143895256510998</v>
      </c>
      <c r="AU210" s="70"/>
      <c r="AV210" s="70"/>
    </row>
    <row r="211" spans="1:48" ht="15.75" thickBot="1" x14ac:dyDescent="0.3"/>
    <row r="212" spans="1:48" ht="15.75" thickBot="1" x14ac:dyDescent="0.3">
      <c r="A212" s="35">
        <v>11</v>
      </c>
      <c r="B212" s="35" t="s">
        <v>63</v>
      </c>
      <c r="C212" s="35"/>
      <c r="D212" s="35"/>
      <c r="E212" s="35"/>
      <c r="F212" s="35"/>
      <c r="G212" s="35"/>
      <c r="H212" s="35"/>
      <c r="I212" s="35"/>
      <c r="J212" s="35"/>
      <c r="K212" s="15">
        <v>7000</v>
      </c>
      <c r="L212" s="93">
        <v>35332</v>
      </c>
      <c r="M212" s="94"/>
      <c r="N212" s="94"/>
      <c r="O212" s="94"/>
      <c r="P212" s="94"/>
      <c r="Q212" s="94"/>
      <c r="R212" s="94"/>
      <c r="S212" s="94"/>
      <c r="T212" s="94"/>
      <c r="U212" s="94"/>
      <c r="V212" s="95"/>
      <c r="W212" s="13"/>
      <c r="X212" s="15">
        <v>7001</v>
      </c>
      <c r="Y212" s="93">
        <v>35333</v>
      </c>
      <c r="Z212" s="94"/>
      <c r="AA212" s="94"/>
      <c r="AB212" s="94"/>
      <c r="AC212" s="94"/>
      <c r="AD212" s="94"/>
      <c r="AE212" s="94"/>
      <c r="AF212" s="94"/>
      <c r="AG212" s="94"/>
      <c r="AH212" s="94"/>
      <c r="AI212" s="95"/>
      <c r="AL212" s="31"/>
      <c r="AM212" s="31"/>
      <c r="AN212" s="31"/>
      <c r="AO212" s="31"/>
      <c r="AP212" s="31"/>
    </row>
    <row r="213" spans="1:48" ht="57" x14ac:dyDescent="0.25">
      <c r="B213" s="31" t="s">
        <v>52</v>
      </c>
      <c r="C213" s="31" t="s">
        <v>49</v>
      </c>
      <c r="D213" s="31" t="s">
        <v>50</v>
      </c>
      <c r="K213" s="13"/>
      <c r="L213" s="10" t="s">
        <v>0</v>
      </c>
      <c r="M213" s="11" t="s">
        <v>1</v>
      </c>
      <c r="N213" s="11" t="s">
        <v>2</v>
      </c>
      <c r="O213" s="11" t="s">
        <v>3</v>
      </c>
      <c r="P213" s="12" t="s">
        <v>4</v>
      </c>
      <c r="Q213" s="12" t="s">
        <v>5</v>
      </c>
      <c r="R213" s="11" t="s">
        <v>9</v>
      </c>
      <c r="S213" s="11" t="s">
        <v>10</v>
      </c>
      <c r="T213" s="11" t="s">
        <v>6</v>
      </c>
      <c r="U213" s="11" t="s">
        <v>7</v>
      </c>
      <c r="V213" s="5" t="s">
        <v>8</v>
      </c>
      <c r="W213" s="13"/>
      <c r="X213" s="13"/>
      <c r="Y213" s="10" t="s">
        <v>0</v>
      </c>
      <c r="Z213" s="11" t="s">
        <v>1</v>
      </c>
      <c r="AA213" s="11" t="s">
        <v>2</v>
      </c>
      <c r="AB213" s="11" t="s">
        <v>3</v>
      </c>
      <c r="AC213" s="12" t="s">
        <v>4</v>
      </c>
      <c r="AD213" s="12" t="s">
        <v>5</v>
      </c>
      <c r="AE213" s="11" t="s">
        <v>9</v>
      </c>
      <c r="AF213" s="11" t="s">
        <v>10</v>
      </c>
      <c r="AG213" s="11" t="s">
        <v>6</v>
      </c>
      <c r="AH213" s="11" t="s">
        <v>7</v>
      </c>
      <c r="AI213" s="5" t="s">
        <v>8</v>
      </c>
      <c r="AL213" s="87"/>
      <c r="AM213" s="87"/>
      <c r="AO213" s="87"/>
      <c r="AP213" s="87"/>
    </row>
    <row r="214" spans="1:48" x14ac:dyDescent="0.25">
      <c r="B214" s="31">
        <v>0</v>
      </c>
      <c r="C214" s="48">
        <f>AVERAGE(V214,V224)</f>
        <v>100</v>
      </c>
      <c r="D214" s="31">
        <f>STDEV(V214,V224)</f>
        <v>0</v>
      </c>
      <c r="K214" s="13"/>
      <c r="L214" s="6">
        <v>0</v>
      </c>
      <c r="M214" s="1">
        <v>49.13</v>
      </c>
      <c r="N214" s="26">
        <v>25.1</v>
      </c>
      <c r="O214" s="9"/>
      <c r="P214" s="26">
        <v>38.29</v>
      </c>
      <c r="Q214" s="7">
        <f>P214-N214</f>
        <v>13.189999999999998</v>
      </c>
      <c r="R214" s="2"/>
      <c r="S214" s="2"/>
      <c r="T214" s="2"/>
      <c r="U214" s="8">
        <f>M214</f>
        <v>49.13</v>
      </c>
      <c r="V214" s="19">
        <f>100*U214/$M$214</f>
        <v>100</v>
      </c>
      <c r="W214" s="13"/>
      <c r="X214" s="13"/>
      <c r="Y214" s="6">
        <v>0</v>
      </c>
      <c r="Z214" s="1">
        <v>20.88</v>
      </c>
      <c r="AA214" s="26">
        <v>26.77</v>
      </c>
      <c r="AB214" s="9"/>
      <c r="AC214" s="26">
        <v>47.89</v>
      </c>
      <c r="AD214" s="7">
        <f>AC214-AA214</f>
        <v>21.12</v>
      </c>
      <c r="AE214" s="2"/>
      <c r="AF214" s="2"/>
      <c r="AG214" s="2"/>
      <c r="AH214" s="8">
        <f>Z214</f>
        <v>20.88</v>
      </c>
      <c r="AI214" s="19">
        <f>100*AH214/$Z$214</f>
        <v>100</v>
      </c>
      <c r="AL214" s="49"/>
      <c r="AO214" s="49"/>
    </row>
    <row r="215" spans="1:48" x14ac:dyDescent="0.25">
      <c r="B215" s="31">
        <v>7</v>
      </c>
      <c r="C215" s="78">
        <f t="shared" ref="C215:C220" si="243">AVERAGE(V215,V225)</f>
        <v>62.96430489059545</v>
      </c>
      <c r="D215" s="31">
        <f t="shared" ref="D215:D220" si="244">STDEV(V215,V225)</f>
        <v>2.5319236462003318</v>
      </c>
      <c r="K215" s="13"/>
      <c r="L215" s="6">
        <v>7</v>
      </c>
      <c r="M215" s="1">
        <v>37.54</v>
      </c>
      <c r="N215" s="7">
        <f t="shared" ref="N215:N220" si="245">N214</f>
        <v>25.1</v>
      </c>
      <c r="O215" s="27">
        <v>35.659999999999997</v>
      </c>
      <c r="P215" s="26">
        <v>35.130000000000003</v>
      </c>
      <c r="Q215" s="3"/>
      <c r="R215" s="8">
        <f>O215-N215</f>
        <v>10.559999999999995</v>
      </c>
      <c r="S215" s="8">
        <f>P215-N215</f>
        <v>10.030000000000001</v>
      </c>
      <c r="T215" s="8">
        <f>R215/Q214</f>
        <v>0.80060652009097777</v>
      </c>
      <c r="U215" s="8">
        <f>M215*T215</f>
        <v>30.054768764215304</v>
      </c>
      <c r="V215" s="19">
        <f t="shared" ref="V215:V220" si="246">100*U215/$M$214</f>
        <v>61.173964510920626</v>
      </c>
      <c r="W215" s="13"/>
      <c r="X215" s="13"/>
      <c r="Y215" s="6">
        <v>7</v>
      </c>
      <c r="Z215" s="1">
        <v>13.54</v>
      </c>
      <c r="AA215" s="7">
        <f t="shared" ref="AA215:AA220" si="247">AA214</f>
        <v>26.77</v>
      </c>
      <c r="AB215" s="27">
        <v>46.01</v>
      </c>
      <c r="AC215" s="26">
        <v>45.35</v>
      </c>
      <c r="AD215" s="3"/>
      <c r="AE215" s="8">
        <f>AB215-AA215</f>
        <v>19.239999999999998</v>
      </c>
      <c r="AF215" s="8">
        <f>AC215-AA215</f>
        <v>18.580000000000002</v>
      </c>
      <c r="AG215" s="8">
        <f>AE215/AD214</f>
        <v>0.9109848484848484</v>
      </c>
      <c r="AH215" s="8">
        <f>Z215*AG215</f>
        <v>12.334734848484846</v>
      </c>
      <c r="AI215" s="19">
        <f t="shared" ref="AI215:AI220" si="248">100*AH215/$Z$214</f>
        <v>59.074400615348878</v>
      </c>
      <c r="AL215" s="49"/>
      <c r="AO215" s="49"/>
    </row>
    <row r="216" spans="1:48" x14ac:dyDescent="0.25">
      <c r="B216" s="31">
        <v>14</v>
      </c>
      <c r="C216" s="48">
        <f t="shared" si="243"/>
        <v>55.949694725384205</v>
      </c>
      <c r="D216" s="31">
        <f t="shared" si="244"/>
        <v>2.5071601212946186</v>
      </c>
      <c r="K216" s="13"/>
      <c r="L216" s="6">
        <v>14</v>
      </c>
      <c r="M216" s="1">
        <v>33.18</v>
      </c>
      <c r="N216" s="7">
        <f t="shared" si="245"/>
        <v>25.1</v>
      </c>
      <c r="O216" s="27">
        <v>35.15</v>
      </c>
      <c r="P216" s="26">
        <v>34.67</v>
      </c>
      <c r="Q216" s="3"/>
      <c r="R216" s="8">
        <f t="shared" ref="R216:R220" si="249">O216-N216</f>
        <v>10.049999999999997</v>
      </c>
      <c r="S216" s="8">
        <f>P216-N216</f>
        <v>9.57</v>
      </c>
      <c r="T216" s="8">
        <f>R216/S215</f>
        <v>1.0019940179461611</v>
      </c>
      <c r="U216" s="8">
        <f>M216*T215*T216</f>
        <v>26.617093677269914</v>
      </c>
      <c r="V216" s="19">
        <f t="shared" si="246"/>
        <v>54.176864802096297</v>
      </c>
      <c r="W216" s="13"/>
      <c r="X216" s="13"/>
      <c r="Y216" s="6">
        <v>14</v>
      </c>
      <c r="Z216" s="1">
        <v>11.32</v>
      </c>
      <c r="AA216" s="7">
        <f t="shared" si="247"/>
        <v>26.77</v>
      </c>
      <c r="AB216" s="27">
        <v>45.45</v>
      </c>
      <c r="AC216" s="26">
        <v>44.38</v>
      </c>
      <c r="AD216" s="3"/>
      <c r="AE216" s="8">
        <f t="shared" ref="AE216:AE220" si="250">AB216-AA216</f>
        <v>18.680000000000003</v>
      </c>
      <c r="AF216" s="8">
        <f>AC216-AA216</f>
        <v>17.610000000000003</v>
      </c>
      <c r="AG216" s="8">
        <f>AE216/AF215</f>
        <v>1.0053821313240043</v>
      </c>
      <c r="AH216" s="8">
        <f>Z216*AG215*AG216</f>
        <v>10.367850898652836</v>
      </c>
      <c r="AI216" s="19">
        <f t="shared" si="248"/>
        <v>49.654458326881404</v>
      </c>
      <c r="AL216" s="49"/>
      <c r="AO216" s="49"/>
    </row>
    <row r="217" spans="1:48" x14ac:dyDescent="0.25">
      <c r="B217" s="31">
        <v>21</v>
      </c>
      <c r="C217" s="48">
        <f t="shared" si="243"/>
        <v>52.043622064548153</v>
      </c>
      <c r="D217" s="31">
        <f t="shared" si="244"/>
        <v>2.8036977456232997</v>
      </c>
      <c r="K217" s="13"/>
      <c r="L217" s="6">
        <v>21</v>
      </c>
      <c r="M217" s="1">
        <v>30.5</v>
      </c>
      <c r="N217" s="7">
        <f t="shared" si="245"/>
        <v>25.1</v>
      </c>
      <c r="O217" s="27">
        <v>34.72</v>
      </c>
      <c r="P217" s="26">
        <v>34.36</v>
      </c>
      <c r="Q217" s="3"/>
      <c r="R217" s="8">
        <f t="shared" si="249"/>
        <v>9.6199999999999974</v>
      </c>
      <c r="S217" s="8">
        <f t="shared" ref="S217:S220" si="251">P217-N217</f>
        <v>9.259999999999998</v>
      </c>
      <c r="T217" s="8">
        <f t="shared" ref="T217:T220" si="252">R217/S216</f>
        <v>1.0052246603970738</v>
      </c>
      <c r="U217" s="8">
        <f>M217*T217*T216*T215</f>
        <v>24.595022545237125</v>
      </c>
      <c r="V217" s="19">
        <f t="shared" si="246"/>
        <v>50.061108376220481</v>
      </c>
      <c r="W217" s="13"/>
      <c r="X217" s="13"/>
      <c r="Y217" s="6">
        <v>21</v>
      </c>
      <c r="Z217" s="1">
        <v>9.7899999999999991</v>
      </c>
      <c r="AA217" s="7">
        <f t="shared" si="247"/>
        <v>26.77</v>
      </c>
      <c r="AB217" s="27">
        <v>44.4</v>
      </c>
      <c r="AC217" s="26">
        <v>43.74</v>
      </c>
      <c r="AD217" s="3"/>
      <c r="AE217" s="8">
        <f t="shared" si="250"/>
        <v>17.63</v>
      </c>
      <c r="AF217" s="8">
        <f t="shared" ref="AF217:AF220" si="253">AC217-AA217</f>
        <v>16.970000000000002</v>
      </c>
      <c r="AG217" s="8">
        <f t="shared" ref="AG217:AG220" si="254">AE217/AF216</f>
        <v>1.001135718341851</v>
      </c>
      <c r="AH217" s="8">
        <f>Z217*AG217*AG216*AG215</f>
        <v>8.9767258958350222</v>
      </c>
      <c r="AI217" s="19">
        <f t="shared" si="248"/>
        <v>42.99198225974628</v>
      </c>
      <c r="AL217" s="49"/>
      <c r="AO217" s="49"/>
    </row>
    <row r="218" spans="1:48" x14ac:dyDescent="0.25">
      <c r="B218" s="31">
        <v>28</v>
      </c>
      <c r="C218" s="48">
        <f t="shared" si="243"/>
        <v>46.932369948200346</v>
      </c>
      <c r="D218" s="31">
        <f t="shared" si="244"/>
        <v>0.20877939899227962</v>
      </c>
      <c r="K218" s="13"/>
      <c r="L218" s="6">
        <v>28</v>
      </c>
      <c r="M218" s="1">
        <v>28.29</v>
      </c>
      <c r="N218" s="7">
        <f t="shared" si="245"/>
        <v>25.1</v>
      </c>
      <c r="O218" s="26">
        <v>34.43</v>
      </c>
      <c r="P218" s="26">
        <v>33.92</v>
      </c>
      <c r="Q218" s="3"/>
      <c r="R218" s="8">
        <f t="shared" si="249"/>
        <v>9.3299999999999983</v>
      </c>
      <c r="S218" s="8">
        <f t="shared" si="251"/>
        <v>8.82</v>
      </c>
      <c r="T218" s="8">
        <f t="shared" si="252"/>
        <v>1.0075593952483801</v>
      </c>
      <c r="U218" s="8">
        <f>M218*T218*T217*T216*T215</f>
        <v>22.985343066311639</v>
      </c>
      <c r="V218" s="19">
        <f t="shared" si="246"/>
        <v>46.78474061940085</v>
      </c>
      <c r="W218" s="13"/>
      <c r="X218" s="13"/>
      <c r="Y218" s="6">
        <v>28</v>
      </c>
      <c r="Z218" s="1">
        <v>8.2200000000000006</v>
      </c>
      <c r="AA218" s="7">
        <f t="shared" si="247"/>
        <v>26.77</v>
      </c>
      <c r="AB218" s="26">
        <v>43.78</v>
      </c>
      <c r="AC218" s="26">
        <v>42.74</v>
      </c>
      <c r="AD218" s="3"/>
      <c r="AE218" s="8">
        <f t="shared" si="250"/>
        <v>17.010000000000002</v>
      </c>
      <c r="AF218" s="8">
        <f t="shared" si="253"/>
        <v>15.970000000000002</v>
      </c>
      <c r="AG218" s="8">
        <f t="shared" si="254"/>
        <v>1.0023571007660577</v>
      </c>
      <c r="AH218" s="8">
        <f>Z218*AG218*AG217*AG216*AG215</f>
        <v>7.5549146306534105</v>
      </c>
      <c r="AI218" s="19">
        <f t="shared" si="248"/>
        <v>36.182541334546983</v>
      </c>
      <c r="AL218" s="49"/>
      <c r="AO218" s="49"/>
    </row>
    <row r="219" spans="1:48" x14ac:dyDescent="0.25">
      <c r="B219" s="31">
        <v>35</v>
      </c>
      <c r="C219" s="48">
        <f t="shared" si="243"/>
        <v>43.666287339446058</v>
      </c>
      <c r="D219" s="31">
        <f t="shared" si="244"/>
        <v>2.3548068271941385</v>
      </c>
      <c r="K219" s="13"/>
      <c r="L219" s="29">
        <v>34</v>
      </c>
      <c r="M219" s="1">
        <v>25.34</v>
      </c>
      <c r="N219" s="7">
        <f t="shared" si="245"/>
        <v>25.1</v>
      </c>
      <c r="O219" s="26">
        <v>33.94</v>
      </c>
      <c r="P219" s="26">
        <v>33.53</v>
      </c>
      <c r="Q219" s="3"/>
      <c r="R219" s="8">
        <f t="shared" si="249"/>
        <v>8.8399999999999963</v>
      </c>
      <c r="S219" s="8">
        <f t="shared" si="251"/>
        <v>8.43</v>
      </c>
      <c r="T219" s="8">
        <f t="shared" si="252"/>
        <v>1.0022675736961446</v>
      </c>
      <c r="U219" s="8">
        <f>M219*T219*T218*T217*T216*T215</f>
        <v>20.635183400843445</v>
      </c>
      <c r="V219" s="19">
        <f t="shared" si="246"/>
        <v>42.001187463552704</v>
      </c>
      <c r="W219" s="13"/>
      <c r="X219" s="13"/>
      <c r="Y219" s="29">
        <v>34</v>
      </c>
      <c r="Z219" s="1">
        <v>7.76</v>
      </c>
      <c r="AA219" s="7">
        <f t="shared" si="247"/>
        <v>26.77</v>
      </c>
      <c r="AB219" s="26">
        <v>42.74</v>
      </c>
      <c r="AC219" s="26">
        <v>41.83</v>
      </c>
      <c r="AD219" s="3"/>
      <c r="AE219" s="8">
        <f t="shared" si="250"/>
        <v>15.970000000000002</v>
      </c>
      <c r="AF219" s="8">
        <f t="shared" si="253"/>
        <v>15.059999999999999</v>
      </c>
      <c r="AG219" s="8">
        <f t="shared" si="254"/>
        <v>1</v>
      </c>
      <c r="AH219" s="8">
        <f>Z219*AG219*AG218*AG217*AG216*AG215</f>
        <v>7.1321335199355769</v>
      </c>
      <c r="AI219" s="19">
        <f t="shared" si="248"/>
        <v>34.157727585898357</v>
      </c>
      <c r="AL219" s="49"/>
      <c r="AO219" s="49"/>
    </row>
    <row r="220" spans="1:48" x14ac:dyDescent="0.25">
      <c r="B220" s="31">
        <v>42</v>
      </c>
      <c r="C220" s="78">
        <f t="shared" si="243"/>
        <v>39.509082779742087</v>
      </c>
      <c r="D220" s="31">
        <f t="shared" si="244"/>
        <v>2.2219514231801432</v>
      </c>
      <c r="K220" s="13"/>
      <c r="L220" s="6">
        <v>42</v>
      </c>
      <c r="M220" s="1">
        <v>24.21</v>
      </c>
      <c r="N220" s="7">
        <f t="shared" si="245"/>
        <v>25.1</v>
      </c>
      <c r="O220" s="26">
        <v>33.729999999999997</v>
      </c>
      <c r="P220" s="26">
        <v>33.35</v>
      </c>
      <c r="Q220" s="3"/>
      <c r="R220" s="8">
        <f t="shared" si="249"/>
        <v>8.6299999999999955</v>
      </c>
      <c r="S220" s="8">
        <f t="shared" si="251"/>
        <v>8.25</v>
      </c>
      <c r="T220" s="8">
        <f t="shared" si="252"/>
        <v>1.0237247924080659</v>
      </c>
      <c r="U220" s="8">
        <f>M220*T220*T219*T218*T217*T216*T215</f>
        <v>20.182721763892634</v>
      </c>
      <c r="V220" s="19">
        <f t="shared" si="246"/>
        <v>41.080239698539863</v>
      </c>
      <c r="W220" s="13"/>
      <c r="X220" s="13"/>
      <c r="Y220" s="6">
        <v>42</v>
      </c>
      <c r="Z220" s="1">
        <v>7.28</v>
      </c>
      <c r="AA220" s="7">
        <f t="shared" si="247"/>
        <v>26.77</v>
      </c>
      <c r="AB220" s="26">
        <v>42.01</v>
      </c>
      <c r="AC220" s="26">
        <v>41.15</v>
      </c>
      <c r="AD220" s="3"/>
      <c r="AE220" s="8">
        <f t="shared" si="250"/>
        <v>15.239999999999998</v>
      </c>
      <c r="AF220" s="8">
        <f t="shared" si="253"/>
        <v>14.379999999999999</v>
      </c>
      <c r="AG220" s="8">
        <f t="shared" si="254"/>
        <v>1.0119521912350598</v>
      </c>
      <c r="AH220" s="8">
        <f>Z220*AG220*AG219*AG218*AG217*AG216*AG215</f>
        <v>6.7709423822150958</v>
      </c>
      <c r="AI220" s="19">
        <f t="shared" si="248"/>
        <v>32.427884972294521</v>
      </c>
      <c r="AL220" s="49"/>
      <c r="AO220" s="49"/>
    </row>
    <row r="221" spans="1:48" ht="15.75" thickBot="1" x14ac:dyDescent="0.3">
      <c r="K221" s="13"/>
      <c r="L221" s="13"/>
      <c r="M221" s="13"/>
      <c r="N221" s="13"/>
      <c r="O221" s="13"/>
      <c r="P221" s="13"/>
      <c r="Q221" s="13"/>
      <c r="R221" s="13"/>
      <c r="S221" s="13"/>
      <c r="T221" s="45">
        <f>SUM(T215:T220)</f>
        <v>5.8413769597868033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45">
        <f>SUM(AG215:AG220)</f>
        <v>5.9318119901518207</v>
      </c>
      <c r="AH221" s="13"/>
      <c r="AI221" s="13"/>
    </row>
    <row r="222" spans="1:48" ht="15.75" thickBot="1" x14ac:dyDescent="0.3">
      <c r="K222" s="15">
        <v>7000</v>
      </c>
      <c r="L222" s="92">
        <v>35334</v>
      </c>
      <c r="M222" s="90"/>
      <c r="N222" s="90"/>
      <c r="O222" s="90"/>
      <c r="P222" s="90"/>
      <c r="Q222" s="90"/>
      <c r="R222" s="90"/>
      <c r="S222" s="90"/>
      <c r="T222" s="90"/>
      <c r="U222" s="90"/>
      <c r="V222" s="91"/>
      <c r="W222" s="13"/>
      <c r="X222" s="15">
        <v>7001</v>
      </c>
      <c r="Y222" s="93">
        <v>35335</v>
      </c>
      <c r="Z222" s="94"/>
      <c r="AA222" s="94"/>
      <c r="AB222" s="94"/>
      <c r="AC222" s="94"/>
      <c r="AD222" s="94"/>
      <c r="AE222" s="94"/>
      <c r="AF222" s="94"/>
      <c r="AG222" s="94"/>
      <c r="AH222" s="94"/>
      <c r="AI222" s="95"/>
    </row>
    <row r="223" spans="1:48" ht="57" x14ac:dyDescent="0.25">
      <c r="B223" s="31" t="s">
        <v>51</v>
      </c>
      <c r="C223" s="31" t="s">
        <v>49</v>
      </c>
      <c r="D223" s="31" t="s">
        <v>50</v>
      </c>
      <c r="K223" s="13"/>
      <c r="L223" s="10" t="s">
        <v>0</v>
      </c>
      <c r="M223" s="11" t="s">
        <v>1</v>
      </c>
      <c r="N223" s="11" t="s">
        <v>2</v>
      </c>
      <c r="O223" s="11" t="s">
        <v>3</v>
      </c>
      <c r="P223" s="12" t="s">
        <v>4</v>
      </c>
      <c r="Q223" s="12" t="s">
        <v>5</v>
      </c>
      <c r="R223" s="11" t="s">
        <v>9</v>
      </c>
      <c r="S223" s="11" t="s">
        <v>10</v>
      </c>
      <c r="T223" s="11" t="s">
        <v>6</v>
      </c>
      <c r="U223" s="11" t="s">
        <v>7</v>
      </c>
      <c r="V223" s="5" t="s">
        <v>8</v>
      </c>
      <c r="W223" s="13"/>
      <c r="X223" s="13"/>
      <c r="Y223" s="10" t="s">
        <v>0</v>
      </c>
      <c r="Z223" s="11" t="s">
        <v>1</v>
      </c>
      <c r="AA223" s="11" t="s">
        <v>2</v>
      </c>
      <c r="AB223" s="11" t="s">
        <v>3</v>
      </c>
      <c r="AC223" s="12" t="s">
        <v>4</v>
      </c>
      <c r="AD223" s="12" t="s">
        <v>5</v>
      </c>
      <c r="AE223" s="11" t="s">
        <v>9</v>
      </c>
      <c r="AF223" s="11" t="s">
        <v>10</v>
      </c>
      <c r="AG223" s="11" t="s">
        <v>6</v>
      </c>
      <c r="AH223" s="11" t="s">
        <v>7</v>
      </c>
      <c r="AI223" s="5" t="s">
        <v>8</v>
      </c>
    </row>
    <row r="224" spans="1:48" x14ac:dyDescent="0.25">
      <c r="B224" s="31">
        <v>0</v>
      </c>
      <c r="C224" s="48">
        <f>AVERAGE(AI214,AI224)</f>
        <v>100</v>
      </c>
      <c r="D224" s="31">
        <f>STDEV(AI214,AI224)</f>
        <v>0</v>
      </c>
      <c r="K224" s="13"/>
      <c r="L224" s="6">
        <v>0</v>
      </c>
      <c r="M224" s="21">
        <v>47.36</v>
      </c>
      <c r="N224" s="26">
        <v>25.73</v>
      </c>
      <c r="O224" s="9"/>
      <c r="P224" s="26">
        <v>40.729999999999997</v>
      </c>
      <c r="Q224" s="7">
        <f>P224-N224</f>
        <v>14.999999999999996</v>
      </c>
      <c r="R224" s="2"/>
      <c r="S224" s="2"/>
      <c r="T224" s="2"/>
      <c r="U224" s="8">
        <f>M224</f>
        <v>47.36</v>
      </c>
      <c r="V224" s="19">
        <f>100*U224/$M$224</f>
        <v>100</v>
      </c>
      <c r="W224" s="13"/>
      <c r="X224" s="13"/>
      <c r="Y224" s="6">
        <v>0</v>
      </c>
      <c r="Z224" s="1">
        <v>20.56</v>
      </c>
      <c r="AA224" s="26">
        <v>26.3</v>
      </c>
      <c r="AB224" s="9"/>
      <c r="AC224" s="26">
        <v>42.71</v>
      </c>
      <c r="AD224" s="7">
        <f>AC224-AA224</f>
        <v>16.41</v>
      </c>
      <c r="AE224" s="2"/>
      <c r="AF224" s="2"/>
      <c r="AG224" s="2"/>
      <c r="AH224" s="8">
        <f>Z224</f>
        <v>20.56</v>
      </c>
      <c r="AI224" s="19">
        <f>100*AH224/$Z$224</f>
        <v>100</v>
      </c>
    </row>
    <row r="225" spans="1:46" x14ac:dyDescent="0.25">
      <c r="B225" s="31">
        <v>7</v>
      </c>
      <c r="C225" s="78">
        <f t="shared" ref="C225:C230" si="255">AVERAGE(AI215,AI225)</f>
        <v>60.278589490980622</v>
      </c>
      <c r="D225" s="31">
        <f t="shared" ref="D225:D230" si="256">STDEV(AI215,AI225)</f>
        <v>1.7029802395772247</v>
      </c>
      <c r="K225" s="13"/>
      <c r="L225" s="6">
        <v>7</v>
      </c>
      <c r="M225" s="1">
        <v>38.82</v>
      </c>
      <c r="N225" s="7">
        <f t="shared" ref="N225:N230" si="257">N224</f>
        <v>25.73</v>
      </c>
      <c r="O225" s="27">
        <v>37.58</v>
      </c>
      <c r="P225" s="26">
        <v>37.25</v>
      </c>
      <c r="Q225" s="3"/>
      <c r="R225" s="8">
        <f>O225-N225</f>
        <v>11.849999999999998</v>
      </c>
      <c r="S225" s="8">
        <f>P225-N225</f>
        <v>11.52</v>
      </c>
      <c r="T225" s="8">
        <f>R225/Q224</f>
        <v>0.79</v>
      </c>
      <c r="U225" s="8">
        <f>M225*T225</f>
        <v>30.667800000000003</v>
      </c>
      <c r="V225" s="19">
        <f t="shared" ref="V225:V230" si="258">100*U225/$M$224</f>
        <v>64.754645270270274</v>
      </c>
      <c r="W225" s="13"/>
      <c r="X225" s="13"/>
      <c r="Y225" s="6">
        <v>7</v>
      </c>
      <c r="Z225" s="1">
        <v>13.95</v>
      </c>
      <c r="AA225" s="7">
        <f t="shared" ref="AA225:AA230" si="259">AA224</f>
        <v>26.3</v>
      </c>
      <c r="AB225" s="27">
        <v>41.17</v>
      </c>
      <c r="AC225" s="26">
        <v>40.450000000000003</v>
      </c>
      <c r="AD225" s="3"/>
      <c r="AE225" s="8">
        <f>AB225-AA225</f>
        <v>14.870000000000001</v>
      </c>
      <c r="AF225" s="8">
        <f>AC225-AA225</f>
        <v>14.150000000000002</v>
      </c>
      <c r="AG225" s="8">
        <f>AE225/AD224</f>
        <v>0.90615478366849489</v>
      </c>
      <c r="AH225" s="8">
        <f>Z225*AG225</f>
        <v>12.640859232175503</v>
      </c>
      <c r="AI225" s="19">
        <f t="shared" ref="AI225:AI230" si="260">100*AH225/$Z$224</f>
        <v>61.482778366612372</v>
      </c>
    </row>
    <row r="226" spans="1:46" x14ac:dyDescent="0.25">
      <c r="B226" s="31">
        <v>14</v>
      </c>
      <c r="C226" s="48">
        <f t="shared" si="255"/>
        <v>52.168700207001578</v>
      </c>
      <c r="D226" s="31">
        <f t="shared" si="256"/>
        <v>3.5556749659523748</v>
      </c>
      <c r="K226" s="13"/>
      <c r="L226" s="6">
        <v>14</v>
      </c>
      <c r="M226" s="1">
        <v>35.03</v>
      </c>
      <c r="N226" s="7">
        <f t="shared" si="257"/>
        <v>25.73</v>
      </c>
      <c r="O226" s="27">
        <v>37.11</v>
      </c>
      <c r="P226" s="26">
        <v>36.619999999999997</v>
      </c>
      <c r="Q226" s="3"/>
      <c r="R226" s="8">
        <f t="shared" ref="R226:R230" si="261">O226-N226</f>
        <v>11.379999999999999</v>
      </c>
      <c r="S226" s="8">
        <f>P226-N226</f>
        <v>10.889999999999997</v>
      </c>
      <c r="T226" s="8">
        <f>R226/S225</f>
        <v>0.98784722222222221</v>
      </c>
      <c r="U226" s="8">
        <f>M226*T225*T226</f>
        <v>27.337387673611115</v>
      </c>
      <c r="V226" s="19">
        <f t="shared" si="258"/>
        <v>57.72252464867212</v>
      </c>
      <c r="W226" s="13"/>
      <c r="X226" s="13"/>
      <c r="Y226" s="6">
        <v>14</v>
      </c>
      <c r="Z226" s="1">
        <v>12.46</v>
      </c>
      <c r="AA226" s="7">
        <f t="shared" si="259"/>
        <v>26.3</v>
      </c>
      <c r="AB226" s="27">
        <v>40.39</v>
      </c>
      <c r="AC226" s="26">
        <v>39.5</v>
      </c>
      <c r="AD226" s="3"/>
      <c r="AE226" s="8">
        <f t="shared" ref="AE226:AE230" si="262">AB226-AA226</f>
        <v>14.09</v>
      </c>
      <c r="AF226" s="8">
        <f>AC226-AA226</f>
        <v>13.2</v>
      </c>
      <c r="AG226" s="8">
        <f>AE226/AF225</f>
        <v>0.99575971731448742</v>
      </c>
      <c r="AH226" s="8">
        <f>Z226*AG225*AG226</f>
        <v>11.24281289311223</v>
      </c>
      <c r="AI226" s="19">
        <f t="shared" si="260"/>
        <v>54.682942087121745</v>
      </c>
    </row>
    <row r="227" spans="1:46" x14ac:dyDescent="0.25">
      <c r="B227" s="31">
        <v>21</v>
      </c>
      <c r="C227" s="48">
        <f t="shared" si="255"/>
        <v>44.456961935249623</v>
      </c>
      <c r="D227" s="31">
        <f t="shared" si="256"/>
        <v>2.071794125697759</v>
      </c>
      <c r="K227" s="13"/>
      <c r="L227" s="6">
        <v>21</v>
      </c>
      <c r="M227" s="1">
        <v>32.4</v>
      </c>
      <c r="N227" s="7">
        <f t="shared" si="257"/>
        <v>25.73</v>
      </c>
      <c r="O227" s="27">
        <v>36.75</v>
      </c>
      <c r="P227" s="26">
        <v>36.32</v>
      </c>
      <c r="Q227" s="3"/>
      <c r="R227" s="8">
        <f t="shared" si="261"/>
        <v>11.02</v>
      </c>
      <c r="S227" s="8">
        <f t="shared" ref="S227:S230" si="263">P227-N227</f>
        <v>10.59</v>
      </c>
      <c r="T227" s="8">
        <f t="shared" ref="T227:T230" si="264">R227/S226</f>
        <v>1.011937557392103</v>
      </c>
      <c r="U227" s="8">
        <f>M227*T227*T226*T225</f>
        <v>25.58677789256199</v>
      </c>
      <c r="V227" s="19">
        <f t="shared" si="258"/>
        <v>54.026135752875824</v>
      </c>
      <c r="W227" s="13"/>
      <c r="X227" s="13"/>
      <c r="Y227" s="6">
        <v>21</v>
      </c>
      <c r="Z227" s="1">
        <v>10.44</v>
      </c>
      <c r="AA227" s="7">
        <f t="shared" si="259"/>
        <v>26.3</v>
      </c>
      <c r="AB227" s="27">
        <v>39.53</v>
      </c>
      <c r="AC227" s="26">
        <v>38.79</v>
      </c>
      <c r="AD227" s="3"/>
      <c r="AE227" s="8">
        <f t="shared" si="262"/>
        <v>13.23</v>
      </c>
      <c r="AF227" s="8">
        <f t="shared" ref="AF227:AF230" si="265">AC227-AA227</f>
        <v>12.489999999999998</v>
      </c>
      <c r="AG227" s="8">
        <f t="shared" ref="AG227:AG230" si="266">AE227/AF226</f>
        <v>1.0022727272727274</v>
      </c>
      <c r="AH227" s="8">
        <f>Z227*AG227*AG226*AG225</f>
        <v>9.441551195170808</v>
      </c>
      <c r="AI227" s="19">
        <f t="shared" si="260"/>
        <v>45.92194161075296</v>
      </c>
    </row>
    <row r="228" spans="1:46" x14ac:dyDescent="0.25">
      <c r="B228" s="31">
        <v>28</v>
      </c>
      <c r="C228" s="48">
        <f t="shared" si="255"/>
        <v>35.718143450747498</v>
      </c>
      <c r="D228" s="31">
        <f t="shared" si="256"/>
        <v>0.65675778560659648</v>
      </c>
      <c r="K228" s="13"/>
      <c r="L228" s="6">
        <v>28</v>
      </c>
      <c r="M228" s="1">
        <v>27.84</v>
      </c>
      <c r="N228" s="7">
        <f t="shared" si="257"/>
        <v>25.73</v>
      </c>
      <c r="O228" s="26">
        <v>36.47</v>
      </c>
      <c r="P228" s="26">
        <v>36.020000000000003</v>
      </c>
      <c r="Q228" s="3"/>
      <c r="R228" s="8">
        <f t="shared" si="261"/>
        <v>10.739999999999998</v>
      </c>
      <c r="S228" s="8">
        <f t="shared" si="263"/>
        <v>10.290000000000003</v>
      </c>
      <c r="T228" s="8">
        <f t="shared" si="264"/>
        <v>1.0141643059490084</v>
      </c>
      <c r="U228" s="8">
        <f>M228*T228*T227*T226*T225</f>
        <v>22.29708765758712</v>
      </c>
      <c r="V228" s="19">
        <f t="shared" si="258"/>
        <v>47.079999276999835</v>
      </c>
      <c r="W228" s="13"/>
      <c r="X228" s="13"/>
      <c r="Y228" s="6">
        <v>28</v>
      </c>
      <c r="Z228" s="1">
        <v>7.97</v>
      </c>
      <c r="AA228" s="7">
        <f t="shared" si="259"/>
        <v>26.3</v>
      </c>
      <c r="AB228" s="26">
        <v>38.86</v>
      </c>
      <c r="AC228" s="26">
        <v>37.94</v>
      </c>
      <c r="AD228" s="3"/>
      <c r="AE228" s="8">
        <f t="shared" si="262"/>
        <v>12.559999999999999</v>
      </c>
      <c r="AF228" s="8">
        <f t="shared" si="265"/>
        <v>11.639999999999997</v>
      </c>
      <c r="AG228" s="8">
        <f t="shared" si="266"/>
        <v>1.0056044835868696</v>
      </c>
      <c r="AH228" s="8">
        <f>Z228*AG228*AG227*AG226*AG225</f>
        <v>7.2481700885645113</v>
      </c>
      <c r="AI228" s="19">
        <f t="shared" si="260"/>
        <v>35.253745566948012</v>
      </c>
    </row>
    <row r="229" spans="1:46" ht="15" customHeight="1" x14ac:dyDescent="0.25">
      <c r="B229" s="31">
        <v>35</v>
      </c>
      <c r="C229" s="48">
        <f t="shared" si="255"/>
        <v>35.857810078379799</v>
      </c>
      <c r="D229" s="31">
        <f t="shared" si="256"/>
        <v>2.4042797180203062</v>
      </c>
      <c r="K229" s="13"/>
      <c r="L229" s="6">
        <v>35</v>
      </c>
      <c r="M229" s="1">
        <v>26.32</v>
      </c>
      <c r="N229" s="7">
        <f t="shared" si="257"/>
        <v>25.73</v>
      </c>
      <c r="O229" s="26">
        <v>36.21</v>
      </c>
      <c r="P229" s="26">
        <v>35.69</v>
      </c>
      <c r="Q229" s="3"/>
      <c r="R229" s="8">
        <f t="shared" si="261"/>
        <v>10.48</v>
      </c>
      <c r="S229" s="8">
        <f t="shared" si="263"/>
        <v>9.9599999999999973</v>
      </c>
      <c r="T229" s="8">
        <f t="shared" si="264"/>
        <v>1.01846452866861</v>
      </c>
      <c r="U229" s="8">
        <f>M229*T229*T228*T227*T226*T225</f>
        <v>21.468944985184745</v>
      </c>
      <c r="V229" s="19">
        <f t="shared" si="258"/>
        <v>45.331387215339412</v>
      </c>
      <c r="W229" s="13"/>
      <c r="X229" s="13"/>
      <c r="Y229" s="6">
        <v>35</v>
      </c>
      <c r="Z229" s="1">
        <v>8.39</v>
      </c>
      <c r="AA229" s="7">
        <f t="shared" si="259"/>
        <v>26.3</v>
      </c>
      <c r="AB229" s="26">
        <v>38.08</v>
      </c>
      <c r="AC229" s="26">
        <v>37.15</v>
      </c>
      <c r="AD229" s="3"/>
      <c r="AE229" s="8">
        <f t="shared" si="262"/>
        <v>11.779999999999998</v>
      </c>
      <c r="AF229" s="8">
        <f t="shared" si="265"/>
        <v>10.849999999999998</v>
      </c>
      <c r="AG229" s="8">
        <f t="shared" si="266"/>
        <v>1.0120274914089347</v>
      </c>
      <c r="AH229" s="8">
        <f>Z229*AG229*AG228*AG227*AG226*AG225</f>
        <v>7.7219027125690696</v>
      </c>
      <c r="AI229" s="19">
        <f t="shared" si="260"/>
        <v>37.557892570861235</v>
      </c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</row>
    <row r="230" spans="1:46" x14ac:dyDescent="0.25">
      <c r="B230" s="31">
        <v>42</v>
      </c>
      <c r="C230" s="78">
        <f t="shared" si="255"/>
        <v>32.456174044448439</v>
      </c>
      <c r="D230" s="31">
        <f t="shared" si="256"/>
        <v>4.0006789507021218E-2</v>
      </c>
      <c r="K230" s="13"/>
      <c r="L230" s="6">
        <v>42</v>
      </c>
      <c r="M230" s="1">
        <v>21.83</v>
      </c>
      <c r="N230" s="7">
        <f t="shared" si="257"/>
        <v>25.73</v>
      </c>
      <c r="O230" s="26">
        <v>35.78</v>
      </c>
      <c r="P230" s="26">
        <v>35.29</v>
      </c>
      <c r="Q230" s="3"/>
      <c r="R230" s="8">
        <f t="shared" si="261"/>
        <v>10.050000000000001</v>
      </c>
      <c r="S230" s="8">
        <f t="shared" si="263"/>
        <v>9.5599999999999987</v>
      </c>
      <c r="T230" s="8">
        <f t="shared" si="264"/>
        <v>1.0090361445783136</v>
      </c>
      <c r="U230" s="8">
        <f>M230*T230*T229*T228*T227*T226*T225</f>
        <v>17.967401687743223</v>
      </c>
      <c r="V230" s="25">
        <f t="shared" si="258"/>
        <v>37.937925860944304</v>
      </c>
      <c r="W230" s="13"/>
      <c r="X230" s="13"/>
      <c r="Y230" s="6">
        <v>42</v>
      </c>
      <c r="Z230" s="1">
        <v>7.23</v>
      </c>
      <c r="AA230" s="7">
        <f t="shared" si="259"/>
        <v>26.3</v>
      </c>
      <c r="AB230" s="26">
        <v>37.19</v>
      </c>
      <c r="AC230" s="26">
        <v>36.29</v>
      </c>
      <c r="AD230" s="3"/>
      <c r="AE230" s="8">
        <f t="shared" si="262"/>
        <v>10.889999999999997</v>
      </c>
      <c r="AF230" s="8">
        <f t="shared" si="265"/>
        <v>9.9899999999999984</v>
      </c>
      <c r="AG230" s="8">
        <f t="shared" si="266"/>
        <v>1.0036866359447003</v>
      </c>
      <c r="AH230" s="8">
        <f>Z230*AG230*AG229*AG228*AG227*AG226*AG225</f>
        <v>6.6788056167734444</v>
      </c>
      <c r="AI230" s="19">
        <f t="shared" si="260"/>
        <v>32.484463116602356</v>
      </c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</row>
    <row r="231" spans="1:46" x14ac:dyDescent="0.25">
      <c r="K231" s="13"/>
      <c r="L231" s="13"/>
      <c r="M231" s="39" t="s">
        <v>42</v>
      </c>
      <c r="N231" s="13"/>
      <c r="O231" s="13"/>
      <c r="P231" s="13"/>
      <c r="Q231" s="13"/>
      <c r="R231" s="13"/>
      <c r="S231" s="13"/>
      <c r="T231" s="45">
        <f>SUM(T225:T230)</f>
        <v>5.8314497588102574</v>
      </c>
      <c r="U231" s="13"/>
      <c r="V231" s="39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45">
        <f>SUM(AG225:AG230)</f>
        <v>5.925505839196215</v>
      </c>
      <c r="AH231" s="13"/>
      <c r="AI231" s="13"/>
    </row>
    <row r="232" spans="1:46" ht="15.75" thickBot="1" x14ac:dyDescent="0.3">
      <c r="M232" s="49"/>
      <c r="O232" s="50"/>
      <c r="Z232" s="49">
        <f>AB228-Z231</f>
        <v>38.86</v>
      </c>
      <c r="AB232" s="49">
        <f>AB229-AB231</f>
        <v>38.08</v>
      </c>
    </row>
    <row r="233" spans="1:46" ht="15.75" thickBot="1" x14ac:dyDescent="0.3">
      <c r="A233" s="35">
        <v>12</v>
      </c>
      <c r="B233" s="35" t="s">
        <v>64</v>
      </c>
      <c r="C233" s="35"/>
      <c r="D233" s="35"/>
      <c r="E233" s="35"/>
      <c r="F233" s="35"/>
      <c r="G233" s="35"/>
      <c r="H233" s="35"/>
      <c r="I233" s="35"/>
      <c r="J233" s="35"/>
      <c r="K233" s="15">
        <v>7000</v>
      </c>
      <c r="L233" s="93">
        <v>35457</v>
      </c>
      <c r="M233" s="94"/>
      <c r="N233" s="94"/>
      <c r="O233" s="94"/>
      <c r="P233" s="94"/>
      <c r="Q233" s="94"/>
      <c r="R233" s="94"/>
      <c r="S233" s="94"/>
      <c r="T233" s="94"/>
      <c r="U233" s="94"/>
      <c r="V233" s="95"/>
      <c r="W233" s="13"/>
      <c r="X233" s="15">
        <v>7001</v>
      </c>
      <c r="Y233" s="93">
        <v>35458</v>
      </c>
      <c r="Z233" s="94"/>
      <c r="AA233" s="94"/>
      <c r="AB233" s="94"/>
      <c r="AC233" s="94"/>
      <c r="AD233" s="94"/>
      <c r="AE233" s="94"/>
      <c r="AF233" s="94"/>
      <c r="AG233" s="94"/>
      <c r="AH233" s="94"/>
      <c r="AI233" s="95"/>
      <c r="AL233" s="31"/>
      <c r="AM233" s="31"/>
      <c r="AN233" s="31"/>
      <c r="AO233" s="31"/>
      <c r="AP233" s="31"/>
    </row>
    <row r="234" spans="1:46" ht="57" x14ac:dyDescent="0.25">
      <c r="B234" s="31" t="s">
        <v>52</v>
      </c>
      <c r="C234" s="31" t="s">
        <v>49</v>
      </c>
      <c r="D234" s="31" t="s">
        <v>50</v>
      </c>
      <c r="K234" s="13"/>
      <c r="L234" s="10" t="s">
        <v>0</v>
      </c>
      <c r="M234" s="11" t="s">
        <v>1</v>
      </c>
      <c r="N234" s="11" t="s">
        <v>2</v>
      </c>
      <c r="O234" s="11" t="s">
        <v>3</v>
      </c>
      <c r="P234" s="12" t="s">
        <v>4</v>
      </c>
      <c r="Q234" s="12" t="s">
        <v>5</v>
      </c>
      <c r="R234" s="11" t="s">
        <v>9</v>
      </c>
      <c r="S234" s="11" t="s">
        <v>10</v>
      </c>
      <c r="T234" s="11" t="s">
        <v>6</v>
      </c>
      <c r="U234" s="11" t="s">
        <v>7</v>
      </c>
      <c r="V234" s="5" t="s">
        <v>8</v>
      </c>
      <c r="W234" s="13"/>
      <c r="X234" s="13"/>
      <c r="Y234" s="10" t="s">
        <v>0</v>
      </c>
      <c r="Z234" s="11" t="s">
        <v>1</v>
      </c>
      <c r="AA234" s="11" t="s">
        <v>2</v>
      </c>
      <c r="AB234" s="11" t="s">
        <v>3</v>
      </c>
      <c r="AC234" s="12" t="s">
        <v>4</v>
      </c>
      <c r="AD234" s="12" t="s">
        <v>5</v>
      </c>
      <c r="AE234" s="11" t="s">
        <v>9</v>
      </c>
      <c r="AF234" s="11" t="s">
        <v>10</v>
      </c>
      <c r="AG234" s="11" t="s">
        <v>6</v>
      </c>
      <c r="AH234" s="11" t="s">
        <v>7</v>
      </c>
      <c r="AI234" s="5" t="s">
        <v>8</v>
      </c>
      <c r="AL234" s="87"/>
      <c r="AM234" s="87"/>
      <c r="AO234" s="87"/>
      <c r="AP234" s="87"/>
    </row>
    <row r="235" spans="1:46" x14ac:dyDescent="0.25">
      <c r="B235" s="31">
        <v>0</v>
      </c>
      <c r="C235" s="48">
        <f>AVERAGE(V235,V245)</f>
        <v>100</v>
      </c>
      <c r="D235" s="31">
        <f>STDEV(V235,V245)</f>
        <v>0</v>
      </c>
      <c r="K235" s="13"/>
      <c r="L235" s="6">
        <v>0</v>
      </c>
      <c r="M235" s="1">
        <v>47.77</v>
      </c>
      <c r="N235" s="26">
        <v>24.99</v>
      </c>
      <c r="O235" s="9"/>
      <c r="P235" s="26">
        <v>34.64</v>
      </c>
      <c r="Q235" s="7">
        <f>P235-N235</f>
        <v>9.6500000000000021</v>
      </c>
      <c r="R235" s="2"/>
      <c r="S235" s="2"/>
      <c r="T235" s="2"/>
      <c r="U235" s="8">
        <f>M235</f>
        <v>47.77</v>
      </c>
      <c r="V235" s="19">
        <f>100*U235/$M$235</f>
        <v>100</v>
      </c>
      <c r="W235" s="13"/>
      <c r="X235" s="13"/>
      <c r="Y235" s="6">
        <v>0</v>
      </c>
      <c r="Z235" s="1">
        <v>19.989999999999998</v>
      </c>
      <c r="AA235" s="26">
        <v>25.8</v>
      </c>
      <c r="AB235" s="9"/>
      <c r="AC235" s="26">
        <v>39.32</v>
      </c>
      <c r="AD235" s="7">
        <f>AC235-AA235</f>
        <v>13.52</v>
      </c>
      <c r="AE235" s="2"/>
      <c r="AF235" s="2"/>
      <c r="AG235" s="2"/>
      <c r="AH235" s="8">
        <f>Z235</f>
        <v>19.989999999999998</v>
      </c>
      <c r="AI235" s="19">
        <f>100*AH235/$Z$235</f>
        <v>100</v>
      </c>
      <c r="AL235" s="49"/>
      <c r="AO235" s="49"/>
    </row>
    <row r="236" spans="1:46" x14ac:dyDescent="0.25">
      <c r="B236" s="31">
        <v>7</v>
      </c>
      <c r="C236" s="78">
        <f t="shared" ref="C236:C241" si="267">AVERAGE(V236,V246)</f>
        <v>67.655050341328604</v>
      </c>
      <c r="D236" s="31">
        <f t="shared" ref="D236:D241" si="268">STDEV(V236,V246)</f>
        <v>3.7109151072190967</v>
      </c>
      <c r="K236" s="13"/>
      <c r="L236" s="6">
        <v>7</v>
      </c>
      <c r="M236" s="1">
        <v>38.14</v>
      </c>
      <c r="N236" s="7">
        <f t="shared" ref="N236:N241" si="269">N235</f>
        <v>24.99</v>
      </c>
      <c r="O236" s="27">
        <v>32.85</v>
      </c>
      <c r="P236" s="26">
        <v>32.369999999999997</v>
      </c>
      <c r="Q236" s="3"/>
      <c r="R236" s="8">
        <f>O236-N236</f>
        <v>7.860000000000003</v>
      </c>
      <c r="S236" s="8">
        <f>P236-N236</f>
        <v>7.379999999999999</v>
      </c>
      <c r="T236" s="8">
        <f>R236/Q235</f>
        <v>0.81450777202072555</v>
      </c>
      <c r="U236" s="8">
        <f>M236*T236</f>
        <v>31.065326424870474</v>
      </c>
      <c r="V236" s="19">
        <f t="shared" ref="V236:V241" si="270">100*U236/$M$235</f>
        <v>65.031037104606384</v>
      </c>
      <c r="W236" s="13"/>
      <c r="X236" s="13"/>
      <c r="Y236" s="6">
        <v>7</v>
      </c>
      <c r="Z236" s="1">
        <v>14.01</v>
      </c>
      <c r="AA236" s="7">
        <f t="shared" ref="AA236:AA241" si="271">AA235</f>
        <v>25.8</v>
      </c>
      <c r="AB236" s="27">
        <v>38.11</v>
      </c>
      <c r="AC236" s="26">
        <v>37.26</v>
      </c>
      <c r="AD236" s="3"/>
      <c r="AE236" s="8">
        <f>AB236-AA236</f>
        <v>12.309999999999999</v>
      </c>
      <c r="AF236" s="8">
        <f>AC236-AA236</f>
        <v>11.459999999999997</v>
      </c>
      <c r="AG236" s="8">
        <f>AE236/AD235</f>
        <v>0.91050295857988162</v>
      </c>
      <c r="AH236" s="8">
        <f>Z236*AG236</f>
        <v>12.756146449704142</v>
      </c>
      <c r="AI236" s="19">
        <f t="shared" ref="AI236:AI241" si="272">100*AH236/$Z$235</f>
        <v>63.812638567804619</v>
      </c>
      <c r="AL236" s="49"/>
      <c r="AO236" s="49"/>
    </row>
    <row r="237" spans="1:46" x14ac:dyDescent="0.25">
      <c r="B237" s="31">
        <v>14</v>
      </c>
      <c r="C237" s="48">
        <f t="shared" si="267"/>
        <v>59.194343099385854</v>
      </c>
      <c r="D237" s="31">
        <f t="shared" si="268"/>
        <v>0.11360830361833683</v>
      </c>
      <c r="K237" s="13"/>
      <c r="L237" s="6">
        <v>14</v>
      </c>
      <c r="M237" s="1">
        <v>34.67</v>
      </c>
      <c r="N237" s="7">
        <f t="shared" si="269"/>
        <v>24.99</v>
      </c>
      <c r="O237" s="27">
        <v>32.39</v>
      </c>
      <c r="P237" s="26">
        <v>31.97</v>
      </c>
      <c r="Q237" s="3"/>
      <c r="R237" s="8">
        <f t="shared" ref="R237:R241" si="273">O237-N237</f>
        <v>7.4000000000000021</v>
      </c>
      <c r="S237" s="8">
        <f>P237-N237</f>
        <v>6.98</v>
      </c>
      <c r="T237" s="8">
        <f>R237/S236</f>
        <v>1.0027100271002714</v>
      </c>
      <c r="U237" s="8">
        <f>M237*T236*T237</f>
        <v>28.315512869118344</v>
      </c>
      <c r="V237" s="19">
        <f t="shared" si="270"/>
        <v>59.27467630127348</v>
      </c>
      <c r="W237" s="13"/>
      <c r="X237" s="13"/>
      <c r="Y237" s="6">
        <v>14</v>
      </c>
      <c r="Z237" s="1">
        <v>12.14</v>
      </c>
      <c r="AA237" s="7">
        <f t="shared" si="271"/>
        <v>25.8</v>
      </c>
      <c r="AB237" s="27">
        <v>37.26</v>
      </c>
      <c r="AC237" s="26">
        <v>36.24</v>
      </c>
      <c r="AD237" s="3"/>
      <c r="AE237" s="8">
        <f t="shared" ref="AE237:AE241" si="274">AB237-AA237</f>
        <v>11.459999999999997</v>
      </c>
      <c r="AF237" s="8">
        <f>AC237-AA237</f>
        <v>10.440000000000001</v>
      </c>
      <c r="AG237" s="8">
        <f>AE237/AF236</f>
        <v>1</v>
      </c>
      <c r="AH237" s="8">
        <f>Z237*AG236*AG237</f>
        <v>11.053505917159763</v>
      </c>
      <c r="AI237" s="19">
        <f t="shared" si="272"/>
        <v>55.295177174386005</v>
      </c>
      <c r="AL237" s="49"/>
      <c r="AO237" s="49"/>
    </row>
    <row r="238" spans="1:46" x14ac:dyDescent="0.25">
      <c r="B238" s="31">
        <v>21</v>
      </c>
      <c r="C238" s="48">
        <f t="shared" si="267"/>
        <v>55.700130606289335</v>
      </c>
      <c r="D238" s="31">
        <f t="shared" si="268"/>
        <v>3.177453870373768</v>
      </c>
      <c r="K238" s="13"/>
      <c r="L238" s="6">
        <v>21</v>
      </c>
      <c r="M238" s="1">
        <v>30.78</v>
      </c>
      <c r="N238" s="7">
        <f t="shared" si="269"/>
        <v>24.99</v>
      </c>
      <c r="O238" s="27">
        <v>32.08</v>
      </c>
      <c r="P238" s="26">
        <v>31.72</v>
      </c>
      <c r="Q238" s="3"/>
      <c r="R238" s="8">
        <f t="shared" si="273"/>
        <v>7.09</v>
      </c>
      <c r="S238" s="8">
        <f t="shared" ref="S238:S241" si="275">P238-N238</f>
        <v>6.73</v>
      </c>
      <c r="T238" s="8">
        <f t="shared" ref="T238:T241" si="276">R238/S237</f>
        <v>1.0157593123209168</v>
      </c>
      <c r="U238" s="8">
        <f>M238*T238*T237*T236</f>
        <v>25.534656422983915</v>
      </c>
      <c r="V238" s="19">
        <f t="shared" si="270"/>
        <v>53.453331427640599</v>
      </c>
      <c r="W238" s="13"/>
      <c r="X238" s="13"/>
      <c r="Y238" s="6">
        <v>21</v>
      </c>
      <c r="Z238" s="1">
        <v>11.07</v>
      </c>
      <c r="AA238" s="7">
        <f t="shared" si="271"/>
        <v>25.8</v>
      </c>
      <c r="AB238" s="27">
        <v>36.44</v>
      </c>
      <c r="AC238" s="26">
        <v>35.49</v>
      </c>
      <c r="AD238" s="3"/>
      <c r="AE238" s="8">
        <f t="shared" si="274"/>
        <v>10.639999999999997</v>
      </c>
      <c r="AF238" s="8">
        <f t="shared" ref="AF238:AF241" si="277">AC238-AA238</f>
        <v>9.6900000000000013</v>
      </c>
      <c r="AG238" s="8">
        <f t="shared" ref="AG238:AG241" si="278">AE238/AF237</f>
        <v>1.0191570881226049</v>
      </c>
      <c r="AH238" s="8">
        <f>Z238*AG238*AG237*AG236</f>
        <v>10.272357172005709</v>
      </c>
      <c r="AI238" s="19">
        <f t="shared" si="272"/>
        <v>51.38747959982846</v>
      </c>
      <c r="AJ238" s="53"/>
      <c r="AK238" s="53"/>
      <c r="AL238" s="49"/>
      <c r="AO238" s="49"/>
      <c r="AQ238" s="53"/>
      <c r="AR238" s="53"/>
      <c r="AS238" s="53"/>
      <c r="AT238" s="53"/>
    </row>
    <row r="239" spans="1:46" x14ac:dyDescent="0.25">
      <c r="B239" s="31">
        <v>28</v>
      </c>
      <c r="C239" s="48">
        <f t="shared" si="267"/>
        <v>53.164049859943304</v>
      </c>
      <c r="D239" s="31">
        <f t="shared" si="268"/>
        <v>4.1418997340127763</v>
      </c>
      <c r="K239" s="13"/>
      <c r="L239" s="6">
        <v>28</v>
      </c>
      <c r="M239" s="1">
        <v>28.97</v>
      </c>
      <c r="N239" s="7">
        <f t="shared" si="269"/>
        <v>24.99</v>
      </c>
      <c r="O239" s="26">
        <v>31.71</v>
      </c>
      <c r="P239" s="26">
        <v>31.27</v>
      </c>
      <c r="Q239" s="3"/>
      <c r="R239" s="8">
        <f t="shared" si="273"/>
        <v>6.7200000000000024</v>
      </c>
      <c r="S239" s="8">
        <f t="shared" si="275"/>
        <v>6.2800000000000011</v>
      </c>
      <c r="T239" s="8">
        <f t="shared" si="276"/>
        <v>0.99851411589896022</v>
      </c>
      <c r="U239" s="8">
        <f>M239*T239*T238*T237*T236</f>
        <v>23.99739539181013</v>
      </c>
      <c r="V239" s="19">
        <f t="shared" si="270"/>
        <v>50.235284471028116</v>
      </c>
      <c r="W239" s="13"/>
      <c r="X239" s="13"/>
      <c r="Y239" s="6">
        <v>28</v>
      </c>
      <c r="Z239" s="1">
        <v>10.210000000000001</v>
      </c>
      <c r="AA239" s="7">
        <f t="shared" si="271"/>
        <v>25.8</v>
      </c>
      <c r="AB239" s="26">
        <v>35.49</v>
      </c>
      <c r="AC239" s="26">
        <v>34.72</v>
      </c>
      <c r="AD239" s="3"/>
      <c r="AE239" s="8">
        <f t="shared" si="274"/>
        <v>9.6900000000000013</v>
      </c>
      <c r="AF239" s="8">
        <f t="shared" si="277"/>
        <v>8.9199999999999982</v>
      </c>
      <c r="AG239" s="8">
        <f t="shared" si="278"/>
        <v>1</v>
      </c>
      <c r="AH239" s="8">
        <f>Z239*AG239*AG238*AG237*AG236</f>
        <v>9.4743240041714802</v>
      </c>
      <c r="AI239" s="19">
        <f t="shared" si="272"/>
        <v>47.395317679697257</v>
      </c>
      <c r="AJ239" s="53"/>
      <c r="AK239" s="53"/>
      <c r="AL239" s="49"/>
      <c r="AO239" s="49"/>
      <c r="AQ239" s="53"/>
      <c r="AR239" s="53"/>
      <c r="AS239" s="53"/>
      <c r="AT239" s="53"/>
    </row>
    <row r="240" spans="1:46" x14ac:dyDescent="0.25">
      <c r="B240" s="31">
        <v>35</v>
      </c>
      <c r="C240" s="48">
        <f t="shared" si="267"/>
        <v>48.449625011247193</v>
      </c>
      <c r="D240" s="31">
        <f t="shared" si="268"/>
        <v>2.3722482043619837</v>
      </c>
      <c r="K240" s="13"/>
      <c r="L240" s="6">
        <v>35</v>
      </c>
      <c r="M240" s="1">
        <v>26.93</v>
      </c>
      <c r="N240" s="7">
        <f t="shared" si="269"/>
        <v>24.99</v>
      </c>
      <c r="O240" s="26">
        <v>31.28</v>
      </c>
      <c r="P240" s="26">
        <v>30.86</v>
      </c>
      <c r="Q240" s="3"/>
      <c r="R240" s="8">
        <f t="shared" si="273"/>
        <v>6.2900000000000027</v>
      </c>
      <c r="S240" s="8">
        <f t="shared" si="275"/>
        <v>5.870000000000001</v>
      </c>
      <c r="T240" s="8">
        <f t="shared" si="276"/>
        <v>1.0015923566878984</v>
      </c>
      <c r="U240" s="8">
        <f>M240*T240*T239*T238*T237*T236</f>
        <v>22.343076223152554</v>
      </c>
      <c r="V240" s="19">
        <f t="shared" si="270"/>
        <v>46.772192219285223</v>
      </c>
      <c r="W240" s="13"/>
      <c r="X240" s="13"/>
      <c r="Y240" s="6">
        <v>35</v>
      </c>
      <c r="Z240" s="1">
        <v>9</v>
      </c>
      <c r="AA240" s="7">
        <f t="shared" si="271"/>
        <v>25.8</v>
      </c>
      <c r="AB240" s="26">
        <v>34.71</v>
      </c>
      <c r="AC240" s="26">
        <v>33.950000000000003</v>
      </c>
      <c r="AD240" s="3"/>
      <c r="AE240" s="8">
        <f t="shared" si="274"/>
        <v>8.91</v>
      </c>
      <c r="AF240" s="8">
        <f t="shared" si="277"/>
        <v>8.1500000000000021</v>
      </c>
      <c r="AG240" s="8">
        <f t="shared" si="278"/>
        <v>0.99887892376681642</v>
      </c>
      <c r="AH240" s="8">
        <f>Z240*AG240*AG239*AG238*AG237*AG236</f>
        <v>8.3421472166840651</v>
      </c>
      <c r="AI240" s="19">
        <f t="shared" si="272"/>
        <v>41.731601884362505</v>
      </c>
      <c r="AL240" s="49"/>
      <c r="AO240" s="49"/>
    </row>
    <row r="241" spans="1:46" x14ac:dyDescent="0.25">
      <c r="B241" s="31">
        <v>42</v>
      </c>
      <c r="C241" s="78">
        <f t="shared" si="267"/>
        <v>44.758383328822461</v>
      </c>
      <c r="D241" s="31">
        <f t="shared" si="268"/>
        <v>1.4163596861634211</v>
      </c>
      <c r="K241" s="13"/>
      <c r="L241" s="6">
        <v>42</v>
      </c>
      <c r="M241" s="1">
        <v>25.28</v>
      </c>
      <c r="N241" s="7">
        <f t="shared" si="269"/>
        <v>24.99</v>
      </c>
      <c r="O241" s="26">
        <v>30.84</v>
      </c>
      <c r="P241" s="26">
        <v>30.47</v>
      </c>
      <c r="Q241" s="3"/>
      <c r="R241" s="8">
        <f t="shared" si="273"/>
        <v>5.8500000000000014</v>
      </c>
      <c r="S241" s="8">
        <f t="shared" si="275"/>
        <v>5.48</v>
      </c>
      <c r="T241" s="8">
        <f t="shared" si="276"/>
        <v>0.99659284497444645</v>
      </c>
      <c r="U241" s="8">
        <f>M241*T241*T240*T239*T238*T237*T236</f>
        <v>20.902654787948475</v>
      </c>
      <c r="V241" s="19">
        <f t="shared" si="270"/>
        <v>43.756865790137056</v>
      </c>
      <c r="W241" s="13"/>
      <c r="X241" s="13"/>
      <c r="Y241" s="6">
        <v>42</v>
      </c>
      <c r="Z241" s="1">
        <v>9.01</v>
      </c>
      <c r="AA241" s="7">
        <f t="shared" si="271"/>
        <v>25.8</v>
      </c>
      <c r="AB241" s="26">
        <v>33.94</v>
      </c>
      <c r="AC241" s="26">
        <v>32.99</v>
      </c>
      <c r="AD241" s="3"/>
      <c r="AE241" s="8">
        <f t="shared" si="274"/>
        <v>8.139999999999997</v>
      </c>
      <c r="AF241" s="8">
        <f t="shared" si="277"/>
        <v>7.1900000000000013</v>
      </c>
      <c r="AG241" s="8">
        <f t="shared" si="278"/>
        <v>0.99877300613496867</v>
      </c>
      <c r="AH241" s="8">
        <f>Z241*AG241*AG240*AG239*AG238*AG237*AG236</f>
        <v>8.3411691326204789</v>
      </c>
      <c r="AI241" s="19">
        <f t="shared" si="272"/>
        <v>41.726709017611206</v>
      </c>
      <c r="AL241" s="49"/>
      <c r="AO241" s="49"/>
    </row>
    <row r="242" spans="1:46" ht="15.75" thickBot="1" x14ac:dyDescent="0.3">
      <c r="K242" s="13"/>
      <c r="L242" s="13"/>
      <c r="M242" s="13"/>
      <c r="N242" s="13"/>
      <c r="O242" s="13"/>
      <c r="P242" s="13"/>
      <c r="Q242" s="13"/>
      <c r="R242" s="13"/>
      <c r="S242" s="13"/>
      <c r="T242" s="45">
        <f>SUM(T236:T241)</f>
        <v>5.8296764290032188</v>
      </c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45">
        <f>SUM(AG236:AG241)</f>
        <v>5.9273119766042717</v>
      </c>
      <c r="AH242" s="13"/>
      <c r="AI242" s="13"/>
    </row>
    <row r="243" spans="1:46" ht="15.75" thickBot="1" x14ac:dyDescent="0.3">
      <c r="K243" s="15">
        <v>7000</v>
      </c>
      <c r="L243" s="93">
        <v>35459</v>
      </c>
      <c r="M243" s="94"/>
      <c r="N243" s="94"/>
      <c r="O243" s="94"/>
      <c r="P243" s="94"/>
      <c r="Q243" s="94"/>
      <c r="R243" s="94"/>
      <c r="S243" s="94"/>
      <c r="T243" s="94"/>
      <c r="U243" s="94"/>
      <c r="V243" s="95"/>
      <c r="W243" s="13"/>
      <c r="X243" s="15">
        <v>7001</v>
      </c>
      <c r="Y243" s="93">
        <v>35460</v>
      </c>
      <c r="Z243" s="94"/>
      <c r="AA243" s="94"/>
      <c r="AB243" s="94"/>
      <c r="AC243" s="94"/>
      <c r="AD243" s="94"/>
      <c r="AE243" s="94"/>
      <c r="AF243" s="94"/>
      <c r="AG243" s="94"/>
      <c r="AH243" s="94"/>
      <c r="AI243" s="95"/>
    </row>
    <row r="244" spans="1:46" ht="57" x14ac:dyDescent="0.25">
      <c r="B244" s="31" t="s">
        <v>51</v>
      </c>
      <c r="C244" s="31" t="s">
        <v>49</v>
      </c>
      <c r="D244" s="31" t="s">
        <v>50</v>
      </c>
      <c r="K244" s="13"/>
      <c r="L244" s="10" t="s">
        <v>0</v>
      </c>
      <c r="M244" s="11" t="s">
        <v>1</v>
      </c>
      <c r="N244" s="11" t="s">
        <v>2</v>
      </c>
      <c r="O244" s="11" t="s">
        <v>3</v>
      </c>
      <c r="P244" s="12" t="s">
        <v>4</v>
      </c>
      <c r="Q244" s="12" t="s">
        <v>5</v>
      </c>
      <c r="R244" s="11" t="s">
        <v>9</v>
      </c>
      <c r="S244" s="11" t="s">
        <v>10</v>
      </c>
      <c r="T244" s="11" t="s">
        <v>6</v>
      </c>
      <c r="U244" s="11" t="s">
        <v>7</v>
      </c>
      <c r="V244" s="5" t="s">
        <v>8</v>
      </c>
      <c r="W244" s="13"/>
      <c r="X244" s="13"/>
      <c r="Y244" s="10" t="s">
        <v>0</v>
      </c>
      <c r="Z244" s="11" t="s">
        <v>1</v>
      </c>
      <c r="AA244" s="11" t="s">
        <v>2</v>
      </c>
      <c r="AB244" s="11" t="s">
        <v>3</v>
      </c>
      <c r="AC244" s="12" t="s">
        <v>4</v>
      </c>
      <c r="AD244" s="12" t="s">
        <v>5</v>
      </c>
      <c r="AE244" s="11" t="s">
        <v>9</v>
      </c>
      <c r="AF244" s="11" t="s">
        <v>10</v>
      </c>
      <c r="AG244" s="11" t="s">
        <v>6</v>
      </c>
      <c r="AH244" s="11" t="s">
        <v>7</v>
      </c>
      <c r="AI244" s="5" t="s">
        <v>8</v>
      </c>
    </row>
    <row r="245" spans="1:46" x14ac:dyDescent="0.25">
      <c r="B245" s="31">
        <v>0</v>
      </c>
      <c r="C245" s="48">
        <f>AVERAGE(AI235,AI245)</f>
        <v>100</v>
      </c>
      <c r="D245" s="31">
        <f>STDEV(AI235,AI245)</f>
        <v>1.4210854715202004E-14</v>
      </c>
      <c r="K245" s="13"/>
      <c r="L245" s="6">
        <v>0</v>
      </c>
      <c r="M245" s="1">
        <v>46.38</v>
      </c>
      <c r="N245" s="26">
        <v>26.64</v>
      </c>
      <c r="O245" s="9"/>
      <c r="P245" s="26">
        <v>36.880000000000003</v>
      </c>
      <c r="Q245" s="7">
        <f>P245-N245</f>
        <v>10.240000000000002</v>
      </c>
      <c r="R245" s="2"/>
      <c r="S245" s="2"/>
      <c r="T245" s="2"/>
      <c r="U245" s="8">
        <f>M245</f>
        <v>46.38</v>
      </c>
      <c r="V245" s="19">
        <f>100*U245/$M$245</f>
        <v>100</v>
      </c>
      <c r="W245" s="13"/>
      <c r="X245" s="13"/>
      <c r="Y245" s="6">
        <v>0</v>
      </c>
      <c r="Z245" s="1">
        <v>20.58</v>
      </c>
      <c r="AA245" s="26">
        <v>24.9</v>
      </c>
      <c r="AB245" s="9"/>
      <c r="AC245" s="26">
        <v>38.479999999999997</v>
      </c>
      <c r="AD245" s="7">
        <f>AC245-AA245</f>
        <v>13.579999999999998</v>
      </c>
      <c r="AE245" s="2"/>
      <c r="AF245" s="2"/>
      <c r="AG245" s="2"/>
      <c r="AH245" s="8">
        <f>Z245</f>
        <v>20.58</v>
      </c>
      <c r="AI245" s="19">
        <f>100*AH245/$Z$245</f>
        <v>100.00000000000001</v>
      </c>
    </row>
    <row r="246" spans="1:46" x14ac:dyDescent="0.25">
      <c r="B246" s="31">
        <v>7</v>
      </c>
      <c r="C246" s="78">
        <f t="shared" ref="C246:C251" si="279">AVERAGE(AI236,AI246)</f>
        <v>65.739587495457926</v>
      </c>
      <c r="D246" s="31">
        <f t="shared" ref="D246:D251" si="280">STDEV(AI236,AI246)</f>
        <v>2.7251173074876029</v>
      </c>
      <c r="K246" s="13"/>
      <c r="L246" s="6">
        <v>7</v>
      </c>
      <c r="M246" s="1">
        <v>40.36</v>
      </c>
      <c r="N246" s="7">
        <f t="shared" ref="N246:N251" si="281">N245</f>
        <v>26.64</v>
      </c>
      <c r="O246" s="27">
        <v>34.909999999999997</v>
      </c>
      <c r="P246" s="26">
        <v>34.58</v>
      </c>
      <c r="Q246" s="3"/>
      <c r="R246" s="8">
        <f>O246-N246</f>
        <v>8.269999999999996</v>
      </c>
      <c r="S246" s="8">
        <f>P246-N246</f>
        <v>7.9399999999999977</v>
      </c>
      <c r="T246" s="8">
        <f>R246/Q245</f>
        <v>0.80761718749999944</v>
      </c>
      <c r="U246" s="8">
        <f>M246*T246</f>
        <v>32.59542968749998</v>
      </c>
      <c r="V246" s="19">
        <f t="shared" ref="V246:V251" si="282">100*U246/$M$245</f>
        <v>70.279063578050838</v>
      </c>
      <c r="W246" s="13"/>
      <c r="X246" s="13"/>
      <c r="Y246" s="6">
        <v>7</v>
      </c>
      <c r="Z246" s="1">
        <v>15.35</v>
      </c>
      <c r="AA246" s="7">
        <f t="shared" ref="AA246:AA251" si="283">AA245</f>
        <v>24.9</v>
      </c>
      <c r="AB246" s="27">
        <v>37.22</v>
      </c>
      <c r="AC246" s="27">
        <v>36.51</v>
      </c>
      <c r="AD246" s="3"/>
      <c r="AE246" s="8">
        <f>AB246-AA246</f>
        <v>12.32</v>
      </c>
      <c r="AF246" s="8">
        <f>AC246-AA246</f>
        <v>11.61</v>
      </c>
      <c r="AG246" s="8">
        <f>AE246/AD245</f>
        <v>0.90721649484536093</v>
      </c>
      <c r="AH246" s="8">
        <f>Z246*AG246</f>
        <v>13.925773195876291</v>
      </c>
      <c r="AI246" s="19">
        <f t="shared" ref="AI246:AI251" si="284">100*AH246/$Z$245</f>
        <v>67.666536423111239</v>
      </c>
    </row>
    <row r="247" spans="1:46" x14ac:dyDescent="0.25">
      <c r="B247" s="31">
        <v>14</v>
      </c>
      <c r="C247" s="48">
        <f t="shared" si="279"/>
        <v>56.161177732745315</v>
      </c>
      <c r="D247" s="31">
        <f t="shared" si="280"/>
        <v>1.2247097346544149</v>
      </c>
      <c r="K247" s="13"/>
      <c r="L247" s="29">
        <v>13</v>
      </c>
      <c r="M247" s="1">
        <v>34.119999999999997</v>
      </c>
      <c r="N247" s="7">
        <f t="shared" si="281"/>
        <v>26.64</v>
      </c>
      <c r="O247" s="27">
        <v>34.54</v>
      </c>
      <c r="P247" s="26">
        <v>34.14</v>
      </c>
      <c r="Q247" s="3"/>
      <c r="R247" s="8">
        <f t="shared" ref="R247:R251" si="285">O247-N247</f>
        <v>7.8999999999999986</v>
      </c>
      <c r="S247" s="8">
        <f>P247-N247</f>
        <v>7.5</v>
      </c>
      <c r="T247" s="8">
        <f>R247/S246</f>
        <v>0.9949622166246852</v>
      </c>
      <c r="U247" s="8">
        <f>M247*T246*T247</f>
        <v>27.417077790459679</v>
      </c>
      <c r="V247" s="19">
        <f t="shared" si="282"/>
        <v>59.114009897498228</v>
      </c>
      <c r="W247" s="13"/>
      <c r="X247" s="13"/>
      <c r="Y247" s="29">
        <v>13</v>
      </c>
      <c r="Z247" s="1">
        <v>12.97</v>
      </c>
      <c r="AA247" s="7">
        <f t="shared" si="283"/>
        <v>24.9</v>
      </c>
      <c r="AB247" s="27">
        <v>36.479999999999997</v>
      </c>
      <c r="AC247" s="26">
        <v>35.799999999999997</v>
      </c>
      <c r="AD247" s="3"/>
      <c r="AE247" s="8">
        <f t="shared" ref="AE247:AE251" si="286">AB247-AA247</f>
        <v>11.579999999999998</v>
      </c>
      <c r="AF247" s="8">
        <f>AC247-AA247</f>
        <v>10.899999999999999</v>
      </c>
      <c r="AG247" s="8">
        <f>AE247/AF246</f>
        <v>0.99741602067183455</v>
      </c>
      <c r="AH247" s="8">
        <f>Z247*AG246*AG247</f>
        <v>11.736193292309332</v>
      </c>
      <c r="AI247" s="19">
        <f t="shared" si="284"/>
        <v>57.027178291104633</v>
      </c>
    </row>
    <row r="248" spans="1:46" x14ac:dyDescent="0.25">
      <c r="B248" s="31">
        <v>21</v>
      </c>
      <c r="C248" s="48">
        <f t="shared" si="279"/>
        <v>52.009669066651171</v>
      </c>
      <c r="D248" s="31">
        <f t="shared" si="280"/>
        <v>0.8799087823463575</v>
      </c>
      <c r="K248" s="13"/>
      <c r="L248" s="6">
        <v>21</v>
      </c>
      <c r="M248" s="1">
        <v>32.619999999999997</v>
      </c>
      <c r="N248" s="7">
        <f t="shared" si="281"/>
        <v>26.64</v>
      </c>
      <c r="O248" s="27">
        <v>34.33</v>
      </c>
      <c r="P248" s="26">
        <v>33.950000000000003</v>
      </c>
      <c r="Q248" s="3"/>
      <c r="R248" s="8">
        <f t="shared" si="285"/>
        <v>7.6899999999999977</v>
      </c>
      <c r="S248" s="8">
        <f t="shared" ref="S248:S251" si="287">P248-N248</f>
        <v>7.3100000000000023</v>
      </c>
      <c r="T248" s="8">
        <f t="shared" ref="T248:T251" si="288">R248/S247</f>
        <v>1.025333333333333</v>
      </c>
      <c r="U248" s="8">
        <f>M248*T248*T247*T246</f>
        <v>26.875786034254276</v>
      </c>
      <c r="V248" s="19">
        <f t="shared" si="282"/>
        <v>57.946929784938064</v>
      </c>
      <c r="W248" s="13"/>
      <c r="X248" s="13"/>
      <c r="Y248" s="6">
        <v>21</v>
      </c>
      <c r="Z248" s="1">
        <v>11.84</v>
      </c>
      <c r="AA248" s="7">
        <f t="shared" si="283"/>
        <v>24.9</v>
      </c>
      <c r="AB248" s="27">
        <v>35.92</v>
      </c>
      <c r="AC248" s="26">
        <v>35.04</v>
      </c>
      <c r="AD248" s="3"/>
      <c r="AE248" s="8">
        <f t="shared" si="286"/>
        <v>11.020000000000003</v>
      </c>
      <c r="AF248" s="8">
        <f t="shared" ref="AF248:AF251" si="289">AC248-AA248</f>
        <v>10.14</v>
      </c>
      <c r="AG248" s="8">
        <f t="shared" ref="AG248:AG251" si="290">AE248/AF247</f>
        <v>1.0110091743119269</v>
      </c>
      <c r="AH248" s="8">
        <f>Z248*AG248*AG247*AG246</f>
        <v>10.831636486188923</v>
      </c>
      <c r="AI248" s="19">
        <f t="shared" si="284"/>
        <v>52.631858533473874</v>
      </c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</row>
    <row r="249" spans="1:46" x14ac:dyDescent="0.25">
      <c r="B249" s="31">
        <v>28</v>
      </c>
      <c r="C249" s="48">
        <f t="shared" si="279"/>
        <v>48.297998962833773</v>
      </c>
      <c r="D249" s="31">
        <f t="shared" si="280"/>
        <v>1.2765841131120141</v>
      </c>
      <c r="K249" s="13"/>
      <c r="L249" s="6">
        <v>28</v>
      </c>
      <c r="M249" s="1">
        <v>31.75</v>
      </c>
      <c r="N249" s="7">
        <f t="shared" si="281"/>
        <v>26.64</v>
      </c>
      <c r="O249" s="26">
        <v>33.909999999999997</v>
      </c>
      <c r="P249" s="26">
        <v>33.119999999999997</v>
      </c>
      <c r="Q249" s="3"/>
      <c r="R249" s="8">
        <f t="shared" si="285"/>
        <v>7.269999999999996</v>
      </c>
      <c r="S249" s="8">
        <f t="shared" si="287"/>
        <v>6.4799999999999969</v>
      </c>
      <c r="T249" s="8">
        <f t="shared" si="288"/>
        <v>0.99452804377564896</v>
      </c>
      <c r="U249" s="8">
        <f>M249*T249*T248*T247*T246</f>
        <v>26.015847712420573</v>
      </c>
      <c r="V249" s="19">
        <f t="shared" si="282"/>
        <v>56.0928152488585</v>
      </c>
      <c r="W249" s="13"/>
      <c r="X249" s="13"/>
      <c r="Y249" s="6">
        <v>28</v>
      </c>
      <c r="Z249" s="1">
        <v>11.09</v>
      </c>
      <c r="AA249" s="7">
        <f t="shared" si="283"/>
        <v>24.9</v>
      </c>
      <c r="AB249" s="26">
        <v>35.020000000000003</v>
      </c>
      <c r="AC249" s="26">
        <v>33.47</v>
      </c>
      <c r="AD249" s="3"/>
      <c r="AE249" s="8">
        <f t="shared" si="286"/>
        <v>10.120000000000005</v>
      </c>
      <c r="AF249" s="8">
        <f t="shared" si="289"/>
        <v>8.57</v>
      </c>
      <c r="AG249" s="8">
        <f t="shared" si="290"/>
        <v>0.99802761341222923</v>
      </c>
      <c r="AH249" s="8">
        <f>Z249*AG249*AG248*AG247*AG246</f>
        <v>10.125499994620686</v>
      </c>
      <c r="AI249" s="19">
        <f t="shared" si="284"/>
        <v>49.200680245970297</v>
      </c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</row>
    <row r="250" spans="1:46" x14ac:dyDescent="0.25">
      <c r="B250" s="31">
        <v>35</v>
      </c>
      <c r="C250" s="48">
        <f t="shared" si="279"/>
        <v>42.213240963551726</v>
      </c>
      <c r="D250" s="31">
        <f t="shared" si="280"/>
        <v>0.68114051795828656</v>
      </c>
      <c r="K250" s="13"/>
      <c r="L250" s="6">
        <v>35</v>
      </c>
      <c r="M250" s="1">
        <v>28.07</v>
      </c>
      <c r="N250" s="7">
        <f t="shared" si="281"/>
        <v>26.64</v>
      </c>
      <c r="O250" s="26">
        <v>33.19</v>
      </c>
      <c r="P250" s="26">
        <v>32.65</v>
      </c>
      <c r="Q250" s="3"/>
      <c r="R250" s="8">
        <f t="shared" si="285"/>
        <v>6.5499999999999972</v>
      </c>
      <c r="S250" s="8">
        <f t="shared" si="287"/>
        <v>6.009999999999998</v>
      </c>
      <c r="T250" s="8">
        <f t="shared" si="288"/>
        <v>1.0108024691358026</v>
      </c>
      <c r="U250" s="8">
        <f>M250*T250*T249*T248*T247*T246</f>
        <v>23.248929409128408</v>
      </c>
      <c r="V250" s="19">
        <f t="shared" si="282"/>
        <v>50.127057803209162</v>
      </c>
      <c r="W250" s="13"/>
      <c r="X250" s="13"/>
      <c r="Y250" s="6">
        <v>35</v>
      </c>
      <c r="Z250" s="1">
        <v>9.59</v>
      </c>
      <c r="AA250" s="7">
        <f t="shared" si="283"/>
        <v>24.9</v>
      </c>
      <c r="AB250" s="26">
        <v>33.5</v>
      </c>
      <c r="AC250" s="26">
        <v>32.58</v>
      </c>
      <c r="AD250" s="3"/>
      <c r="AE250" s="8">
        <f t="shared" si="286"/>
        <v>8.6000000000000014</v>
      </c>
      <c r="AF250" s="8">
        <f t="shared" si="289"/>
        <v>7.68</v>
      </c>
      <c r="AG250" s="8">
        <f t="shared" si="290"/>
        <v>1.0035005834305719</v>
      </c>
      <c r="AH250" s="8">
        <f>Z250*AG250*AG249*AG248*AG247*AG246</f>
        <v>8.7866063127960867</v>
      </c>
      <c r="AI250" s="19">
        <f t="shared" si="284"/>
        <v>42.694880042740948</v>
      </c>
    </row>
    <row r="251" spans="1:46" x14ac:dyDescent="0.25">
      <c r="B251" s="31">
        <v>42</v>
      </c>
      <c r="C251" s="78">
        <f t="shared" si="279"/>
        <v>41.072688728941159</v>
      </c>
      <c r="D251" s="31">
        <f t="shared" si="280"/>
        <v>0.92492436230434216</v>
      </c>
      <c r="K251" s="13"/>
      <c r="L251" s="6">
        <v>42</v>
      </c>
      <c r="M251" s="1">
        <v>24.96</v>
      </c>
      <c r="N251" s="7">
        <f t="shared" si="281"/>
        <v>26.64</v>
      </c>
      <c r="O251" s="26">
        <v>32.81</v>
      </c>
      <c r="P251" s="26">
        <v>32.31</v>
      </c>
      <c r="Q251" s="3"/>
      <c r="R251" s="8">
        <f t="shared" si="285"/>
        <v>6.1700000000000017</v>
      </c>
      <c r="S251" s="8">
        <f t="shared" si="287"/>
        <v>5.6700000000000017</v>
      </c>
      <c r="T251" s="8">
        <f t="shared" si="288"/>
        <v>1.0266222961730456</v>
      </c>
      <c r="U251" s="8">
        <f>M251*T251*T250*T249*T248*T247*T246</f>
        <v>21.223442022350152</v>
      </c>
      <c r="V251" s="19">
        <f t="shared" si="282"/>
        <v>45.759900867507866</v>
      </c>
      <c r="W251" s="13"/>
      <c r="X251" s="13"/>
      <c r="Y251" s="6">
        <v>42</v>
      </c>
      <c r="Z251" s="1">
        <v>9.02</v>
      </c>
      <c r="AA251" s="7">
        <f t="shared" si="283"/>
        <v>24.9</v>
      </c>
      <c r="AB251" s="26">
        <v>32.630000000000003</v>
      </c>
      <c r="AC251" s="26">
        <v>31.84</v>
      </c>
      <c r="AD251" s="3"/>
      <c r="AE251" s="8">
        <f t="shared" si="286"/>
        <v>7.730000000000004</v>
      </c>
      <c r="AF251" s="8">
        <f t="shared" si="289"/>
        <v>6.9400000000000013</v>
      </c>
      <c r="AG251" s="8">
        <f t="shared" si="290"/>
        <v>1.0065104166666672</v>
      </c>
      <c r="AH251" s="8">
        <f>Z251*AG251*AG250*AG249*AG248*AG247*AG246</f>
        <v>8.3181619650077963</v>
      </c>
      <c r="AI251" s="19">
        <f t="shared" si="284"/>
        <v>40.418668440271119</v>
      </c>
    </row>
    <row r="252" spans="1:46" x14ac:dyDescent="0.25">
      <c r="K252" s="13"/>
      <c r="L252" s="13"/>
      <c r="M252" s="13"/>
      <c r="N252" s="13"/>
      <c r="O252" s="13"/>
      <c r="P252" s="13"/>
      <c r="Q252" s="13"/>
      <c r="R252" s="13"/>
      <c r="S252" s="13"/>
      <c r="T252" s="45">
        <f>SUM(T246:T251)</f>
        <v>5.8598655465425145</v>
      </c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45">
        <f>SUM(AG246:AG251)</f>
        <v>5.9236803033385907</v>
      </c>
      <c r="AH252" s="13"/>
      <c r="AI252" s="13"/>
    </row>
    <row r="253" spans="1:46" ht="15.75" thickBot="1" x14ac:dyDescent="0.3"/>
    <row r="254" spans="1:46" ht="15.75" thickBot="1" x14ac:dyDescent="0.3">
      <c r="A254" s="35">
        <v>13</v>
      </c>
      <c r="B254" s="35" t="s">
        <v>66</v>
      </c>
      <c r="C254" s="35"/>
      <c r="D254" s="35"/>
      <c r="E254" s="35"/>
      <c r="F254" s="35"/>
      <c r="G254" s="35"/>
      <c r="H254" s="35"/>
      <c r="I254" s="35"/>
      <c r="J254" s="35"/>
      <c r="K254" s="15">
        <v>7000</v>
      </c>
      <c r="L254" s="93">
        <v>35491</v>
      </c>
      <c r="M254" s="94"/>
      <c r="N254" s="94"/>
      <c r="O254" s="94"/>
      <c r="P254" s="94"/>
      <c r="Q254" s="94"/>
      <c r="R254" s="94"/>
      <c r="S254" s="94"/>
      <c r="T254" s="94"/>
      <c r="U254" s="94"/>
      <c r="V254" s="95"/>
      <c r="W254" s="13"/>
      <c r="X254" s="15">
        <v>7001</v>
      </c>
      <c r="Y254" s="93">
        <v>35492</v>
      </c>
      <c r="Z254" s="94"/>
      <c r="AA254" s="94"/>
      <c r="AB254" s="94"/>
      <c r="AC254" s="94"/>
      <c r="AD254" s="94"/>
      <c r="AE254" s="94"/>
      <c r="AF254" s="94"/>
      <c r="AG254" s="94"/>
      <c r="AH254" s="94"/>
      <c r="AI254" s="95"/>
      <c r="AL254" s="31"/>
      <c r="AM254" s="31"/>
      <c r="AN254" s="31"/>
      <c r="AO254" s="31"/>
      <c r="AP254" s="31"/>
    </row>
    <row r="255" spans="1:46" ht="57" x14ac:dyDescent="0.25">
      <c r="B255" s="31" t="s">
        <v>52</v>
      </c>
      <c r="C255" s="31" t="s">
        <v>49</v>
      </c>
      <c r="D255" s="31" t="s">
        <v>50</v>
      </c>
      <c r="K255" s="13"/>
      <c r="L255" s="10" t="s">
        <v>0</v>
      </c>
      <c r="M255" s="11" t="s">
        <v>1</v>
      </c>
      <c r="N255" s="11" t="s">
        <v>2</v>
      </c>
      <c r="O255" s="11" t="s">
        <v>3</v>
      </c>
      <c r="P255" s="12" t="s">
        <v>4</v>
      </c>
      <c r="Q255" s="12" t="s">
        <v>5</v>
      </c>
      <c r="R255" s="11" t="s">
        <v>9</v>
      </c>
      <c r="S255" s="11" t="s">
        <v>10</v>
      </c>
      <c r="T255" s="11" t="s">
        <v>6</v>
      </c>
      <c r="U255" s="11" t="s">
        <v>7</v>
      </c>
      <c r="V255" s="5" t="s">
        <v>8</v>
      </c>
      <c r="W255" s="13"/>
      <c r="X255" s="13"/>
      <c r="Y255" s="10" t="s">
        <v>0</v>
      </c>
      <c r="Z255" s="11" t="s">
        <v>1</v>
      </c>
      <c r="AA255" s="11" t="s">
        <v>2</v>
      </c>
      <c r="AB255" s="11" t="s">
        <v>3</v>
      </c>
      <c r="AC255" s="12" t="s">
        <v>4</v>
      </c>
      <c r="AD255" s="12" t="s">
        <v>5</v>
      </c>
      <c r="AE255" s="11" t="s">
        <v>9</v>
      </c>
      <c r="AF255" s="11" t="s">
        <v>10</v>
      </c>
      <c r="AG255" s="11" t="s">
        <v>6</v>
      </c>
      <c r="AH255" s="11" t="s">
        <v>7</v>
      </c>
      <c r="AI255" s="5" t="s">
        <v>8</v>
      </c>
      <c r="AL255" s="87"/>
      <c r="AM255" s="87"/>
      <c r="AO255" s="87"/>
      <c r="AP255" s="87"/>
    </row>
    <row r="256" spans="1:46" x14ac:dyDescent="0.25">
      <c r="B256" s="31">
        <v>0</v>
      </c>
      <c r="C256" s="48">
        <f>AVERAGE(V256,V266)</f>
        <v>100</v>
      </c>
      <c r="D256" s="31">
        <f>STDEV(V256,V266)</f>
        <v>0</v>
      </c>
      <c r="K256" s="13"/>
      <c r="L256" s="6">
        <v>0</v>
      </c>
      <c r="M256" s="1">
        <v>43.75</v>
      </c>
      <c r="N256" s="26">
        <v>27.72</v>
      </c>
      <c r="O256" s="9"/>
      <c r="P256" s="26">
        <v>38.53</v>
      </c>
      <c r="Q256" s="7">
        <f>P256-N256</f>
        <v>10.810000000000002</v>
      </c>
      <c r="R256" s="2"/>
      <c r="S256" s="2"/>
      <c r="T256" s="2"/>
      <c r="U256" s="8">
        <f>M256</f>
        <v>43.75</v>
      </c>
      <c r="V256" s="19">
        <f>100*U256/$M$256</f>
        <v>100</v>
      </c>
      <c r="W256" s="13"/>
      <c r="X256" s="13"/>
      <c r="Y256" s="6">
        <v>0</v>
      </c>
      <c r="Z256" s="1">
        <v>20.22</v>
      </c>
      <c r="AA256" s="26">
        <v>25.35</v>
      </c>
      <c r="AB256" s="9"/>
      <c r="AC256" s="26">
        <v>42.42</v>
      </c>
      <c r="AD256" s="7">
        <f>AC256-AA256</f>
        <v>17.07</v>
      </c>
      <c r="AE256" s="2"/>
      <c r="AF256" s="2"/>
      <c r="AG256" s="2"/>
      <c r="AH256" s="8">
        <f>Z256</f>
        <v>20.22</v>
      </c>
      <c r="AI256" s="19">
        <f>100*AH256/$Z$256</f>
        <v>100</v>
      </c>
      <c r="AJ256" s="53"/>
      <c r="AK256" s="53"/>
      <c r="AL256" s="49"/>
      <c r="AO256" s="49"/>
      <c r="AQ256" s="53"/>
      <c r="AR256" s="53"/>
      <c r="AS256" s="53"/>
      <c r="AT256" s="53"/>
    </row>
    <row r="257" spans="2:46" x14ac:dyDescent="0.25">
      <c r="B257" s="31">
        <v>7</v>
      </c>
      <c r="C257" s="78">
        <f t="shared" ref="C257:C262" si="291">AVERAGE(V257,V267)</f>
        <v>75.66633755680391</v>
      </c>
      <c r="D257" s="31">
        <f t="shared" ref="D257:D262" si="292">STDEV(V257,V267)</f>
        <v>0.98260019794256359</v>
      </c>
      <c r="K257" s="13"/>
      <c r="L257" s="6">
        <v>7</v>
      </c>
      <c r="M257" s="1">
        <v>41.47</v>
      </c>
      <c r="N257" s="7">
        <f t="shared" ref="N257:N262" si="293">N256</f>
        <v>27.72</v>
      </c>
      <c r="O257" s="27">
        <v>36.270000000000003</v>
      </c>
      <c r="P257" s="26">
        <v>35.85</v>
      </c>
      <c r="Q257" s="3"/>
      <c r="R257" s="8">
        <f>O257-N257</f>
        <v>8.5500000000000043</v>
      </c>
      <c r="S257" s="8">
        <f>P257-N257</f>
        <v>8.1300000000000026</v>
      </c>
      <c r="T257" s="8">
        <f>R257/Q256</f>
        <v>0.79093432007400577</v>
      </c>
      <c r="U257" s="8">
        <f>M257*T257</f>
        <v>32.80004625346902</v>
      </c>
      <c r="V257" s="19">
        <f t="shared" ref="V257:V262" si="294">100*U257/$M$256</f>
        <v>74.971534293643472</v>
      </c>
      <c r="W257" s="13"/>
      <c r="X257" s="13"/>
      <c r="Y257" s="6">
        <v>7</v>
      </c>
      <c r="Z257" s="1">
        <v>16.71</v>
      </c>
      <c r="AA257" s="7">
        <f t="shared" ref="AA257:AA262" si="295">AA256</f>
        <v>25.35</v>
      </c>
      <c r="AB257" s="27">
        <v>40.71</v>
      </c>
      <c r="AC257" s="26">
        <v>39.57</v>
      </c>
      <c r="AD257" s="3"/>
      <c r="AE257" s="8">
        <f>AB257-AA257</f>
        <v>15.36</v>
      </c>
      <c r="AF257" s="8">
        <f>AC257-AA257</f>
        <v>14.219999999999999</v>
      </c>
      <c r="AG257" s="8">
        <f>AE257/AD256</f>
        <v>0.89982425307557112</v>
      </c>
      <c r="AH257" s="8">
        <f>Z257*AG257</f>
        <v>15.036063268892795</v>
      </c>
      <c r="AI257" s="19">
        <f t="shared" ref="AI257:AI262" si="296">100*AH257/$Z$256</f>
        <v>74.362330706690386</v>
      </c>
      <c r="AJ257" s="53"/>
      <c r="AK257" s="53"/>
      <c r="AL257" s="49"/>
      <c r="AO257" s="49"/>
      <c r="AQ257" s="53"/>
      <c r="AR257" s="53"/>
      <c r="AS257" s="53"/>
      <c r="AT257" s="53"/>
    </row>
    <row r="258" spans="2:46" x14ac:dyDescent="0.25">
      <c r="B258" s="31">
        <v>14</v>
      </c>
      <c r="C258" s="48">
        <f t="shared" si="291"/>
        <v>68.087540576650497</v>
      </c>
      <c r="D258" s="31">
        <f t="shared" si="292"/>
        <v>2.6121601832799182</v>
      </c>
      <c r="K258" s="13"/>
      <c r="L258" s="6">
        <v>14</v>
      </c>
      <c r="M258" s="1">
        <v>35.89</v>
      </c>
      <c r="N258" s="7">
        <f t="shared" si="293"/>
        <v>27.72</v>
      </c>
      <c r="O258" s="27">
        <v>36.020000000000003</v>
      </c>
      <c r="P258" s="26">
        <v>35.6</v>
      </c>
      <c r="Q258" s="3"/>
      <c r="R258" s="8">
        <f t="shared" ref="R258:R262" si="297">O258-N258</f>
        <v>8.3000000000000043</v>
      </c>
      <c r="S258" s="8">
        <f>P258-N258</f>
        <v>7.8800000000000026</v>
      </c>
      <c r="T258" s="8">
        <f>R258/S257</f>
        <v>1.0209102091020912</v>
      </c>
      <c r="U258" s="8">
        <f>M258*T257*T258</f>
        <v>28.980203173909644</v>
      </c>
      <c r="V258" s="19">
        <f t="shared" si="294"/>
        <v>66.240464397507765</v>
      </c>
      <c r="W258" s="13"/>
      <c r="X258" s="13"/>
      <c r="Y258" s="6">
        <v>14</v>
      </c>
      <c r="Z258" s="1">
        <v>13.95</v>
      </c>
      <c r="AA258" s="7">
        <f t="shared" si="295"/>
        <v>25.35</v>
      </c>
      <c r="AB258" s="27">
        <v>39.71</v>
      </c>
      <c r="AC258" s="26">
        <v>38.94</v>
      </c>
      <c r="AD258" s="3"/>
      <c r="AE258" s="8">
        <f t="shared" ref="AE258:AE262" si="298">AB258-AA258</f>
        <v>14.36</v>
      </c>
      <c r="AF258" s="8">
        <f>AC258-AA258</f>
        <v>13.589999999999996</v>
      </c>
      <c r="AG258" s="8">
        <f>AE258/AF257</f>
        <v>1.0098452883263009</v>
      </c>
      <c r="AH258" s="8">
        <f>Z258*AG257*AG258</f>
        <v>12.676131787946872</v>
      </c>
      <c r="AI258" s="19">
        <f t="shared" si="296"/>
        <v>62.691057309331718</v>
      </c>
      <c r="AL258" s="49"/>
      <c r="AO258" s="49"/>
    </row>
    <row r="259" spans="2:46" x14ac:dyDescent="0.25">
      <c r="B259" s="31">
        <v>21</v>
      </c>
      <c r="C259" s="48">
        <f t="shared" si="291"/>
        <v>61.168033540172345</v>
      </c>
      <c r="D259" s="31">
        <f t="shared" si="292"/>
        <v>0.26982287932432375</v>
      </c>
      <c r="K259" s="13"/>
      <c r="L259" s="6">
        <v>21</v>
      </c>
      <c r="M259" s="1">
        <v>32.83</v>
      </c>
      <c r="N259" s="7">
        <f t="shared" si="293"/>
        <v>27.72</v>
      </c>
      <c r="O259" s="27">
        <v>35.65</v>
      </c>
      <c r="P259" s="26">
        <v>35.25</v>
      </c>
      <c r="Q259" s="3"/>
      <c r="R259" s="8">
        <f t="shared" si="297"/>
        <v>7.93</v>
      </c>
      <c r="S259" s="8">
        <f t="shared" ref="S259:S262" si="299">P259-N259</f>
        <v>7.5300000000000011</v>
      </c>
      <c r="T259" s="8">
        <f t="shared" ref="T259:T262" si="300">R259/S258</f>
        <v>1.0063451776649743</v>
      </c>
      <c r="U259" s="8">
        <f>M259*T259*T258*T257</f>
        <v>26.677542479211244</v>
      </c>
      <c r="V259" s="19">
        <f t="shared" si="294"/>
        <v>60.97723995248284</v>
      </c>
      <c r="W259" s="13"/>
      <c r="X259" s="13"/>
      <c r="Y259" s="6">
        <v>21</v>
      </c>
      <c r="Z259" s="1">
        <v>12.57</v>
      </c>
      <c r="AA259" s="7">
        <f t="shared" si="295"/>
        <v>25.35</v>
      </c>
      <c r="AB259" s="27">
        <v>38.979999999999997</v>
      </c>
      <c r="AC259" s="26">
        <v>38.159999999999997</v>
      </c>
      <c r="AD259" s="3"/>
      <c r="AE259" s="8">
        <f t="shared" si="298"/>
        <v>13.629999999999995</v>
      </c>
      <c r="AF259" s="8">
        <f t="shared" ref="AF259:AF262" si="301">AC259-AA259</f>
        <v>12.809999999999995</v>
      </c>
      <c r="AG259" s="8">
        <f t="shared" ref="AG259:AG262" si="302">AE259/AF258</f>
        <v>1.002943340691685</v>
      </c>
      <c r="AH259" s="8">
        <f>Z259*AG259*AG258*AG257</f>
        <v>11.455768133907911</v>
      </c>
      <c r="AI259" s="19">
        <f t="shared" si="296"/>
        <v>56.655628753253765</v>
      </c>
      <c r="AL259" s="49"/>
      <c r="AO259" s="49"/>
    </row>
    <row r="260" spans="2:46" x14ac:dyDescent="0.25">
      <c r="B260" s="31">
        <v>28</v>
      </c>
      <c r="C260" s="48">
        <f t="shared" si="291"/>
        <v>56.892716087413923</v>
      </c>
      <c r="D260" s="31">
        <f t="shared" si="292"/>
        <v>0.48201427751007797</v>
      </c>
      <c r="K260" s="13"/>
      <c r="L260" s="6">
        <v>28</v>
      </c>
      <c r="M260" s="1">
        <v>30.61</v>
      </c>
      <c r="N260" s="7">
        <f t="shared" si="293"/>
        <v>27.72</v>
      </c>
      <c r="O260" s="26">
        <v>35.21</v>
      </c>
      <c r="P260" s="26">
        <v>34.799999999999997</v>
      </c>
      <c r="Q260" s="3"/>
      <c r="R260" s="8">
        <f t="shared" si="297"/>
        <v>7.490000000000002</v>
      </c>
      <c r="S260" s="8">
        <f t="shared" si="299"/>
        <v>7.0799999999999983</v>
      </c>
      <c r="T260" s="8">
        <f t="shared" si="300"/>
        <v>0.99468791500664022</v>
      </c>
      <c r="U260" s="8">
        <f>M260*T260*T259*T258*T257</f>
        <v>24.741447728881546</v>
      </c>
      <c r="V260" s="19">
        <f t="shared" si="294"/>
        <v>56.551880523157813</v>
      </c>
      <c r="W260" s="13"/>
      <c r="X260" s="13"/>
      <c r="Y260" s="6">
        <v>28</v>
      </c>
      <c r="Z260" s="1">
        <v>11.14</v>
      </c>
      <c r="AA260" s="7">
        <f t="shared" si="295"/>
        <v>25.35</v>
      </c>
      <c r="AB260" s="26">
        <v>38.14</v>
      </c>
      <c r="AC260" s="26">
        <v>37.42</v>
      </c>
      <c r="AD260" s="3"/>
      <c r="AE260" s="8">
        <f t="shared" si="298"/>
        <v>12.79</v>
      </c>
      <c r="AF260" s="8">
        <f t="shared" si="301"/>
        <v>12.07</v>
      </c>
      <c r="AG260" s="8">
        <f t="shared" si="302"/>
        <v>0.99843871975019549</v>
      </c>
      <c r="AH260" s="8">
        <f>Z260*AG260*AG259*AG258*AG257</f>
        <v>10.136675474051511</v>
      </c>
      <c r="AI260" s="19">
        <f t="shared" si="296"/>
        <v>50.131926182252776</v>
      </c>
      <c r="AL260" s="49"/>
      <c r="AO260" s="49"/>
    </row>
    <row r="261" spans="2:46" x14ac:dyDescent="0.25">
      <c r="B261" s="31">
        <v>35</v>
      </c>
      <c r="C261" s="48">
        <f t="shared" si="291"/>
        <v>51.777702012879345</v>
      </c>
      <c r="D261" s="31">
        <f t="shared" si="292"/>
        <v>0.34435796589698164</v>
      </c>
      <c r="K261" s="13"/>
      <c r="L261" s="6">
        <v>35</v>
      </c>
      <c r="M261" s="1">
        <v>27.24</v>
      </c>
      <c r="N261" s="7">
        <f t="shared" si="293"/>
        <v>27.72</v>
      </c>
      <c r="O261" s="26">
        <v>34.97</v>
      </c>
      <c r="P261" s="26">
        <v>34.56</v>
      </c>
      <c r="Q261" s="3"/>
      <c r="R261" s="8">
        <f t="shared" si="297"/>
        <v>7.25</v>
      </c>
      <c r="S261" s="8">
        <f t="shared" si="299"/>
        <v>6.8400000000000034</v>
      </c>
      <c r="T261" s="8">
        <f t="shared" si="300"/>
        <v>1.0240112994350286</v>
      </c>
      <c r="U261" s="8">
        <f>M261*T261*T260*T259*T258*T257</f>
        <v>22.54621432001662</v>
      </c>
      <c r="V261" s="19">
        <f t="shared" si="294"/>
        <v>51.534204160037987</v>
      </c>
      <c r="W261" s="13"/>
      <c r="X261" s="13"/>
      <c r="Y261" s="6">
        <v>35</v>
      </c>
      <c r="Z261" s="1">
        <v>10.28</v>
      </c>
      <c r="AA261" s="7">
        <f t="shared" si="295"/>
        <v>25.35</v>
      </c>
      <c r="AB261" s="26">
        <v>37.5</v>
      </c>
      <c r="AC261" s="26">
        <v>36.630000000000003</v>
      </c>
      <c r="AD261" s="3"/>
      <c r="AE261" s="8">
        <f t="shared" si="298"/>
        <v>12.149999999999999</v>
      </c>
      <c r="AF261" s="8">
        <f t="shared" si="301"/>
        <v>11.280000000000001</v>
      </c>
      <c r="AG261" s="8">
        <f t="shared" si="302"/>
        <v>1.0066280033140016</v>
      </c>
      <c r="AH261" s="8">
        <f>Z261*AG261*AG260*AG259*AG258*AG257</f>
        <v>9.4161306208991924</v>
      </c>
      <c r="AI261" s="19">
        <f t="shared" si="296"/>
        <v>46.568400696830828</v>
      </c>
      <c r="AL261" s="49"/>
      <c r="AO261" s="49"/>
    </row>
    <row r="262" spans="2:46" x14ac:dyDescent="0.25">
      <c r="B262" s="31">
        <v>42</v>
      </c>
      <c r="C262" s="78">
        <f t="shared" si="291"/>
        <v>50.05702406311422</v>
      </c>
      <c r="D262" s="31">
        <f t="shared" si="292"/>
        <v>0.46576055680553818</v>
      </c>
      <c r="K262" s="13"/>
      <c r="L262" s="6">
        <v>42</v>
      </c>
      <c r="M262" s="1">
        <v>26.44</v>
      </c>
      <c r="N262" s="7">
        <f t="shared" si="293"/>
        <v>27.72</v>
      </c>
      <c r="O262" s="26">
        <v>34.61</v>
      </c>
      <c r="P262" s="26">
        <v>34.1</v>
      </c>
      <c r="Q262" s="3"/>
      <c r="R262" s="8">
        <f t="shared" si="297"/>
        <v>6.8900000000000006</v>
      </c>
      <c r="S262" s="8">
        <f t="shared" si="299"/>
        <v>6.3800000000000026</v>
      </c>
      <c r="T262" s="8">
        <f t="shared" si="300"/>
        <v>1.0073099415204674</v>
      </c>
      <c r="U262" s="8">
        <f>M262*T262*T261*T260*T259*T258*T257</f>
        <v>22.04403534866778</v>
      </c>
      <c r="V262" s="19">
        <f t="shared" si="294"/>
        <v>50.386366511240638</v>
      </c>
      <c r="W262" s="13"/>
      <c r="X262" s="13"/>
      <c r="Y262" s="6">
        <v>42</v>
      </c>
      <c r="Z262" s="1">
        <v>9.2200000000000006</v>
      </c>
      <c r="AA262" s="7">
        <f t="shared" si="295"/>
        <v>25.35</v>
      </c>
      <c r="AB262" s="26">
        <v>36.68</v>
      </c>
      <c r="AC262" s="26">
        <v>35.340000000000003</v>
      </c>
      <c r="AD262" s="3"/>
      <c r="AE262" s="8">
        <f t="shared" si="298"/>
        <v>11.329999999999998</v>
      </c>
      <c r="AF262" s="8">
        <f t="shared" si="301"/>
        <v>9.990000000000002</v>
      </c>
      <c r="AG262" s="8">
        <f t="shared" si="302"/>
        <v>1.0044326241134749</v>
      </c>
      <c r="AH262" s="8">
        <f>Z262*AG262*AG261*AG260*AG259*AG258*AG257</f>
        <v>8.482641072994662</v>
      </c>
      <c r="AI262" s="19">
        <f t="shared" si="296"/>
        <v>41.951736266046801</v>
      </c>
      <c r="AL262" s="49"/>
      <c r="AO262" s="49"/>
    </row>
    <row r="263" spans="2:46" ht="15.75" thickBot="1" x14ac:dyDescent="0.3">
      <c r="K263" s="13"/>
      <c r="L263" s="13"/>
      <c r="M263" s="13"/>
      <c r="N263" s="13"/>
      <c r="O263" s="13"/>
      <c r="P263" s="13"/>
      <c r="Q263" s="13"/>
      <c r="R263" s="13"/>
      <c r="S263" s="13"/>
      <c r="T263" s="45">
        <f>SUM(T257:T262)</f>
        <v>5.8441988628032071</v>
      </c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45">
        <f>SUM(AG257:AG262)</f>
        <v>5.9221122292712298</v>
      </c>
      <c r="AH263" s="13"/>
      <c r="AI263" s="13"/>
    </row>
    <row r="264" spans="2:46" ht="15.75" thickBot="1" x14ac:dyDescent="0.3">
      <c r="K264" s="15">
        <v>7000</v>
      </c>
      <c r="L264" s="93">
        <v>35493</v>
      </c>
      <c r="M264" s="94"/>
      <c r="N264" s="94"/>
      <c r="O264" s="94"/>
      <c r="P264" s="94"/>
      <c r="Q264" s="94"/>
      <c r="R264" s="94"/>
      <c r="S264" s="94"/>
      <c r="T264" s="94"/>
      <c r="U264" s="94"/>
      <c r="V264" s="95"/>
      <c r="W264" s="13"/>
      <c r="X264" s="15">
        <v>7001</v>
      </c>
      <c r="Y264" s="93">
        <v>35494</v>
      </c>
      <c r="Z264" s="94"/>
      <c r="AA264" s="94"/>
      <c r="AB264" s="94"/>
      <c r="AC264" s="94"/>
      <c r="AD264" s="94"/>
      <c r="AE264" s="94"/>
      <c r="AF264" s="94"/>
      <c r="AG264" s="94"/>
      <c r="AH264" s="94"/>
      <c r="AI264" s="95"/>
    </row>
    <row r="265" spans="2:46" ht="57" x14ac:dyDescent="0.25">
      <c r="B265" s="31" t="s">
        <v>51</v>
      </c>
      <c r="C265" s="31" t="s">
        <v>49</v>
      </c>
      <c r="D265" s="31" t="s">
        <v>50</v>
      </c>
      <c r="K265" s="13"/>
      <c r="L265" s="10" t="s">
        <v>0</v>
      </c>
      <c r="M265" s="11" t="s">
        <v>1</v>
      </c>
      <c r="N265" s="11" t="s">
        <v>2</v>
      </c>
      <c r="O265" s="11" t="s">
        <v>3</v>
      </c>
      <c r="P265" s="12" t="s">
        <v>4</v>
      </c>
      <c r="Q265" s="12" t="s">
        <v>5</v>
      </c>
      <c r="R265" s="11" t="s">
        <v>9</v>
      </c>
      <c r="S265" s="11" t="s">
        <v>10</v>
      </c>
      <c r="T265" s="11" t="s">
        <v>6</v>
      </c>
      <c r="U265" s="11" t="s">
        <v>7</v>
      </c>
      <c r="V265" s="5" t="s">
        <v>8</v>
      </c>
      <c r="W265" s="13"/>
      <c r="X265" s="13"/>
      <c r="Y265" s="10" t="s">
        <v>0</v>
      </c>
      <c r="Z265" s="11" t="s">
        <v>1</v>
      </c>
      <c r="AA265" s="11" t="s">
        <v>2</v>
      </c>
      <c r="AB265" s="11" t="s">
        <v>3</v>
      </c>
      <c r="AC265" s="12" t="s">
        <v>4</v>
      </c>
      <c r="AD265" s="12" t="s">
        <v>5</v>
      </c>
      <c r="AE265" s="11" t="s">
        <v>9</v>
      </c>
      <c r="AF265" s="11" t="s">
        <v>10</v>
      </c>
      <c r="AG265" s="11" t="s">
        <v>6</v>
      </c>
      <c r="AH265" s="11" t="s">
        <v>7</v>
      </c>
      <c r="AI265" s="5" t="s">
        <v>8</v>
      </c>
    </row>
    <row r="266" spans="2:46" x14ac:dyDescent="0.25">
      <c r="B266" s="31">
        <v>0</v>
      </c>
      <c r="C266" s="48">
        <f>AVERAGE(AI256,AI266)</f>
        <v>100</v>
      </c>
      <c r="D266" s="31">
        <f>STDEV(AI256,AI266)</f>
        <v>0</v>
      </c>
      <c r="K266" s="13"/>
      <c r="L266" s="6">
        <v>0</v>
      </c>
      <c r="M266" s="1">
        <v>42.5</v>
      </c>
      <c r="N266" s="26">
        <v>25.47</v>
      </c>
      <c r="O266" s="9"/>
      <c r="P266" s="26">
        <v>38.67</v>
      </c>
      <c r="Q266" s="7">
        <f>P266-N266</f>
        <v>13.200000000000003</v>
      </c>
      <c r="R266" s="2"/>
      <c r="S266" s="2"/>
      <c r="T266" s="2"/>
      <c r="U266" s="8">
        <f>M266</f>
        <v>42.5</v>
      </c>
      <c r="V266" s="19">
        <f>100*U266/$M$266</f>
        <v>100</v>
      </c>
      <c r="W266" s="13"/>
      <c r="X266" s="13"/>
      <c r="Y266" s="6">
        <v>0</v>
      </c>
      <c r="Z266" s="1">
        <v>21.18</v>
      </c>
      <c r="AA266" s="26">
        <v>26.18</v>
      </c>
      <c r="AB266" s="9"/>
      <c r="AC266" s="26">
        <v>46.61</v>
      </c>
      <c r="AD266" s="7">
        <f>AC266-AA266</f>
        <v>20.43</v>
      </c>
      <c r="AE266" s="2"/>
      <c r="AF266" s="2"/>
      <c r="AG266" s="2"/>
      <c r="AH266" s="8">
        <f>Z266</f>
        <v>21.18</v>
      </c>
      <c r="AI266" s="19">
        <f>100*AH266/$Z$266</f>
        <v>100</v>
      </c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</row>
    <row r="267" spans="2:46" x14ac:dyDescent="0.25">
      <c r="B267" s="31">
        <v>7</v>
      </c>
      <c r="C267" s="78">
        <f t="shared" ref="C267:C272" si="303">AVERAGE(AI257,AI267)</f>
        <v>73.561592404049662</v>
      </c>
      <c r="D267" s="31">
        <f t="shared" ref="D267:D272" si="304">STDEV(AI257,AI267)</f>
        <v>1.1324149675061237</v>
      </c>
      <c r="K267" s="13"/>
      <c r="L267" s="6">
        <v>7</v>
      </c>
      <c r="M267" s="1">
        <v>41.35</v>
      </c>
      <c r="N267" s="7">
        <f t="shared" ref="N267:N272" si="305">N266</f>
        <v>25.47</v>
      </c>
      <c r="O267" s="27">
        <v>35.83</v>
      </c>
      <c r="P267" s="26">
        <v>35.51</v>
      </c>
      <c r="Q267" s="3"/>
      <c r="R267" s="8">
        <f>O267-N267</f>
        <v>10.36</v>
      </c>
      <c r="S267" s="8">
        <f>P267-N267</f>
        <v>10.039999999999999</v>
      </c>
      <c r="T267" s="8">
        <f>R267/Q266</f>
        <v>0.78484848484848468</v>
      </c>
      <c r="U267" s="8">
        <f>M267*T267</f>
        <v>32.453484848484841</v>
      </c>
      <c r="V267" s="19">
        <f t="shared" ref="V267:V272" si="306">100*U267/$M$266</f>
        <v>76.361140819964334</v>
      </c>
      <c r="W267" s="13"/>
      <c r="X267" s="13"/>
      <c r="Y267" s="6">
        <v>7</v>
      </c>
      <c r="Z267" s="1">
        <v>17.28</v>
      </c>
      <c r="AA267" s="7">
        <f t="shared" ref="AA267:AA272" si="307">AA266</f>
        <v>26.18</v>
      </c>
      <c r="AB267" s="27">
        <v>44.4</v>
      </c>
      <c r="AC267" s="26">
        <v>43.35</v>
      </c>
      <c r="AD267" s="3"/>
      <c r="AE267" s="8">
        <f>AB267-AA267</f>
        <v>18.22</v>
      </c>
      <c r="AF267" s="8">
        <f>AC267-AA267</f>
        <v>17.170000000000002</v>
      </c>
      <c r="AG267" s="8">
        <f>AE267/AD266</f>
        <v>0.89182574645129709</v>
      </c>
      <c r="AH267" s="8">
        <f>Z267*AG267</f>
        <v>15.410748898678415</v>
      </c>
      <c r="AI267" s="19">
        <f t="shared" ref="AI267:AI272" si="308">100*AH267/$Z$266</f>
        <v>72.760854101408938</v>
      </c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</row>
    <row r="268" spans="2:46" x14ac:dyDescent="0.25">
      <c r="B268" s="31">
        <v>14</v>
      </c>
      <c r="C268" s="48">
        <f t="shared" si="303"/>
        <v>64.786511134769455</v>
      </c>
      <c r="D268" s="31">
        <f t="shared" si="304"/>
        <v>2.9634192192606363</v>
      </c>
      <c r="K268" s="13"/>
      <c r="L268" s="6">
        <v>14</v>
      </c>
      <c r="M268" s="1">
        <v>37.869999999999997</v>
      </c>
      <c r="N268" s="7">
        <f t="shared" si="305"/>
        <v>25.47</v>
      </c>
      <c r="O268" s="27">
        <v>35.51</v>
      </c>
      <c r="P268" s="26">
        <v>35.08</v>
      </c>
      <c r="Q268" s="3"/>
      <c r="R268" s="8">
        <f t="shared" ref="R268:R272" si="309">O268-N268</f>
        <v>10.039999999999999</v>
      </c>
      <c r="S268" s="8">
        <f>P268-N268</f>
        <v>9.61</v>
      </c>
      <c r="T268" s="8">
        <f>R268/S267</f>
        <v>1</v>
      </c>
      <c r="U268" s="8">
        <f>M268*T267*T268</f>
        <v>29.722212121212113</v>
      </c>
      <c r="V268" s="19">
        <f t="shared" si="306"/>
        <v>69.934616755793215</v>
      </c>
      <c r="W268" s="13"/>
      <c r="X268" s="13"/>
      <c r="Y268" s="6">
        <v>14</v>
      </c>
      <c r="Z268" s="1">
        <v>15.62</v>
      </c>
      <c r="AA268" s="7">
        <f t="shared" si="307"/>
        <v>26.18</v>
      </c>
      <c r="AB268" s="27">
        <v>43.64</v>
      </c>
      <c r="AC268" s="26">
        <v>42.67</v>
      </c>
      <c r="AD268" s="3"/>
      <c r="AE268" s="8">
        <f t="shared" ref="AE268:AE272" si="310">AB268-AA268</f>
        <v>17.46</v>
      </c>
      <c r="AF268" s="8">
        <f>AC268-AA268</f>
        <v>16.490000000000002</v>
      </c>
      <c r="AG268" s="8">
        <f>AE268/AF267</f>
        <v>1.0168899242865463</v>
      </c>
      <c r="AH268" s="8">
        <f>Z268*AG267*AG268</f>
        <v>14.165600178571886</v>
      </c>
      <c r="AI268" s="19">
        <f t="shared" si="308"/>
        <v>66.881964960207199</v>
      </c>
    </row>
    <row r="269" spans="2:46" x14ac:dyDescent="0.25">
      <c r="B269" s="31">
        <v>21</v>
      </c>
      <c r="C269" s="48">
        <f t="shared" si="303"/>
        <v>58.094237973646763</v>
      </c>
      <c r="D269" s="31">
        <f t="shared" si="304"/>
        <v>2.0345006704347623</v>
      </c>
      <c r="K269" s="13"/>
      <c r="L269" s="6">
        <v>21</v>
      </c>
      <c r="M269" s="1">
        <v>33.020000000000003</v>
      </c>
      <c r="N269" s="7">
        <f t="shared" si="305"/>
        <v>25.47</v>
      </c>
      <c r="O269" s="27">
        <v>35.14</v>
      </c>
      <c r="P269" s="26">
        <v>34.770000000000003</v>
      </c>
      <c r="Q269" s="3"/>
      <c r="R269" s="8">
        <f t="shared" si="309"/>
        <v>9.6700000000000017</v>
      </c>
      <c r="S269" s="8">
        <f t="shared" ref="S269:S272" si="311">P269-N269</f>
        <v>9.3000000000000043</v>
      </c>
      <c r="T269" s="8">
        <f t="shared" ref="T269:T272" si="312">R269/S268</f>
        <v>1.0062434963579607</v>
      </c>
      <c r="U269" s="8">
        <f>M269*T269*T268*T267</f>
        <v>26.077501529341287</v>
      </c>
      <c r="V269" s="19">
        <f t="shared" si="306"/>
        <v>61.358827127861858</v>
      </c>
      <c r="W269" s="13"/>
      <c r="X269" s="13"/>
      <c r="Y269" s="6">
        <v>21</v>
      </c>
      <c r="Z269" s="1">
        <v>13.87</v>
      </c>
      <c r="AA269" s="7">
        <f t="shared" si="307"/>
        <v>26.18</v>
      </c>
      <c r="AB269" s="27">
        <v>42.71</v>
      </c>
      <c r="AC269" s="26">
        <v>41.96</v>
      </c>
      <c r="AD269" s="3"/>
      <c r="AE269" s="8">
        <f t="shared" si="310"/>
        <v>16.53</v>
      </c>
      <c r="AF269" s="8">
        <f t="shared" ref="AF269:AF272" si="313">AC269-AA269</f>
        <v>15.780000000000001</v>
      </c>
      <c r="AG269" s="8">
        <f t="shared" ref="AG269:AG272" si="314">AE269/AF268</f>
        <v>1.0024257125530625</v>
      </c>
      <c r="AH269" s="8">
        <f>Z269*AG269*AG268*AG267</f>
        <v>12.609057035697623</v>
      </c>
      <c r="AI269" s="19">
        <f t="shared" si="308"/>
        <v>59.532847194039761</v>
      </c>
    </row>
    <row r="270" spans="2:46" x14ac:dyDescent="0.25">
      <c r="B270" s="31">
        <v>28</v>
      </c>
      <c r="C270" s="48">
        <f t="shared" si="303"/>
        <v>51.307939077881258</v>
      </c>
      <c r="D270" s="31">
        <f t="shared" si="304"/>
        <v>1.6631333865234488</v>
      </c>
      <c r="K270" s="13"/>
      <c r="L270" s="6">
        <v>28</v>
      </c>
      <c r="M270" s="1">
        <v>30.8</v>
      </c>
      <c r="N270" s="7">
        <f t="shared" si="305"/>
        <v>25.47</v>
      </c>
      <c r="O270" s="26">
        <v>34.770000000000003</v>
      </c>
      <c r="P270" s="26">
        <v>34.340000000000003</v>
      </c>
      <c r="Q270" s="3"/>
      <c r="R270" s="8">
        <f t="shared" si="309"/>
        <v>9.3000000000000043</v>
      </c>
      <c r="S270" s="8">
        <f t="shared" si="311"/>
        <v>8.8700000000000045</v>
      </c>
      <c r="T270" s="8">
        <f t="shared" si="312"/>
        <v>1</v>
      </c>
      <c r="U270" s="8">
        <f>M270*T270*T269*T268*T267</f>
        <v>24.324259451959765</v>
      </c>
      <c r="V270" s="19">
        <f t="shared" si="306"/>
        <v>57.233551651670034</v>
      </c>
      <c r="W270" s="13"/>
      <c r="X270" s="13"/>
      <c r="Y270" s="6">
        <v>28</v>
      </c>
      <c r="Z270" s="1">
        <v>12.22</v>
      </c>
      <c r="AA270" s="7">
        <f t="shared" si="307"/>
        <v>26.18</v>
      </c>
      <c r="AB270" s="26">
        <v>41.97</v>
      </c>
      <c r="AC270" s="26">
        <v>41.13</v>
      </c>
      <c r="AD270" s="3"/>
      <c r="AE270" s="8">
        <f t="shared" si="310"/>
        <v>15.79</v>
      </c>
      <c r="AF270" s="8">
        <f t="shared" si="313"/>
        <v>14.950000000000003</v>
      </c>
      <c r="AG270" s="8">
        <f t="shared" si="314"/>
        <v>1.00063371356147</v>
      </c>
      <c r="AH270" s="8">
        <f>Z270*AG270*AG269*AG268*AG267</f>
        <v>11.116101027989362</v>
      </c>
      <c r="AI270" s="19">
        <f t="shared" si="308"/>
        <v>52.483951973509733</v>
      </c>
    </row>
    <row r="271" spans="2:46" x14ac:dyDescent="0.25">
      <c r="B271" s="31">
        <v>35</v>
      </c>
      <c r="C271" s="48">
        <f t="shared" si="303"/>
        <v>45.54502744465961</v>
      </c>
      <c r="D271" s="31">
        <f t="shared" si="304"/>
        <v>1.4472683325903986</v>
      </c>
      <c r="K271" s="13"/>
      <c r="L271" s="6">
        <v>35</v>
      </c>
      <c r="M271" s="1">
        <v>28.09</v>
      </c>
      <c r="N271" s="7">
        <f t="shared" si="305"/>
        <v>25.47</v>
      </c>
      <c r="O271" s="26">
        <v>34.31</v>
      </c>
      <c r="P271" s="26">
        <v>33.909999999999997</v>
      </c>
      <c r="Q271" s="3"/>
      <c r="R271" s="8">
        <f t="shared" si="309"/>
        <v>8.8400000000000034</v>
      </c>
      <c r="S271" s="8">
        <f t="shared" si="311"/>
        <v>8.4399999999999977</v>
      </c>
      <c r="T271" s="8">
        <f t="shared" si="312"/>
        <v>0.99661781285231099</v>
      </c>
      <c r="U271" s="8">
        <f>M271*T271*T270*T269*T268*T267</f>
        <v>22.109009942931301</v>
      </c>
      <c r="V271" s="19">
        <f t="shared" si="306"/>
        <v>52.02119986572071</v>
      </c>
      <c r="W271" s="13"/>
      <c r="X271" s="13"/>
      <c r="Y271" s="6">
        <v>35</v>
      </c>
      <c r="Z271" s="1">
        <v>10.38</v>
      </c>
      <c r="AA271" s="7">
        <f t="shared" si="307"/>
        <v>26.18</v>
      </c>
      <c r="AB271" s="26">
        <v>41.11</v>
      </c>
      <c r="AC271" s="26">
        <v>40.340000000000003</v>
      </c>
      <c r="AD271" s="3"/>
      <c r="AE271" s="8">
        <f t="shared" si="310"/>
        <v>14.93</v>
      </c>
      <c r="AF271" s="8">
        <f t="shared" si="313"/>
        <v>14.160000000000004</v>
      </c>
      <c r="AG271" s="8">
        <f t="shared" si="314"/>
        <v>0.99866220735785938</v>
      </c>
      <c r="AH271" s="8">
        <f>Z271*AG271*AG270*AG269*AG268*AG267</f>
        <v>9.4296863579690413</v>
      </c>
      <c r="AI271" s="19">
        <f t="shared" si="308"/>
        <v>44.521654192488391</v>
      </c>
    </row>
    <row r="272" spans="2:46" x14ac:dyDescent="0.25">
      <c r="B272" s="31">
        <v>42</v>
      </c>
      <c r="C272" s="78">
        <f t="shared" si="303"/>
        <v>42.64028460269391</v>
      </c>
      <c r="D272" s="31">
        <f t="shared" si="304"/>
        <v>0.97375439603577751</v>
      </c>
      <c r="K272" s="13"/>
      <c r="L272" s="6">
        <v>42</v>
      </c>
      <c r="M272" s="1">
        <v>26.23</v>
      </c>
      <c r="N272" s="7">
        <f t="shared" si="305"/>
        <v>25.47</v>
      </c>
      <c r="O272" s="26">
        <v>34.11</v>
      </c>
      <c r="P272" s="26">
        <v>33.61</v>
      </c>
      <c r="Q272" s="3"/>
      <c r="R272" s="8">
        <f t="shared" si="309"/>
        <v>8.64</v>
      </c>
      <c r="S272" s="8">
        <f t="shared" si="311"/>
        <v>8.14</v>
      </c>
      <c r="T272" s="8">
        <f t="shared" si="312"/>
        <v>1.0236966824644553</v>
      </c>
      <c r="U272" s="8">
        <f>M272*T272*T271*T270*T269*T268*T267</f>
        <v>21.134264686369818</v>
      </c>
      <c r="V272" s="19">
        <f t="shared" si="306"/>
        <v>49.727681614987802</v>
      </c>
      <c r="W272" s="13"/>
      <c r="X272" s="13"/>
      <c r="Y272" s="6">
        <v>42</v>
      </c>
      <c r="Z272" s="1">
        <v>10.01</v>
      </c>
      <c r="AA272" s="7">
        <f t="shared" si="307"/>
        <v>26.18</v>
      </c>
      <c r="AB272" s="26">
        <v>40.47</v>
      </c>
      <c r="AC272" s="26">
        <v>39.32</v>
      </c>
      <c r="AD272" s="3"/>
      <c r="AE272" s="8">
        <f t="shared" si="310"/>
        <v>14.29</v>
      </c>
      <c r="AF272" s="8">
        <f t="shared" si="313"/>
        <v>13.14</v>
      </c>
      <c r="AG272" s="8">
        <f t="shared" si="314"/>
        <v>1.0091807909604515</v>
      </c>
      <c r="AH272" s="8">
        <f>Z272*AG272*AG271*AG270*AG269*AG268*AG267</f>
        <v>9.1770468165524282</v>
      </c>
      <c r="AI272" s="19">
        <f t="shared" si="308"/>
        <v>43.328832939341019</v>
      </c>
    </row>
    <row r="273" spans="1:46" x14ac:dyDescent="0.25">
      <c r="K273" s="13"/>
      <c r="L273" s="13"/>
      <c r="M273" s="13"/>
      <c r="N273" s="13"/>
      <c r="O273" s="13"/>
      <c r="P273" s="13"/>
      <c r="Q273" s="13"/>
      <c r="R273" s="13"/>
      <c r="S273" s="13"/>
      <c r="T273" s="45">
        <f>SUM(T267:T272)</f>
        <v>5.8114064765232119</v>
      </c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45">
        <f>SUM(AG267:AG272)</f>
        <v>5.9196180951706872</v>
      </c>
      <c r="AH273" s="13"/>
      <c r="AI273" s="13"/>
    </row>
    <row r="274" spans="1:46" ht="15.75" thickBot="1" x14ac:dyDescent="0.3">
      <c r="Q274" s="49"/>
      <c r="S274" s="33"/>
    </row>
    <row r="275" spans="1:46" ht="15.75" thickBot="1" x14ac:dyDescent="0.3">
      <c r="A275" s="35">
        <v>14</v>
      </c>
      <c r="B275" s="35" t="s">
        <v>67</v>
      </c>
      <c r="C275" s="35"/>
      <c r="D275" s="35"/>
      <c r="E275" s="35"/>
      <c r="F275" s="35"/>
      <c r="G275" s="35"/>
      <c r="H275" s="35"/>
      <c r="I275" s="35"/>
      <c r="J275" s="35"/>
      <c r="K275" s="15">
        <v>7000</v>
      </c>
      <c r="L275" s="93">
        <v>35536</v>
      </c>
      <c r="M275" s="94"/>
      <c r="N275" s="94"/>
      <c r="O275" s="94"/>
      <c r="P275" s="94"/>
      <c r="Q275" s="94"/>
      <c r="R275" s="94"/>
      <c r="S275" s="94"/>
      <c r="T275" s="94"/>
      <c r="U275" s="94"/>
      <c r="V275" s="95"/>
      <c r="W275" s="13"/>
      <c r="X275" s="15">
        <v>7001</v>
      </c>
      <c r="Y275" s="93">
        <v>35537</v>
      </c>
      <c r="Z275" s="94"/>
      <c r="AA275" s="94"/>
      <c r="AB275" s="94"/>
      <c r="AC275" s="94"/>
      <c r="AD275" s="94"/>
      <c r="AE275" s="94"/>
      <c r="AF275" s="94"/>
      <c r="AG275" s="94"/>
      <c r="AH275" s="94"/>
      <c r="AI275" s="95"/>
      <c r="AL275" s="31"/>
      <c r="AM275" s="31"/>
      <c r="AN275" s="31"/>
      <c r="AO275" s="31"/>
      <c r="AP275" s="31"/>
    </row>
    <row r="276" spans="1:46" ht="57" x14ac:dyDescent="0.25">
      <c r="B276" s="31" t="s">
        <v>52</v>
      </c>
      <c r="C276" s="31" t="s">
        <v>49</v>
      </c>
      <c r="D276" s="31" t="s">
        <v>50</v>
      </c>
      <c r="K276" s="13"/>
      <c r="L276" s="10" t="s">
        <v>0</v>
      </c>
      <c r="M276" s="11" t="s">
        <v>1</v>
      </c>
      <c r="N276" s="11" t="s">
        <v>2</v>
      </c>
      <c r="O276" s="11" t="s">
        <v>3</v>
      </c>
      <c r="P276" s="12" t="s">
        <v>4</v>
      </c>
      <c r="Q276" s="12" t="s">
        <v>5</v>
      </c>
      <c r="R276" s="11" t="s">
        <v>9</v>
      </c>
      <c r="S276" s="11" t="s">
        <v>10</v>
      </c>
      <c r="T276" s="11" t="s">
        <v>6</v>
      </c>
      <c r="U276" s="11" t="s">
        <v>7</v>
      </c>
      <c r="V276" s="5" t="s">
        <v>8</v>
      </c>
      <c r="W276" s="13"/>
      <c r="X276" s="13"/>
      <c r="Y276" s="10" t="s">
        <v>0</v>
      </c>
      <c r="Z276" s="11" t="s">
        <v>1</v>
      </c>
      <c r="AA276" s="11" t="s">
        <v>2</v>
      </c>
      <c r="AB276" s="11" t="s">
        <v>3</v>
      </c>
      <c r="AC276" s="12" t="s">
        <v>4</v>
      </c>
      <c r="AD276" s="12" t="s">
        <v>5</v>
      </c>
      <c r="AE276" s="11" t="s">
        <v>9</v>
      </c>
      <c r="AF276" s="11" t="s">
        <v>10</v>
      </c>
      <c r="AG276" s="11" t="s">
        <v>6</v>
      </c>
      <c r="AH276" s="11" t="s">
        <v>7</v>
      </c>
      <c r="AI276" s="5" t="s">
        <v>8</v>
      </c>
      <c r="AL276" s="87"/>
      <c r="AM276" s="87"/>
      <c r="AO276" s="87"/>
      <c r="AP276" s="87"/>
    </row>
    <row r="277" spans="1:46" x14ac:dyDescent="0.25">
      <c r="B277" s="31">
        <v>0</v>
      </c>
      <c r="C277" s="48">
        <f>AVERAGE(V277,V287)</f>
        <v>100</v>
      </c>
      <c r="D277" s="31">
        <f>STDEV(V277,V287)</f>
        <v>0</v>
      </c>
      <c r="K277" s="13"/>
      <c r="L277" s="6">
        <v>0</v>
      </c>
      <c r="M277" s="1">
        <v>46.52</v>
      </c>
      <c r="N277" s="26">
        <v>27.26</v>
      </c>
      <c r="O277" s="9"/>
      <c r="P277" s="26">
        <v>37.950000000000003</v>
      </c>
      <c r="Q277" s="7">
        <f>P277-N277</f>
        <v>10.690000000000001</v>
      </c>
      <c r="R277" s="2"/>
      <c r="S277" s="2"/>
      <c r="T277" s="2"/>
      <c r="U277" s="8">
        <f>M277</f>
        <v>46.52</v>
      </c>
      <c r="V277" s="19">
        <f>100*U277/$M$277</f>
        <v>100</v>
      </c>
      <c r="W277" s="13"/>
      <c r="X277" s="13"/>
      <c r="Y277" s="6">
        <v>0</v>
      </c>
      <c r="Z277" s="1">
        <v>20.98</v>
      </c>
      <c r="AA277" s="26">
        <v>26.11</v>
      </c>
      <c r="AB277" s="9"/>
      <c r="AC277" s="26">
        <v>51.11</v>
      </c>
      <c r="AD277" s="7">
        <f>AC277-AA277</f>
        <v>25</v>
      </c>
      <c r="AE277" s="2"/>
      <c r="AF277" s="2"/>
      <c r="AG277" s="2"/>
      <c r="AH277" s="8">
        <f>Z277</f>
        <v>20.98</v>
      </c>
      <c r="AI277" s="19">
        <f>100*AH277/$Z$277</f>
        <v>100</v>
      </c>
      <c r="AJ277" s="53"/>
      <c r="AK277" s="53"/>
      <c r="AL277" s="49"/>
      <c r="AO277" s="49"/>
      <c r="AQ277" s="53"/>
      <c r="AR277" s="53"/>
      <c r="AS277" s="53"/>
      <c r="AT277" s="53"/>
    </row>
    <row r="278" spans="1:46" x14ac:dyDescent="0.25">
      <c r="B278" s="31">
        <v>7</v>
      </c>
      <c r="C278" s="78">
        <f t="shared" ref="C278:C283" si="315">AVERAGE(V278,V288)</f>
        <v>71.507850144748076</v>
      </c>
      <c r="D278" s="31">
        <f t="shared" ref="D278:D283" si="316">STDEV(V278,V288)</f>
        <v>1.422042894017036</v>
      </c>
      <c r="K278" s="13"/>
      <c r="L278" s="6">
        <v>7</v>
      </c>
      <c r="M278" s="1">
        <v>41.98</v>
      </c>
      <c r="N278" s="7">
        <f t="shared" ref="N278:N283" si="317">N277</f>
        <v>27.26</v>
      </c>
      <c r="O278" s="27">
        <v>35.85</v>
      </c>
      <c r="P278" s="26">
        <v>35.43</v>
      </c>
      <c r="Q278" s="3"/>
      <c r="R278" s="8">
        <f>O278-N278</f>
        <v>8.59</v>
      </c>
      <c r="S278" s="8">
        <f>P278-N278</f>
        <v>8.1699999999999982</v>
      </c>
      <c r="T278" s="8">
        <f>R278/Q277</f>
        <v>0.80355472404115991</v>
      </c>
      <c r="U278" s="8">
        <f>M278*T278</f>
        <v>33.733227315247888</v>
      </c>
      <c r="V278" s="19">
        <f t="shared" ref="V278:V283" si="318">100*U278/$M$277</f>
        <v>72.513386318245665</v>
      </c>
      <c r="W278" s="13"/>
      <c r="X278" s="13"/>
      <c r="Y278" s="6">
        <v>7</v>
      </c>
      <c r="Z278" s="1">
        <v>16.23</v>
      </c>
      <c r="AA278" s="7">
        <f t="shared" ref="AA278:AA283" si="319">AA277</f>
        <v>26.11</v>
      </c>
      <c r="AB278" s="27">
        <v>48.92</v>
      </c>
      <c r="AC278" s="26">
        <v>48.1</v>
      </c>
      <c r="AD278" s="3"/>
      <c r="AE278" s="8">
        <f>AB278-AA278</f>
        <v>22.810000000000002</v>
      </c>
      <c r="AF278" s="8">
        <f>AC278-AA278</f>
        <v>21.990000000000002</v>
      </c>
      <c r="AG278" s="8">
        <f>AE278/AD277</f>
        <v>0.9124000000000001</v>
      </c>
      <c r="AH278" s="8">
        <f>Z278*AG278</f>
        <v>14.808252000000001</v>
      </c>
      <c r="AI278" s="19">
        <f t="shared" ref="AI278:AI283" si="320">100*AH278/$Z$277</f>
        <v>70.582707340324134</v>
      </c>
      <c r="AJ278" s="53"/>
      <c r="AK278" s="53"/>
      <c r="AL278" s="49"/>
      <c r="AO278" s="49"/>
      <c r="AQ278" s="53"/>
      <c r="AR278" s="53"/>
      <c r="AS278" s="53"/>
      <c r="AT278" s="53"/>
    </row>
    <row r="279" spans="1:46" x14ac:dyDescent="0.25">
      <c r="B279" s="31">
        <v>14</v>
      </c>
      <c r="C279" s="48">
        <f t="shared" si="315"/>
        <v>62.969617507348509</v>
      </c>
      <c r="D279" s="31">
        <f t="shared" si="316"/>
        <v>0.56232138128067033</v>
      </c>
      <c r="K279" s="13"/>
      <c r="L279" s="6">
        <v>14</v>
      </c>
      <c r="M279" s="1">
        <v>36.729999999999997</v>
      </c>
      <c r="N279" s="7">
        <f t="shared" si="317"/>
        <v>27.26</v>
      </c>
      <c r="O279" s="27">
        <v>35.42</v>
      </c>
      <c r="P279" s="26">
        <v>35.14</v>
      </c>
      <c r="Q279" s="3"/>
      <c r="R279" s="8">
        <f t="shared" ref="R279:R283" si="321">O279-N279</f>
        <v>8.16</v>
      </c>
      <c r="S279" s="8">
        <f>P279-N279</f>
        <v>7.879999999999999</v>
      </c>
      <c r="T279" s="8">
        <f>R279/S278</f>
        <v>0.99877600979192194</v>
      </c>
      <c r="U279" s="8">
        <f>M279*T278*T279</f>
        <v>29.478439475458945</v>
      </c>
      <c r="V279" s="19">
        <f t="shared" si="318"/>
        <v>63.367238769258257</v>
      </c>
      <c r="W279" s="13"/>
      <c r="X279" s="13"/>
      <c r="Y279" s="6">
        <v>14</v>
      </c>
      <c r="Z279" s="1">
        <v>13.34</v>
      </c>
      <c r="AA279" s="7">
        <f t="shared" si="319"/>
        <v>26.11</v>
      </c>
      <c r="AB279" s="27">
        <v>48.09</v>
      </c>
      <c r="AC279" s="26">
        <v>47.27</v>
      </c>
      <c r="AD279" s="3"/>
      <c r="AE279" s="8">
        <f t="shared" ref="AE279:AE283" si="322">AB279-AA279</f>
        <v>21.980000000000004</v>
      </c>
      <c r="AF279" s="8">
        <f>AC279-AA279</f>
        <v>21.160000000000004</v>
      </c>
      <c r="AG279" s="8">
        <f>AE279/AF278</f>
        <v>0.99954524783992738</v>
      </c>
      <c r="AH279" s="8">
        <f>Z279*AG278*AG279</f>
        <v>12.165881022282859</v>
      </c>
      <c r="AI279" s="19">
        <f t="shared" si="320"/>
        <v>57.987993433188073</v>
      </c>
      <c r="AL279" s="49"/>
      <c r="AO279" s="49"/>
    </row>
    <row r="280" spans="1:46" x14ac:dyDescent="0.25">
      <c r="B280" s="31">
        <v>21</v>
      </c>
      <c r="C280" s="48">
        <f t="shared" si="315"/>
        <v>58.095245590037408</v>
      </c>
      <c r="D280" s="31">
        <f t="shared" si="316"/>
        <v>0.80290093535628015</v>
      </c>
      <c r="K280" s="13"/>
      <c r="L280" s="6">
        <v>21</v>
      </c>
      <c r="M280" s="1">
        <v>32.56</v>
      </c>
      <c r="N280" s="7">
        <f t="shared" si="317"/>
        <v>27.26</v>
      </c>
      <c r="O280" s="27">
        <v>35.33</v>
      </c>
      <c r="P280" s="26">
        <v>34.9</v>
      </c>
      <c r="Q280" s="3"/>
      <c r="R280" s="8">
        <f t="shared" si="321"/>
        <v>8.0699999999999967</v>
      </c>
      <c r="S280" s="8">
        <f t="shared" ref="S280:S283" si="323">P280-N280</f>
        <v>7.639999999999997</v>
      </c>
      <c r="T280" s="8">
        <f t="shared" ref="T280:T283" si="324">R280/S279</f>
        <v>1.0241116751269033</v>
      </c>
      <c r="U280" s="8">
        <f>M280*T280*T279*T278</f>
        <v>26.761797137500881</v>
      </c>
      <c r="V280" s="19">
        <f t="shared" si="318"/>
        <v>57.527508894025964</v>
      </c>
      <c r="W280" s="13"/>
      <c r="X280" s="13"/>
      <c r="Y280" s="6">
        <v>21</v>
      </c>
      <c r="Z280" s="1">
        <v>11.31</v>
      </c>
      <c r="AA280" s="7">
        <f t="shared" si="319"/>
        <v>26.11</v>
      </c>
      <c r="AB280" s="27">
        <v>47.47</v>
      </c>
      <c r="AC280" s="26">
        <v>46.72</v>
      </c>
      <c r="AD280" s="3"/>
      <c r="AE280" s="8">
        <f t="shared" si="322"/>
        <v>21.36</v>
      </c>
      <c r="AF280" s="8">
        <f t="shared" ref="AF280:AF283" si="325">AC280-AA280</f>
        <v>20.61</v>
      </c>
      <c r="AG280" s="8">
        <f t="shared" ref="AG280:AG283" si="326">AE280/AF279</f>
        <v>1.0094517958412097</v>
      </c>
      <c r="AH280" s="8">
        <f>Z280*AG280*AG279*AG278</f>
        <v>10.412042334596153</v>
      </c>
      <c r="AI280" s="19">
        <f t="shared" si="320"/>
        <v>49.628419135348679</v>
      </c>
      <c r="AL280" s="49"/>
      <c r="AO280" s="49"/>
    </row>
    <row r="281" spans="1:46" x14ac:dyDescent="0.25">
      <c r="B281" s="31">
        <v>28</v>
      </c>
      <c r="C281" s="48">
        <f t="shared" si="315"/>
        <v>54.529474353428668</v>
      </c>
      <c r="D281" s="31">
        <f t="shared" si="316"/>
        <v>0.34562338297698281</v>
      </c>
      <c r="K281" s="13"/>
      <c r="L281" s="6">
        <v>28</v>
      </c>
      <c r="M281" s="1">
        <v>30.84</v>
      </c>
      <c r="N281" s="7">
        <f t="shared" si="317"/>
        <v>27.26</v>
      </c>
      <c r="O281" s="26">
        <v>34.94</v>
      </c>
      <c r="P281" s="26">
        <v>34.33</v>
      </c>
      <c r="Q281" s="3"/>
      <c r="R281" s="8">
        <f t="shared" si="321"/>
        <v>7.6799999999999962</v>
      </c>
      <c r="S281" s="8">
        <f t="shared" si="323"/>
        <v>7.0699999999999967</v>
      </c>
      <c r="T281" s="8">
        <f t="shared" si="324"/>
        <v>1.0052356020942408</v>
      </c>
      <c r="U281" s="8">
        <f>M281*T281*T280*T279*T278</f>
        <v>25.480802924338025</v>
      </c>
      <c r="V281" s="19">
        <f t="shared" si="318"/>
        <v>54.773866991268328</v>
      </c>
      <c r="W281" s="13"/>
      <c r="X281" s="13"/>
      <c r="Y281" s="6">
        <v>28</v>
      </c>
      <c r="Z281" s="1">
        <v>10.78</v>
      </c>
      <c r="AA281" s="7">
        <f t="shared" si="319"/>
        <v>26.11</v>
      </c>
      <c r="AB281" s="26">
        <v>46.72</v>
      </c>
      <c r="AC281" s="26">
        <v>45.76</v>
      </c>
      <c r="AD281" s="3"/>
      <c r="AE281" s="8">
        <f t="shared" si="322"/>
        <v>20.61</v>
      </c>
      <c r="AF281" s="8">
        <f t="shared" si="325"/>
        <v>19.649999999999999</v>
      </c>
      <c r="AG281" s="8">
        <f t="shared" si="326"/>
        <v>1</v>
      </c>
      <c r="AH281" s="8">
        <f>Z281*AG281*AG280*AG279*AG278</f>
        <v>9.924121694690232</v>
      </c>
      <c r="AI281" s="19">
        <f t="shared" si="320"/>
        <v>47.302772615301393</v>
      </c>
      <c r="AL281" s="49"/>
      <c r="AO281" s="49"/>
    </row>
    <row r="282" spans="1:46" x14ac:dyDescent="0.25">
      <c r="B282" s="31">
        <v>35</v>
      </c>
      <c r="C282" s="48">
        <f t="shared" si="315"/>
        <v>50.931412427584185</v>
      </c>
      <c r="D282" s="31">
        <f t="shared" si="316"/>
        <v>0.42351059320454038</v>
      </c>
      <c r="K282" s="13"/>
      <c r="L282" s="6">
        <v>35</v>
      </c>
      <c r="M282" s="1">
        <v>27.86</v>
      </c>
      <c r="N282" s="7">
        <f t="shared" si="317"/>
        <v>27.26</v>
      </c>
      <c r="O282" s="26">
        <v>34.58</v>
      </c>
      <c r="P282" s="26">
        <v>34.15</v>
      </c>
      <c r="Q282" s="3"/>
      <c r="R282" s="8">
        <f t="shared" si="321"/>
        <v>7.3199999999999967</v>
      </c>
      <c r="S282" s="8">
        <f t="shared" si="323"/>
        <v>6.889999999999997</v>
      </c>
      <c r="T282" s="8">
        <f t="shared" si="324"/>
        <v>1.0353606789250354</v>
      </c>
      <c r="U282" s="8">
        <f>M282*T282*T281*T280*T279*T278</f>
        <v>23.832605208501697</v>
      </c>
      <c r="V282" s="19">
        <f t="shared" si="318"/>
        <v>51.230879639943453</v>
      </c>
      <c r="W282" s="13"/>
      <c r="X282" s="13"/>
      <c r="Y282" s="6">
        <v>35</v>
      </c>
      <c r="Z282" s="1">
        <v>10</v>
      </c>
      <c r="AA282" s="7">
        <f t="shared" si="319"/>
        <v>26.11</v>
      </c>
      <c r="AB282" s="26">
        <v>45.98</v>
      </c>
      <c r="AC282" s="26">
        <v>44.83</v>
      </c>
      <c r="AD282" s="3"/>
      <c r="AE282" s="8">
        <f t="shared" si="322"/>
        <v>19.869999999999997</v>
      </c>
      <c r="AF282" s="8">
        <f t="shared" si="325"/>
        <v>18.72</v>
      </c>
      <c r="AG282" s="8">
        <f t="shared" si="326"/>
        <v>1.0111959287531807</v>
      </c>
      <c r="AH282" s="8">
        <f>Z282*AG282*AG281*AG280*AG279*AG278</f>
        <v>9.3091200873115767</v>
      </c>
      <c r="AI282" s="19">
        <f t="shared" si="320"/>
        <v>44.371401750770147</v>
      </c>
      <c r="AL282" s="49"/>
      <c r="AO282" s="49"/>
    </row>
    <row r="283" spans="1:46" x14ac:dyDescent="0.25">
      <c r="B283" s="31">
        <v>42</v>
      </c>
      <c r="C283" s="78">
        <f t="shared" si="315"/>
        <v>46.008492880182942</v>
      </c>
      <c r="D283" s="31">
        <f t="shared" si="316"/>
        <v>2.260216267083639</v>
      </c>
      <c r="K283" s="13"/>
      <c r="L283" s="6">
        <v>42</v>
      </c>
      <c r="M283" s="1">
        <v>25.23</v>
      </c>
      <c r="N283" s="7">
        <f t="shared" si="317"/>
        <v>27.26</v>
      </c>
      <c r="O283" s="26">
        <v>34.33</v>
      </c>
      <c r="P283" s="26">
        <v>33.86</v>
      </c>
      <c r="Q283" s="3"/>
      <c r="R283" s="8">
        <f t="shared" si="321"/>
        <v>7.0699999999999967</v>
      </c>
      <c r="S283" s="8">
        <f t="shared" si="323"/>
        <v>6.5999999999999979</v>
      </c>
      <c r="T283" s="8">
        <f t="shared" si="324"/>
        <v>1.0261248185776488</v>
      </c>
      <c r="U283" s="8">
        <f>M283*T283*T282*T281*T280*T279*T278</f>
        <v>22.146640156683375</v>
      </c>
      <c r="V283" s="19">
        <f t="shared" si="318"/>
        <v>47.606707129585928</v>
      </c>
      <c r="W283" s="13"/>
      <c r="X283" s="13"/>
      <c r="Y283" s="6">
        <v>42</v>
      </c>
      <c r="Z283" s="1">
        <v>7.94</v>
      </c>
      <c r="AA283" s="7">
        <f t="shared" si="319"/>
        <v>26.11</v>
      </c>
      <c r="AB283" s="26">
        <v>45.01</v>
      </c>
      <c r="AC283" s="26">
        <v>44.03</v>
      </c>
      <c r="AD283" s="3"/>
      <c r="AE283" s="8">
        <f t="shared" si="322"/>
        <v>18.899999999999999</v>
      </c>
      <c r="AF283" s="8">
        <f t="shared" si="325"/>
        <v>17.920000000000002</v>
      </c>
      <c r="AG283" s="8">
        <f t="shared" si="326"/>
        <v>1.0096153846153846</v>
      </c>
      <c r="AH283" s="8">
        <f>Z283*AG283*AG282*AG281*AG280*AG279*AG278</f>
        <v>7.4625129007612134</v>
      </c>
      <c r="AI283" s="19">
        <f t="shared" si="320"/>
        <v>35.569651576554875</v>
      </c>
      <c r="AL283" s="49"/>
      <c r="AO283" s="49"/>
    </row>
    <row r="284" spans="1:46" ht="15.75" thickBot="1" x14ac:dyDescent="0.3">
      <c r="K284" s="13"/>
      <c r="L284" s="13"/>
      <c r="M284" s="13"/>
      <c r="N284" s="13"/>
      <c r="O284" s="13"/>
      <c r="P284" s="13"/>
      <c r="Q284" s="13"/>
      <c r="R284" s="13"/>
      <c r="S284" s="13"/>
      <c r="T284" s="45">
        <f>SUM(T278:T283)</f>
        <v>5.8931635085569098</v>
      </c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45">
        <f>SUM(AG278:AG283)</f>
        <v>5.9422083570497026</v>
      </c>
      <c r="AH284" s="13"/>
      <c r="AI284" s="13"/>
    </row>
    <row r="285" spans="1:46" ht="15.75" thickBot="1" x14ac:dyDescent="0.3">
      <c r="K285" s="15">
        <v>7000</v>
      </c>
      <c r="L285" s="93">
        <v>35538</v>
      </c>
      <c r="M285" s="94"/>
      <c r="N285" s="94"/>
      <c r="O285" s="94"/>
      <c r="P285" s="94"/>
      <c r="Q285" s="94"/>
      <c r="R285" s="94"/>
      <c r="S285" s="94"/>
      <c r="T285" s="94"/>
      <c r="U285" s="94"/>
      <c r="V285" s="95"/>
      <c r="W285" s="13"/>
      <c r="X285" s="15">
        <v>7001</v>
      </c>
      <c r="Y285" s="93">
        <v>35539</v>
      </c>
      <c r="Z285" s="94"/>
      <c r="AA285" s="94"/>
      <c r="AB285" s="94"/>
      <c r="AC285" s="94"/>
      <c r="AD285" s="94"/>
      <c r="AE285" s="94"/>
      <c r="AF285" s="94"/>
      <c r="AG285" s="94"/>
      <c r="AH285" s="94"/>
      <c r="AI285" s="95"/>
    </row>
    <row r="286" spans="1:46" ht="57" x14ac:dyDescent="0.25">
      <c r="B286" s="31" t="s">
        <v>51</v>
      </c>
      <c r="C286" s="31" t="s">
        <v>49</v>
      </c>
      <c r="D286" s="31" t="s">
        <v>50</v>
      </c>
      <c r="K286" s="13"/>
      <c r="L286" s="10" t="s">
        <v>0</v>
      </c>
      <c r="M286" s="11" t="s">
        <v>1</v>
      </c>
      <c r="N286" s="11" t="s">
        <v>2</v>
      </c>
      <c r="O286" s="11" t="s">
        <v>3</v>
      </c>
      <c r="P286" s="12" t="s">
        <v>4</v>
      </c>
      <c r="Q286" s="12" t="s">
        <v>5</v>
      </c>
      <c r="R286" s="11" t="s">
        <v>9</v>
      </c>
      <c r="S286" s="11" t="s">
        <v>10</v>
      </c>
      <c r="T286" s="11" t="s">
        <v>6</v>
      </c>
      <c r="U286" s="11" t="s">
        <v>7</v>
      </c>
      <c r="V286" s="5" t="s">
        <v>8</v>
      </c>
      <c r="W286" s="13"/>
      <c r="X286" s="13"/>
      <c r="Y286" s="10" t="s">
        <v>0</v>
      </c>
      <c r="Z286" s="11" t="s">
        <v>1</v>
      </c>
      <c r="AA286" s="11" t="s">
        <v>2</v>
      </c>
      <c r="AB286" s="11" t="s">
        <v>3</v>
      </c>
      <c r="AC286" s="12" t="s">
        <v>4</v>
      </c>
      <c r="AD286" s="12" t="s">
        <v>5</v>
      </c>
      <c r="AE286" s="11" t="s">
        <v>9</v>
      </c>
      <c r="AF286" s="11" t="s">
        <v>10</v>
      </c>
      <c r="AG286" s="11" t="s">
        <v>6</v>
      </c>
      <c r="AH286" s="11" t="s">
        <v>7</v>
      </c>
      <c r="AI286" s="5" t="s">
        <v>8</v>
      </c>
    </row>
    <row r="287" spans="1:46" x14ac:dyDescent="0.25">
      <c r="B287" s="31">
        <v>0</v>
      </c>
      <c r="C287" s="48">
        <f>AVERAGE(AI277,AI287)</f>
        <v>100</v>
      </c>
      <c r="D287" s="31">
        <f>STDEV(AI277,AI287)</f>
        <v>1.4210854715202004E-14</v>
      </c>
      <c r="K287" s="13"/>
      <c r="L287" s="6">
        <v>0</v>
      </c>
      <c r="M287" s="1">
        <v>45.46</v>
      </c>
      <c r="N287" s="26">
        <v>28.25</v>
      </c>
      <c r="O287" s="9"/>
      <c r="P287" s="26">
        <v>39.9</v>
      </c>
      <c r="Q287" s="7">
        <f>P287-N287</f>
        <v>11.649999999999999</v>
      </c>
      <c r="R287" s="2"/>
      <c r="S287" s="2"/>
      <c r="T287" s="2"/>
      <c r="U287" s="8">
        <f>M287</f>
        <v>45.46</v>
      </c>
      <c r="V287" s="19">
        <f>100*U287/$M$287</f>
        <v>100</v>
      </c>
      <c r="W287" s="13"/>
      <c r="X287" s="13"/>
      <c r="Y287" s="6">
        <v>0</v>
      </c>
      <c r="Z287" s="1">
        <v>20.92</v>
      </c>
      <c r="AA287" s="26">
        <v>25.95</v>
      </c>
      <c r="AB287" s="9"/>
      <c r="AC287" s="26">
        <v>45.3</v>
      </c>
      <c r="AD287" s="7">
        <f>AC287-AA287</f>
        <v>19.349999999999998</v>
      </c>
      <c r="AE287" s="2"/>
      <c r="AF287" s="2"/>
      <c r="AG287" s="2"/>
      <c r="AH287" s="8">
        <f>Z287</f>
        <v>20.92</v>
      </c>
      <c r="AI287" s="19">
        <f>100*AH287/$Z$287</f>
        <v>99.999999999999986</v>
      </c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</row>
    <row r="288" spans="1:46" x14ac:dyDescent="0.25">
      <c r="B288" s="31">
        <v>7</v>
      </c>
      <c r="C288" s="78">
        <f t="shared" ref="C288:C293" si="327">AVERAGE(AI278,AI288)</f>
        <v>68.871968390445062</v>
      </c>
      <c r="D288" s="31">
        <f t="shared" ref="D288:D293" si="328">STDEV(AI278,AI288)</f>
        <v>2.4193502245988805</v>
      </c>
      <c r="K288" s="13"/>
      <c r="L288" s="6">
        <v>7</v>
      </c>
      <c r="M288" s="1">
        <v>40.020000000000003</v>
      </c>
      <c r="N288" s="7">
        <f t="shared" ref="N288:N293" si="329">N287</f>
        <v>28.25</v>
      </c>
      <c r="O288" s="27">
        <v>37.58</v>
      </c>
      <c r="P288" s="26">
        <v>37.15</v>
      </c>
      <c r="Q288" s="3"/>
      <c r="R288" s="8">
        <f>O288-N288</f>
        <v>9.3299999999999983</v>
      </c>
      <c r="S288" s="8">
        <f>P288-N288</f>
        <v>8.8999999999999986</v>
      </c>
      <c r="T288" s="8">
        <f>R288/Q287</f>
        <v>0.80085836909871244</v>
      </c>
      <c r="U288" s="8">
        <f>M288*T288</f>
        <v>32.050351931330475</v>
      </c>
      <c r="V288" s="19">
        <f t="shared" ref="V288:V293" si="330">100*U288/$M$287</f>
        <v>70.502313971250487</v>
      </c>
      <c r="W288" s="13"/>
      <c r="X288" s="13"/>
      <c r="Y288" s="6">
        <v>7</v>
      </c>
      <c r="Z288" s="1">
        <v>15.5</v>
      </c>
      <c r="AA288" s="7">
        <f t="shared" ref="AA288:AA293" si="331">AA287</f>
        <v>25.95</v>
      </c>
      <c r="AB288" s="27">
        <v>43.49</v>
      </c>
      <c r="AC288" s="26">
        <v>42.78</v>
      </c>
      <c r="AD288" s="3"/>
      <c r="AE288" s="8">
        <f>AB288-AA288</f>
        <v>17.540000000000003</v>
      </c>
      <c r="AF288" s="8">
        <f>AC288-AA288</f>
        <v>16.830000000000002</v>
      </c>
      <c r="AG288" s="8">
        <f>AE288/AD287</f>
        <v>0.90645994832041366</v>
      </c>
      <c r="AH288" s="8">
        <f>Z288*AG288</f>
        <v>14.050129198966411</v>
      </c>
      <c r="AI288" s="19">
        <f t="shared" ref="AI288:AI293" si="332">100*AH288/$Z$287</f>
        <v>67.161229440566004</v>
      </c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</row>
    <row r="289" spans="1:42" x14ac:dyDescent="0.25">
      <c r="B289" s="31">
        <v>14</v>
      </c>
      <c r="C289" s="48">
        <f t="shared" si="327"/>
        <v>58.115694346176568</v>
      </c>
      <c r="D289" s="31">
        <f t="shared" si="328"/>
        <v>0.18059636307575547</v>
      </c>
      <c r="K289" s="13"/>
      <c r="L289" s="6">
        <v>14</v>
      </c>
      <c r="M289" s="1">
        <v>35.32</v>
      </c>
      <c r="N289" s="7">
        <f t="shared" si="329"/>
        <v>28.25</v>
      </c>
      <c r="O289" s="27">
        <v>37.200000000000003</v>
      </c>
      <c r="P289" s="26">
        <v>36.67</v>
      </c>
      <c r="Q289" s="3"/>
      <c r="R289" s="8">
        <f t="shared" ref="R289:R293" si="333">O289-N289</f>
        <v>8.9500000000000028</v>
      </c>
      <c r="S289" s="8">
        <f>P289-N289</f>
        <v>8.4200000000000017</v>
      </c>
      <c r="T289" s="8">
        <f>R289/S288</f>
        <v>1.0056179775280905</v>
      </c>
      <c r="U289" s="8">
        <f>M289*T288*T289</f>
        <v>28.445229493176463</v>
      </c>
      <c r="V289" s="19">
        <f t="shared" si="330"/>
        <v>62.571996245438761</v>
      </c>
      <c r="W289" s="13"/>
      <c r="X289" s="13"/>
      <c r="Y289" s="6">
        <v>14</v>
      </c>
      <c r="Z289" s="1">
        <v>13.41</v>
      </c>
      <c r="AA289" s="7">
        <f t="shared" si="331"/>
        <v>25.95</v>
      </c>
      <c r="AB289" s="27">
        <v>42.82</v>
      </c>
      <c r="AC289" s="26">
        <v>41.92</v>
      </c>
      <c r="AD289" s="3"/>
      <c r="AE289" s="8">
        <f t="shared" ref="AE289:AE293" si="334">AB289-AA289</f>
        <v>16.87</v>
      </c>
      <c r="AF289" s="8">
        <f>AC289-AA289</f>
        <v>15.970000000000002</v>
      </c>
      <c r="AG289" s="8">
        <f>AE289/AF288</f>
        <v>1.0023767082590611</v>
      </c>
      <c r="AH289" s="8">
        <f>Z289*AG288*AG289</f>
        <v>12.184518288217332</v>
      </c>
      <c r="AI289" s="19">
        <f t="shared" si="332"/>
        <v>58.243395259165062</v>
      </c>
    </row>
    <row r="290" spans="1:42" x14ac:dyDescent="0.25">
      <c r="B290" s="31">
        <v>21</v>
      </c>
      <c r="C290" s="48">
        <f t="shared" si="327"/>
        <v>49.77594441415625</v>
      </c>
      <c r="D290" s="31">
        <f t="shared" si="328"/>
        <v>0.20863225008253866</v>
      </c>
      <c r="K290" s="13"/>
      <c r="L290" s="6">
        <v>21</v>
      </c>
      <c r="M290" s="1">
        <v>32.61</v>
      </c>
      <c r="N290" s="7">
        <f t="shared" si="329"/>
        <v>28.25</v>
      </c>
      <c r="O290" s="27">
        <v>36.799999999999997</v>
      </c>
      <c r="P290" s="26">
        <v>36.54</v>
      </c>
      <c r="Q290" s="3"/>
      <c r="R290" s="8">
        <f t="shared" si="333"/>
        <v>8.5499999999999972</v>
      </c>
      <c r="S290" s="8">
        <f t="shared" ref="S290:S293" si="335">P290-N290</f>
        <v>8.2899999999999991</v>
      </c>
      <c r="T290" s="8">
        <f t="shared" ref="T290:T293" si="336">R290/S289</f>
        <v>1.0154394299287406</v>
      </c>
      <c r="U290" s="8">
        <f>M290*T290*T289*T288</f>
        <v>26.66819174723781</v>
      </c>
      <c r="V290" s="19">
        <f t="shared" si="330"/>
        <v>58.662982286048859</v>
      </c>
      <c r="W290" s="13"/>
      <c r="X290" s="13"/>
      <c r="Y290" s="6">
        <v>21</v>
      </c>
      <c r="Z290" s="1">
        <v>11.43</v>
      </c>
      <c r="AA290" s="7">
        <f t="shared" si="331"/>
        <v>25.95</v>
      </c>
      <c r="AB290" s="27">
        <v>42.01</v>
      </c>
      <c r="AC290" s="26">
        <v>41.45</v>
      </c>
      <c r="AD290" s="3"/>
      <c r="AE290" s="8">
        <f t="shared" si="334"/>
        <v>16.059999999999999</v>
      </c>
      <c r="AF290" s="8">
        <f t="shared" ref="AF290:AF293" si="337">AC290-AA290</f>
        <v>15.500000000000004</v>
      </c>
      <c r="AG290" s="8">
        <f t="shared" ref="AG290:AG293" si="338">AE290/AF289</f>
        <v>1.005635566687539</v>
      </c>
      <c r="AH290" s="8">
        <f>Z290*AG290*AG289*AG288</f>
        <v>10.443989859768033</v>
      </c>
      <c r="AI290" s="19">
        <f t="shared" si="332"/>
        <v>49.92346969296382</v>
      </c>
    </row>
    <row r="291" spans="1:42" x14ac:dyDescent="0.25">
      <c r="B291" s="31">
        <v>28</v>
      </c>
      <c r="C291" s="48">
        <f t="shared" si="327"/>
        <v>46.766320512506176</v>
      </c>
      <c r="D291" s="31">
        <f t="shared" si="328"/>
        <v>0.75865783933656084</v>
      </c>
      <c r="K291" s="13"/>
      <c r="L291" s="6">
        <v>28</v>
      </c>
      <c r="M291" s="1">
        <v>29.57</v>
      </c>
      <c r="N291" s="7">
        <f t="shared" si="329"/>
        <v>28.25</v>
      </c>
      <c r="O291" s="26">
        <v>36.71</v>
      </c>
      <c r="P291" s="26">
        <v>36.26</v>
      </c>
      <c r="Q291" s="3"/>
      <c r="R291" s="8">
        <f t="shared" si="333"/>
        <v>8.4600000000000009</v>
      </c>
      <c r="S291" s="8">
        <f t="shared" si="335"/>
        <v>8.009999999999998</v>
      </c>
      <c r="T291" s="8">
        <f t="shared" si="336"/>
        <v>1.0205066344993972</v>
      </c>
      <c r="U291" s="8">
        <f>M291*T291*T290*T289*T288</f>
        <v>24.677998147906763</v>
      </c>
      <c r="V291" s="19">
        <f t="shared" si="330"/>
        <v>54.285081715589008</v>
      </c>
      <c r="W291" s="13"/>
      <c r="X291" s="13"/>
      <c r="Y291" s="6">
        <v>28</v>
      </c>
      <c r="Z291" s="1">
        <v>10.53</v>
      </c>
      <c r="AA291" s="7">
        <f t="shared" si="331"/>
        <v>25.95</v>
      </c>
      <c r="AB291" s="26">
        <v>41.53</v>
      </c>
      <c r="AC291" s="26">
        <v>40.619999999999997</v>
      </c>
      <c r="AD291" s="3"/>
      <c r="AE291" s="8">
        <f t="shared" si="334"/>
        <v>15.580000000000002</v>
      </c>
      <c r="AF291" s="8">
        <f t="shared" si="337"/>
        <v>14.669999999999998</v>
      </c>
      <c r="AG291" s="8">
        <f t="shared" si="338"/>
        <v>1.0051612903225806</v>
      </c>
      <c r="AH291" s="8">
        <f>Z291*AG291*AG290*AG289*AG288</f>
        <v>9.6712884713115344</v>
      </c>
      <c r="AI291" s="19">
        <f t="shared" si="332"/>
        <v>46.22986840971096</v>
      </c>
    </row>
    <row r="292" spans="1:42" x14ac:dyDescent="0.25">
      <c r="B292" s="31">
        <v>35</v>
      </c>
      <c r="C292" s="48">
        <f t="shared" si="327"/>
        <v>43.653464214297585</v>
      </c>
      <c r="D292" s="31">
        <f t="shared" si="328"/>
        <v>1.01531700101623</v>
      </c>
      <c r="K292" s="13"/>
      <c r="L292" s="6">
        <v>35</v>
      </c>
      <c r="M292" s="1">
        <v>27.24</v>
      </c>
      <c r="N292" s="7">
        <f t="shared" si="329"/>
        <v>28.25</v>
      </c>
      <c r="O292" s="26">
        <v>36.36</v>
      </c>
      <c r="P292" s="26">
        <v>35.799999999999997</v>
      </c>
      <c r="Q292" s="3"/>
      <c r="R292" s="8">
        <f t="shared" si="333"/>
        <v>8.11</v>
      </c>
      <c r="S292" s="8">
        <f t="shared" si="335"/>
        <v>7.5499999999999972</v>
      </c>
      <c r="T292" s="8">
        <f t="shared" si="336"/>
        <v>1.0124843945068667</v>
      </c>
      <c r="U292" s="8">
        <f>M292*T292*T291*T290*T289*T288</f>
        <v>23.017282294841248</v>
      </c>
      <c r="V292" s="19">
        <f t="shared" si="330"/>
        <v>50.631945215224917</v>
      </c>
      <c r="W292" s="13"/>
      <c r="X292" s="13"/>
      <c r="Y292" s="6">
        <v>35</v>
      </c>
      <c r="Z292" s="1">
        <v>9.7200000000000006</v>
      </c>
      <c r="AA292" s="7">
        <f t="shared" si="331"/>
        <v>25.95</v>
      </c>
      <c r="AB292" s="26">
        <v>40.71</v>
      </c>
      <c r="AC292" s="26">
        <v>40.159999999999997</v>
      </c>
      <c r="AD292" s="3"/>
      <c r="AE292" s="8">
        <f t="shared" si="334"/>
        <v>14.760000000000002</v>
      </c>
      <c r="AF292" s="8">
        <f t="shared" si="337"/>
        <v>14.209999999999997</v>
      </c>
      <c r="AG292" s="8">
        <f t="shared" si="338"/>
        <v>1.0061349693251536</v>
      </c>
      <c r="AH292" s="8">
        <f>Z292*AG292*AG291*AG290*AG289*AG288</f>
        <v>8.9821121810009945</v>
      </c>
      <c r="AI292" s="19">
        <f t="shared" si="332"/>
        <v>42.935526677825017</v>
      </c>
    </row>
    <row r="293" spans="1:42" x14ac:dyDescent="0.25">
      <c r="B293" s="31">
        <v>42</v>
      </c>
      <c r="C293" s="78">
        <f t="shared" si="327"/>
        <v>35.0980721253095</v>
      </c>
      <c r="D293" s="31">
        <f t="shared" si="328"/>
        <v>0.66691405568766671</v>
      </c>
      <c r="K293" s="13"/>
      <c r="L293" s="6">
        <v>42</v>
      </c>
      <c r="M293" s="1">
        <v>24.02</v>
      </c>
      <c r="N293" s="7">
        <f t="shared" si="329"/>
        <v>28.25</v>
      </c>
      <c r="O293" s="26">
        <v>35.76</v>
      </c>
      <c r="P293" s="26">
        <v>35.42</v>
      </c>
      <c r="Q293" s="3"/>
      <c r="R293" s="8">
        <f t="shared" si="333"/>
        <v>7.509999999999998</v>
      </c>
      <c r="S293" s="8">
        <f t="shared" si="335"/>
        <v>7.1700000000000017</v>
      </c>
      <c r="T293" s="8">
        <f t="shared" si="336"/>
        <v>0.99470198675496702</v>
      </c>
      <c r="U293" s="8">
        <f>M293*T293*T292*T291*T290*T289*T288</f>
        <v>20.188912665552568</v>
      </c>
      <c r="V293" s="19">
        <f t="shared" si="330"/>
        <v>44.410278630779956</v>
      </c>
      <c r="W293" s="13"/>
      <c r="X293" s="13"/>
      <c r="Y293" s="6">
        <v>42</v>
      </c>
      <c r="Z293" s="1">
        <v>7.85</v>
      </c>
      <c r="AA293" s="7">
        <f t="shared" si="331"/>
        <v>25.95</v>
      </c>
      <c r="AB293" s="26">
        <v>40.14</v>
      </c>
      <c r="AC293" s="26">
        <v>39.409999999999997</v>
      </c>
      <c r="AD293" s="3"/>
      <c r="AE293" s="8">
        <f t="shared" si="334"/>
        <v>14.190000000000001</v>
      </c>
      <c r="AF293" s="8">
        <f t="shared" si="337"/>
        <v>13.459999999999997</v>
      </c>
      <c r="AG293" s="8">
        <f t="shared" si="338"/>
        <v>0.99859254046446189</v>
      </c>
      <c r="AH293" s="8">
        <f>Z293*AG293*AG292*AG291*AG290*AG289*AG288</f>
        <v>7.243862267414217</v>
      </c>
      <c r="AI293" s="19">
        <f t="shared" si="332"/>
        <v>34.626492674064131</v>
      </c>
    </row>
    <row r="294" spans="1:42" x14ac:dyDescent="0.25">
      <c r="K294" s="13"/>
      <c r="L294" s="13"/>
      <c r="M294" s="13"/>
      <c r="N294" s="13"/>
      <c r="O294" s="13"/>
      <c r="P294" s="13"/>
      <c r="Q294" s="13"/>
      <c r="R294" s="13"/>
      <c r="S294" s="13"/>
      <c r="T294" s="45">
        <f>SUM(T288:T293)</f>
        <v>5.8496087923167739</v>
      </c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45">
        <f>SUM(AG288:AG293)</f>
        <v>5.9243610233792099</v>
      </c>
      <c r="AH294" s="13"/>
      <c r="AI294" s="13"/>
    </row>
    <row r="295" spans="1:42" ht="15.75" thickBot="1" x14ac:dyDescent="0.3"/>
    <row r="296" spans="1:42" ht="15.75" thickBot="1" x14ac:dyDescent="0.3">
      <c r="A296" s="35">
        <v>15</v>
      </c>
      <c r="B296" s="35" t="s">
        <v>65</v>
      </c>
      <c r="C296" s="35"/>
      <c r="D296" s="35"/>
      <c r="E296" s="35"/>
      <c r="F296" s="35"/>
      <c r="G296" s="35"/>
      <c r="H296" s="35"/>
      <c r="I296" s="35"/>
      <c r="J296" s="35"/>
      <c r="K296" s="15">
        <v>7000</v>
      </c>
      <c r="L296" s="96">
        <v>35579</v>
      </c>
      <c r="M296" s="97"/>
      <c r="N296" s="97"/>
      <c r="O296" s="97"/>
      <c r="P296" s="97"/>
      <c r="Q296" s="97"/>
      <c r="R296" s="97"/>
      <c r="S296" s="97"/>
      <c r="T296" s="97"/>
      <c r="U296" s="97"/>
      <c r="V296" s="98"/>
      <c r="W296" s="13"/>
      <c r="X296" s="15">
        <v>7001</v>
      </c>
      <c r="Y296" s="96">
        <v>35580</v>
      </c>
      <c r="Z296" s="97"/>
      <c r="AA296" s="97"/>
      <c r="AB296" s="97"/>
      <c r="AC296" s="97"/>
      <c r="AD296" s="97"/>
      <c r="AE296" s="97"/>
      <c r="AF296" s="97"/>
      <c r="AG296" s="97"/>
      <c r="AH296" s="97"/>
      <c r="AI296" s="98"/>
      <c r="AL296" s="31"/>
      <c r="AM296" s="31"/>
      <c r="AN296" s="31"/>
      <c r="AO296" s="31"/>
      <c r="AP296" s="31"/>
    </row>
    <row r="297" spans="1:42" ht="57" x14ac:dyDescent="0.25">
      <c r="B297" s="31" t="s">
        <v>52</v>
      </c>
      <c r="C297" s="31" t="s">
        <v>49</v>
      </c>
      <c r="D297" s="31" t="s">
        <v>50</v>
      </c>
      <c r="K297" s="13"/>
      <c r="L297" s="10" t="s">
        <v>0</v>
      </c>
      <c r="M297" s="11" t="s">
        <v>1</v>
      </c>
      <c r="N297" s="11" t="s">
        <v>2</v>
      </c>
      <c r="O297" s="11" t="s">
        <v>3</v>
      </c>
      <c r="P297" s="12" t="s">
        <v>4</v>
      </c>
      <c r="Q297" s="12" t="s">
        <v>5</v>
      </c>
      <c r="R297" s="11" t="s">
        <v>9</v>
      </c>
      <c r="S297" s="11" t="s">
        <v>10</v>
      </c>
      <c r="T297" s="11" t="s">
        <v>6</v>
      </c>
      <c r="U297" s="11" t="s">
        <v>7</v>
      </c>
      <c r="V297" s="5" t="s">
        <v>8</v>
      </c>
      <c r="W297" s="13"/>
      <c r="X297" s="13"/>
      <c r="Y297" s="10" t="s">
        <v>0</v>
      </c>
      <c r="Z297" s="11" t="s">
        <v>1</v>
      </c>
      <c r="AA297" s="11" t="s">
        <v>2</v>
      </c>
      <c r="AB297" s="11" t="s">
        <v>3</v>
      </c>
      <c r="AC297" s="12" t="s">
        <v>4</v>
      </c>
      <c r="AD297" s="12" t="s">
        <v>5</v>
      </c>
      <c r="AE297" s="11" t="s">
        <v>9</v>
      </c>
      <c r="AF297" s="11" t="s">
        <v>10</v>
      </c>
      <c r="AG297" s="11" t="s">
        <v>6</v>
      </c>
      <c r="AH297" s="11" t="s">
        <v>7</v>
      </c>
      <c r="AI297" s="5" t="s">
        <v>8</v>
      </c>
      <c r="AL297" s="87"/>
      <c r="AM297" s="87"/>
      <c r="AO297" s="87"/>
      <c r="AP297" s="87"/>
    </row>
    <row r="298" spans="1:42" x14ac:dyDescent="0.25">
      <c r="B298" s="31">
        <v>0</v>
      </c>
      <c r="C298" s="48">
        <f>AVERAGE(AV308,V308)</f>
        <v>100</v>
      </c>
      <c r="D298" s="31">
        <f>STDEV(AV308,V308)</f>
        <v>0</v>
      </c>
      <c r="K298" s="13"/>
      <c r="L298" s="6">
        <v>0</v>
      </c>
      <c r="M298" s="1">
        <v>46.53</v>
      </c>
      <c r="N298" s="26">
        <v>25.3</v>
      </c>
      <c r="O298" s="9"/>
      <c r="P298" s="26">
        <v>38.28</v>
      </c>
      <c r="Q298" s="7">
        <f>P298-N298</f>
        <v>12.98</v>
      </c>
      <c r="R298" s="2"/>
      <c r="S298" s="2"/>
      <c r="T298" s="2"/>
      <c r="U298" s="8">
        <f>M298</f>
        <v>46.53</v>
      </c>
      <c r="V298" s="19">
        <f>100*U298/$M$298</f>
        <v>100</v>
      </c>
      <c r="W298" s="13"/>
      <c r="X298" s="13"/>
      <c r="Y298" s="6">
        <v>0</v>
      </c>
      <c r="Z298" s="1">
        <v>21.14</v>
      </c>
      <c r="AA298" s="26">
        <v>25.08</v>
      </c>
      <c r="AB298" s="9"/>
      <c r="AC298" s="26">
        <v>41.66</v>
      </c>
      <c r="AD298" s="7">
        <f>AC298-AA298</f>
        <v>16.579999999999998</v>
      </c>
      <c r="AE298" s="2"/>
      <c r="AF298" s="2"/>
      <c r="AG298" s="2"/>
      <c r="AH298" s="8">
        <f>Z298</f>
        <v>21.14</v>
      </c>
      <c r="AI298" s="19">
        <f>100*AH298/$Z$298</f>
        <v>100</v>
      </c>
      <c r="AL298" s="49"/>
      <c r="AO298" s="49"/>
    </row>
    <row r="299" spans="1:42" x14ac:dyDescent="0.25">
      <c r="B299" s="31">
        <v>7</v>
      </c>
      <c r="C299" s="78">
        <f t="shared" ref="C299:C304" si="339">AVERAGE(AV309,V309)</f>
        <v>69.490979123520319</v>
      </c>
      <c r="D299" s="31">
        <f t="shared" ref="D299:D304" si="340">STDEV(AV309,V309)</f>
        <v>0.95025350202521752</v>
      </c>
      <c r="K299" s="13"/>
      <c r="L299" s="6">
        <v>7</v>
      </c>
      <c r="M299" s="1">
        <v>37.65</v>
      </c>
      <c r="N299" s="7">
        <f t="shared" ref="N299:N304" si="341">N298</f>
        <v>25.3</v>
      </c>
      <c r="O299" s="27">
        <v>35.56</v>
      </c>
      <c r="P299" s="26">
        <v>35.119999999999997</v>
      </c>
      <c r="Q299" s="3"/>
      <c r="R299" s="8">
        <f>O299-N299</f>
        <v>10.260000000000002</v>
      </c>
      <c r="S299" s="8">
        <f>P299-N299</f>
        <v>9.8199999999999967</v>
      </c>
      <c r="T299" s="8">
        <f>R299/Q298</f>
        <v>0.79044684129429899</v>
      </c>
      <c r="U299" s="8">
        <f>M299*T299</f>
        <v>29.760323574730357</v>
      </c>
      <c r="V299" s="19">
        <f t="shared" ref="V299:V304" si="342">100*U299/$M$298</f>
        <v>63.959431710144756</v>
      </c>
      <c r="W299" s="13"/>
      <c r="X299" s="13"/>
      <c r="Y299" s="6">
        <v>7</v>
      </c>
      <c r="Z299" s="1">
        <v>14.34</v>
      </c>
      <c r="AA299" s="7">
        <f t="shared" ref="AA299:AA304" si="343">AA298</f>
        <v>25.08</v>
      </c>
      <c r="AB299" s="27">
        <v>40.07</v>
      </c>
      <c r="AC299" s="26">
        <v>39.24</v>
      </c>
      <c r="AD299" s="3"/>
      <c r="AE299" s="8">
        <f>AB299-AA299</f>
        <v>14.990000000000002</v>
      </c>
      <c r="AF299" s="8">
        <f>AC299-AA299</f>
        <v>14.160000000000004</v>
      </c>
      <c r="AG299" s="8">
        <f>AE299/AD298</f>
        <v>0.90410132689987954</v>
      </c>
      <c r="AH299" s="8">
        <f>Z299*AG299</f>
        <v>12.964813027744272</v>
      </c>
      <c r="AI299" s="19">
        <f t="shared" ref="AI299:AI304" si="344">100*AH299/$Z$298</f>
        <v>61.328349232470536</v>
      </c>
      <c r="AL299" s="49"/>
      <c r="AO299" s="49"/>
    </row>
    <row r="300" spans="1:42" x14ac:dyDescent="0.25">
      <c r="B300" s="31">
        <v>14</v>
      </c>
      <c r="C300" s="48">
        <f t="shared" si="339"/>
        <v>61.635229937228765</v>
      </c>
      <c r="D300" s="31">
        <f t="shared" si="340"/>
        <v>3.4548155807154459</v>
      </c>
      <c r="K300" s="13"/>
      <c r="L300" s="6">
        <v>14</v>
      </c>
      <c r="M300" s="1">
        <v>35.67</v>
      </c>
      <c r="N300" s="7">
        <f t="shared" si="341"/>
        <v>25.3</v>
      </c>
      <c r="O300" s="27">
        <v>35.28</v>
      </c>
      <c r="P300" s="26">
        <v>34.83</v>
      </c>
      <c r="Q300" s="3"/>
      <c r="R300" s="8">
        <f t="shared" ref="R300:R304" si="345">O300-N300</f>
        <v>9.98</v>
      </c>
      <c r="S300" s="8">
        <f>P300-N300</f>
        <v>9.5299999999999976</v>
      </c>
      <c r="T300" s="8">
        <f>R300/S299</f>
        <v>1.0162932790224037</v>
      </c>
      <c r="U300" s="8">
        <f>M300*T299*T300</f>
        <v>28.654631722311329</v>
      </c>
      <c r="V300" s="19">
        <f t="shared" si="342"/>
        <v>61.583132865487485</v>
      </c>
      <c r="W300" s="13"/>
      <c r="X300" s="13"/>
      <c r="Y300" s="6">
        <v>14</v>
      </c>
      <c r="Z300" s="30">
        <v>12.59</v>
      </c>
      <c r="AA300" s="7">
        <f t="shared" si="343"/>
        <v>25.08</v>
      </c>
      <c r="AB300" s="27">
        <v>39.35</v>
      </c>
      <c r="AC300" s="26">
        <v>38.36</v>
      </c>
      <c r="AD300" s="3"/>
      <c r="AE300" s="8">
        <f t="shared" ref="AE300:AE304" si="346">AB300-AA300</f>
        <v>14.270000000000003</v>
      </c>
      <c r="AF300" s="8">
        <f>AC300-AA300</f>
        <v>13.280000000000001</v>
      </c>
      <c r="AG300" s="8">
        <f>AE300/AF299</f>
        <v>1.0077683615819208</v>
      </c>
      <c r="AH300" s="8">
        <f>Z300*AG299*AG300</f>
        <v>11.471060135586406</v>
      </c>
      <c r="AI300" s="19">
        <f t="shared" si="344"/>
        <v>54.262346904382241</v>
      </c>
      <c r="AL300" s="49"/>
      <c r="AO300" s="49"/>
    </row>
    <row r="301" spans="1:42" x14ac:dyDescent="0.25">
      <c r="B301" s="31">
        <v>21</v>
      </c>
      <c r="C301" s="48">
        <f t="shared" si="339"/>
        <v>54.447619265214399</v>
      </c>
      <c r="D301" s="31">
        <f t="shared" si="340"/>
        <v>2.0915867591019457</v>
      </c>
      <c r="K301" s="13"/>
      <c r="L301" s="6">
        <v>21</v>
      </c>
      <c r="M301" s="36">
        <v>25.78</v>
      </c>
      <c r="N301" s="7">
        <f t="shared" si="341"/>
        <v>25.3</v>
      </c>
      <c r="O301" s="27">
        <v>34.89</v>
      </c>
      <c r="P301" s="26">
        <v>34.659999999999997</v>
      </c>
      <c r="Q301" s="3"/>
      <c r="R301" s="8">
        <f t="shared" si="345"/>
        <v>9.59</v>
      </c>
      <c r="S301" s="8">
        <f t="shared" ref="S301:S304" si="347">P301-N301</f>
        <v>9.3599999999999959</v>
      </c>
      <c r="T301" s="8">
        <f t="shared" ref="T301:T304" si="348">R301/S300</f>
        <v>1.0062959076600213</v>
      </c>
      <c r="U301" s="8">
        <f>M301*T301*T300*T299</f>
        <v>20.840126046511159</v>
      </c>
      <c r="V301" s="19">
        <f t="shared" si="342"/>
        <v>44.788579511092109</v>
      </c>
      <c r="W301" s="13"/>
      <c r="X301" s="13"/>
      <c r="Y301" s="6">
        <v>21</v>
      </c>
      <c r="Z301" s="36">
        <v>9.17</v>
      </c>
      <c r="AA301" s="7">
        <f t="shared" si="343"/>
        <v>25.08</v>
      </c>
      <c r="AB301" s="27">
        <v>38.47</v>
      </c>
      <c r="AC301" s="26">
        <v>37.71</v>
      </c>
      <c r="AD301" s="3"/>
      <c r="AE301" s="8">
        <f t="shared" si="346"/>
        <v>13.39</v>
      </c>
      <c r="AF301" s="8">
        <f t="shared" ref="AF301:AF304" si="349">AC301-AA301</f>
        <v>12.630000000000003</v>
      </c>
      <c r="AG301" s="8">
        <f t="shared" ref="AG301:AG304" si="350">AE301/AF300</f>
        <v>1.0082831325301205</v>
      </c>
      <c r="AH301" s="8">
        <f>Z301*AG301*AG300*AG299</f>
        <v>8.4242193025048149</v>
      </c>
      <c r="AI301" s="19">
        <f t="shared" si="344"/>
        <v>39.849665574762604</v>
      </c>
      <c r="AL301" s="49"/>
      <c r="AO301" s="49"/>
    </row>
    <row r="302" spans="1:42" x14ac:dyDescent="0.25">
      <c r="B302" s="31">
        <v>28</v>
      </c>
      <c r="C302" s="48">
        <f t="shared" si="339"/>
        <v>48.905352448869046</v>
      </c>
      <c r="D302" s="31">
        <f t="shared" si="340"/>
        <v>2.0031562758364676</v>
      </c>
      <c r="K302" s="13"/>
      <c r="L302" s="6">
        <v>28</v>
      </c>
      <c r="M302" s="21">
        <v>29.86</v>
      </c>
      <c r="N302" s="7">
        <f t="shared" si="341"/>
        <v>25.3</v>
      </c>
      <c r="O302" s="26">
        <v>34.6</v>
      </c>
      <c r="P302" s="26">
        <v>34.18</v>
      </c>
      <c r="Q302" s="3"/>
      <c r="R302" s="8">
        <f t="shared" si="345"/>
        <v>9.3000000000000007</v>
      </c>
      <c r="S302" s="8">
        <f t="shared" si="347"/>
        <v>8.879999999999999</v>
      </c>
      <c r="T302" s="8">
        <f t="shared" si="348"/>
        <v>0.99358974358974406</v>
      </c>
      <c r="U302" s="8">
        <f>M302*T302*T301*T300*T299</f>
        <v>23.983597745486374</v>
      </c>
      <c r="V302" s="19">
        <f t="shared" si="342"/>
        <v>51.544375124621475</v>
      </c>
      <c r="W302" s="13"/>
      <c r="X302" s="13"/>
      <c r="Y302" s="6">
        <v>28</v>
      </c>
      <c r="Z302" s="21">
        <v>12.39</v>
      </c>
      <c r="AA302" s="7">
        <f t="shared" si="343"/>
        <v>25.08</v>
      </c>
      <c r="AB302" s="26">
        <v>37.659999999999997</v>
      </c>
      <c r="AC302" s="26">
        <v>37.21</v>
      </c>
      <c r="AD302" s="3"/>
      <c r="AE302" s="8">
        <f t="shared" si="346"/>
        <v>12.579999999999998</v>
      </c>
      <c r="AF302" s="8">
        <f t="shared" si="349"/>
        <v>12.130000000000003</v>
      </c>
      <c r="AG302" s="8">
        <f t="shared" si="350"/>
        <v>0.996041171813143</v>
      </c>
      <c r="AH302" s="8">
        <f>Z302*AG302*AG301*AG300*AG299</f>
        <v>11.337281374236412</v>
      </c>
      <c r="AI302" s="19">
        <f t="shared" si="344"/>
        <v>53.629524003010459</v>
      </c>
      <c r="AL302" s="49"/>
      <c r="AO302" s="49"/>
    </row>
    <row r="303" spans="1:42" x14ac:dyDescent="0.25">
      <c r="B303" s="31">
        <v>35</v>
      </c>
      <c r="C303" s="48">
        <f t="shared" si="339"/>
        <v>43.81196641187146</v>
      </c>
      <c r="D303" s="31">
        <f t="shared" si="340"/>
        <v>2.2732178075724159</v>
      </c>
      <c r="K303" s="13"/>
      <c r="L303" s="6">
        <v>35</v>
      </c>
      <c r="M303" s="21">
        <v>26.02</v>
      </c>
      <c r="N303" s="7">
        <f t="shared" si="341"/>
        <v>25.3</v>
      </c>
      <c r="O303" s="26">
        <v>34.31</v>
      </c>
      <c r="P303" s="26">
        <v>33.85</v>
      </c>
      <c r="Q303" s="3"/>
      <c r="R303" s="8">
        <f t="shared" si="345"/>
        <v>9.0100000000000016</v>
      </c>
      <c r="S303" s="8">
        <f t="shared" si="347"/>
        <v>8.5500000000000007</v>
      </c>
      <c r="T303" s="8">
        <f t="shared" si="348"/>
        <v>1.01463963963964</v>
      </c>
      <c r="U303" s="8">
        <f>M303*T303*T302*T301*T300*T299</f>
        <v>21.205262139878656</v>
      </c>
      <c r="V303" s="19">
        <f t="shared" si="342"/>
        <v>45.573312142442845</v>
      </c>
      <c r="W303" s="13"/>
      <c r="X303" s="13"/>
      <c r="Y303" s="6">
        <v>35</v>
      </c>
      <c r="Z303" s="21">
        <v>8.0299999999999994</v>
      </c>
      <c r="AA303" s="7">
        <f t="shared" si="343"/>
        <v>25.08</v>
      </c>
      <c r="AB303" s="26">
        <v>37.29</v>
      </c>
      <c r="AC303" s="26">
        <v>36.409999999999997</v>
      </c>
      <c r="AD303" s="3"/>
      <c r="AE303" s="8">
        <f t="shared" si="346"/>
        <v>12.21</v>
      </c>
      <c r="AF303" s="8">
        <f t="shared" si="349"/>
        <v>11.329999999999998</v>
      </c>
      <c r="AG303" s="8">
        <f t="shared" si="350"/>
        <v>1.0065952184666116</v>
      </c>
      <c r="AH303" s="8">
        <f>Z303*AG303*AG302*AG301*AG300*AG299</f>
        <v>7.3961894568512552</v>
      </c>
      <c r="AI303" s="19">
        <f t="shared" si="344"/>
        <v>34.986705093903758</v>
      </c>
      <c r="AL303" s="49"/>
      <c r="AO303" s="49"/>
    </row>
    <row r="304" spans="1:42" x14ac:dyDescent="0.25">
      <c r="B304" s="31">
        <v>42</v>
      </c>
      <c r="C304" s="78">
        <f t="shared" si="339"/>
        <v>36.495695346598893</v>
      </c>
      <c r="D304" s="31">
        <f t="shared" si="340"/>
        <v>3.1817393585963134</v>
      </c>
      <c r="K304" s="13"/>
      <c r="L304" s="6">
        <v>42</v>
      </c>
      <c r="M304" s="1">
        <v>22.76</v>
      </c>
      <c r="N304" s="7">
        <f t="shared" si="341"/>
        <v>25.3</v>
      </c>
      <c r="O304" s="26">
        <v>33.92</v>
      </c>
      <c r="P304" s="26">
        <v>33.520000000000003</v>
      </c>
      <c r="Q304" s="3"/>
      <c r="R304" s="8">
        <f t="shared" si="345"/>
        <v>8.620000000000001</v>
      </c>
      <c r="S304" s="8">
        <f t="shared" si="347"/>
        <v>8.2200000000000024</v>
      </c>
      <c r="T304" s="8">
        <f t="shared" si="348"/>
        <v>1.0081871345029241</v>
      </c>
      <c r="U304" s="8">
        <f>M304*T304*T303*T302*T301*T300*T299</f>
        <v>18.700351171781325</v>
      </c>
      <c r="V304" s="19">
        <f t="shared" si="342"/>
        <v>40.189880016723237</v>
      </c>
      <c r="W304" s="13"/>
      <c r="X304" s="13"/>
      <c r="Y304" s="6">
        <v>42</v>
      </c>
      <c r="Z304" s="1">
        <v>7.45</v>
      </c>
      <c r="AA304" s="7">
        <f t="shared" si="343"/>
        <v>25.08</v>
      </c>
      <c r="AB304" s="26">
        <v>36.450000000000003</v>
      </c>
      <c r="AC304" s="26">
        <v>35.619999999999997</v>
      </c>
      <c r="AD304" s="3"/>
      <c r="AE304" s="8">
        <f t="shared" si="346"/>
        <v>11.370000000000005</v>
      </c>
      <c r="AF304" s="8">
        <f t="shared" si="349"/>
        <v>10.54</v>
      </c>
      <c r="AG304" s="8">
        <f t="shared" si="350"/>
        <v>1.0035304501323925</v>
      </c>
      <c r="AH304" s="8">
        <f>Z304*AG304*AG303*AG302*AG301*AG300*AG299</f>
        <v>6.88619488729677</v>
      </c>
      <c r="AI304" s="19">
        <f t="shared" si="344"/>
        <v>32.574242607837128</v>
      </c>
      <c r="AL304" s="49"/>
      <c r="AO304" s="49"/>
    </row>
    <row r="305" spans="1:60" ht="15.75" thickBot="1" x14ac:dyDescent="0.3">
      <c r="K305" s="13"/>
      <c r="L305" s="13"/>
      <c r="M305" s="13"/>
      <c r="N305" s="13"/>
      <c r="O305" s="13"/>
      <c r="P305" s="13"/>
      <c r="Q305" s="13"/>
      <c r="R305" s="13"/>
      <c r="S305" s="13"/>
      <c r="T305" s="45">
        <f>SUM(T299:T304)</f>
        <v>5.8294525457090325</v>
      </c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45">
        <f>SUM(AG299:AG304)</f>
        <v>5.9263196614240679</v>
      </c>
      <c r="AH305" s="13"/>
      <c r="AI305" s="13"/>
    </row>
    <row r="306" spans="1:60" ht="15.75" thickBot="1" x14ac:dyDescent="0.3">
      <c r="K306" s="15">
        <v>7000</v>
      </c>
      <c r="L306" s="93">
        <v>35581</v>
      </c>
      <c r="M306" s="94"/>
      <c r="N306" s="94"/>
      <c r="O306" s="94"/>
      <c r="P306" s="94"/>
      <c r="Q306" s="94"/>
      <c r="R306" s="94"/>
      <c r="S306" s="94"/>
      <c r="T306" s="94"/>
      <c r="U306" s="94"/>
      <c r="V306" s="95"/>
      <c r="W306" s="13"/>
      <c r="X306" s="15">
        <v>7001</v>
      </c>
      <c r="Y306" s="93">
        <v>35582</v>
      </c>
      <c r="Z306" s="94"/>
      <c r="AA306" s="94"/>
      <c r="AB306" s="94"/>
      <c r="AC306" s="94"/>
      <c r="AD306" s="94"/>
      <c r="AE306" s="94"/>
      <c r="AF306" s="94"/>
      <c r="AG306" s="94"/>
      <c r="AH306" s="94"/>
      <c r="AI306" s="95"/>
      <c r="AK306" s="69">
        <v>7000</v>
      </c>
      <c r="AL306" s="88">
        <v>35579</v>
      </c>
      <c r="AM306" s="89"/>
      <c r="AN306" s="89"/>
      <c r="AO306" s="89"/>
      <c r="AP306" s="89"/>
      <c r="AQ306" s="89"/>
      <c r="AR306" s="90"/>
      <c r="AS306" s="90"/>
      <c r="AT306" s="90"/>
      <c r="AU306" s="90"/>
      <c r="AV306" s="91"/>
      <c r="AW306" s="69">
        <v>7001</v>
      </c>
      <c r="AX306" s="92">
        <v>35580</v>
      </c>
      <c r="AY306" s="90"/>
      <c r="AZ306" s="90"/>
      <c r="BA306" s="90"/>
      <c r="BB306" s="90"/>
      <c r="BC306" s="90"/>
      <c r="BD306" s="90"/>
      <c r="BE306" s="90"/>
      <c r="BF306" s="90"/>
      <c r="BG306" s="90"/>
      <c r="BH306" s="91"/>
    </row>
    <row r="307" spans="1:60" ht="57" x14ac:dyDescent="0.25">
      <c r="B307" s="31" t="s">
        <v>51</v>
      </c>
      <c r="C307" s="31" t="s">
        <v>49</v>
      </c>
      <c r="D307" s="31" t="s">
        <v>50</v>
      </c>
      <c r="K307" s="13"/>
      <c r="L307" s="10" t="s">
        <v>0</v>
      </c>
      <c r="M307" s="11" t="s">
        <v>1</v>
      </c>
      <c r="N307" s="11" t="s">
        <v>2</v>
      </c>
      <c r="O307" s="11" t="s">
        <v>3</v>
      </c>
      <c r="P307" s="12" t="s">
        <v>4</v>
      </c>
      <c r="Q307" s="12" t="s">
        <v>5</v>
      </c>
      <c r="R307" s="11" t="s">
        <v>9</v>
      </c>
      <c r="S307" s="11" t="s">
        <v>10</v>
      </c>
      <c r="T307" s="11" t="s">
        <v>6</v>
      </c>
      <c r="U307" s="11" t="s">
        <v>7</v>
      </c>
      <c r="V307" s="5" t="s">
        <v>8</v>
      </c>
      <c r="W307" s="13"/>
      <c r="X307" s="13"/>
      <c r="Y307" s="10" t="s">
        <v>0</v>
      </c>
      <c r="Z307" s="11" t="s">
        <v>1</v>
      </c>
      <c r="AA307" s="11" t="s">
        <v>2</v>
      </c>
      <c r="AB307" s="11" t="s">
        <v>3</v>
      </c>
      <c r="AC307" s="12" t="s">
        <v>4</v>
      </c>
      <c r="AD307" s="12" t="s">
        <v>5</v>
      </c>
      <c r="AE307" s="11" t="s">
        <v>9</v>
      </c>
      <c r="AF307" s="11" t="s">
        <v>10</v>
      </c>
      <c r="AG307" s="11" t="s">
        <v>6</v>
      </c>
      <c r="AH307" s="11" t="s">
        <v>7</v>
      </c>
      <c r="AI307" s="5" t="s">
        <v>8</v>
      </c>
      <c r="AK307" s="70"/>
      <c r="AL307" s="57" t="s">
        <v>0</v>
      </c>
      <c r="AM307" s="57" t="s">
        <v>1</v>
      </c>
      <c r="AN307" s="57" t="s">
        <v>2</v>
      </c>
      <c r="AO307" s="57" t="s">
        <v>3</v>
      </c>
      <c r="AP307" s="58" t="s">
        <v>4</v>
      </c>
      <c r="AQ307" s="58" t="s">
        <v>5</v>
      </c>
      <c r="AR307" s="57" t="s">
        <v>9</v>
      </c>
      <c r="AS307" s="57" t="s">
        <v>10</v>
      </c>
      <c r="AT307" s="57" t="s">
        <v>6</v>
      </c>
      <c r="AU307" s="57" t="s">
        <v>7</v>
      </c>
      <c r="AV307" s="59" t="s">
        <v>8</v>
      </c>
      <c r="AW307" s="70"/>
      <c r="AX307" s="57" t="s">
        <v>0</v>
      </c>
      <c r="AY307" s="57" t="s">
        <v>1</v>
      </c>
      <c r="AZ307" s="57" t="s">
        <v>2</v>
      </c>
      <c r="BA307" s="57" t="s">
        <v>3</v>
      </c>
      <c r="BB307" s="58" t="s">
        <v>4</v>
      </c>
      <c r="BC307" s="58" t="s">
        <v>5</v>
      </c>
      <c r="BD307" s="57" t="s">
        <v>9</v>
      </c>
      <c r="BE307" s="57" t="s">
        <v>10</v>
      </c>
      <c r="BF307" s="57" t="s">
        <v>6</v>
      </c>
      <c r="BG307" s="57" t="s">
        <v>7</v>
      </c>
      <c r="BH307" s="59" t="s">
        <v>8</v>
      </c>
    </row>
    <row r="308" spans="1:60" x14ac:dyDescent="0.25">
      <c r="B308" s="31">
        <v>0</v>
      </c>
      <c r="C308" s="48">
        <f>AVERAGE(BH308,AI308)</f>
        <v>100</v>
      </c>
      <c r="D308" s="31">
        <f>STDEV(BH308,AI308)</f>
        <v>0</v>
      </c>
      <c r="K308" s="13"/>
      <c r="L308" s="6">
        <v>0</v>
      </c>
      <c r="M308" s="1">
        <v>46.7</v>
      </c>
      <c r="N308" s="26">
        <v>25.23</v>
      </c>
      <c r="O308" s="9"/>
      <c r="P308" s="26">
        <v>46.9</v>
      </c>
      <c r="Q308" s="7">
        <f>P308-N308</f>
        <v>21.669999999999998</v>
      </c>
      <c r="R308" s="2"/>
      <c r="S308" s="2"/>
      <c r="T308" s="2"/>
      <c r="U308" s="8">
        <f>M308</f>
        <v>46.7</v>
      </c>
      <c r="V308" s="19">
        <f>100*U308/$M$308</f>
        <v>100</v>
      </c>
      <c r="W308" s="13"/>
      <c r="X308" s="13"/>
      <c r="Y308" s="6">
        <v>0</v>
      </c>
      <c r="Z308" s="1">
        <v>20.27</v>
      </c>
      <c r="AA308" s="26">
        <v>27.75</v>
      </c>
      <c r="AB308" s="9"/>
      <c r="AC308" s="26">
        <v>48.42</v>
      </c>
      <c r="AD308" s="7">
        <f>AC308-AA308</f>
        <v>20.67</v>
      </c>
      <c r="AE308" s="2"/>
      <c r="AF308" s="2"/>
      <c r="AG308" s="2"/>
      <c r="AH308" s="8">
        <f>Z308</f>
        <v>20.27</v>
      </c>
      <c r="AI308" s="19">
        <f>100*AH308/$Z$308</f>
        <v>100</v>
      </c>
      <c r="AK308" s="70"/>
      <c r="AL308" s="61">
        <v>0</v>
      </c>
      <c r="AM308" s="30">
        <v>44.33</v>
      </c>
      <c r="AN308" s="30">
        <v>25.6</v>
      </c>
      <c r="AO308" s="62"/>
      <c r="AP308" s="30">
        <v>40.33</v>
      </c>
      <c r="AQ308" s="63">
        <f>AP308-AN308</f>
        <v>14.729999999999997</v>
      </c>
      <c r="AR308" s="64"/>
      <c r="AS308" s="64"/>
      <c r="AT308" s="64"/>
      <c r="AU308" s="65">
        <f>AM308</f>
        <v>44.33</v>
      </c>
      <c r="AV308" s="25">
        <f>100*AU308/$AM$308</f>
        <v>100</v>
      </c>
      <c r="AW308" s="70"/>
      <c r="AX308" s="61">
        <v>0</v>
      </c>
      <c r="AY308" s="30">
        <v>20.43</v>
      </c>
      <c r="AZ308" s="30">
        <v>25.86</v>
      </c>
      <c r="BA308" s="62"/>
      <c r="BB308" s="30">
        <v>50.13</v>
      </c>
      <c r="BC308" s="63">
        <f>BB308-AZ308</f>
        <v>24.270000000000003</v>
      </c>
      <c r="BD308" s="64"/>
      <c r="BE308" s="64"/>
      <c r="BF308" s="64"/>
      <c r="BG308" s="65">
        <f>AY308</f>
        <v>20.43</v>
      </c>
      <c r="BH308" s="25">
        <f>100*BG308/$AY$308</f>
        <v>100</v>
      </c>
    </row>
    <row r="309" spans="1:60" x14ac:dyDescent="0.25">
      <c r="B309" s="31">
        <v>7</v>
      </c>
      <c r="C309" s="78">
        <f t="shared" ref="C309:C314" si="351">AVERAGE(BH309,AI309)</f>
        <v>66.935222235912022</v>
      </c>
      <c r="D309" s="31">
        <f t="shared" ref="D309:D314" si="352">STDEV(BH309,AI309)</f>
        <v>3.2063618615504867</v>
      </c>
      <c r="K309" s="13"/>
      <c r="L309" s="6">
        <v>7</v>
      </c>
      <c r="M309" s="1">
        <v>40.28</v>
      </c>
      <c r="N309" s="7">
        <f t="shared" ref="N309:N314" si="353">N308</f>
        <v>25.23</v>
      </c>
      <c r="O309" s="27">
        <v>42.52</v>
      </c>
      <c r="P309" s="26">
        <v>42.11</v>
      </c>
      <c r="Q309" s="3"/>
      <c r="R309" s="8">
        <f>O309-N309</f>
        <v>17.290000000000003</v>
      </c>
      <c r="S309" s="8">
        <f>P309-N309</f>
        <v>16.88</v>
      </c>
      <c r="T309" s="8">
        <f>R309/Q308</f>
        <v>0.79787724965389961</v>
      </c>
      <c r="U309" s="8">
        <f>M309*T309</f>
        <v>32.138495616059075</v>
      </c>
      <c r="V309" s="19">
        <f t="shared" ref="V309:V314" si="354">100*U309/$M$308</f>
        <v>68.819048428392023</v>
      </c>
      <c r="W309" s="13"/>
      <c r="X309" s="13"/>
      <c r="Y309" s="6">
        <v>7</v>
      </c>
      <c r="Z309" s="1">
        <v>15.53</v>
      </c>
      <c r="AA309" s="7">
        <f t="shared" ref="AA309:AA314" si="355">AA308</f>
        <v>27.75</v>
      </c>
      <c r="AB309" s="27">
        <v>46.42</v>
      </c>
      <c r="AC309" s="26">
        <v>45.58</v>
      </c>
      <c r="AD309" s="3"/>
      <c r="AE309" s="8">
        <f>AB309-AA309</f>
        <v>18.670000000000002</v>
      </c>
      <c r="AF309" s="8">
        <f>AC309-AA309</f>
        <v>17.829999999999998</v>
      </c>
      <c r="AG309" s="8">
        <f>AE309/AD308</f>
        <v>0.90324141267537494</v>
      </c>
      <c r="AH309" s="8">
        <f>Z309*AG309</f>
        <v>14.027339138848573</v>
      </c>
      <c r="AI309" s="19">
        <f t="shared" ref="AI309:AI314" si="356">100*AH309/$Z$308</f>
        <v>69.2024624511523</v>
      </c>
      <c r="AK309" s="70"/>
      <c r="AL309" s="61">
        <v>7</v>
      </c>
      <c r="AM309" s="30">
        <v>39.36</v>
      </c>
      <c r="AN309" s="63">
        <f t="shared" ref="AN309:AN314" si="357">AN308</f>
        <v>25.6</v>
      </c>
      <c r="AO309" s="71">
        <v>37.24</v>
      </c>
      <c r="AP309" s="30">
        <v>36.92</v>
      </c>
      <c r="AQ309" s="67"/>
      <c r="AR309" s="65">
        <f>AO309-AN309</f>
        <v>11.64</v>
      </c>
      <c r="AS309" s="65">
        <f>AP309-AN309</f>
        <v>11.32</v>
      </c>
      <c r="AT309" s="65">
        <f>AR309/AQ308</f>
        <v>0.79022403258655827</v>
      </c>
      <c r="AU309" s="65">
        <f>AM309*AT309</f>
        <v>31.103217922606934</v>
      </c>
      <c r="AV309" s="25">
        <f t="shared" ref="AV309:AV314" si="358">100*AU309/$AM$308</f>
        <v>70.162909818648615</v>
      </c>
      <c r="AW309" s="70"/>
      <c r="AX309" s="61">
        <v>7</v>
      </c>
      <c r="AY309" s="30">
        <v>14.79</v>
      </c>
      <c r="AZ309" s="63">
        <f t="shared" ref="AZ309:AZ314" si="359">AZ308</f>
        <v>25.86</v>
      </c>
      <c r="BA309" s="71">
        <v>47.54</v>
      </c>
      <c r="BB309" s="30">
        <v>46.86</v>
      </c>
      <c r="BC309" s="67"/>
      <c r="BD309" s="65">
        <f>BA309-AZ309</f>
        <v>21.68</v>
      </c>
      <c r="BE309" s="65">
        <f>BB309-AZ309</f>
        <v>21</v>
      </c>
      <c r="BF309" s="65">
        <f>BD309/BC308</f>
        <v>0.89328388957560767</v>
      </c>
      <c r="BG309" s="65">
        <f>AY309*BF309</f>
        <v>13.211668726823238</v>
      </c>
      <c r="BH309" s="25">
        <f t="shared" ref="BH309:BH314" si="360">100*BG309/$AY$308</f>
        <v>64.667982020671758</v>
      </c>
    </row>
    <row r="310" spans="1:60" x14ac:dyDescent="0.25">
      <c r="B310" s="31">
        <v>14</v>
      </c>
      <c r="C310" s="48">
        <f t="shared" si="351"/>
        <v>55.612523378451598</v>
      </c>
      <c r="D310" s="31">
        <f t="shared" si="352"/>
        <v>2.1104303440552412</v>
      </c>
      <c r="K310" s="13"/>
      <c r="L310" s="6">
        <v>14</v>
      </c>
      <c r="M310" s="1">
        <v>34.1</v>
      </c>
      <c r="N310" s="7">
        <f t="shared" si="353"/>
        <v>25.23</v>
      </c>
      <c r="O310" s="27">
        <v>42.38</v>
      </c>
      <c r="P310" s="26">
        <v>41.96</v>
      </c>
      <c r="Q310" s="3"/>
      <c r="R310" s="8">
        <f t="shared" ref="R310:R314" si="361">O310-N310</f>
        <v>17.150000000000002</v>
      </c>
      <c r="S310" s="8">
        <f>P310-N310</f>
        <v>16.73</v>
      </c>
      <c r="T310" s="8">
        <f>R310/S309</f>
        <v>1.0159952606635072</v>
      </c>
      <c r="U310" s="8">
        <f>M310*T309*T310</f>
        <v>27.642807094570223</v>
      </c>
      <c r="V310" s="19">
        <f t="shared" si="354"/>
        <v>59.192306412355933</v>
      </c>
      <c r="W310" s="13"/>
      <c r="X310" s="13"/>
      <c r="Y310" s="6">
        <v>14</v>
      </c>
      <c r="Z310" s="1">
        <v>12.68</v>
      </c>
      <c r="AA310" s="7">
        <f t="shared" si="355"/>
        <v>27.75</v>
      </c>
      <c r="AB310" s="27">
        <v>45.77</v>
      </c>
      <c r="AC310" s="26">
        <v>44.99</v>
      </c>
      <c r="AD310" s="3"/>
      <c r="AE310" s="8">
        <f t="shared" ref="AE310:AE314" si="362">AB310-AA310</f>
        <v>18.020000000000003</v>
      </c>
      <c r="AF310" s="8">
        <f>AC310-AA310</f>
        <v>17.240000000000002</v>
      </c>
      <c r="AG310" s="8">
        <f>AE310/AF309</f>
        <v>1.0106561974200787</v>
      </c>
      <c r="AH310" s="8">
        <f>Z310*AG309*AG310</f>
        <v>11.575147619253062</v>
      </c>
      <c r="AI310" s="19">
        <f t="shared" si="356"/>
        <v>57.104822985954918</v>
      </c>
      <c r="AK310" s="70"/>
      <c r="AL310" s="61">
        <v>14</v>
      </c>
      <c r="AM310" s="30">
        <v>35.82</v>
      </c>
      <c r="AN310" s="63">
        <f t="shared" si="357"/>
        <v>25.6</v>
      </c>
      <c r="AO310" s="71">
        <v>36.96</v>
      </c>
      <c r="AP310" s="30">
        <v>36.53</v>
      </c>
      <c r="AQ310" s="67"/>
      <c r="AR310" s="65">
        <f t="shared" ref="AR310:AR314" si="363">AO310-AN310</f>
        <v>11.36</v>
      </c>
      <c r="AS310" s="65">
        <f>AP310-AN310</f>
        <v>10.93</v>
      </c>
      <c r="AT310" s="65">
        <f>AR310/AS309</f>
        <v>1.0035335689045937</v>
      </c>
      <c r="AU310" s="65">
        <f>AM310*AT309*AT310</f>
        <v>28.405845429749636</v>
      </c>
      <c r="AV310" s="25">
        <f t="shared" si="358"/>
        <v>64.078153462101596</v>
      </c>
      <c r="AW310" s="70"/>
      <c r="AX310" s="61">
        <v>14</v>
      </c>
      <c r="AY310" s="30">
        <v>12.36</v>
      </c>
      <c r="AZ310" s="63">
        <f t="shared" si="359"/>
        <v>25.86</v>
      </c>
      <c r="BA310" s="71">
        <v>46.89</v>
      </c>
      <c r="BB310" s="30">
        <v>45.99</v>
      </c>
      <c r="BC310" s="67"/>
      <c r="BD310" s="65">
        <f t="shared" ref="BD310:BD314" si="364">BA310-AZ310</f>
        <v>21.03</v>
      </c>
      <c r="BE310" s="65">
        <f>BB310-AZ310</f>
        <v>20.130000000000003</v>
      </c>
      <c r="BF310" s="65">
        <f>BD310/BE309</f>
        <v>1.0014285714285716</v>
      </c>
      <c r="BG310" s="65">
        <f>AY310*BF309*BF310</f>
        <v>11.056761716404733</v>
      </c>
      <c r="BH310" s="25">
        <f t="shared" si="360"/>
        <v>54.120223770948279</v>
      </c>
    </row>
    <row r="311" spans="1:60" x14ac:dyDescent="0.25">
      <c r="B311" s="31">
        <v>21</v>
      </c>
      <c r="C311" s="48">
        <f t="shared" si="351"/>
        <v>47.733443731101062</v>
      </c>
      <c r="D311" s="31">
        <f t="shared" si="352"/>
        <v>3.3131944869287269</v>
      </c>
      <c r="K311" s="13"/>
      <c r="L311" s="6">
        <v>21</v>
      </c>
      <c r="M311" s="1">
        <v>30.46</v>
      </c>
      <c r="N311" s="7">
        <f t="shared" si="353"/>
        <v>25.23</v>
      </c>
      <c r="O311" s="27">
        <v>41.99</v>
      </c>
      <c r="P311" s="26">
        <v>41.32</v>
      </c>
      <c r="Q311" s="3"/>
      <c r="R311" s="8">
        <f t="shared" si="361"/>
        <v>16.760000000000002</v>
      </c>
      <c r="S311" s="8">
        <f t="shared" ref="S311:S314" si="365">P311-N311</f>
        <v>16.09</v>
      </c>
      <c r="T311" s="8">
        <f t="shared" ref="T311:T314" si="366">R311/S310</f>
        <v>1.0017931858936044</v>
      </c>
      <c r="U311" s="8">
        <f>M311*T311*T310*T309</f>
        <v>24.736356787421069</v>
      </c>
      <c r="V311" s="19">
        <f t="shared" si="354"/>
        <v>52.96864408441342</v>
      </c>
      <c r="W311" s="13"/>
      <c r="X311" s="13"/>
      <c r="Y311" s="6">
        <v>21</v>
      </c>
      <c r="Z311" s="1">
        <v>11.1</v>
      </c>
      <c r="AA311" s="7">
        <f t="shared" si="355"/>
        <v>27.75</v>
      </c>
      <c r="AB311" s="27">
        <v>45.02</v>
      </c>
      <c r="AC311" s="26">
        <v>44.1</v>
      </c>
      <c r="AD311" s="3"/>
      <c r="AE311" s="8">
        <f t="shared" si="362"/>
        <v>17.270000000000003</v>
      </c>
      <c r="AF311" s="8">
        <f t="shared" ref="AF311:AF314" si="367">AC311-AA311</f>
        <v>16.350000000000001</v>
      </c>
      <c r="AG311" s="8">
        <f t="shared" ref="AG311:AG314" si="368">AE311/AF310</f>
        <v>1.0017401392111369</v>
      </c>
      <c r="AH311" s="8">
        <f>Z311*AG311*AG310*AG309</f>
        <v>10.150451014294184</v>
      </c>
      <c r="AI311" s="19">
        <f t="shared" si="356"/>
        <v>50.076226020198249</v>
      </c>
      <c r="AK311" s="70"/>
      <c r="AL311" s="61">
        <v>21</v>
      </c>
      <c r="AM311" s="30">
        <v>30.84</v>
      </c>
      <c r="AN311" s="63">
        <f t="shared" si="357"/>
        <v>25.6</v>
      </c>
      <c r="AO311" s="71">
        <v>36.68</v>
      </c>
      <c r="AP311" s="30">
        <v>36.28</v>
      </c>
      <c r="AQ311" s="67"/>
      <c r="AR311" s="65">
        <f t="shared" si="363"/>
        <v>11.079999999999998</v>
      </c>
      <c r="AS311" s="65">
        <f t="shared" ref="AS311:AS314" si="369">AP311-AN311</f>
        <v>10.68</v>
      </c>
      <c r="AT311" s="65">
        <f t="shared" ref="AT311:AT314" si="370">AR311/AS310</f>
        <v>1.0137236962488563</v>
      </c>
      <c r="AU311" s="65">
        <f>AM311*AT311*AT310*AT309</f>
        <v>24.792259317918617</v>
      </c>
      <c r="AV311" s="25">
        <f t="shared" si="358"/>
        <v>55.926594446015379</v>
      </c>
      <c r="AW311" s="70"/>
      <c r="AX311" s="61">
        <v>21</v>
      </c>
      <c r="AY311" s="30">
        <v>10.31</v>
      </c>
      <c r="AZ311" s="63">
        <f t="shared" si="359"/>
        <v>25.86</v>
      </c>
      <c r="BA311" s="71">
        <v>46.1</v>
      </c>
      <c r="BB311" s="30">
        <v>45.23</v>
      </c>
      <c r="BC311" s="67"/>
      <c r="BD311" s="65">
        <f t="shared" si="364"/>
        <v>20.240000000000002</v>
      </c>
      <c r="BE311" s="65">
        <f t="shared" ref="BE311:BE314" si="371">BB311-AZ311</f>
        <v>19.369999999999997</v>
      </c>
      <c r="BF311" s="65">
        <f t="shared" ref="BF311:BF314" si="372">BD311/BE310</f>
        <v>1.0054644808743169</v>
      </c>
      <c r="BG311" s="65">
        <f>AY311*BF311*BF310*BF309</f>
        <v>9.2733121326013919</v>
      </c>
      <c r="BH311" s="25">
        <f t="shared" si="360"/>
        <v>45.390661442003875</v>
      </c>
    </row>
    <row r="312" spans="1:60" x14ac:dyDescent="0.25">
      <c r="B312" s="31">
        <v>28</v>
      </c>
      <c r="C312" s="48">
        <f t="shared" si="351"/>
        <v>41.771017865219626</v>
      </c>
      <c r="D312" s="31">
        <f t="shared" si="352"/>
        <v>4.1013830542160683</v>
      </c>
      <c r="K312" s="13"/>
      <c r="L312" s="6">
        <v>28</v>
      </c>
      <c r="M312" s="1">
        <v>26.76</v>
      </c>
      <c r="N312" s="7">
        <f t="shared" si="353"/>
        <v>25.23</v>
      </c>
      <c r="O312" s="26">
        <v>41.65</v>
      </c>
      <c r="P312" s="26">
        <v>41.18</v>
      </c>
      <c r="Q312" s="3"/>
      <c r="R312" s="8">
        <f t="shared" si="361"/>
        <v>16.419999999999998</v>
      </c>
      <c r="S312" s="8">
        <f t="shared" si="365"/>
        <v>15.95</v>
      </c>
      <c r="T312" s="8">
        <f t="shared" si="366"/>
        <v>1.0205096333126165</v>
      </c>
      <c r="U312" s="8">
        <f>M312*T312*T311*T310*T309</f>
        <v>22.177319598163539</v>
      </c>
      <c r="V312" s="19">
        <f t="shared" si="354"/>
        <v>47.488907062448689</v>
      </c>
      <c r="W312" s="13"/>
      <c r="X312" s="13"/>
      <c r="Y312" s="6">
        <v>28</v>
      </c>
      <c r="Z312" s="1">
        <v>9.8000000000000007</v>
      </c>
      <c r="AA312" s="7">
        <f t="shared" si="355"/>
        <v>27.75</v>
      </c>
      <c r="AB312" s="26">
        <v>44.27</v>
      </c>
      <c r="AC312" s="26">
        <v>43.2</v>
      </c>
      <c r="AD312" s="3"/>
      <c r="AE312" s="8">
        <f t="shared" si="362"/>
        <v>16.520000000000003</v>
      </c>
      <c r="AF312" s="8">
        <f t="shared" si="367"/>
        <v>15.450000000000003</v>
      </c>
      <c r="AG312" s="8">
        <f t="shared" si="368"/>
        <v>1.0103975535168197</v>
      </c>
      <c r="AH312" s="8">
        <f>Z312*AG312*AG311*AG310*AG309</f>
        <v>9.0548387878346492</v>
      </c>
      <c r="AI312" s="19">
        <f t="shared" si="356"/>
        <v>44.671133635099402</v>
      </c>
      <c r="AK312" s="70"/>
      <c r="AL312" s="61">
        <v>28</v>
      </c>
      <c r="AM312" s="30">
        <v>27.62</v>
      </c>
      <c r="AN312" s="63">
        <f t="shared" si="357"/>
        <v>25.6</v>
      </c>
      <c r="AO312" s="30">
        <v>36.33</v>
      </c>
      <c r="AP312" s="30">
        <v>35.97</v>
      </c>
      <c r="AQ312" s="67"/>
      <c r="AR312" s="65">
        <f t="shared" si="363"/>
        <v>10.729999999999997</v>
      </c>
      <c r="AS312" s="65">
        <f t="shared" si="369"/>
        <v>10.369999999999997</v>
      </c>
      <c r="AT312" s="65">
        <f t="shared" si="370"/>
        <v>1.0046816479400746</v>
      </c>
      <c r="AU312" s="65">
        <f>AM312*AT312*AT311*AT310*AT309</f>
        <v>22.307652980383793</v>
      </c>
      <c r="AV312" s="25">
        <f t="shared" si="358"/>
        <v>50.321797835289402</v>
      </c>
      <c r="AW312" s="70"/>
      <c r="AX312" s="61">
        <v>28</v>
      </c>
      <c r="AY312" s="30">
        <v>8.82</v>
      </c>
      <c r="AZ312" s="63">
        <f t="shared" si="359"/>
        <v>25.86</v>
      </c>
      <c r="BA312" s="30">
        <v>45.25</v>
      </c>
      <c r="BB312" s="30">
        <v>44.5</v>
      </c>
      <c r="BC312" s="67"/>
      <c r="BD312" s="65">
        <f t="shared" si="364"/>
        <v>19.39</v>
      </c>
      <c r="BE312" s="65">
        <f t="shared" si="371"/>
        <v>18.64</v>
      </c>
      <c r="BF312" s="65">
        <f t="shared" si="372"/>
        <v>1.0010325245224576</v>
      </c>
      <c r="BG312" s="65">
        <f>AY312*BF312*BF311*BF310*BF309</f>
        <v>7.9413252980779312</v>
      </c>
      <c r="BH312" s="25">
        <f t="shared" si="360"/>
        <v>38.870902095339851</v>
      </c>
    </row>
    <row r="313" spans="1:60" x14ac:dyDescent="0.25">
      <c r="B313" s="31">
        <v>35</v>
      </c>
      <c r="C313" s="48">
        <f t="shared" si="351"/>
        <v>36.00503401039898</v>
      </c>
      <c r="D313" s="31">
        <f t="shared" si="352"/>
        <v>1.8943594997652915</v>
      </c>
      <c r="K313" s="13"/>
      <c r="L313" s="6">
        <v>35</v>
      </c>
      <c r="M313" s="1">
        <v>23.59</v>
      </c>
      <c r="N313" s="7">
        <f t="shared" si="353"/>
        <v>25.23</v>
      </c>
      <c r="O313" s="26">
        <v>41.31</v>
      </c>
      <c r="P313" s="26">
        <v>40.880000000000003</v>
      </c>
      <c r="Q313" s="3"/>
      <c r="R313" s="8">
        <f t="shared" si="361"/>
        <v>16.080000000000002</v>
      </c>
      <c r="S313" s="8">
        <f t="shared" si="365"/>
        <v>15.650000000000002</v>
      </c>
      <c r="T313" s="8">
        <f t="shared" si="366"/>
        <v>1.0081504702194359</v>
      </c>
      <c r="U313" s="8">
        <f>M313*T313*T312*T311*T310*T309</f>
        <v>19.709528905905739</v>
      </c>
      <c r="V313" s="19">
        <f t="shared" si="354"/>
        <v>42.204558685022988</v>
      </c>
      <c r="W313" s="13"/>
      <c r="X313" s="13"/>
      <c r="Y313" s="6">
        <v>35</v>
      </c>
      <c r="Z313" s="1">
        <v>8.14</v>
      </c>
      <c r="AA313" s="7">
        <f t="shared" si="355"/>
        <v>27.75</v>
      </c>
      <c r="AB313" s="26">
        <v>43.3</v>
      </c>
      <c r="AC313" s="26">
        <v>42.49</v>
      </c>
      <c r="AD313" s="3"/>
      <c r="AE313" s="8">
        <f t="shared" si="362"/>
        <v>15.549999999999997</v>
      </c>
      <c r="AF313" s="8">
        <f t="shared" si="367"/>
        <v>14.740000000000002</v>
      </c>
      <c r="AG313" s="8">
        <f t="shared" si="368"/>
        <v>1.0064724919093848</v>
      </c>
      <c r="AH313" s="8">
        <f>Z313*AG313*AG312*AG311*AG310*AG309</f>
        <v>7.5697399725760937</v>
      </c>
      <c r="AI313" s="19">
        <f t="shared" si="356"/>
        <v>37.344548458688173</v>
      </c>
      <c r="AK313" s="70"/>
      <c r="AL313" s="61">
        <v>35</v>
      </c>
      <c r="AM313" s="30">
        <v>25.05</v>
      </c>
      <c r="AN313" s="63">
        <f t="shared" si="357"/>
        <v>25.6</v>
      </c>
      <c r="AO313" s="30">
        <v>35.92</v>
      </c>
      <c r="AP313" s="30">
        <v>35.520000000000003</v>
      </c>
      <c r="AQ313" s="67"/>
      <c r="AR313" s="65">
        <f t="shared" si="363"/>
        <v>10.32</v>
      </c>
      <c r="AS313" s="65">
        <f t="shared" si="369"/>
        <v>9.9200000000000017</v>
      </c>
      <c r="AT313" s="65">
        <f t="shared" si="370"/>
        <v>0.99517839922854412</v>
      </c>
      <c r="AU313" s="65">
        <f>AM313*AT313*AT312*AT311*AT310*AT309</f>
        <v>20.134408555694545</v>
      </c>
      <c r="AV313" s="25">
        <f t="shared" si="358"/>
        <v>45.419374138719931</v>
      </c>
      <c r="AW313" s="70"/>
      <c r="AX313" s="61">
        <v>35</v>
      </c>
      <c r="AY313" s="30">
        <v>7.87</v>
      </c>
      <c r="AZ313" s="63">
        <f t="shared" si="359"/>
        <v>25.86</v>
      </c>
      <c r="BA313" s="30">
        <v>44.49</v>
      </c>
      <c r="BB313" s="30">
        <v>43.71</v>
      </c>
      <c r="BC313" s="67"/>
      <c r="BD313" s="65">
        <f t="shared" si="364"/>
        <v>18.630000000000003</v>
      </c>
      <c r="BE313" s="65">
        <f t="shared" si="371"/>
        <v>17.850000000000001</v>
      </c>
      <c r="BF313" s="65">
        <f t="shared" si="372"/>
        <v>0.99946351931330479</v>
      </c>
      <c r="BG313" s="65">
        <f>AY313*BF313*BF312*BF311*BF310*BF309</f>
        <v>7.0821656465390292</v>
      </c>
      <c r="BH313" s="25">
        <f t="shared" si="360"/>
        <v>34.665519562109786</v>
      </c>
    </row>
    <row r="314" spans="1:60" x14ac:dyDescent="0.25">
      <c r="B314" s="31">
        <v>42</v>
      </c>
      <c r="C314" s="78">
        <f t="shared" si="351"/>
        <v>28.964669696261392</v>
      </c>
      <c r="D314" s="31">
        <f t="shared" si="352"/>
        <v>2.2064639724470978</v>
      </c>
      <c r="K314" s="13"/>
      <c r="L314" s="6">
        <v>42</v>
      </c>
      <c r="M314" s="1">
        <v>19.02</v>
      </c>
      <c r="N314" s="7">
        <f t="shared" si="353"/>
        <v>25.23</v>
      </c>
      <c r="O314" s="26">
        <v>40.98</v>
      </c>
      <c r="P314" s="26">
        <v>40.51</v>
      </c>
      <c r="Q314" s="3"/>
      <c r="R314" s="8">
        <f t="shared" si="361"/>
        <v>15.749999999999996</v>
      </c>
      <c r="S314" s="8">
        <f t="shared" si="365"/>
        <v>15.279999999999998</v>
      </c>
      <c r="T314" s="8">
        <f t="shared" si="366"/>
        <v>1.0063897763578271</v>
      </c>
      <c r="U314" s="8">
        <f>M314*T314*T313*T312*T311*T310*T309</f>
        <v>15.992819361368129</v>
      </c>
      <c r="V314" s="19">
        <f t="shared" si="354"/>
        <v>34.2458658701673</v>
      </c>
      <c r="W314" s="13"/>
      <c r="X314" s="13"/>
      <c r="Y314" s="6">
        <v>42</v>
      </c>
      <c r="Z314" s="1">
        <v>6.64</v>
      </c>
      <c r="AA314" s="7">
        <f t="shared" si="355"/>
        <v>27.75</v>
      </c>
      <c r="AB314" s="26">
        <v>42.52</v>
      </c>
      <c r="AC314" s="26">
        <v>41.66</v>
      </c>
      <c r="AD314" s="3"/>
      <c r="AE314" s="8">
        <f t="shared" si="362"/>
        <v>14.770000000000003</v>
      </c>
      <c r="AF314" s="8">
        <f t="shared" si="367"/>
        <v>13.909999999999997</v>
      </c>
      <c r="AG314" s="8">
        <f t="shared" si="368"/>
        <v>1.0020352781546813</v>
      </c>
      <c r="AH314" s="8">
        <f>Z314*AG314*AG313*AG312*AG311*AG310*AG309</f>
        <v>6.1873922301252886</v>
      </c>
      <c r="AI314" s="19">
        <f t="shared" si="356"/>
        <v>30.524875333622543</v>
      </c>
      <c r="AK314" s="70"/>
      <c r="AL314" s="61">
        <v>42</v>
      </c>
      <c r="AM314" s="30">
        <v>21.03</v>
      </c>
      <c r="AN314" s="63">
        <f t="shared" si="357"/>
        <v>25.6</v>
      </c>
      <c r="AO314" s="30">
        <v>35.68</v>
      </c>
      <c r="AP314" s="30">
        <v>35.229999999999997</v>
      </c>
      <c r="AQ314" s="67"/>
      <c r="AR314" s="65">
        <f t="shared" si="363"/>
        <v>10.079999999999998</v>
      </c>
      <c r="AS314" s="65">
        <f t="shared" si="369"/>
        <v>9.6299999999999955</v>
      </c>
      <c r="AT314" s="65">
        <f t="shared" si="370"/>
        <v>1.0161290322580643</v>
      </c>
      <c r="AU314" s="65">
        <f>AM314*AT314*AT313*AT312*AT311*AT310*AT309</f>
        <v>17.17589115404941</v>
      </c>
      <c r="AV314" s="25">
        <f t="shared" si="358"/>
        <v>38.745524823030479</v>
      </c>
      <c r="AW314" s="70"/>
      <c r="AX314" s="61">
        <v>42</v>
      </c>
      <c r="AY314" s="30">
        <v>6.18</v>
      </c>
      <c r="AZ314" s="63">
        <f t="shared" si="359"/>
        <v>25.86</v>
      </c>
      <c r="BA314" s="30">
        <v>43.83</v>
      </c>
      <c r="BB314" s="30">
        <v>42.66</v>
      </c>
      <c r="BC314" s="67"/>
      <c r="BD314" s="65">
        <f t="shared" si="364"/>
        <v>17.97</v>
      </c>
      <c r="BE314" s="65">
        <f t="shared" si="371"/>
        <v>16.799999999999997</v>
      </c>
      <c r="BF314" s="65">
        <f t="shared" si="372"/>
        <v>1.00672268907563</v>
      </c>
      <c r="BG314" s="65">
        <f>AY314*BF314*BF313*BF312*BF311*BF310*BF309</f>
        <v>5.5987320072333198</v>
      </c>
      <c r="BH314" s="25">
        <f t="shared" si="360"/>
        <v>27.404464058900242</v>
      </c>
    </row>
    <row r="315" spans="1:60" x14ac:dyDescent="0.25">
      <c r="K315" s="13"/>
      <c r="L315" s="13"/>
      <c r="M315" s="13"/>
      <c r="N315" s="13"/>
      <c r="O315" s="13"/>
      <c r="P315" s="13"/>
      <c r="Q315" s="13"/>
      <c r="R315" s="13"/>
      <c r="S315" s="13"/>
      <c r="T315" s="45">
        <f>SUM(T309:T314)</f>
        <v>5.8507155761008915</v>
      </c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45">
        <f>SUM(AG309:AG314)</f>
        <v>5.9345430728874753</v>
      </c>
      <c r="AH315" s="13"/>
      <c r="AI315" s="13"/>
      <c r="AK315" s="70"/>
      <c r="AL315" s="70"/>
      <c r="AM315" s="70"/>
      <c r="AN315" s="70"/>
      <c r="AO315" s="70"/>
      <c r="AP315" s="70"/>
      <c r="AQ315" s="70"/>
      <c r="AR315" s="70"/>
      <c r="AS315" s="70"/>
      <c r="AT315" s="68">
        <f>SUM(AT309:AT314)</f>
        <v>5.8234703771666911</v>
      </c>
      <c r="AU315" s="70"/>
      <c r="AV315" s="70"/>
    </row>
    <row r="316" spans="1:60" ht="15.75" thickBot="1" x14ac:dyDescent="0.3"/>
    <row r="317" spans="1:60" ht="15.75" thickBot="1" x14ac:dyDescent="0.3">
      <c r="A317" s="35">
        <v>16</v>
      </c>
      <c r="B317" s="35" t="s">
        <v>36</v>
      </c>
      <c r="C317" s="35"/>
      <c r="D317" s="35"/>
      <c r="E317" s="35"/>
      <c r="F317" s="35"/>
      <c r="G317" s="35"/>
      <c r="H317" s="35"/>
      <c r="I317" s="35"/>
      <c r="J317" s="35"/>
      <c r="K317" s="15">
        <v>7000</v>
      </c>
      <c r="L317" s="93">
        <v>35622</v>
      </c>
      <c r="M317" s="94"/>
      <c r="N317" s="94"/>
      <c r="O317" s="94"/>
      <c r="P317" s="94"/>
      <c r="Q317" s="94"/>
      <c r="R317" s="94"/>
      <c r="S317" s="94"/>
      <c r="T317" s="94"/>
      <c r="U317" s="94"/>
      <c r="V317" s="95"/>
      <c r="W317" s="13"/>
      <c r="X317" s="15">
        <v>7001</v>
      </c>
      <c r="Y317" s="93">
        <v>35623</v>
      </c>
      <c r="Z317" s="94"/>
      <c r="AA317" s="94"/>
      <c r="AB317" s="94"/>
      <c r="AC317" s="94"/>
      <c r="AD317" s="94"/>
      <c r="AE317" s="94"/>
      <c r="AF317" s="94"/>
      <c r="AG317" s="94"/>
      <c r="AH317" s="94"/>
      <c r="AI317" s="95"/>
    </row>
    <row r="318" spans="1:60" ht="57" x14ac:dyDescent="0.25">
      <c r="B318" s="31" t="s">
        <v>52</v>
      </c>
      <c r="C318" s="31" t="s">
        <v>49</v>
      </c>
      <c r="D318" s="31" t="s">
        <v>50</v>
      </c>
      <c r="K318" s="13"/>
      <c r="L318" s="10" t="s">
        <v>0</v>
      </c>
      <c r="M318" s="11" t="s">
        <v>1</v>
      </c>
      <c r="N318" s="11" t="s">
        <v>2</v>
      </c>
      <c r="O318" s="11" t="s">
        <v>3</v>
      </c>
      <c r="P318" s="12" t="s">
        <v>4</v>
      </c>
      <c r="Q318" s="12" t="s">
        <v>5</v>
      </c>
      <c r="R318" s="11" t="s">
        <v>9</v>
      </c>
      <c r="S318" s="11" t="s">
        <v>10</v>
      </c>
      <c r="T318" s="11" t="s">
        <v>6</v>
      </c>
      <c r="U318" s="11" t="s">
        <v>7</v>
      </c>
      <c r="V318" s="5" t="s">
        <v>8</v>
      </c>
      <c r="W318" s="13"/>
      <c r="X318" s="13"/>
      <c r="Y318" s="10" t="s">
        <v>0</v>
      </c>
      <c r="Z318" s="11" t="s">
        <v>1</v>
      </c>
      <c r="AA318" s="11" t="s">
        <v>2</v>
      </c>
      <c r="AB318" s="11" t="s">
        <v>3</v>
      </c>
      <c r="AC318" s="12" t="s">
        <v>4</v>
      </c>
      <c r="AD318" s="12" t="s">
        <v>5</v>
      </c>
      <c r="AE318" s="11" t="s">
        <v>9</v>
      </c>
      <c r="AF318" s="11" t="s">
        <v>10</v>
      </c>
      <c r="AG318" s="11" t="s">
        <v>6</v>
      </c>
      <c r="AH318" s="11" t="s">
        <v>7</v>
      </c>
      <c r="AI318" s="5" t="s">
        <v>8</v>
      </c>
    </row>
    <row r="319" spans="1:60" x14ac:dyDescent="0.25">
      <c r="B319" s="31">
        <v>0</v>
      </c>
      <c r="C319" s="48">
        <f>AVERAGE(V319,V329)</f>
        <v>100</v>
      </c>
      <c r="D319" s="31">
        <f>STDEV(V319,V329)</f>
        <v>0</v>
      </c>
      <c r="K319" s="13"/>
      <c r="L319" s="6">
        <v>0</v>
      </c>
      <c r="M319" s="1">
        <v>49.46</v>
      </c>
      <c r="N319" s="26">
        <v>24.8</v>
      </c>
      <c r="O319" s="9"/>
      <c r="P319" s="26">
        <v>34.85</v>
      </c>
      <c r="Q319" s="7">
        <f>P319-N319</f>
        <v>10.050000000000001</v>
      </c>
      <c r="R319" s="2"/>
      <c r="S319" s="2"/>
      <c r="T319" s="2"/>
      <c r="U319" s="8">
        <f>M319</f>
        <v>49.46</v>
      </c>
      <c r="V319" s="19">
        <f>100*U319/$M$319</f>
        <v>100</v>
      </c>
      <c r="W319" s="13"/>
      <c r="X319" s="13"/>
      <c r="Y319" s="6">
        <v>0</v>
      </c>
      <c r="Z319" s="1">
        <v>20.53</v>
      </c>
      <c r="AA319" s="26">
        <v>27.09</v>
      </c>
      <c r="AB319" s="9"/>
      <c r="AC319" s="26">
        <v>46.07</v>
      </c>
      <c r="AD319" s="7">
        <f>AC319-AA319</f>
        <v>18.98</v>
      </c>
      <c r="AE319" s="2"/>
      <c r="AF319" s="2"/>
      <c r="AG319" s="2"/>
      <c r="AH319" s="8">
        <f>Z319</f>
        <v>20.53</v>
      </c>
      <c r="AI319" s="19">
        <f>100*AH319/$Z$319</f>
        <v>100</v>
      </c>
    </row>
    <row r="320" spans="1:60" x14ac:dyDescent="0.25">
      <c r="B320" s="31">
        <v>7</v>
      </c>
      <c r="C320" s="78">
        <f t="shared" ref="C320:C325" si="373">AVERAGE(V320,V330)</f>
        <v>64.593366546875131</v>
      </c>
      <c r="D320" s="31">
        <f t="shared" ref="D320:D325" si="374">STDEV(V320,V330)</f>
        <v>4.2339987795442395</v>
      </c>
      <c r="K320" s="13"/>
      <c r="L320" s="6">
        <v>7</v>
      </c>
      <c r="M320" s="1">
        <v>42.1</v>
      </c>
      <c r="N320" s="7">
        <f t="shared" ref="N320:N325" si="375">N319</f>
        <v>24.8</v>
      </c>
      <c r="O320" s="27">
        <v>32.78</v>
      </c>
      <c r="P320" s="26">
        <v>32.36</v>
      </c>
      <c r="Q320" s="3"/>
      <c r="R320" s="8">
        <f t="shared" ref="R320:R325" si="376">O320-N320</f>
        <v>7.98</v>
      </c>
      <c r="S320" s="8">
        <f t="shared" ref="S320:S325" si="377">P320-N320</f>
        <v>7.5599999999999987</v>
      </c>
      <c r="T320" s="8">
        <f>R320/Q319</f>
        <v>0.79402985074626864</v>
      </c>
      <c r="U320" s="8">
        <f>M320*T320</f>
        <v>33.428656716417912</v>
      </c>
      <c r="V320" s="19">
        <f t="shared" ref="V320:V325" si="378">100*U320/$M$319</f>
        <v>67.587255795426429</v>
      </c>
      <c r="W320" s="13"/>
      <c r="X320" s="13"/>
      <c r="Y320" s="6">
        <v>7</v>
      </c>
      <c r="Z320" s="1">
        <v>14.43</v>
      </c>
      <c r="AA320" s="7">
        <f t="shared" ref="AA320:AA325" si="379">AA319</f>
        <v>27.09</v>
      </c>
      <c r="AB320" s="27">
        <v>44.35</v>
      </c>
      <c r="AC320" s="26">
        <v>43.59</v>
      </c>
      <c r="AD320" s="3"/>
      <c r="AE320" s="8">
        <f t="shared" ref="AE320:AE325" si="380">AB320-AA320</f>
        <v>17.260000000000002</v>
      </c>
      <c r="AF320" s="8">
        <f t="shared" ref="AF320:AF325" si="381">AC320-AA320</f>
        <v>16.500000000000004</v>
      </c>
      <c r="AG320" s="8">
        <f>AE320/AD319</f>
        <v>0.90937829293993688</v>
      </c>
      <c r="AH320" s="8">
        <f>Z320*AG320</f>
        <v>13.122328767123289</v>
      </c>
      <c r="AI320" s="19">
        <f t="shared" ref="AI320:AI325" si="382">100*AH320/$Z$319</f>
        <v>63.917821564166033</v>
      </c>
    </row>
    <row r="321" spans="2:35" x14ac:dyDescent="0.25">
      <c r="B321" s="31">
        <v>14</v>
      </c>
      <c r="C321" s="48">
        <f t="shared" si="373"/>
        <v>50.656134396998411</v>
      </c>
      <c r="D321" s="31">
        <f t="shared" si="374"/>
        <v>7.3687976896134204</v>
      </c>
      <c r="K321" s="13"/>
      <c r="L321" s="6">
        <v>14</v>
      </c>
      <c r="M321" s="1">
        <v>34.479999999999997</v>
      </c>
      <c r="N321" s="7">
        <f t="shared" si="375"/>
        <v>24.8</v>
      </c>
      <c r="O321" s="27">
        <v>32.43</v>
      </c>
      <c r="P321" s="26">
        <v>31.91</v>
      </c>
      <c r="Q321" s="3"/>
      <c r="R321" s="8">
        <f t="shared" si="376"/>
        <v>7.629999999999999</v>
      </c>
      <c r="S321" s="8">
        <f t="shared" si="377"/>
        <v>7.1099999999999994</v>
      </c>
      <c r="T321" s="8">
        <f>R321/S320</f>
        <v>1.0092592592592593</v>
      </c>
      <c r="U321" s="8">
        <f>M321*T320*T321</f>
        <v>27.631650635710336</v>
      </c>
      <c r="V321" s="19">
        <f t="shared" si="378"/>
        <v>55.866661212515837</v>
      </c>
      <c r="W321" s="13"/>
      <c r="X321" s="13"/>
      <c r="Y321" s="6">
        <v>14</v>
      </c>
      <c r="Z321" s="1">
        <v>11.44</v>
      </c>
      <c r="AA321" s="7">
        <f t="shared" si="379"/>
        <v>27.09</v>
      </c>
      <c r="AB321" s="27">
        <v>43.63</v>
      </c>
      <c r="AC321" s="26">
        <v>42.74</v>
      </c>
      <c r="AD321" s="3"/>
      <c r="AE321" s="8">
        <f t="shared" si="380"/>
        <v>16.540000000000003</v>
      </c>
      <c r="AF321" s="8">
        <f t="shared" si="381"/>
        <v>15.650000000000002</v>
      </c>
      <c r="AG321" s="8">
        <f>AE321/AF320</f>
        <v>1.0024242424242424</v>
      </c>
      <c r="AH321" s="8">
        <f>Z321*AG320*AG321</f>
        <v>10.428507762557079</v>
      </c>
      <c r="AI321" s="19">
        <f t="shared" si="382"/>
        <v>50.796433329552258</v>
      </c>
    </row>
    <row r="322" spans="2:35" x14ac:dyDescent="0.25">
      <c r="B322" s="31">
        <v>21</v>
      </c>
      <c r="C322" s="48">
        <f t="shared" si="373"/>
        <v>49.184571875574207</v>
      </c>
      <c r="D322" s="31">
        <f t="shared" si="374"/>
        <v>2.0853300747867882</v>
      </c>
      <c r="K322" s="13"/>
      <c r="L322" s="6">
        <v>21</v>
      </c>
      <c r="M322" s="1">
        <v>30.62</v>
      </c>
      <c r="N322" s="7">
        <f t="shared" si="375"/>
        <v>24.8</v>
      </c>
      <c r="O322" s="27">
        <v>32.06</v>
      </c>
      <c r="P322" s="26">
        <v>31.54</v>
      </c>
      <c r="Q322" s="3"/>
      <c r="R322" s="8">
        <f t="shared" si="376"/>
        <v>7.2600000000000016</v>
      </c>
      <c r="S322" s="8">
        <f t="shared" si="377"/>
        <v>6.7399999999999984</v>
      </c>
      <c r="T322" s="8">
        <f>R322/S321</f>
        <v>1.0210970464135025</v>
      </c>
      <c r="U322" s="8">
        <f>M322*T322*T321*T320</f>
        <v>25.056002192506767</v>
      </c>
      <c r="V322" s="19">
        <f t="shared" si="378"/>
        <v>50.659122912468192</v>
      </c>
      <c r="W322" s="13"/>
      <c r="X322" s="13"/>
      <c r="Y322" s="6">
        <v>21</v>
      </c>
      <c r="Z322" s="1">
        <v>10.39</v>
      </c>
      <c r="AA322" s="7">
        <f t="shared" si="379"/>
        <v>27.09</v>
      </c>
      <c r="AB322" s="27">
        <v>42.84</v>
      </c>
      <c r="AC322" s="26">
        <v>41.88</v>
      </c>
      <c r="AD322" s="3"/>
      <c r="AE322" s="8">
        <f t="shared" si="380"/>
        <v>15.750000000000004</v>
      </c>
      <c r="AF322" s="8">
        <f t="shared" si="381"/>
        <v>14.790000000000003</v>
      </c>
      <c r="AG322" s="8">
        <f>AE322/AF321</f>
        <v>1.0063897763578276</v>
      </c>
      <c r="AH322" s="8">
        <f>Z322*AG322*AG321*AG320</f>
        <v>9.5318655551634706</v>
      </c>
      <c r="AI322" s="19">
        <f t="shared" si="382"/>
        <v>46.428960327147934</v>
      </c>
    </row>
    <row r="323" spans="2:35" x14ac:dyDescent="0.25">
      <c r="B323" s="31">
        <v>28</v>
      </c>
      <c r="C323" s="48">
        <f t="shared" si="373"/>
        <v>44.460664767464664</v>
      </c>
      <c r="D323" s="31">
        <f t="shared" si="374"/>
        <v>2.4414267879519249</v>
      </c>
      <c r="K323" s="13"/>
      <c r="L323" s="6">
        <v>28</v>
      </c>
      <c r="M323" s="1">
        <v>26.88</v>
      </c>
      <c r="N323" s="7">
        <f t="shared" si="375"/>
        <v>24.8</v>
      </c>
      <c r="O323" s="46">
        <v>31.8</v>
      </c>
      <c r="P323" s="26">
        <v>31.24</v>
      </c>
      <c r="Q323" s="3"/>
      <c r="R323" s="8">
        <f t="shared" si="376"/>
        <v>7</v>
      </c>
      <c r="S323" s="8">
        <f t="shared" si="377"/>
        <v>6.4399999999999977</v>
      </c>
      <c r="T323" s="8">
        <f>R323/S322</f>
        <v>1.0385756676557867</v>
      </c>
      <c r="U323" s="8">
        <f>M323*T323*T322*T321*T320</f>
        <v>22.844097225791</v>
      </c>
      <c r="V323" s="19">
        <f t="shared" si="378"/>
        <v>46.187014204995961</v>
      </c>
      <c r="W323" s="13"/>
      <c r="X323" s="13"/>
      <c r="Y323" s="6">
        <v>28</v>
      </c>
      <c r="Z323" s="1">
        <v>8.58</v>
      </c>
      <c r="AA323" s="7">
        <f t="shared" si="379"/>
        <v>27.09</v>
      </c>
      <c r="AB323" s="46">
        <v>42.07</v>
      </c>
      <c r="AC323" s="26">
        <v>41.2</v>
      </c>
      <c r="AD323" s="3"/>
      <c r="AE323" s="8">
        <f t="shared" si="380"/>
        <v>14.98</v>
      </c>
      <c r="AF323" s="8">
        <f t="shared" si="381"/>
        <v>14.110000000000003</v>
      </c>
      <c r="AG323" s="8">
        <f>AE323/AF322</f>
        <v>1.0128465179175117</v>
      </c>
      <c r="AH323" s="8">
        <f>Z323*AG323*AG322*AG321*AG320</f>
        <v>7.9724772338583767</v>
      </c>
      <c r="AI323" s="19">
        <f t="shared" si="382"/>
        <v>38.833303623275086</v>
      </c>
    </row>
    <row r="324" spans="2:35" x14ac:dyDescent="0.25">
      <c r="B324" s="31">
        <v>35</v>
      </c>
      <c r="C324" s="48">
        <f t="shared" si="373"/>
        <v>40.147182037444487</v>
      </c>
      <c r="D324" s="31">
        <f t="shared" si="374"/>
        <v>1.8986666426569543</v>
      </c>
      <c r="K324" s="13"/>
      <c r="L324" s="6">
        <v>35</v>
      </c>
      <c r="M324" s="1">
        <v>23.85</v>
      </c>
      <c r="N324" s="7">
        <f t="shared" si="375"/>
        <v>24.8</v>
      </c>
      <c r="O324" s="26">
        <v>31.32</v>
      </c>
      <c r="P324" s="26">
        <v>30.81</v>
      </c>
      <c r="Q324" s="3"/>
      <c r="R324" s="8">
        <f t="shared" si="376"/>
        <v>6.52</v>
      </c>
      <c r="S324" s="8">
        <f t="shared" si="377"/>
        <v>6.009999999999998</v>
      </c>
      <c r="T324" s="8">
        <f>R324/S323</f>
        <v>1.0124223602484475</v>
      </c>
      <c r="U324" s="8">
        <f>M324*T324*T323*T322*T321*T320</f>
        <v>20.520826440523287</v>
      </c>
      <c r="V324" s="19">
        <f t="shared" si="378"/>
        <v>41.489742095679915</v>
      </c>
      <c r="W324" s="13"/>
      <c r="X324" s="13"/>
      <c r="Y324" s="6">
        <v>35</v>
      </c>
      <c r="Z324" s="1">
        <v>7.73</v>
      </c>
      <c r="AA324" s="7">
        <f t="shared" si="379"/>
        <v>27.09</v>
      </c>
      <c r="AB324" s="26">
        <v>41.26</v>
      </c>
      <c r="AC324" s="26">
        <v>40.450000000000003</v>
      </c>
      <c r="AD324" s="3"/>
      <c r="AE324" s="8">
        <f t="shared" si="380"/>
        <v>14.169999999999998</v>
      </c>
      <c r="AF324" s="8">
        <f t="shared" si="381"/>
        <v>13.360000000000003</v>
      </c>
      <c r="AG324" s="8">
        <f>AE324/AF323</f>
        <v>1.0042523033309707</v>
      </c>
      <c r="AH324" s="8">
        <f>Z324*AG324*AG323*AG322*AG321*AG320</f>
        <v>7.213205917715837</v>
      </c>
      <c r="AI324" s="19">
        <f t="shared" si="382"/>
        <v>35.134953325454639</v>
      </c>
    </row>
    <row r="325" spans="2:35" x14ac:dyDescent="0.25">
      <c r="B325" s="31">
        <v>42</v>
      </c>
      <c r="C325" s="78">
        <f t="shared" si="373"/>
        <v>34.768942669729846</v>
      </c>
      <c r="D325" s="31">
        <f t="shared" si="374"/>
        <v>3.5855117613253298</v>
      </c>
      <c r="K325" s="13"/>
      <c r="L325" s="6">
        <v>42</v>
      </c>
      <c r="M325" s="1">
        <v>20.99</v>
      </c>
      <c r="N325" s="7">
        <f t="shared" si="375"/>
        <v>24.8</v>
      </c>
      <c r="O325" s="26">
        <v>30.94</v>
      </c>
      <c r="P325" s="26">
        <v>30.28</v>
      </c>
      <c r="Q325" s="3"/>
      <c r="R325" s="8">
        <f t="shared" si="376"/>
        <v>6.1400000000000006</v>
      </c>
      <c r="S325" s="8">
        <f t="shared" si="377"/>
        <v>5.48</v>
      </c>
      <c r="T325" s="8">
        <f>R325/S324</f>
        <v>1.0216306156405994</v>
      </c>
      <c r="U325" s="8">
        <f>M325*T325*T324*T323*T322*T321*T320</f>
        <v>18.450698050402544</v>
      </c>
      <c r="V325" s="19">
        <f t="shared" si="378"/>
        <v>37.304282350187108</v>
      </c>
      <c r="W325" s="13"/>
      <c r="X325" s="13"/>
      <c r="Y325" s="6">
        <v>42</v>
      </c>
      <c r="Z325" s="1">
        <v>6.3</v>
      </c>
      <c r="AA325" s="7">
        <f t="shared" si="379"/>
        <v>27.09</v>
      </c>
      <c r="AB325" s="26">
        <v>40.56</v>
      </c>
      <c r="AC325" s="26">
        <v>39.36</v>
      </c>
      <c r="AD325" s="3"/>
      <c r="AE325" s="8">
        <f t="shared" si="380"/>
        <v>13.470000000000002</v>
      </c>
      <c r="AF325" s="8">
        <f t="shared" si="381"/>
        <v>12.27</v>
      </c>
      <c r="AG325" s="8">
        <f>AE325/AF324</f>
        <v>1.0082335329341316</v>
      </c>
      <c r="AH325" s="8">
        <f>Z325*AG325*AG324*AG323*AG322*AG321*AG320</f>
        <v>5.9272128516248568</v>
      </c>
      <c r="AI325" s="19">
        <f t="shared" si="382"/>
        <v>28.87098320323846</v>
      </c>
    </row>
    <row r="326" spans="2:35" ht="15.75" thickBot="1" x14ac:dyDescent="0.3">
      <c r="T326" s="45">
        <f>SUM(T320:T325)</f>
        <v>5.8970147999638645</v>
      </c>
      <c r="AG326" s="45">
        <f>SUM(AG320:AG325)</f>
        <v>5.9435246659046204</v>
      </c>
    </row>
    <row r="327" spans="2:35" ht="15.75" thickBot="1" x14ac:dyDescent="0.3">
      <c r="K327" s="15">
        <v>7000</v>
      </c>
      <c r="L327" s="93">
        <v>35624</v>
      </c>
      <c r="M327" s="94"/>
      <c r="N327" s="94"/>
      <c r="O327" s="94"/>
      <c r="P327" s="94"/>
      <c r="Q327" s="94"/>
      <c r="R327" s="94"/>
      <c r="S327" s="94"/>
      <c r="T327" s="94"/>
      <c r="U327" s="94"/>
      <c r="V327" s="95"/>
      <c r="W327" s="13"/>
      <c r="X327" s="15">
        <v>7001</v>
      </c>
      <c r="Y327" s="93">
        <v>35625</v>
      </c>
      <c r="Z327" s="94"/>
      <c r="AA327" s="94"/>
      <c r="AB327" s="94"/>
      <c r="AC327" s="94"/>
      <c r="AD327" s="94"/>
      <c r="AE327" s="94"/>
      <c r="AF327" s="94"/>
      <c r="AG327" s="94"/>
      <c r="AH327" s="94"/>
      <c r="AI327" s="95"/>
    </row>
    <row r="328" spans="2:35" ht="57" x14ac:dyDescent="0.25">
      <c r="B328" s="31" t="s">
        <v>51</v>
      </c>
      <c r="C328" s="31" t="s">
        <v>49</v>
      </c>
      <c r="D328" s="31" t="s">
        <v>50</v>
      </c>
      <c r="K328" s="13" t="s">
        <v>50</v>
      </c>
      <c r="L328" s="10" t="s">
        <v>0</v>
      </c>
      <c r="M328" s="11" t="s">
        <v>1</v>
      </c>
      <c r="N328" s="11" t="s">
        <v>2</v>
      </c>
      <c r="O328" s="11" t="s">
        <v>3</v>
      </c>
      <c r="P328" s="12" t="s">
        <v>4</v>
      </c>
      <c r="Q328" s="12" t="s">
        <v>5</v>
      </c>
      <c r="R328" s="11" t="s">
        <v>9</v>
      </c>
      <c r="S328" s="11" t="s">
        <v>10</v>
      </c>
      <c r="T328" s="11" t="s">
        <v>6</v>
      </c>
      <c r="U328" s="11" t="s">
        <v>7</v>
      </c>
      <c r="V328" s="5" t="s">
        <v>8</v>
      </c>
      <c r="W328" s="13"/>
      <c r="X328" s="13"/>
      <c r="Y328" s="10" t="s">
        <v>0</v>
      </c>
      <c r="Z328" s="11" t="s">
        <v>1</v>
      </c>
      <c r="AA328" s="11" t="s">
        <v>2</v>
      </c>
      <c r="AB328" s="11" t="s">
        <v>3</v>
      </c>
      <c r="AC328" s="12" t="s">
        <v>4</v>
      </c>
      <c r="AD328" s="12" t="s">
        <v>5</v>
      </c>
      <c r="AE328" s="11" t="s">
        <v>9</v>
      </c>
      <c r="AF328" s="11" t="s">
        <v>10</v>
      </c>
      <c r="AG328" s="11" t="s">
        <v>6</v>
      </c>
      <c r="AH328" s="11" t="s">
        <v>7</v>
      </c>
      <c r="AI328" s="5" t="s">
        <v>8</v>
      </c>
    </row>
    <row r="329" spans="2:35" x14ac:dyDescent="0.25">
      <c r="B329" s="31">
        <v>0</v>
      </c>
      <c r="C329" s="48">
        <f>AVERAGE(AI319,AI329)</f>
        <v>100</v>
      </c>
      <c r="D329" s="31">
        <f>STDEV(AI319,AI329)</f>
        <v>0</v>
      </c>
      <c r="L329" s="6">
        <v>0</v>
      </c>
      <c r="M329" s="1">
        <v>49.79</v>
      </c>
      <c r="N329" s="26">
        <v>25.25</v>
      </c>
      <c r="O329" s="9"/>
      <c r="P329" s="26">
        <v>36.31</v>
      </c>
      <c r="Q329" s="7">
        <f>P329-N329</f>
        <v>11.060000000000002</v>
      </c>
      <c r="R329" s="2"/>
      <c r="S329" s="2"/>
      <c r="T329" s="2"/>
      <c r="U329" s="8">
        <f>M329</f>
        <v>49.79</v>
      </c>
      <c r="V329" s="19">
        <f>100*U329/$M$329</f>
        <v>100</v>
      </c>
      <c r="W329" s="13"/>
      <c r="X329" s="13"/>
      <c r="Y329" s="6">
        <v>0</v>
      </c>
      <c r="Z329" s="1">
        <v>22.49</v>
      </c>
      <c r="AA329" s="26">
        <v>26.46</v>
      </c>
      <c r="AB329" s="9"/>
      <c r="AC329" s="26">
        <v>47.87</v>
      </c>
      <c r="AD329" s="7">
        <f>AC329-AA329</f>
        <v>21.409999999999997</v>
      </c>
      <c r="AE329" s="2"/>
      <c r="AF329" s="2"/>
      <c r="AG329" s="2"/>
      <c r="AH329" s="8">
        <f>Z329</f>
        <v>22.49</v>
      </c>
      <c r="AI329" s="19">
        <f>100*AH329/$Z$329</f>
        <v>100</v>
      </c>
    </row>
    <row r="330" spans="2:35" x14ac:dyDescent="0.25">
      <c r="B330" s="31">
        <v>7</v>
      </c>
      <c r="C330" s="78">
        <f t="shared" ref="C330:C335" si="383">AVERAGE(AI320,AI330)</f>
        <v>60.701105403222435</v>
      </c>
      <c r="D330" s="31">
        <f t="shared" ref="D330:D335" si="384">STDEV(AI320,AI330)</f>
        <v>4.5491236211111516</v>
      </c>
      <c r="K330" s="13"/>
      <c r="L330" s="6">
        <v>7</v>
      </c>
      <c r="M330" s="1">
        <v>39.08</v>
      </c>
      <c r="N330" s="7">
        <f t="shared" ref="N330:N335" si="385">N329</f>
        <v>25.25</v>
      </c>
      <c r="O330" s="27">
        <v>33.93</v>
      </c>
      <c r="P330" s="26">
        <v>33.450000000000003</v>
      </c>
      <c r="Q330" s="3"/>
      <c r="R330" s="8">
        <f t="shared" ref="R330:R335" si="386">O330-N330</f>
        <v>8.68</v>
      </c>
      <c r="S330" s="8">
        <f t="shared" ref="S330:S335" si="387">P330-N330</f>
        <v>8.2000000000000028</v>
      </c>
      <c r="T330" s="8">
        <f>R330/Q329</f>
        <v>0.78481012658227833</v>
      </c>
      <c r="U330" s="8">
        <f>M330*T330</f>
        <v>30.670379746835437</v>
      </c>
      <c r="V330" s="19">
        <f t="shared" ref="V330:V335" si="388">100*U330/$M$329</f>
        <v>61.599477298323833</v>
      </c>
      <c r="W330" s="13"/>
      <c r="X330" s="13"/>
      <c r="Y330" s="6">
        <v>7</v>
      </c>
      <c r="Z330" s="1">
        <v>14.18</v>
      </c>
      <c r="AA330" s="7">
        <f t="shared" ref="AA330:AA335" si="389">AA329</f>
        <v>26.46</v>
      </c>
      <c r="AB330" s="27">
        <v>45.98</v>
      </c>
      <c r="AC330" s="26">
        <v>45.06</v>
      </c>
      <c r="AD330" s="3"/>
      <c r="AE330" s="8">
        <f t="shared" ref="AE330:AE335" si="390">AB330-AA330</f>
        <v>19.519999999999996</v>
      </c>
      <c r="AF330" s="8">
        <f t="shared" ref="AF330:AF335" si="391">AC330-AA330</f>
        <v>18.600000000000001</v>
      </c>
      <c r="AG330" s="8">
        <f>AE330/AD329</f>
        <v>0.9117234936945352</v>
      </c>
      <c r="AH330" s="8">
        <f>Z330*AG330</f>
        <v>12.928239140588509</v>
      </c>
      <c r="AI330" s="19">
        <f t="shared" ref="AI330:AI335" si="392">100*AH330/$Z$329</f>
        <v>57.484389242278837</v>
      </c>
    </row>
    <row r="331" spans="2:35" x14ac:dyDescent="0.25">
      <c r="B331" s="31">
        <v>14</v>
      </c>
      <c r="C331" s="48">
        <f t="shared" si="383"/>
        <v>45.266367127730732</v>
      </c>
      <c r="D331" s="31">
        <f t="shared" si="384"/>
        <v>7.8206946234369825</v>
      </c>
      <c r="K331" s="13"/>
      <c r="L331" s="6">
        <v>14</v>
      </c>
      <c r="M331" s="1">
        <v>28.45</v>
      </c>
      <c r="N331" s="7">
        <f t="shared" si="385"/>
        <v>25.25</v>
      </c>
      <c r="O331" s="27">
        <v>33.56</v>
      </c>
      <c r="P331" s="26">
        <v>33.25</v>
      </c>
      <c r="Q331" s="3"/>
      <c r="R331" s="8">
        <f t="shared" si="386"/>
        <v>8.3100000000000023</v>
      </c>
      <c r="S331" s="8">
        <f t="shared" si="387"/>
        <v>8</v>
      </c>
      <c r="T331" s="8">
        <f>R331/S330</f>
        <v>1.0134146341463415</v>
      </c>
      <c r="U331" s="8">
        <f>M331*T330*T331</f>
        <v>22.627368014819385</v>
      </c>
      <c r="V331" s="19">
        <f t="shared" si="388"/>
        <v>45.445607581480992</v>
      </c>
      <c r="W331" s="13"/>
      <c r="X331" s="13"/>
      <c r="Y331" s="6">
        <v>14</v>
      </c>
      <c r="Z331" s="1">
        <v>9.76</v>
      </c>
      <c r="AA331" s="7">
        <f t="shared" si="389"/>
        <v>26.46</v>
      </c>
      <c r="AB331" s="27">
        <v>45.14</v>
      </c>
      <c r="AC331" s="26">
        <v>44.43</v>
      </c>
      <c r="AD331" s="3"/>
      <c r="AE331" s="8">
        <f t="shared" si="390"/>
        <v>18.68</v>
      </c>
      <c r="AF331" s="8">
        <f t="shared" si="391"/>
        <v>17.97</v>
      </c>
      <c r="AG331" s="8">
        <f>AE331/AF330</f>
        <v>1.0043010752688171</v>
      </c>
      <c r="AH331" s="8">
        <f>Z331*AG330*AG331</f>
        <v>8.9366940782369788</v>
      </c>
      <c r="AI331" s="19">
        <f t="shared" si="392"/>
        <v>39.736300925909198</v>
      </c>
    </row>
    <row r="332" spans="2:35" x14ac:dyDescent="0.25">
      <c r="B332" s="31">
        <v>21</v>
      </c>
      <c r="C332" s="48">
        <f t="shared" si="383"/>
        <v>44.059752780444363</v>
      </c>
      <c r="D332" s="31">
        <f t="shared" si="384"/>
        <v>3.3505654446248778</v>
      </c>
      <c r="K332" s="13"/>
      <c r="L332" s="6">
        <v>21</v>
      </c>
      <c r="M332" s="1">
        <v>29.98</v>
      </c>
      <c r="N332" s="7">
        <f t="shared" si="385"/>
        <v>25.25</v>
      </c>
      <c r="O332" s="27">
        <v>33.22</v>
      </c>
      <c r="P332" s="26">
        <v>32.82</v>
      </c>
      <c r="Q332" s="3"/>
      <c r="R332" s="8">
        <f t="shared" si="386"/>
        <v>7.9699999999999989</v>
      </c>
      <c r="S332" s="8">
        <f t="shared" si="387"/>
        <v>7.57</v>
      </c>
      <c r="T332" s="8">
        <f>R332/S331</f>
        <v>0.99624999999999986</v>
      </c>
      <c r="U332" s="8">
        <f>M332*T332*T331*T330</f>
        <v>23.754819375578876</v>
      </c>
      <c r="V332" s="19">
        <f t="shared" si="388"/>
        <v>47.710020838680215</v>
      </c>
      <c r="W332" s="13"/>
      <c r="X332" s="13"/>
      <c r="Y332" s="6">
        <v>21</v>
      </c>
      <c r="Z332" s="1">
        <v>10.24</v>
      </c>
      <c r="AA332" s="7">
        <f t="shared" si="389"/>
        <v>26.46</v>
      </c>
      <c r="AB332" s="27">
        <v>44.43</v>
      </c>
      <c r="AC332" s="26">
        <v>43.21</v>
      </c>
      <c r="AD332" s="3"/>
      <c r="AE332" s="8">
        <f t="shared" si="390"/>
        <v>17.97</v>
      </c>
      <c r="AF332" s="8">
        <f t="shared" si="391"/>
        <v>16.75</v>
      </c>
      <c r="AG332" s="8">
        <f>AE332/AF331</f>
        <v>1</v>
      </c>
      <c r="AH332" s="8">
        <f>Z332*AG332*AG331*AG330</f>
        <v>9.3762036230683048</v>
      </c>
      <c r="AI332" s="19">
        <f t="shared" si="392"/>
        <v>41.690545233740792</v>
      </c>
    </row>
    <row r="333" spans="2:35" x14ac:dyDescent="0.25">
      <c r="B333" s="31">
        <v>28</v>
      </c>
      <c r="C333" s="48">
        <f t="shared" si="383"/>
        <v>36.894960799588276</v>
      </c>
      <c r="D333" s="31">
        <f t="shared" si="384"/>
        <v>2.7412307097864423</v>
      </c>
      <c r="K333" s="13"/>
      <c r="L333" s="6">
        <v>28</v>
      </c>
      <c r="M333" s="1">
        <v>26.4</v>
      </c>
      <c r="N333" s="7">
        <f t="shared" si="385"/>
        <v>25.25</v>
      </c>
      <c r="O333" s="26">
        <v>32.950000000000003</v>
      </c>
      <c r="P333" s="26">
        <v>32.479999999999997</v>
      </c>
      <c r="Q333" s="3"/>
      <c r="R333" s="8">
        <f t="shared" si="386"/>
        <v>7.7000000000000028</v>
      </c>
      <c r="S333" s="8">
        <f t="shared" si="387"/>
        <v>7.2299999999999969</v>
      </c>
      <c r="T333" s="8">
        <f>R333/S332</f>
        <v>1.0171730515191548</v>
      </c>
      <c r="U333" s="8">
        <f>M333*T333*T332*T331*T330</f>
        <v>21.277415602773821</v>
      </c>
      <c r="V333" s="19">
        <f t="shared" si="388"/>
        <v>42.734315329933366</v>
      </c>
      <c r="W333" s="13"/>
      <c r="X333" s="13"/>
      <c r="Y333" s="6">
        <v>28</v>
      </c>
      <c r="Z333" s="1">
        <v>8.5299999999999994</v>
      </c>
      <c r="AA333" s="7">
        <f t="shared" si="389"/>
        <v>26.46</v>
      </c>
      <c r="AB333" s="26">
        <v>43.32</v>
      </c>
      <c r="AC333" s="26">
        <v>42.46</v>
      </c>
      <c r="AD333" s="3"/>
      <c r="AE333" s="8">
        <f t="shared" si="390"/>
        <v>16.86</v>
      </c>
      <c r="AF333" s="8">
        <f t="shared" si="391"/>
        <v>16</v>
      </c>
      <c r="AG333" s="8">
        <f>AE333/AF332</f>
        <v>1.0065671641791045</v>
      </c>
      <c r="AH333" s="8">
        <f>Z333*AG333*AG332*AG331*AG330</f>
        <v>7.861743382780241</v>
      </c>
      <c r="AI333" s="19">
        <f t="shared" si="392"/>
        <v>34.956617975901473</v>
      </c>
    </row>
    <row r="334" spans="2:35" x14ac:dyDescent="0.25">
      <c r="B334" s="31">
        <v>35</v>
      </c>
      <c r="C334" s="48">
        <f t="shared" si="383"/>
        <v>34.771534487887195</v>
      </c>
      <c r="D334" s="31">
        <f t="shared" si="384"/>
        <v>0.51395184890974932</v>
      </c>
      <c r="K334" s="13"/>
      <c r="L334" s="6">
        <v>35</v>
      </c>
      <c r="M334" s="1">
        <v>23.71</v>
      </c>
      <c r="N334" s="7">
        <f t="shared" si="385"/>
        <v>25.25</v>
      </c>
      <c r="O334" s="26">
        <v>32.56</v>
      </c>
      <c r="P334" s="26">
        <v>32.11</v>
      </c>
      <c r="Q334" s="3"/>
      <c r="R334" s="8">
        <f t="shared" si="386"/>
        <v>7.3100000000000023</v>
      </c>
      <c r="S334" s="8">
        <f t="shared" si="387"/>
        <v>6.8599999999999994</v>
      </c>
      <c r="T334" s="8">
        <f>R334/S333</f>
        <v>1.0110650069156302</v>
      </c>
      <c r="U334" s="8">
        <f>M334*T334*T333*T332*T331*T330</f>
        <v>19.32082128344819</v>
      </c>
      <c r="V334" s="19">
        <f t="shared" si="388"/>
        <v>38.80462197920906</v>
      </c>
      <c r="W334" s="13"/>
      <c r="X334" s="13"/>
      <c r="Y334" s="6">
        <v>35</v>
      </c>
      <c r="Z334" s="1">
        <v>8.3699999999999992</v>
      </c>
      <c r="AA334" s="7">
        <f t="shared" si="389"/>
        <v>26.46</v>
      </c>
      <c r="AB334" s="26">
        <v>42.51</v>
      </c>
      <c r="AC334" s="26">
        <v>41.37</v>
      </c>
      <c r="AD334" s="3"/>
      <c r="AE334" s="8">
        <f t="shared" si="390"/>
        <v>16.049999999999997</v>
      </c>
      <c r="AF334" s="8">
        <f t="shared" si="391"/>
        <v>14.909999999999997</v>
      </c>
      <c r="AG334" s="8">
        <f>AE334/AF333</f>
        <v>1.0031249999999998</v>
      </c>
      <c r="AH334" s="8">
        <f>Z334*AG334*AG333*AG332*AG331*AG330</f>
        <v>7.7383852097569088</v>
      </c>
      <c r="AI334" s="19">
        <f t="shared" si="392"/>
        <v>34.408115650319743</v>
      </c>
    </row>
    <row r="335" spans="2:35" x14ac:dyDescent="0.25">
      <c r="B335" s="31">
        <v>42</v>
      </c>
      <c r="C335" s="78">
        <f t="shared" si="383"/>
        <v>26.859052230776193</v>
      </c>
      <c r="D335" s="31">
        <f t="shared" si="384"/>
        <v>2.845300067814625</v>
      </c>
      <c r="K335" s="13"/>
      <c r="L335" s="6">
        <v>42</v>
      </c>
      <c r="M335" s="1">
        <v>19.440000000000001</v>
      </c>
      <c r="N335" s="7">
        <f t="shared" si="385"/>
        <v>25.25</v>
      </c>
      <c r="O335" s="26">
        <v>32.200000000000003</v>
      </c>
      <c r="P335" s="26">
        <v>31.87</v>
      </c>
      <c r="Q335" s="3"/>
      <c r="R335" s="8">
        <f t="shared" si="386"/>
        <v>6.9500000000000028</v>
      </c>
      <c r="S335" s="8">
        <f t="shared" si="387"/>
        <v>6.620000000000001</v>
      </c>
      <c r="T335" s="8">
        <f>R335/S334</f>
        <v>1.0131195335276972</v>
      </c>
      <c r="U335" s="8">
        <f>M335*T335*T334*T333*T332*T331*T330</f>
        <v>16.049110928358818</v>
      </c>
      <c r="V335" s="19">
        <f t="shared" si="388"/>
        <v>32.233602989272583</v>
      </c>
      <c r="W335" s="13"/>
      <c r="X335" s="13"/>
      <c r="Y335" s="6">
        <v>42</v>
      </c>
      <c r="Z335" s="1">
        <v>6.02</v>
      </c>
      <c r="AA335" s="7">
        <f t="shared" si="389"/>
        <v>26.46</v>
      </c>
      <c r="AB335" s="26">
        <v>41.43</v>
      </c>
      <c r="AC335" s="26">
        <v>40.700000000000003</v>
      </c>
      <c r="AD335" s="3"/>
      <c r="AE335" s="8">
        <f t="shared" si="390"/>
        <v>14.969999999999999</v>
      </c>
      <c r="AF335" s="8">
        <f t="shared" si="391"/>
        <v>14.240000000000002</v>
      </c>
      <c r="AG335" s="8">
        <f>AE335/AF334</f>
        <v>1.0040241448692155</v>
      </c>
      <c r="AH335" s="8">
        <f>Z335*AG335*AG334*AG333*AG332*AG331*AG330</f>
        <v>5.5881175709948021</v>
      </c>
      <c r="AI335" s="19">
        <f t="shared" si="392"/>
        <v>24.84712125831393</v>
      </c>
    </row>
    <row r="336" spans="2:35" x14ac:dyDescent="0.25">
      <c r="K336" s="13"/>
      <c r="L336" s="34"/>
      <c r="M336" s="18"/>
      <c r="N336" s="18"/>
      <c r="O336" s="18"/>
      <c r="P336" s="18"/>
      <c r="Q336" s="18"/>
      <c r="R336" s="33"/>
      <c r="S336" s="33"/>
      <c r="T336" s="45">
        <f>SUM(T330:T335)</f>
        <v>5.835832352691102</v>
      </c>
      <c r="U336" s="33"/>
      <c r="V336" s="32"/>
      <c r="W336" s="13"/>
      <c r="X336" s="13"/>
      <c r="Y336" s="34"/>
      <c r="Z336" s="18"/>
      <c r="AA336" s="18"/>
      <c r="AB336" s="18"/>
      <c r="AC336" s="18"/>
      <c r="AD336" s="18"/>
      <c r="AE336" s="33"/>
      <c r="AF336" s="33"/>
      <c r="AG336" s="45">
        <f>SUM(AG330:AG335)</f>
        <v>5.929740878011672</v>
      </c>
      <c r="AH336" s="33"/>
      <c r="AI336" s="32"/>
    </row>
    <row r="337" spans="1:35" ht="15.75" thickBot="1" x14ac:dyDescent="0.3"/>
    <row r="338" spans="1:35" ht="15.75" thickBot="1" x14ac:dyDescent="0.3">
      <c r="A338" s="35">
        <v>17</v>
      </c>
      <c r="B338" s="35" t="s">
        <v>35</v>
      </c>
      <c r="C338" s="35"/>
      <c r="D338" s="35"/>
      <c r="E338" s="35"/>
      <c r="F338" s="35"/>
      <c r="G338" s="35"/>
      <c r="H338" s="35"/>
      <c r="I338" s="35"/>
      <c r="J338" s="35"/>
      <c r="K338" s="15">
        <v>7000</v>
      </c>
      <c r="L338" s="93">
        <v>35626</v>
      </c>
      <c r="M338" s="94"/>
      <c r="N338" s="94"/>
      <c r="O338" s="94"/>
      <c r="P338" s="94"/>
      <c r="Q338" s="94"/>
      <c r="R338" s="94"/>
      <c r="S338" s="94"/>
      <c r="T338" s="94"/>
      <c r="U338" s="94"/>
      <c r="V338" s="95"/>
      <c r="W338" s="13"/>
      <c r="X338" s="15">
        <v>7001</v>
      </c>
      <c r="Y338" s="93">
        <v>35627</v>
      </c>
      <c r="Z338" s="94"/>
      <c r="AA338" s="94"/>
      <c r="AB338" s="94"/>
      <c r="AC338" s="94"/>
      <c r="AD338" s="94"/>
      <c r="AE338" s="94"/>
      <c r="AF338" s="94"/>
      <c r="AG338" s="94"/>
      <c r="AH338" s="94"/>
      <c r="AI338" s="95"/>
    </row>
    <row r="339" spans="1:35" ht="57" x14ac:dyDescent="0.25">
      <c r="B339" s="31" t="s">
        <v>52</v>
      </c>
      <c r="C339" s="31" t="s">
        <v>49</v>
      </c>
      <c r="D339" s="31" t="s">
        <v>50</v>
      </c>
      <c r="K339" s="13"/>
      <c r="L339" s="10" t="s">
        <v>0</v>
      </c>
      <c r="M339" s="11" t="s">
        <v>1</v>
      </c>
      <c r="N339" s="11" t="s">
        <v>2</v>
      </c>
      <c r="O339" s="11" t="s">
        <v>3</v>
      </c>
      <c r="P339" s="12" t="s">
        <v>4</v>
      </c>
      <c r="Q339" s="12" t="s">
        <v>5</v>
      </c>
      <c r="R339" s="11" t="s">
        <v>9</v>
      </c>
      <c r="S339" s="11" t="s">
        <v>10</v>
      </c>
      <c r="T339" s="11" t="s">
        <v>6</v>
      </c>
      <c r="U339" s="11" t="s">
        <v>7</v>
      </c>
      <c r="V339" s="5" t="s">
        <v>8</v>
      </c>
      <c r="W339" s="13"/>
      <c r="X339" s="13"/>
      <c r="Y339" s="10" t="s">
        <v>0</v>
      </c>
      <c r="Z339" s="11" t="s">
        <v>1</v>
      </c>
      <c r="AA339" s="11" t="s">
        <v>2</v>
      </c>
      <c r="AB339" s="11" t="s">
        <v>3</v>
      </c>
      <c r="AC339" s="12" t="s">
        <v>4</v>
      </c>
      <c r="AD339" s="12" t="s">
        <v>5</v>
      </c>
      <c r="AE339" s="11" t="s">
        <v>9</v>
      </c>
      <c r="AF339" s="11" t="s">
        <v>10</v>
      </c>
      <c r="AG339" s="11" t="s">
        <v>6</v>
      </c>
      <c r="AH339" s="11" t="s">
        <v>7</v>
      </c>
      <c r="AI339" s="5" t="s">
        <v>8</v>
      </c>
    </row>
    <row r="340" spans="1:35" x14ac:dyDescent="0.25">
      <c r="B340" s="31">
        <v>0</v>
      </c>
      <c r="C340" s="48">
        <f>AVERAGE(V340,V350)</f>
        <v>100</v>
      </c>
      <c r="D340" s="31">
        <f>STDEV(V340,V350)</f>
        <v>0</v>
      </c>
      <c r="K340" s="13"/>
      <c r="L340" s="6">
        <v>0</v>
      </c>
      <c r="M340" s="1">
        <v>50.05</v>
      </c>
      <c r="N340" s="26">
        <v>23.14</v>
      </c>
      <c r="O340" s="9"/>
      <c r="P340" s="26">
        <v>36.49</v>
      </c>
      <c r="Q340" s="7">
        <f>P340-N340</f>
        <v>13.350000000000001</v>
      </c>
      <c r="R340" s="2"/>
      <c r="S340" s="2"/>
      <c r="T340" s="2"/>
      <c r="U340" s="8">
        <f>M340</f>
        <v>50.05</v>
      </c>
      <c r="V340" s="19">
        <f>100*U340/$M$340</f>
        <v>100</v>
      </c>
      <c r="W340" s="13"/>
      <c r="X340" s="13"/>
      <c r="Y340" s="6">
        <v>0</v>
      </c>
      <c r="Z340" s="1">
        <v>20.28</v>
      </c>
      <c r="AA340" s="26">
        <v>25.3</v>
      </c>
      <c r="AB340" s="9"/>
      <c r="AC340" s="26">
        <v>45.12</v>
      </c>
      <c r="AD340" s="7">
        <f>AC340-AA340</f>
        <v>19.819999999999997</v>
      </c>
      <c r="AE340" s="2"/>
      <c r="AF340" s="2"/>
      <c r="AG340" s="2"/>
      <c r="AH340" s="8">
        <f>Z340</f>
        <v>20.28</v>
      </c>
      <c r="AI340" s="19">
        <f>100*AH340/$Z$340</f>
        <v>100</v>
      </c>
    </row>
    <row r="341" spans="1:35" x14ac:dyDescent="0.25">
      <c r="B341" s="31">
        <v>7</v>
      </c>
      <c r="C341" s="78">
        <f t="shared" ref="C341:C346" si="393">AVERAGE(V341,V351)</f>
        <v>68.441370034150765</v>
      </c>
      <c r="D341" s="31">
        <f t="shared" ref="D341:D346" si="394">STDEV(V341,V351)</f>
        <v>0.9169746034577525</v>
      </c>
      <c r="K341" s="13"/>
      <c r="L341" s="6">
        <v>7</v>
      </c>
      <c r="M341" s="1">
        <v>41.71</v>
      </c>
      <c r="N341" s="7">
        <f t="shared" ref="N341:N346" si="395">N340</f>
        <v>23.14</v>
      </c>
      <c r="O341" s="27">
        <v>34</v>
      </c>
      <c r="P341" s="26">
        <v>33.6</v>
      </c>
      <c r="Q341" s="3"/>
      <c r="R341" s="8">
        <f t="shared" ref="R341:R346" si="396">O341-N341</f>
        <v>10.86</v>
      </c>
      <c r="S341" s="8">
        <f t="shared" ref="S341:S346" si="397">P341-N341</f>
        <v>10.46</v>
      </c>
      <c r="T341" s="8">
        <f>R341/Q340</f>
        <v>0.81348314606741556</v>
      </c>
      <c r="U341" s="8">
        <f>M341*T341</f>
        <v>33.930382022471903</v>
      </c>
      <c r="V341" s="19">
        <f t="shared" ref="V341:V346" si="398">100*U341/$M$340</f>
        <v>67.792971073869936</v>
      </c>
      <c r="W341" s="13"/>
      <c r="X341" s="13"/>
      <c r="Y341" s="6">
        <v>7</v>
      </c>
      <c r="Z341" s="1">
        <v>15.45</v>
      </c>
      <c r="AA341" s="7">
        <f t="shared" ref="AA341:AA346" si="399">AA340</f>
        <v>25.3</v>
      </c>
      <c r="AB341" s="27">
        <v>43.47</v>
      </c>
      <c r="AC341" s="26">
        <v>42.67</v>
      </c>
      <c r="AD341" s="3"/>
      <c r="AE341" s="8">
        <f t="shared" ref="AE341:AE346" si="400">AB341-AA341</f>
        <v>18.169999999999998</v>
      </c>
      <c r="AF341" s="8">
        <f t="shared" ref="AF341:AF346" si="401">AC341-AA341</f>
        <v>17.37</v>
      </c>
      <c r="AG341" s="8">
        <f>AE341/AD340</f>
        <v>0.9167507568113018</v>
      </c>
      <c r="AH341" s="8">
        <f>Z341*AG341</f>
        <v>14.163799192734611</v>
      </c>
      <c r="AI341" s="19">
        <f t="shared" ref="AI341:AI346" si="402">100*AH341/$Z$340</f>
        <v>69.841218899085845</v>
      </c>
    </row>
    <row r="342" spans="1:35" x14ac:dyDescent="0.25">
      <c r="B342" s="31">
        <v>14</v>
      </c>
      <c r="C342" s="48">
        <f t="shared" si="393"/>
        <v>60.02237430677684</v>
      </c>
      <c r="D342" s="31">
        <f t="shared" si="394"/>
        <v>0.27674341828199001</v>
      </c>
      <c r="K342" s="13"/>
      <c r="L342" s="6">
        <v>14</v>
      </c>
      <c r="M342" s="1">
        <v>36.950000000000003</v>
      </c>
      <c r="N342" s="7">
        <f t="shared" si="395"/>
        <v>23.14</v>
      </c>
      <c r="O342" s="27">
        <v>33.56</v>
      </c>
      <c r="P342" s="26">
        <v>32.93</v>
      </c>
      <c r="Q342" s="3"/>
      <c r="R342" s="8">
        <f t="shared" si="396"/>
        <v>10.420000000000002</v>
      </c>
      <c r="S342" s="8">
        <f t="shared" si="397"/>
        <v>9.7899999999999991</v>
      </c>
      <c r="T342" s="8">
        <f>R342/S341</f>
        <v>0.99617590822179736</v>
      </c>
      <c r="U342" s="8">
        <f>M342*T341*T342</f>
        <v>29.943256923109974</v>
      </c>
      <c r="V342" s="19">
        <f t="shared" si="398"/>
        <v>59.826687159060896</v>
      </c>
      <c r="W342" s="13"/>
      <c r="X342" s="13"/>
      <c r="Y342" s="6">
        <v>14</v>
      </c>
      <c r="Z342" s="1">
        <v>12.58</v>
      </c>
      <c r="AA342" s="7">
        <f t="shared" si="399"/>
        <v>25.3</v>
      </c>
      <c r="AB342" s="27">
        <v>42.67</v>
      </c>
      <c r="AC342" s="26">
        <v>41.74</v>
      </c>
      <c r="AD342" s="3"/>
      <c r="AE342" s="8">
        <f t="shared" si="400"/>
        <v>17.37</v>
      </c>
      <c r="AF342" s="8">
        <f t="shared" si="401"/>
        <v>16.440000000000001</v>
      </c>
      <c r="AG342" s="8">
        <f>AE342/AF341</f>
        <v>1</v>
      </c>
      <c r="AH342" s="8">
        <f>Z342*AG341*AG342</f>
        <v>11.532724520686177</v>
      </c>
      <c r="AI342" s="19">
        <f t="shared" si="402"/>
        <v>56.867477912653726</v>
      </c>
    </row>
    <row r="343" spans="1:35" x14ac:dyDescent="0.25">
      <c r="B343" s="31">
        <v>21</v>
      </c>
      <c r="C343" s="48">
        <f t="shared" si="393"/>
        <v>55.014297052894342</v>
      </c>
      <c r="D343" s="31">
        <f t="shared" si="394"/>
        <v>2.555888715302681</v>
      </c>
      <c r="K343" s="13"/>
      <c r="L343" s="6">
        <v>21</v>
      </c>
      <c r="M343" s="1">
        <v>31.79</v>
      </c>
      <c r="N343" s="7">
        <f t="shared" si="395"/>
        <v>23.14</v>
      </c>
      <c r="O343" s="27">
        <v>33.26</v>
      </c>
      <c r="P343" s="26">
        <v>32.76</v>
      </c>
      <c r="Q343" s="3"/>
      <c r="R343" s="8">
        <f t="shared" si="396"/>
        <v>10.119999999999997</v>
      </c>
      <c r="S343" s="8">
        <f t="shared" si="397"/>
        <v>9.6199999999999974</v>
      </c>
      <c r="T343" s="8">
        <f>R343/S342</f>
        <v>1.0337078651685392</v>
      </c>
      <c r="U343" s="8">
        <f>M343*T343*T342*T341</f>
        <v>26.630108910577992</v>
      </c>
      <c r="V343" s="19">
        <f t="shared" si="398"/>
        <v>53.207010810345643</v>
      </c>
      <c r="W343" s="13"/>
      <c r="X343" s="13"/>
      <c r="Y343" s="6">
        <v>21</v>
      </c>
      <c r="Z343" s="1">
        <v>10.48</v>
      </c>
      <c r="AA343" s="7">
        <f t="shared" si="399"/>
        <v>25.3</v>
      </c>
      <c r="AB343" s="27">
        <v>41.92</v>
      </c>
      <c r="AC343" s="26">
        <v>40.74</v>
      </c>
      <c r="AD343" s="3"/>
      <c r="AE343" s="8">
        <f t="shared" si="400"/>
        <v>16.62</v>
      </c>
      <c r="AF343" s="8">
        <f t="shared" si="401"/>
        <v>15.440000000000001</v>
      </c>
      <c r="AG343" s="8">
        <f>AE343/AF342</f>
        <v>1.0109489051094891</v>
      </c>
      <c r="AH343" s="8">
        <f>Z343*AG343*AG342*AG341</f>
        <v>9.7127400620180175</v>
      </c>
      <c r="AI343" s="19">
        <f t="shared" si="402"/>
        <v>47.893195572080948</v>
      </c>
    </row>
    <row r="344" spans="1:35" x14ac:dyDescent="0.25">
      <c r="B344" s="31">
        <v>28</v>
      </c>
      <c r="C344" s="48">
        <f t="shared" si="393"/>
        <v>49.017220411792685</v>
      </c>
      <c r="D344" s="31">
        <f t="shared" si="394"/>
        <v>0.46490724702786246</v>
      </c>
      <c r="K344" s="13"/>
      <c r="L344" s="6">
        <v>28</v>
      </c>
      <c r="M344" s="1">
        <v>29.09</v>
      </c>
      <c r="N344" s="7">
        <f t="shared" si="395"/>
        <v>23.14</v>
      </c>
      <c r="O344" s="26">
        <v>32.89</v>
      </c>
      <c r="P344" s="26">
        <v>32.54</v>
      </c>
      <c r="Q344" s="3"/>
      <c r="R344" s="8">
        <f t="shared" si="396"/>
        <v>9.75</v>
      </c>
      <c r="S344" s="8">
        <f t="shared" si="397"/>
        <v>9.3999999999999986</v>
      </c>
      <c r="T344" s="8">
        <f>R344/S343</f>
        <v>1.0135135135135138</v>
      </c>
      <c r="U344" s="8">
        <f>M344*T344*T343*T342*T341</f>
        <v>24.697652719133821</v>
      </c>
      <c r="V344" s="19">
        <f t="shared" si="398"/>
        <v>49.345959478788856</v>
      </c>
      <c r="W344" s="13"/>
      <c r="X344" s="13"/>
      <c r="Y344" s="6">
        <v>28</v>
      </c>
      <c r="Z344" s="1">
        <v>8.61</v>
      </c>
      <c r="AA344" s="7">
        <f t="shared" si="399"/>
        <v>25.3</v>
      </c>
      <c r="AB344" s="26">
        <v>40.85</v>
      </c>
      <c r="AC344" s="26">
        <v>39.97</v>
      </c>
      <c r="AD344" s="3"/>
      <c r="AE344" s="8">
        <f t="shared" si="400"/>
        <v>15.55</v>
      </c>
      <c r="AF344" s="8">
        <f t="shared" si="401"/>
        <v>14.669999999999998</v>
      </c>
      <c r="AG344" s="8">
        <f>AE344/AF343</f>
        <v>1.0071243523316062</v>
      </c>
      <c r="AH344" s="8">
        <f>Z344*AG344*AG343*AG342*AG341</f>
        <v>8.0364959877518558</v>
      </c>
      <c r="AI344" s="19">
        <f t="shared" si="402"/>
        <v>39.627692247297119</v>
      </c>
    </row>
    <row r="345" spans="1:35" x14ac:dyDescent="0.25">
      <c r="B345" s="31">
        <v>35</v>
      </c>
      <c r="C345" s="48">
        <f t="shared" si="393"/>
        <v>43.486667881693251</v>
      </c>
      <c r="D345" s="31">
        <f t="shared" si="394"/>
        <v>1.124266112303028</v>
      </c>
      <c r="K345" s="13"/>
      <c r="L345" s="6">
        <v>35</v>
      </c>
      <c r="M345" s="1">
        <v>24.85</v>
      </c>
      <c r="N345" s="7">
        <f t="shared" si="395"/>
        <v>23.14</v>
      </c>
      <c r="O345" s="26">
        <v>32.659999999999997</v>
      </c>
      <c r="P345" s="26">
        <v>32.36</v>
      </c>
      <c r="Q345" s="3"/>
      <c r="R345" s="8">
        <f t="shared" si="396"/>
        <v>9.519999999999996</v>
      </c>
      <c r="S345" s="8">
        <f t="shared" si="397"/>
        <v>9.2199999999999989</v>
      </c>
      <c r="T345" s="8">
        <f>R345/S344</f>
        <v>1.0127659574468082</v>
      </c>
      <c r="U345" s="8">
        <f>M345*T345*T344*T343*T342*T341</f>
        <v>21.367191690757682</v>
      </c>
      <c r="V345" s="19">
        <f t="shared" si="398"/>
        <v>42.691691689825539</v>
      </c>
      <c r="W345" s="13"/>
      <c r="X345" s="13"/>
      <c r="Y345" s="6">
        <v>35</v>
      </c>
      <c r="Z345" s="1">
        <v>7.94</v>
      </c>
      <c r="AA345" s="7">
        <f t="shared" si="399"/>
        <v>25.3</v>
      </c>
      <c r="AB345" s="26">
        <v>40.049999999999997</v>
      </c>
      <c r="AC345" s="26">
        <v>39.35</v>
      </c>
      <c r="AD345" s="3"/>
      <c r="AE345" s="8">
        <f t="shared" si="400"/>
        <v>14.749999999999996</v>
      </c>
      <c r="AF345" s="8">
        <f t="shared" si="401"/>
        <v>14.05</v>
      </c>
      <c r="AG345" s="8">
        <f>AE345/AF344</f>
        <v>1.0054533060668029</v>
      </c>
      <c r="AH345" s="8">
        <f>Z345*AG345*AG344*AG343*AG342*AG341</f>
        <v>7.451539186180832</v>
      </c>
      <c r="AI345" s="19">
        <f t="shared" si="402"/>
        <v>36.743289872686546</v>
      </c>
    </row>
    <row r="346" spans="1:35" x14ac:dyDescent="0.25">
      <c r="B346" s="31">
        <v>42</v>
      </c>
      <c r="C346" s="78">
        <f t="shared" si="393"/>
        <v>37.737615282689987</v>
      </c>
      <c r="D346" s="31">
        <f t="shared" si="394"/>
        <v>1.0527721250791349</v>
      </c>
      <c r="K346" s="13"/>
      <c r="L346" s="6">
        <v>42</v>
      </c>
      <c r="M346" s="1">
        <v>21.44</v>
      </c>
      <c r="N346" s="7">
        <f t="shared" si="395"/>
        <v>23.14</v>
      </c>
      <c r="O346" s="26">
        <v>32.4</v>
      </c>
      <c r="P346" s="26">
        <v>31.96</v>
      </c>
      <c r="Q346" s="3"/>
      <c r="R346" s="8">
        <f t="shared" si="396"/>
        <v>9.259999999999998</v>
      </c>
      <c r="S346" s="8">
        <f t="shared" si="397"/>
        <v>8.82</v>
      </c>
      <c r="T346" s="8">
        <f>R346/S345</f>
        <v>1.0043383947939262</v>
      </c>
      <c r="U346" s="8">
        <f>M346*T346*T345*T344*T343*T342*T341</f>
        <v>18.515093083488178</v>
      </c>
      <c r="V346" s="19">
        <f t="shared" si="398"/>
        <v>36.993192974002355</v>
      </c>
      <c r="W346" s="13"/>
      <c r="X346" s="13"/>
      <c r="Y346" s="6">
        <v>42</v>
      </c>
      <c r="Z346" s="1">
        <v>6.91</v>
      </c>
      <c r="AA346" s="7">
        <f t="shared" si="399"/>
        <v>25.3</v>
      </c>
      <c r="AB346" s="26">
        <v>39.4</v>
      </c>
      <c r="AC346" s="26">
        <v>38.64</v>
      </c>
      <c r="AD346" s="3"/>
      <c r="AE346" s="8">
        <f t="shared" si="400"/>
        <v>14.099999999999998</v>
      </c>
      <c r="AF346" s="8">
        <f t="shared" si="401"/>
        <v>13.34</v>
      </c>
      <c r="AG346" s="8">
        <f>AE346/AF345</f>
        <v>1.0035587188612098</v>
      </c>
      <c r="AH346" s="8">
        <f>Z346*AG346*AG345*AG344*AG343*AG342*AG341</f>
        <v>6.5079816994790507</v>
      </c>
      <c r="AI346" s="19">
        <f t="shared" si="402"/>
        <v>32.090639543782302</v>
      </c>
    </row>
    <row r="347" spans="1:35" ht="15.75" thickBot="1" x14ac:dyDescent="0.3">
      <c r="T347" s="45">
        <f>SUM(T341:T346)</f>
        <v>5.8739847852120004</v>
      </c>
      <c r="AG347" s="45">
        <f>SUM(AG341:AG346)</f>
        <v>5.9438360391804093</v>
      </c>
    </row>
    <row r="348" spans="1:35" ht="15.75" thickBot="1" x14ac:dyDescent="0.3">
      <c r="K348" s="15">
        <v>7000</v>
      </c>
      <c r="L348" s="93">
        <v>35628</v>
      </c>
      <c r="M348" s="94"/>
      <c r="N348" s="94"/>
      <c r="O348" s="94"/>
      <c r="P348" s="94"/>
      <c r="Q348" s="94"/>
      <c r="R348" s="94"/>
      <c r="S348" s="94"/>
      <c r="T348" s="94"/>
      <c r="U348" s="94"/>
      <c r="V348" s="95"/>
      <c r="W348" s="13"/>
      <c r="X348" s="15">
        <v>7001</v>
      </c>
      <c r="Y348" s="93">
        <v>35629</v>
      </c>
      <c r="Z348" s="94"/>
      <c r="AA348" s="94"/>
      <c r="AB348" s="94"/>
      <c r="AC348" s="94"/>
      <c r="AD348" s="94"/>
      <c r="AE348" s="94"/>
      <c r="AF348" s="94"/>
      <c r="AG348" s="94"/>
      <c r="AH348" s="94"/>
      <c r="AI348" s="95"/>
    </row>
    <row r="349" spans="1:35" ht="57" x14ac:dyDescent="0.25">
      <c r="B349" s="31" t="s">
        <v>51</v>
      </c>
      <c r="C349" s="31" t="s">
        <v>49</v>
      </c>
      <c r="D349" s="31" t="s">
        <v>50</v>
      </c>
      <c r="K349" s="13"/>
      <c r="L349" s="10" t="s">
        <v>0</v>
      </c>
      <c r="M349" s="11" t="s">
        <v>1</v>
      </c>
      <c r="N349" s="11" t="s">
        <v>2</v>
      </c>
      <c r="O349" s="11" t="s">
        <v>3</v>
      </c>
      <c r="P349" s="12" t="s">
        <v>4</v>
      </c>
      <c r="Q349" s="12" t="s">
        <v>5</v>
      </c>
      <c r="R349" s="11" t="s">
        <v>9</v>
      </c>
      <c r="S349" s="11" t="s">
        <v>10</v>
      </c>
      <c r="T349" s="11" t="s">
        <v>6</v>
      </c>
      <c r="U349" s="11" t="s">
        <v>7</v>
      </c>
      <c r="V349" s="5" t="s">
        <v>8</v>
      </c>
      <c r="W349" s="13"/>
      <c r="X349" s="13"/>
      <c r="Y349" s="10" t="s">
        <v>0</v>
      </c>
      <c r="Z349" s="11" t="s">
        <v>1</v>
      </c>
      <c r="AA349" s="11" t="s">
        <v>2</v>
      </c>
      <c r="AB349" s="11" t="s">
        <v>3</v>
      </c>
      <c r="AC349" s="12" t="s">
        <v>4</v>
      </c>
      <c r="AD349" s="12" t="s">
        <v>5</v>
      </c>
      <c r="AE349" s="11" t="s">
        <v>9</v>
      </c>
      <c r="AF349" s="11" t="s">
        <v>10</v>
      </c>
      <c r="AG349" s="11" t="s">
        <v>6</v>
      </c>
      <c r="AH349" s="11" t="s">
        <v>7</v>
      </c>
      <c r="AI349" s="5" t="s">
        <v>8</v>
      </c>
    </row>
    <row r="350" spans="1:35" x14ac:dyDescent="0.25">
      <c r="B350" s="31">
        <v>0</v>
      </c>
      <c r="C350" s="48">
        <f>AVERAGE(AI340,AI350)</f>
        <v>100</v>
      </c>
      <c r="D350" s="31">
        <f>STDEV(AI340,AI350)</f>
        <v>0</v>
      </c>
      <c r="K350" s="13"/>
      <c r="L350" s="6">
        <v>0</v>
      </c>
      <c r="M350" s="1">
        <v>48.82</v>
      </c>
      <c r="N350" s="26">
        <v>25.15</v>
      </c>
      <c r="O350" s="9"/>
      <c r="P350" s="26">
        <v>41.96</v>
      </c>
      <c r="Q350" s="7">
        <f>P350-N350</f>
        <v>16.810000000000002</v>
      </c>
      <c r="R350" s="2"/>
      <c r="S350" s="2"/>
      <c r="T350" s="2"/>
      <c r="U350" s="8">
        <f>M350</f>
        <v>48.82</v>
      </c>
      <c r="V350" s="19">
        <f>100*U350/$M$350</f>
        <v>100</v>
      </c>
      <c r="W350" s="13"/>
      <c r="X350" s="13"/>
      <c r="Y350" s="6">
        <v>0</v>
      </c>
      <c r="Z350" s="1">
        <v>20.03</v>
      </c>
      <c r="AA350" s="26">
        <v>25.93</v>
      </c>
      <c r="AB350" s="9"/>
      <c r="AC350" s="26">
        <v>46.26</v>
      </c>
      <c r="AD350" s="7">
        <f>AC350-AA350</f>
        <v>20.329999999999998</v>
      </c>
      <c r="AE350" s="2"/>
      <c r="AF350" s="2"/>
      <c r="AG350" s="2"/>
      <c r="AH350" s="8">
        <f>Z350</f>
        <v>20.03</v>
      </c>
      <c r="AI350" s="19">
        <f>100*AH350/$Z$350</f>
        <v>100</v>
      </c>
    </row>
    <row r="351" spans="1:35" x14ac:dyDescent="0.25">
      <c r="B351" s="31">
        <v>7</v>
      </c>
      <c r="C351" s="78">
        <f t="shared" ref="C351:C356" si="403">AVERAGE(AI341,AI351)</f>
        <v>69.821664163585979</v>
      </c>
      <c r="D351" s="31">
        <f t="shared" ref="D351:D356" si="404">STDEV(AI341,AI351)</f>
        <v>2.7654572152530022E-2</v>
      </c>
      <c r="K351" s="13"/>
      <c r="L351" s="6">
        <v>7</v>
      </c>
      <c r="M351" s="1">
        <v>42.25</v>
      </c>
      <c r="N351" s="7">
        <f t="shared" ref="N351:N356" si="405">N350</f>
        <v>25.15</v>
      </c>
      <c r="O351" s="27">
        <v>38.57</v>
      </c>
      <c r="P351" s="26">
        <v>38.07</v>
      </c>
      <c r="Q351" s="3"/>
      <c r="R351" s="8">
        <f t="shared" ref="R351:R356" si="406">O351-N351</f>
        <v>13.420000000000002</v>
      </c>
      <c r="S351" s="8">
        <f t="shared" ref="S351:S356" si="407">P351-N351</f>
        <v>12.920000000000002</v>
      </c>
      <c r="T351" s="8">
        <f>R351/Q350</f>
        <v>0.79833432480666267</v>
      </c>
      <c r="U351" s="8">
        <f>M351*T351</f>
        <v>33.729625223081499</v>
      </c>
      <c r="V351" s="19">
        <f t="shared" ref="V351:V356" si="408">100*U351/$M$350</f>
        <v>69.08976899443158</v>
      </c>
      <c r="W351" s="13"/>
      <c r="X351" s="13"/>
      <c r="Y351" s="6">
        <v>7</v>
      </c>
      <c r="Z351" s="1">
        <v>15.29</v>
      </c>
      <c r="AA351" s="7">
        <f t="shared" ref="AA351:AA356" si="409">AA350</f>
        <v>25.93</v>
      </c>
      <c r="AB351" s="27">
        <v>44.52</v>
      </c>
      <c r="AC351" s="26">
        <v>43.62</v>
      </c>
      <c r="AD351" s="3"/>
      <c r="AE351" s="8">
        <f t="shared" ref="AE351:AE356" si="410">AB351-AA351</f>
        <v>18.590000000000003</v>
      </c>
      <c r="AF351" s="8">
        <f t="shared" ref="AF351:AF356" si="411">AC351-AA351</f>
        <v>17.689999999999998</v>
      </c>
      <c r="AG351" s="8">
        <f>AE351/AD350</f>
        <v>0.91441219872110202</v>
      </c>
      <c r="AH351" s="8">
        <f>Z351*AG351</f>
        <v>13.98136251844565</v>
      </c>
      <c r="AI351" s="19">
        <f t="shared" ref="AI351:AI356" si="412">100*AH351/$Z$350</f>
        <v>69.802109428086112</v>
      </c>
    </row>
    <row r="352" spans="1:35" x14ac:dyDescent="0.25">
      <c r="B352" s="31">
        <v>14</v>
      </c>
      <c r="C352" s="48">
        <f t="shared" si="403"/>
        <v>56.962205117044022</v>
      </c>
      <c r="D352" s="31">
        <f t="shared" si="404"/>
        <v>0.13396449717443917</v>
      </c>
      <c r="K352" s="13"/>
      <c r="L352" s="6">
        <v>14</v>
      </c>
      <c r="M352" s="1">
        <v>36.57</v>
      </c>
      <c r="N352" s="7">
        <f t="shared" si="405"/>
        <v>25.15</v>
      </c>
      <c r="O352" s="27">
        <v>38.159999999999997</v>
      </c>
      <c r="P352" s="26">
        <v>37.57</v>
      </c>
      <c r="Q352" s="3"/>
      <c r="R352" s="8">
        <f t="shared" si="406"/>
        <v>13.009999999999998</v>
      </c>
      <c r="S352" s="8">
        <f t="shared" si="407"/>
        <v>12.420000000000002</v>
      </c>
      <c r="T352" s="8">
        <f>R352/S351</f>
        <v>1.0069659442724455</v>
      </c>
      <c r="U352" s="8">
        <f>M352*T351*T352</f>
        <v>29.398457602083372</v>
      </c>
      <c r="V352" s="19">
        <f t="shared" si="408"/>
        <v>60.218061454492776</v>
      </c>
      <c r="W352" s="13"/>
      <c r="X352" s="13"/>
      <c r="Y352" s="6">
        <v>14</v>
      </c>
      <c r="Z352" s="1">
        <v>12.47</v>
      </c>
      <c r="AA352" s="7">
        <f t="shared" si="409"/>
        <v>25.93</v>
      </c>
      <c r="AB352" s="27">
        <v>43.66</v>
      </c>
      <c r="AC352" s="26">
        <v>42.7</v>
      </c>
      <c r="AD352" s="3"/>
      <c r="AE352" s="8">
        <f t="shared" si="410"/>
        <v>17.729999999999997</v>
      </c>
      <c r="AF352" s="8">
        <f t="shared" si="411"/>
        <v>16.770000000000003</v>
      </c>
      <c r="AG352" s="8">
        <f>AE352/AF351</f>
        <v>1.0022611644997172</v>
      </c>
      <c r="AH352" s="8">
        <f>Z352*AG351*AG352</f>
        <v>11.428503543983293</v>
      </c>
      <c r="AI352" s="19">
        <f t="shared" si="412"/>
        <v>57.05693232143431</v>
      </c>
    </row>
    <row r="353" spans="1:35" x14ac:dyDescent="0.25">
      <c r="B353" s="31">
        <v>21</v>
      </c>
      <c r="C353" s="48">
        <f t="shared" si="403"/>
        <v>48.928068704213793</v>
      </c>
      <c r="D353" s="31">
        <f t="shared" si="404"/>
        <v>1.4635316187977925</v>
      </c>
      <c r="K353" s="13"/>
      <c r="L353" s="6">
        <v>21</v>
      </c>
      <c r="M353" s="1">
        <v>33.72</v>
      </c>
      <c r="N353" s="7">
        <f t="shared" si="405"/>
        <v>25.15</v>
      </c>
      <c r="O353" s="38">
        <v>37.86</v>
      </c>
      <c r="P353" s="26">
        <v>37.25</v>
      </c>
      <c r="Q353" s="3"/>
      <c r="R353" s="8">
        <f t="shared" si="406"/>
        <v>12.71</v>
      </c>
      <c r="S353" s="8">
        <f t="shared" si="407"/>
        <v>12.100000000000001</v>
      </c>
      <c r="T353" s="8">
        <f>R353/S352</f>
        <v>1.0233494363929145</v>
      </c>
      <c r="U353" s="8">
        <f>M353*T353*T352*T351</f>
        <v>27.740296964835292</v>
      </c>
      <c r="V353" s="19">
        <f t="shared" si="408"/>
        <v>56.821583295443041</v>
      </c>
      <c r="W353" s="13"/>
      <c r="X353" s="13"/>
      <c r="Y353" s="6">
        <v>21</v>
      </c>
      <c r="Z353" s="1">
        <v>10.81</v>
      </c>
      <c r="AA353" s="7">
        <f t="shared" si="409"/>
        <v>25.93</v>
      </c>
      <c r="AB353" s="38">
        <v>42.87</v>
      </c>
      <c r="AC353" s="26">
        <v>41.77</v>
      </c>
      <c r="AD353" s="3"/>
      <c r="AE353" s="8">
        <f t="shared" si="410"/>
        <v>16.939999999999998</v>
      </c>
      <c r="AF353" s="8">
        <f t="shared" si="411"/>
        <v>15.840000000000003</v>
      </c>
      <c r="AG353" s="8">
        <f>AE353/AF352</f>
        <v>1.0101371496720331</v>
      </c>
      <c r="AH353" s="8">
        <f>Z353*AG353*AG352*AG351</f>
        <v>10.007577249820232</v>
      </c>
      <c r="AI353" s="19">
        <f t="shared" si="412"/>
        <v>49.962941836346637</v>
      </c>
    </row>
    <row r="354" spans="1:35" x14ac:dyDescent="0.25">
      <c r="B354" s="31">
        <v>28</v>
      </c>
      <c r="C354" s="48">
        <f t="shared" si="403"/>
        <v>39.55620872192091</v>
      </c>
      <c r="D354" s="31">
        <f t="shared" si="404"/>
        <v>0.10109297107328101</v>
      </c>
      <c r="K354" s="13"/>
      <c r="L354" s="6">
        <v>28</v>
      </c>
      <c r="M354" s="1">
        <v>28.47</v>
      </c>
      <c r="N354" s="7">
        <f t="shared" si="405"/>
        <v>25.15</v>
      </c>
      <c r="O354" s="26">
        <v>37.43</v>
      </c>
      <c r="P354" s="26">
        <v>37.130000000000003</v>
      </c>
      <c r="Q354" s="3"/>
      <c r="R354" s="8">
        <f t="shared" si="406"/>
        <v>12.280000000000001</v>
      </c>
      <c r="S354" s="8">
        <f t="shared" si="407"/>
        <v>11.980000000000004</v>
      </c>
      <c r="T354" s="8">
        <f>R354/S353</f>
        <v>1.0148760330578512</v>
      </c>
      <c r="U354" s="8">
        <f>M354*T354*T353*T352*T351</f>
        <v>23.769716592529658</v>
      </c>
      <c r="V354" s="19">
        <f t="shared" si="408"/>
        <v>48.688481344796514</v>
      </c>
      <c r="W354" s="13"/>
      <c r="X354" s="13"/>
      <c r="Y354" s="6">
        <v>28</v>
      </c>
      <c r="Z354" s="23">
        <v>8.5</v>
      </c>
      <c r="AA354" s="7">
        <f t="shared" si="409"/>
        <v>25.93</v>
      </c>
      <c r="AB354" s="26">
        <v>41.85</v>
      </c>
      <c r="AC354" s="26">
        <v>41.21</v>
      </c>
      <c r="AD354" s="3"/>
      <c r="AE354" s="8">
        <f t="shared" si="410"/>
        <v>15.920000000000002</v>
      </c>
      <c r="AF354" s="8">
        <f t="shared" si="411"/>
        <v>15.280000000000001</v>
      </c>
      <c r="AG354" s="8">
        <f>AE354/AF353</f>
        <v>1.005050505050505</v>
      </c>
      <c r="AH354" s="8">
        <f>Z354*AG354*AG353*AG352*AG351</f>
        <v>7.9087904568679024</v>
      </c>
      <c r="AI354" s="19">
        <f t="shared" si="412"/>
        <v>39.484725196544694</v>
      </c>
    </row>
    <row r="355" spans="1:35" x14ac:dyDescent="0.25">
      <c r="B355" s="31">
        <v>35</v>
      </c>
      <c r="C355" s="48">
        <f t="shared" si="403"/>
        <v>35.709810951062842</v>
      </c>
      <c r="D355" s="31">
        <f t="shared" si="404"/>
        <v>1.4615599073869632</v>
      </c>
      <c r="K355" s="13"/>
      <c r="L355" s="6">
        <v>35</v>
      </c>
      <c r="M355" s="1">
        <v>25.85</v>
      </c>
      <c r="N355" s="7">
        <f t="shared" si="405"/>
        <v>25.15</v>
      </c>
      <c r="O355" s="26">
        <v>37.15</v>
      </c>
      <c r="P355" s="26">
        <v>36.78</v>
      </c>
      <c r="Q355" s="3"/>
      <c r="R355" s="8">
        <f t="shared" si="406"/>
        <v>12</v>
      </c>
      <c r="S355" s="8">
        <f t="shared" si="407"/>
        <v>11.630000000000003</v>
      </c>
      <c r="T355" s="8">
        <f>R355/S354</f>
        <v>1.0016694490818028</v>
      </c>
      <c r="U355" s="8">
        <f>M355*T355*T354*T353*T352*T351</f>
        <v>21.618298636712456</v>
      </c>
      <c r="V355" s="19">
        <f t="shared" si="408"/>
        <v>44.281644073560955</v>
      </c>
      <c r="W355" s="13"/>
      <c r="X355" s="13"/>
      <c r="Y355" s="6">
        <v>35</v>
      </c>
      <c r="Z355" s="1">
        <v>7.46</v>
      </c>
      <c r="AA355" s="7">
        <f t="shared" si="409"/>
        <v>25.93</v>
      </c>
      <c r="AB355" s="26">
        <v>41.22</v>
      </c>
      <c r="AC355" s="26">
        <v>40.47</v>
      </c>
      <c r="AD355" s="3"/>
      <c r="AE355" s="8">
        <f t="shared" si="410"/>
        <v>15.29</v>
      </c>
      <c r="AF355" s="8">
        <f t="shared" si="411"/>
        <v>14.54</v>
      </c>
      <c r="AG355" s="8">
        <f>AE355/AF354</f>
        <v>1.00065445026178</v>
      </c>
      <c r="AH355" s="8">
        <f>Z355*AG355*AG354*AG353*AG352*AG351</f>
        <v>6.9456693054966596</v>
      </c>
      <c r="AI355" s="19">
        <f t="shared" si="412"/>
        <v>34.676332029439138</v>
      </c>
    </row>
    <row r="356" spans="1:35" x14ac:dyDescent="0.25">
      <c r="B356" s="31">
        <v>42</v>
      </c>
      <c r="C356" s="78">
        <f t="shared" si="403"/>
        <v>31.299918036138994</v>
      </c>
      <c r="D356" s="31">
        <f t="shared" si="404"/>
        <v>1.1182490801692675</v>
      </c>
      <c r="K356" s="13"/>
      <c r="L356" s="6">
        <v>42</v>
      </c>
      <c r="M356" s="1">
        <v>22.33</v>
      </c>
      <c r="N356" s="7">
        <f t="shared" si="405"/>
        <v>25.15</v>
      </c>
      <c r="O356" s="26">
        <v>36.85</v>
      </c>
      <c r="P356" s="26">
        <v>36.450000000000003</v>
      </c>
      <c r="Q356" s="3"/>
      <c r="R356" s="8">
        <f t="shared" si="406"/>
        <v>11.700000000000003</v>
      </c>
      <c r="S356" s="8">
        <f t="shared" si="407"/>
        <v>11.300000000000004</v>
      </c>
      <c r="T356" s="8">
        <f>R356/S355</f>
        <v>1.0060189165950129</v>
      </c>
      <c r="U356" s="8">
        <f>M356*T356*T355*T354*T353*T352*T351</f>
        <v>18.78693075211055</v>
      </c>
      <c r="V356" s="19">
        <f t="shared" si="408"/>
        <v>38.482037591377612</v>
      </c>
      <c r="W356" s="13"/>
      <c r="X356" s="13"/>
      <c r="Y356" s="6">
        <v>42</v>
      </c>
      <c r="Z356" s="1">
        <v>6.55</v>
      </c>
      <c r="AA356" s="7">
        <f t="shared" si="409"/>
        <v>25.93</v>
      </c>
      <c r="AB356" s="26">
        <v>40.5</v>
      </c>
      <c r="AC356" s="26">
        <v>39.729999999999997</v>
      </c>
      <c r="AD356" s="3"/>
      <c r="AE356" s="8">
        <f t="shared" si="410"/>
        <v>14.57</v>
      </c>
      <c r="AF356" s="8">
        <f t="shared" si="411"/>
        <v>13.799999999999997</v>
      </c>
      <c r="AG356" s="8">
        <f>AE356/AF355</f>
        <v>1.002063273727648</v>
      </c>
      <c r="AH356" s="8">
        <f>Z356*AG356*AG355*AG354*AG353*AG352*AG351</f>
        <v>6.1109920646576859</v>
      </c>
      <c r="AI356" s="19">
        <f t="shared" si="412"/>
        <v>30.509196528495686</v>
      </c>
    </row>
    <row r="357" spans="1:35" x14ac:dyDescent="0.25">
      <c r="T357" s="45">
        <f>SUM(T351:T356)</f>
        <v>5.8512141042066901</v>
      </c>
      <c r="AG357" s="45">
        <f>SUM(AG351:AG356)</f>
        <v>5.9345787419327856</v>
      </c>
    </row>
    <row r="358" spans="1:35" ht="15.75" thickBot="1" x14ac:dyDescent="0.3"/>
    <row r="359" spans="1:35" ht="15.75" thickBot="1" x14ac:dyDescent="0.3">
      <c r="A359" s="35">
        <v>18</v>
      </c>
      <c r="B359" s="35" t="s">
        <v>34</v>
      </c>
      <c r="C359" s="35"/>
      <c r="D359" s="35"/>
      <c r="E359" s="35"/>
      <c r="F359" s="35"/>
      <c r="G359" s="35"/>
      <c r="H359" s="35"/>
      <c r="I359" s="35"/>
      <c r="J359" s="35"/>
      <c r="K359" s="15">
        <v>7000</v>
      </c>
      <c r="L359" s="93">
        <v>35630</v>
      </c>
      <c r="M359" s="94"/>
      <c r="N359" s="94"/>
      <c r="O359" s="94"/>
      <c r="P359" s="94"/>
      <c r="Q359" s="94"/>
      <c r="R359" s="94"/>
      <c r="S359" s="94"/>
      <c r="T359" s="94"/>
      <c r="U359" s="94"/>
      <c r="V359" s="95"/>
      <c r="W359" s="13"/>
      <c r="X359" s="15">
        <v>7001</v>
      </c>
      <c r="Y359" s="93">
        <v>35631</v>
      </c>
      <c r="Z359" s="94"/>
      <c r="AA359" s="94"/>
      <c r="AB359" s="94"/>
      <c r="AC359" s="94"/>
      <c r="AD359" s="94"/>
      <c r="AE359" s="94"/>
      <c r="AF359" s="94"/>
      <c r="AG359" s="94"/>
      <c r="AH359" s="94"/>
      <c r="AI359" s="95"/>
    </row>
    <row r="360" spans="1:35" ht="57" x14ac:dyDescent="0.25">
      <c r="B360" s="31" t="s">
        <v>52</v>
      </c>
      <c r="C360" s="31" t="s">
        <v>49</v>
      </c>
      <c r="D360" s="31" t="s">
        <v>50</v>
      </c>
      <c r="K360" s="13"/>
      <c r="L360" s="10" t="s">
        <v>0</v>
      </c>
      <c r="M360" s="11" t="s">
        <v>1</v>
      </c>
      <c r="N360" s="11" t="s">
        <v>2</v>
      </c>
      <c r="O360" s="11" t="s">
        <v>3</v>
      </c>
      <c r="P360" s="12" t="s">
        <v>4</v>
      </c>
      <c r="Q360" s="12" t="s">
        <v>5</v>
      </c>
      <c r="R360" s="11" t="s">
        <v>9</v>
      </c>
      <c r="S360" s="11" t="s">
        <v>10</v>
      </c>
      <c r="T360" s="11" t="s">
        <v>6</v>
      </c>
      <c r="U360" s="11" t="s">
        <v>7</v>
      </c>
      <c r="V360" s="5" t="s">
        <v>8</v>
      </c>
      <c r="W360" s="13"/>
      <c r="X360" s="13"/>
      <c r="Y360" s="10" t="s">
        <v>0</v>
      </c>
      <c r="Z360" s="11" t="s">
        <v>1</v>
      </c>
      <c r="AA360" s="11" t="s">
        <v>2</v>
      </c>
      <c r="AB360" s="11" t="s">
        <v>3</v>
      </c>
      <c r="AC360" s="12" t="s">
        <v>4</v>
      </c>
      <c r="AD360" s="12" t="s">
        <v>5</v>
      </c>
      <c r="AE360" s="11" t="s">
        <v>9</v>
      </c>
      <c r="AF360" s="11" t="s">
        <v>10</v>
      </c>
      <c r="AG360" s="11" t="s">
        <v>6</v>
      </c>
      <c r="AH360" s="11" t="s">
        <v>7</v>
      </c>
      <c r="AI360" s="5" t="s">
        <v>8</v>
      </c>
    </row>
    <row r="361" spans="1:35" x14ac:dyDescent="0.25">
      <c r="B361" s="31">
        <v>0</v>
      </c>
      <c r="C361" s="48">
        <f>AVERAGE(V361,V371)</f>
        <v>100</v>
      </c>
      <c r="D361" s="31">
        <f>STDEV(V361,V371)</f>
        <v>0</v>
      </c>
      <c r="K361" s="13"/>
      <c r="L361" s="6">
        <v>0</v>
      </c>
      <c r="M361" s="1">
        <v>48.42</v>
      </c>
      <c r="N361" s="26">
        <v>25.4</v>
      </c>
      <c r="O361" s="9"/>
      <c r="P361" s="26">
        <v>40.14</v>
      </c>
      <c r="Q361" s="7">
        <f>P361-N361</f>
        <v>14.740000000000002</v>
      </c>
      <c r="R361" s="2"/>
      <c r="S361" s="2"/>
      <c r="T361" s="2"/>
      <c r="U361" s="8">
        <f>M361</f>
        <v>48.42</v>
      </c>
      <c r="V361" s="19">
        <f>100*U361/$M$361</f>
        <v>100</v>
      </c>
      <c r="W361" s="13"/>
      <c r="X361" s="13"/>
      <c r="Y361" s="6">
        <v>0</v>
      </c>
      <c r="Z361" s="1">
        <v>20.53</v>
      </c>
      <c r="AA361" s="26">
        <v>26.75</v>
      </c>
      <c r="AB361" s="9"/>
      <c r="AC361" s="26">
        <v>43.99</v>
      </c>
      <c r="AD361" s="7">
        <f>AC361-AA361</f>
        <v>17.240000000000002</v>
      </c>
      <c r="AE361" s="2"/>
      <c r="AF361" s="2"/>
      <c r="AG361" s="2"/>
      <c r="AH361" s="8">
        <f>Z361</f>
        <v>20.53</v>
      </c>
      <c r="AI361" s="19">
        <f>100*AH361/$Z$361</f>
        <v>100</v>
      </c>
    </row>
    <row r="362" spans="1:35" x14ac:dyDescent="0.25">
      <c r="B362" s="31">
        <v>7</v>
      </c>
      <c r="C362" s="78">
        <f t="shared" ref="C362:C367" si="413">AVERAGE(V362,V372)</f>
        <v>65.5058692834792</v>
      </c>
      <c r="D362" s="31">
        <f t="shared" ref="D362:D367" si="414">STDEV(V362,V372)</f>
        <v>2.2797014860075846</v>
      </c>
      <c r="K362" s="13"/>
      <c r="L362" s="6">
        <v>7</v>
      </c>
      <c r="M362" s="1">
        <v>38.81</v>
      </c>
      <c r="N362" s="7">
        <f t="shared" ref="N362:N367" si="415">N361</f>
        <v>25.4</v>
      </c>
      <c r="O362" s="27">
        <v>37.15</v>
      </c>
      <c r="P362" s="26">
        <v>36.75</v>
      </c>
      <c r="Q362" s="3"/>
      <c r="R362" s="8">
        <f t="shared" ref="R362:R367" si="416">O362-N362</f>
        <v>11.75</v>
      </c>
      <c r="S362" s="8">
        <f t="shared" ref="S362:S367" si="417">P362-N362</f>
        <v>11.350000000000001</v>
      </c>
      <c r="T362" s="8">
        <f>R362/Q361</f>
        <v>0.79715061058344627</v>
      </c>
      <c r="U362" s="8">
        <f>M362*T362</f>
        <v>30.937415196743551</v>
      </c>
      <c r="V362" s="19">
        <f t="shared" ref="V362:V367" si="418">100*U362/$M$361</f>
        <v>63.893876903642195</v>
      </c>
      <c r="W362" s="13"/>
      <c r="X362" s="13"/>
      <c r="Y362" s="6">
        <v>7</v>
      </c>
      <c r="Z362" s="1">
        <v>13.98</v>
      </c>
      <c r="AA362" s="7">
        <f t="shared" ref="AA362:AA367" si="419">AA361</f>
        <v>26.75</v>
      </c>
      <c r="AB362" s="27">
        <v>42.38</v>
      </c>
      <c r="AC362" s="26">
        <v>41.64</v>
      </c>
      <c r="AD362" s="3"/>
      <c r="AE362" s="8">
        <f t="shared" ref="AE362:AE367" si="420">AB362-AA362</f>
        <v>15.630000000000003</v>
      </c>
      <c r="AF362" s="8">
        <f t="shared" ref="AF362:AF367" si="421">AC362-AA362</f>
        <v>14.89</v>
      </c>
      <c r="AG362" s="8">
        <f>AE362/AD361</f>
        <v>0.90661252900232026</v>
      </c>
      <c r="AH362" s="8">
        <f>Z362*AG362</f>
        <v>12.674443155452437</v>
      </c>
      <c r="AI362" s="19">
        <f t="shared" ref="AI362:AI367" si="422">100*AH362/$Z$361</f>
        <v>61.736206310045958</v>
      </c>
    </row>
    <row r="363" spans="1:35" x14ac:dyDescent="0.25">
      <c r="B363" s="31">
        <v>14</v>
      </c>
      <c r="C363" s="48">
        <f t="shared" si="413"/>
        <v>57.394175727915105</v>
      </c>
      <c r="D363" s="31">
        <f t="shared" si="414"/>
        <v>1.4243041340883886</v>
      </c>
      <c r="K363" s="13"/>
      <c r="L363" s="6">
        <v>14</v>
      </c>
      <c r="M363" s="1">
        <v>34.19</v>
      </c>
      <c r="N363" s="7">
        <f t="shared" si="415"/>
        <v>25.4</v>
      </c>
      <c r="O363" s="27">
        <v>36.770000000000003</v>
      </c>
      <c r="P363" s="26">
        <v>36.14</v>
      </c>
      <c r="Q363" s="3"/>
      <c r="R363" s="8">
        <f t="shared" si="416"/>
        <v>11.370000000000005</v>
      </c>
      <c r="S363" s="8">
        <f t="shared" si="417"/>
        <v>10.740000000000002</v>
      </c>
      <c r="T363" s="8">
        <f>R363/S362</f>
        <v>1.0017621145374451</v>
      </c>
      <c r="U363" s="8">
        <f>M363*T362*T363</f>
        <v>27.302605066378163</v>
      </c>
      <c r="V363" s="19">
        <f t="shared" si="418"/>
        <v>56.387040616229172</v>
      </c>
      <c r="W363" s="13"/>
      <c r="X363" s="13"/>
      <c r="Y363" s="6">
        <v>14</v>
      </c>
      <c r="Z363" s="1">
        <v>11.83</v>
      </c>
      <c r="AA363" s="7">
        <f t="shared" si="419"/>
        <v>26.75</v>
      </c>
      <c r="AB363" s="27">
        <v>41.64</v>
      </c>
      <c r="AC363" s="26">
        <v>40.69</v>
      </c>
      <c r="AD363" s="3"/>
      <c r="AE363" s="8">
        <f t="shared" si="420"/>
        <v>14.89</v>
      </c>
      <c r="AF363" s="8">
        <f t="shared" si="421"/>
        <v>13.939999999999998</v>
      </c>
      <c r="AG363" s="8">
        <f>AE363/AF362</f>
        <v>1</v>
      </c>
      <c r="AH363" s="8">
        <f>Z363*AG362*AG363</f>
        <v>10.725226218097449</v>
      </c>
      <c r="AI363" s="19">
        <f t="shared" si="422"/>
        <v>52.241725368229162</v>
      </c>
    </row>
    <row r="364" spans="1:35" x14ac:dyDescent="0.25">
      <c r="B364" s="31">
        <v>21</v>
      </c>
      <c r="C364" s="48">
        <f t="shared" si="413"/>
        <v>51.442472940185816</v>
      </c>
      <c r="D364" s="31">
        <f t="shared" si="414"/>
        <v>1.0172157765862171</v>
      </c>
      <c r="K364" s="13"/>
      <c r="L364" s="6">
        <v>21</v>
      </c>
      <c r="M364" s="1">
        <v>29.92</v>
      </c>
      <c r="N364" s="7">
        <f t="shared" si="415"/>
        <v>25.4</v>
      </c>
      <c r="O364" s="27">
        <v>36.44</v>
      </c>
      <c r="P364" s="26">
        <v>36.049999999999997</v>
      </c>
      <c r="Q364" s="3"/>
      <c r="R364" s="8">
        <f t="shared" si="416"/>
        <v>11.04</v>
      </c>
      <c r="S364" s="8">
        <f t="shared" si="417"/>
        <v>10.649999999999999</v>
      </c>
      <c r="T364" s="8">
        <f>R364/S363</f>
        <v>1.0279329608938546</v>
      </c>
      <c r="U364" s="8">
        <f>M364*T364*T363*T362</f>
        <v>24.560169937603099</v>
      </c>
      <c r="V364" s="19">
        <f t="shared" si="418"/>
        <v>50.723192766631762</v>
      </c>
      <c r="W364" s="13"/>
      <c r="X364" s="13"/>
      <c r="Y364" s="6">
        <v>21</v>
      </c>
      <c r="Z364" s="1">
        <v>9.4700000000000006</v>
      </c>
      <c r="AA364" s="7">
        <f t="shared" si="419"/>
        <v>26.75</v>
      </c>
      <c r="AB364" s="27">
        <v>40.79</v>
      </c>
      <c r="AC364" s="26">
        <v>39.979999999999997</v>
      </c>
      <c r="AD364" s="3"/>
      <c r="AE364" s="8">
        <f t="shared" si="420"/>
        <v>14.04</v>
      </c>
      <c r="AF364" s="8">
        <f t="shared" si="421"/>
        <v>13.229999999999997</v>
      </c>
      <c r="AG364" s="8">
        <f>AE364/AF363</f>
        <v>1.0071736011477763</v>
      </c>
      <c r="AH364" s="8">
        <f>Z364*AG364*AG363*AG362</f>
        <v>8.6472104677986898</v>
      </c>
      <c r="AI364" s="19">
        <f t="shared" si="422"/>
        <v>42.119875634674571</v>
      </c>
    </row>
    <row r="365" spans="1:35" x14ac:dyDescent="0.25">
      <c r="B365" s="31">
        <v>28</v>
      </c>
      <c r="C365" s="48">
        <f t="shared" si="413"/>
        <v>45.450014273063417</v>
      </c>
      <c r="D365" s="31">
        <f t="shared" si="414"/>
        <v>3.0007526897525474</v>
      </c>
      <c r="K365" s="13"/>
      <c r="L365" s="6">
        <v>28</v>
      </c>
      <c r="M365" s="1">
        <v>25.51</v>
      </c>
      <c r="N365" s="7">
        <f t="shared" si="415"/>
        <v>25.4</v>
      </c>
      <c r="O365" s="26">
        <v>36.07</v>
      </c>
      <c r="P365" s="26">
        <v>35.79</v>
      </c>
      <c r="Q365" s="3"/>
      <c r="R365" s="8">
        <f t="shared" si="416"/>
        <v>10.670000000000002</v>
      </c>
      <c r="S365" s="8">
        <f t="shared" si="417"/>
        <v>10.39</v>
      </c>
      <c r="T365" s="8">
        <f>R365/S364</f>
        <v>1.0018779342723008</v>
      </c>
      <c r="U365" s="8">
        <f>M365*T365*T364*T363*T362</f>
        <v>20.97949589391769</v>
      </c>
      <c r="V365" s="19">
        <f t="shared" si="418"/>
        <v>43.328161697475615</v>
      </c>
      <c r="W365" s="13"/>
      <c r="X365" s="13"/>
      <c r="Y365" s="6">
        <v>28</v>
      </c>
      <c r="Z365" s="1">
        <v>8.1199999999999992</v>
      </c>
      <c r="AA365" s="7">
        <f t="shared" si="419"/>
        <v>26.75</v>
      </c>
      <c r="AB365" s="26">
        <v>39.97</v>
      </c>
      <c r="AC365" s="26">
        <v>39.270000000000003</v>
      </c>
      <c r="AD365" s="3"/>
      <c r="AE365" s="8">
        <f t="shared" si="420"/>
        <v>13.219999999999999</v>
      </c>
      <c r="AF365" s="8">
        <f t="shared" si="421"/>
        <v>12.520000000000003</v>
      </c>
      <c r="AG365" s="8">
        <f>AE365/AF364</f>
        <v>0.99924414210128509</v>
      </c>
      <c r="AH365" s="8">
        <f>Z365*AG365*AG364*AG363*AG362</f>
        <v>7.4088992790257446</v>
      </c>
      <c r="AI365" s="19">
        <f t="shared" si="422"/>
        <v>36.088160151123937</v>
      </c>
    </row>
    <row r="366" spans="1:35" x14ac:dyDescent="0.25">
      <c r="B366" s="31">
        <v>35</v>
      </c>
      <c r="C366" s="48">
        <f t="shared" si="413"/>
        <v>41.715855810966623</v>
      </c>
      <c r="D366" s="31">
        <f t="shared" si="414"/>
        <v>1.2866896589439418</v>
      </c>
      <c r="K366" s="13"/>
      <c r="L366" s="6">
        <v>35</v>
      </c>
      <c r="M366" s="1">
        <v>23.91</v>
      </c>
      <c r="N366" s="7">
        <f t="shared" si="415"/>
        <v>25.4</v>
      </c>
      <c r="O366" s="26">
        <v>35.840000000000003</v>
      </c>
      <c r="P366" s="26">
        <v>35.56</v>
      </c>
      <c r="Q366" s="3"/>
      <c r="R366" s="8">
        <f t="shared" si="416"/>
        <v>10.440000000000005</v>
      </c>
      <c r="S366" s="8">
        <f t="shared" si="417"/>
        <v>10.160000000000004</v>
      </c>
      <c r="T366" s="8">
        <f>R366/S365</f>
        <v>1.0048123195380176</v>
      </c>
      <c r="U366" s="8">
        <f>M366*T366*T365*T364*T363*T362</f>
        <v>19.758279158442431</v>
      </c>
      <c r="V366" s="19">
        <f t="shared" si="418"/>
        <v>40.806028827844756</v>
      </c>
      <c r="W366" s="13"/>
      <c r="X366" s="13"/>
      <c r="Y366" s="6">
        <v>35</v>
      </c>
      <c r="Z366" s="1">
        <v>7.06</v>
      </c>
      <c r="AA366" s="7">
        <f t="shared" si="419"/>
        <v>26.75</v>
      </c>
      <c r="AB366" s="26">
        <v>39.29</v>
      </c>
      <c r="AC366" s="26">
        <v>38.57</v>
      </c>
      <c r="AD366" s="3"/>
      <c r="AE366" s="8">
        <f t="shared" si="420"/>
        <v>12.54</v>
      </c>
      <c r="AF366" s="8">
        <f t="shared" si="421"/>
        <v>11.82</v>
      </c>
      <c r="AG366" s="8">
        <f>AE366/AF365</f>
        <v>1.0015974440894566</v>
      </c>
      <c r="AH366" s="8">
        <f>Z366*AG366*AG365*AG364*AG363*AG362</f>
        <v>6.4520179981037096</v>
      </c>
      <c r="AI366" s="19">
        <f t="shared" si="422"/>
        <v>31.427267404304477</v>
      </c>
    </row>
    <row r="367" spans="1:35" x14ac:dyDescent="0.25">
      <c r="B367" s="31">
        <v>42</v>
      </c>
      <c r="C367" s="78">
        <f t="shared" si="413"/>
        <v>36.296535771474112</v>
      </c>
      <c r="D367" s="31">
        <f t="shared" si="414"/>
        <v>1.0988581347342503</v>
      </c>
      <c r="K367" s="13"/>
      <c r="L367" s="6">
        <v>42</v>
      </c>
      <c r="M367" s="1">
        <v>20.67</v>
      </c>
      <c r="N367" s="7">
        <f t="shared" si="415"/>
        <v>25.4</v>
      </c>
      <c r="O367" s="26">
        <v>35.630000000000003</v>
      </c>
      <c r="P367" s="26">
        <v>35.14</v>
      </c>
      <c r="Q367" s="3"/>
      <c r="R367" s="8">
        <f t="shared" si="416"/>
        <v>10.230000000000004</v>
      </c>
      <c r="S367" s="8">
        <f t="shared" si="417"/>
        <v>9.740000000000002</v>
      </c>
      <c r="T367" s="8">
        <f>R367/S366</f>
        <v>1.0068897637795275</v>
      </c>
      <c r="U367" s="8">
        <f>M367*T367*T366*T365*T364*T363*T362</f>
        <v>17.198554359841864</v>
      </c>
      <c r="V367" s="19">
        <f t="shared" si="418"/>
        <v>35.519525732841522</v>
      </c>
      <c r="W367" s="13"/>
      <c r="X367" s="13"/>
      <c r="Y367" s="6">
        <v>42</v>
      </c>
      <c r="Z367" s="1">
        <v>6.34</v>
      </c>
      <c r="AA367" s="7">
        <f t="shared" si="419"/>
        <v>26.75</v>
      </c>
      <c r="AB367" s="26">
        <v>38.61</v>
      </c>
      <c r="AC367" s="26">
        <v>37.68</v>
      </c>
      <c r="AD367" s="3"/>
      <c r="AE367" s="8">
        <f t="shared" si="420"/>
        <v>11.86</v>
      </c>
      <c r="AF367" s="8">
        <f t="shared" si="421"/>
        <v>10.93</v>
      </c>
      <c r="AG367" s="8">
        <f>AE367/AF366</f>
        <v>1.0033840947546531</v>
      </c>
      <c r="AH367" s="8">
        <f>Z367*AG367*AG366*AG365*AG364*AG363*AG362</f>
        <v>5.8136293472030092</v>
      </c>
      <c r="AI367" s="19">
        <f t="shared" si="422"/>
        <v>28.317726971276226</v>
      </c>
    </row>
    <row r="368" spans="1:35" ht="15.75" thickBot="1" x14ac:dyDescent="0.3">
      <c r="T368" s="45">
        <f>SUM(T362:T367)</f>
        <v>5.8404257036045921</v>
      </c>
      <c r="AG368" s="45">
        <f>SUM(AG362:AG367)</f>
        <v>5.9180118110954911</v>
      </c>
    </row>
    <row r="369" spans="1:35" ht="15.75" thickBot="1" x14ac:dyDescent="0.3">
      <c r="K369" s="15">
        <v>7000</v>
      </c>
      <c r="L369" s="93">
        <v>35632</v>
      </c>
      <c r="M369" s="94"/>
      <c r="N369" s="94"/>
      <c r="O369" s="94"/>
      <c r="P369" s="94"/>
      <c r="Q369" s="94"/>
      <c r="R369" s="94"/>
      <c r="S369" s="94"/>
      <c r="T369" s="94"/>
      <c r="U369" s="94"/>
      <c r="V369" s="95"/>
      <c r="W369" s="13"/>
      <c r="X369" s="15">
        <v>7001</v>
      </c>
      <c r="Y369" s="93">
        <v>35633</v>
      </c>
      <c r="Z369" s="94"/>
      <c r="AA369" s="94"/>
      <c r="AB369" s="94"/>
      <c r="AC369" s="94"/>
      <c r="AD369" s="94"/>
      <c r="AE369" s="94"/>
      <c r="AF369" s="94"/>
      <c r="AG369" s="94"/>
      <c r="AH369" s="94"/>
      <c r="AI369" s="95"/>
    </row>
    <row r="370" spans="1:35" ht="57" x14ac:dyDescent="0.25">
      <c r="B370" s="31" t="s">
        <v>51</v>
      </c>
      <c r="C370" s="31" t="s">
        <v>49</v>
      </c>
      <c r="D370" s="31" t="s">
        <v>50</v>
      </c>
      <c r="K370" s="13"/>
      <c r="L370" s="10" t="s">
        <v>0</v>
      </c>
      <c r="M370" s="11" t="s">
        <v>1</v>
      </c>
      <c r="N370" s="11" t="s">
        <v>2</v>
      </c>
      <c r="O370" s="11" t="s">
        <v>3</v>
      </c>
      <c r="P370" s="12" t="s">
        <v>4</v>
      </c>
      <c r="Q370" s="12" t="s">
        <v>5</v>
      </c>
      <c r="R370" s="11" t="s">
        <v>9</v>
      </c>
      <c r="S370" s="11" t="s">
        <v>10</v>
      </c>
      <c r="T370" s="11" t="s">
        <v>6</v>
      </c>
      <c r="U370" s="11" t="s">
        <v>7</v>
      </c>
      <c r="V370" s="5" t="s">
        <v>8</v>
      </c>
      <c r="W370" s="13"/>
      <c r="X370" s="13"/>
      <c r="Y370" s="10" t="s">
        <v>0</v>
      </c>
      <c r="Z370" s="11" t="s">
        <v>1</v>
      </c>
      <c r="AA370" s="11" t="s">
        <v>2</v>
      </c>
      <c r="AB370" s="11" t="s">
        <v>3</v>
      </c>
      <c r="AC370" s="12" t="s">
        <v>4</v>
      </c>
      <c r="AD370" s="12" t="s">
        <v>5</v>
      </c>
      <c r="AE370" s="11" t="s">
        <v>9</v>
      </c>
      <c r="AF370" s="11" t="s">
        <v>10</v>
      </c>
      <c r="AG370" s="11" t="s">
        <v>6</v>
      </c>
      <c r="AH370" s="11" t="s">
        <v>7</v>
      </c>
      <c r="AI370" s="5" t="s">
        <v>8</v>
      </c>
    </row>
    <row r="371" spans="1:35" x14ac:dyDescent="0.25">
      <c r="B371" s="31">
        <v>0</v>
      </c>
      <c r="C371" s="48">
        <f>AVERAGE(AI361,AI371)</f>
        <v>100</v>
      </c>
      <c r="D371" s="31">
        <f>STDEV(AI361,AI371)</f>
        <v>0</v>
      </c>
      <c r="K371" s="13"/>
      <c r="L371" s="6">
        <v>0</v>
      </c>
      <c r="M371" s="1">
        <v>46.62</v>
      </c>
      <c r="N371" s="26">
        <v>25.63</v>
      </c>
      <c r="O371" s="9"/>
      <c r="P371" s="26">
        <v>37.729999999999997</v>
      </c>
      <c r="Q371" s="7">
        <f>P371-N371</f>
        <v>12.099999999999998</v>
      </c>
      <c r="R371" s="2"/>
      <c r="S371" s="2"/>
      <c r="T371" s="2"/>
      <c r="U371" s="8">
        <f>M371</f>
        <v>46.62</v>
      </c>
      <c r="V371" s="19">
        <f>100*U371/$M$371</f>
        <v>100</v>
      </c>
      <c r="W371" s="13"/>
      <c r="X371" s="13"/>
      <c r="Y371" s="6">
        <v>0</v>
      </c>
      <c r="Z371" s="1">
        <v>20.059999999999999</v>
      </c>
      <c r="AA371" s="26">
        <v>26.3</v>
      </c>
      <c r="AB371" s="9"/>
      <c r="AC371" s="26">
        <v>47.23</v>
      </c>
      <c r="AD371" s="7">
        <f>AC371-AA371</f>
        <v>20.929999999999996</v>
      </c>
      <c r="AE371" s="2"/>
      <c r="AF371" s="2"/>
      <c r="AG371" s="2"/>
      <c r="AH371" s="8">
        <f>Z371</f>
        <v>20.059999999999999</v>
      </c>
      <c r="AI371" s="19">
        <f>100*AH371/$Z$371</f>
        <v>100</v>
      </c>
    </row>
    <row r="372" spans="1:35" x14ac:dyDescent="0.25">
      <c r="B372" s="31">
        <v>7</v>
      </c>
      <c r="C372" s="78">
        <f t="shared" ref="C372:C377" si="423">AVERAGE(AI362,AI372)</f>
        <v>67.474992949090378</v>
      </c>
      <c r="D372" s="31">
        <f t="shared" ref="D372:D377" si="424">STDEV(AI362,AI372)</f>
        <v>8.1158698965021312</v>
      </c>
      <c r="K372" s="13"/>
      <c r="L372" s="6">
        <v>7</v>
      </c>
      <c r="M372" s="1">
        <v>39.479999999999997</v>
      </c>
      <c r="N372" s="7">
        <f t="shared" ref="N372:N377" si="425">N371</f>
        <v>25.63</v>
      </c>
      <c r="O372" s="27">
        <v>35.22</v>
      </c>
      <c r="P372" s="26">
        <v>34.69</v>
      </c>
      <c r="Q372" s="3"/>
      <c r="R372" s="8">
        <f t="shared" ref="R372:R377" si="426">O372-N372</f>
        <v>9.59</v>
      </c>
      <c r="S372" s="8">
        <f t="shared" ref="S372:S377" si="427">P372-N372</f>
        <v>9.0599999999999987</v>
      </c>
      <c r="T372" s="8">
        <f>R372/Q371</f>
        <v>0.79256198347107454</v>
      </c>
      <c r="U372" s="8">
        <f>M372*T372</f>
        <v>31.29034710743802</v>
      </c>
      <c r="V372" s="19">
        <f t="shared" ref="V372:V377" si="428">100*U372/$M$371</f>
        <v>67.117861663316219</v>
      </c>
      <c r="W372" s="13"/>
      <c r="X372" s="13"/>
      <c r="Y372" s="6">
        <v>7</v>
      </c>
      <c r="Z372" s="1">
        <v>16.29</v>
      </c>
      <c r="AA372" s="7">
        <f t="shared" ref="AA372:AA377" si="429">AA371</f>
        <v>26.3</v>
      </c>
      <c r="AB372" s="27">
        <v>45.17</v>
      </c>
      <c r="AC372" s="26">
        <v>44.36</v>
      </c>
      <c r="AD372" s="3"/>
      <c r="AE372" s="8">
        <f t="shared" ref="AE372:AE377" si="430">AB372-AA372</f>
        <v>18.87</v>
      </c>
      <c r="AF372" s="8">
        <f t="shared" ref="AF372:AF377" si="431">AC372-AA372</f>
        <v>18.059999999999999</v>
      </c>
      <c r="AG372" s="8">
        <f>AE372/AD371</f>
        <v>0.90157668418538006</v>
      </c>
      <c r="AH372" s="8">
        <f>Z372*AG372</f>
        <v>14.686684185379841</v>
      </c>
      <c r="AI372" s="19">
        <f t="shared" ref="AI372:AI377" si="432">100*AH372/$Z$371</f>
        <v>73.213779588134798</v>
      </c>
    </row>
    <row r="373" spans="1:35" x14ac:dyDescent="0.25">
      <c r="B373" s="31">
        <v>14</v>
      </c>
      <c r="C373" s="48">
        <f t="shared" si="423"/>
        <v>54.02745470516664</v>
      </c>
      <c r="D373" s="31">
        <f t="shared" si="424"/>
        <v>2.5254026470244968</v>
      </c>
      <c r="K373" s="13"/>
      <c r="L373" s="6">
        <v>14</v>
      </c>
      <c r="M373" s="1">
        <v>33.83</v>
      </c>
      <c r="N373" s="7">
        <f t="shared" si="425"/>
        <v>25.63</v>
      </c>
      <c r="O373" s="27">
        <v>34.83</v>
      </c>
      <c r="P373" s="26">
        <v>34.270000000000003</v>
      </c>
      <c r="Q373" s="3"/>
      <c r="R373" s="8">
        <f t="shared" si="426"/>
        <v>9.1999999999999993</v>
      </c>
      <c r="S373" s="8">
        <f t="shared" si="427"/>
        <v>8.6400000000000041</v>
      </c>
      <c r="T373" s="8">
        <f>R373/S372</f>
        <v>1.0154525386313467</v>
      </c>
      <c r="U373" s="8">
        <f>M373*T372*T373</f>
        <v>27.226691113422003</v>
      </c>
      <c r="V373" s="19">
        <f t="shared" si="428"/>
        <v>58.401310839601038</v>
      </c>
      <c r="W373" s="13"/>
      <c r="X373" s="13"/>
      <c r="Y373" s="6">
        <v>14</v>
      </c>
      <c r="Z373" s="1">
        <v>12.35</v>
      </c>
      <c r="AA373" s="7">
        <f t="shared" si="429"/>
        <v>26.3</v>
      </c>
      <c r="AB373" s="27">
        <v>44.46</v>
      </c>
      <c r="AC373" s="26">
        <v>43.63</v>
      </c>
      <c r="AD373" s="3"/>
      <c r="AE373" s="8">
        <f t="shared" si="430"/>
        <v>18.16</v>
      </c>
      <c r="AF373" s="8">
        <f t="shared" si="431"/>
        <v>17.330000000000002</v>
      </c>
      <c r="AG373" s="8">
        <f>AE373/AF372</f>
        <v>1.0055370985603544</v>
      </c>
      <c r="AH373" s="8">
        <f>Z373*AG372*AG373</f>
        <v>11.196124718846086</v>
      </c>
      <c r="AI373" s="19">
        <f t="shared" si="432"/>
        <v>55.813184042104119</v>
      </c>
    </row>
    <row r="374" spans="1:35" x14ac:dyDescent="0.25">
      <c r="B374" s="31">
        <v>21</v>
      </c>
      <c r="C374" s="48">
        <f t="shared" si="423"/>
        <v>44.580005861321979</v>
      </c>
      <c r="D374" s="31">
        <f t="shared" si="424"/>
        <v>3.4791495317287651</v>
      </c>
      <c r="K374" s="13"/>
      <c r="L374" s="6">
        <v>21</v>
      </c>
      <c r="M374" s="1">
        <v>29.3</v>
      </c>
      <c r="N374" s="7">
        <f t="shared" si="425"/>
        <v>25.63</v>
      </c>
      <c r="O374" s="38">
        <v>34.54</v>
      </c>
      <c r="P374" s="26">
        <v>34.04</v>
      </c>
      <c r="Q374" s="3"/>
      <c r="R374" s="8">
        <f t="shared" si="426"/>
        <v>8.91</v>
      </c>
      <c r="S374" s="8">
        <f t="shared" si="427"/>
        <v>8.41</v>
      </c>
      <c r="T374" s="8">
        <f>R374/S373</f>
        <v>1.0312499999999996</v>
      </c>
      <c r="U374" s="8">
        <f>M374*T374*T373*T372</f>
        <v>24.317809301625523</v>
      </c>
      <c r="V374" s="19">
        <f t="shared" si="428"/>
        <v>52.16175311373987</v>
      </c>
      <c r="W374" s="13"/>
      <c r="X374" s="13"/>
      <c r="Y374" s="6">
        <v>21</v>
      </c>
      <c r="Z374" s="1">
        <v>10.29</v>
      </c>
      <c r="AA374" s="7">
        <f t="shared" si="429"/>
        <v>26.3</v>
      </c>
      <c r="AB374" s="38">
        <v>43.83</v>
      </c>
      <c r="AC374" s="26">
        <v>42.95</v>
      </c>
      <c r="AD374" s="3"/>
      <c r="AE374" s="8">
        <f t="shared" si="430"/>
        <v>17.529999999999998</v>
      </c>
      <c r="AF374" s="8">
        <f t="shared" si="431"/>
        <v>16.650000000000002</v>
      </c>
      <c r="AG374" s="8">
        <f>AE374/AF373</f>
        <v>1.0115406809001728</v>
      </c>
      <c r="AH374" s="8">
        <f>Z374*AG374*AG373*AG372</f>
        <v>9.4362512992466598</v>
      </c>
      <c r="AI374" s="19">
        <f t="shared" si="432"/>
        <v>47.040136087969394</v>
      </c>
    </row>
    <row r="375" spans="1:35" x14ac:dyDescent="0.25">
      <c r="B375" s="31">
        <v>28</v>
      </c>
      <c r="C375" s="48">
        <f t="shared" si="423"/>
        <v>37.473160737270206</v>
      </c>
      <c r="D375" s="31">
        <f t="shared" si="424"/>
        <v>1.9586866128227349</v>
      </c>
      <c r="K375" s="13"/>
      <c r="L375" s="6">
        <v>28</v>
      </c>
      <c r="M375" s="1">
        <v>26.47</v>
      </c>
      <c r="N375" s="7">
        <f t="shared" si="425"/>
        <v>25.63</v>
      </c>
      <c r="O375" s="26">
        <v>34.119999999999997</v>
      </c>
      <c r="P375" s="26">
        <v>33.770000000000003</v>
      </c>
      <c r="Q375" s="3"/>
      <c r="R375" s="8">
        <f t="shared" si="426"/>
        <v>8.4899999999999984</v>
      </c>
      <c r="S375" s="8">
        <f t="shared" si="427"/>
        <v>8.1400000000000041</v>
      </c>
      <c r="T375" s="8">
        <f>R375/S374</f>
        <v>1.0095124851367419</v>
      </c>
      <c r="U375" s="8">
        <f>M375*T375*T374*T373*T372</f>
        <v>22.178004324841194</v>
      </c>
      <c r="V375" s="19">
        <f t="shared" si="428"/>
        <v>47.571866848651212</v>
      </c>
      <c r="W375" s="13"/>
      <c r="X375" s="13"/>
      <c r="Y375" s="6">
        <v>28</v>
      </c>
      <c r="Z375" s="1">
        <v>8.49</v>
      </c>
      <c r="AA375" s="7">
        <f t="shared" si="429"/>
        <v>26.3</v>
      </c>
      <c r="AB375" s="26">
        <v>42.97</v>
      </c>
      <c r="AC375" s="26">
        <v>42.26</v>
      </c>
      <c r="AD375" s="3"/>
      <c r="AE375" s="8">
        <f t="shared" si="430"/>
        <v>16.669999999999998</v>
      </c>
      <c r="AF375" s="8">
        <f t="shared" si="431"/>
        <v>15.959999999999997</v>
      </c>
      <c r="AG375" s="8">
        <f>AE375/AF374</f>
        <v>1.001201201201201</v>
      </c>
      <c r="AH375" s="8">
        <f>Z375*AG375*AG374*AG373*AG372</f>
        <v>7.7949471614773422</v>
      </c>
      <c r="AI375" s="19">
        <f t="shared" si="432"/>
        <v>38.858161323416468</v>
      </c>
    </row>
    <row r="376" spans="1:35" x14ac:dyDescent="0.25">
      <c r="B376" s="31">
        <v>35</v>
      </c>
      <c r="C376" s="48">
        <f t="shared" si="423"/>
        <v>33.17015947216283</v>
      </c>
      <c r="D376" s="31">
        <f t="shared" si="424"/>
        <v>2.4648216001177743</v>
      </c>
      <c r="K376" s="13"/>
      <c r="L376" s="6">
        <v>35</v>
      </c>
      <c r="M376" s="1">
        <v>23.43</v>
      </c>
      <c r="N376" s="7">
        <f t="shared" si="425"/>
        <v>25.63</v>
      </c>
      <c r="O376" s="26">
        <v>33.869999999999997</v>
      </c>
      <c r="P376" s="26">
        <v>33.53</v>
      </c>
      <c r="Q376" s="3"/>
      <c r="R376" s="8">
        <f t="shared" si="426"/>
        <v>8.2399999999999984</v>
      </c>
      <c r="S376" s="8">
        <f t="shared" si="427"/>
        <v>7.9000000000000021</v>
      </c>
      <c r="T376" s="8">
        <f>R376/S375</f>
        <v>1.0122850122850116</v>
      </c>
      <c r="U376" s="8">
        <f>M376*T376*T375*T374*T373*T372</f>
        <v>19.872093318604055</v>
      </c>
      <c r="V376" s="19">
        <f t="shared" si="428"/>
        <v>42.62568279408849</v>
      </c>
      <c r="W376" s="13"/>
      <c r="X376" s="13"/>
      <c r="Y376" s="6">
        <v>35</v>
      </c>
      <c r="Z376" s="1">
        <v>7.59</v>
      </c>
      <c r="AA376" s="7">
        <f t="shared" si="429"/>
        <v>26.3</v>
      </c>
      <c r="AB376" s="26">
        <v>42.34</v>
      </c>
      <c r="AC376" s="26">
        <v>41.58</v>
      </c>
      <c r="AD376" s="3"/>
      <c r="AE376" s="8">
        <f t="shared" si="430"/>
        <v>16.040000000000003</v>
      </c>
      <c r="AF376" s="8">
        <f t="shared" si="431"/>
        <v>15.279999999999998</v>
      </c>
      <c r="AG376" s="8">
        <f>AE376/AF375</f>
        <v>1.0050125313283211</v>
      </c>
      <c r="AH376" s="8">
        <f>Z376*AG376*AG375*AG374*AG373*AG372</f>
        <v>7.0035581389282493</v>
      </c>
      <c r="AI376" s="19">
        <f t="shared" si="432"/>
        <v>34.913051540021186</v>
      </c>
    </row>
    <row r="377" spans="1:35" x14ac:dyDescent="0.25">
      <c r="B377" s="31">
        <v>42</v>
      </c>
      <c r="C377" s="78">
        <f t="shared" si="423"/>
        <v>30.634152823250233</v>
      </c>
      <c r="D377" s="31">
        <f t="shared" si="424"/>
        <v>3.2759208560932942</v>
      </c>
      <c r="K377" s="13"/>
      <c r="L377" s="6">
        <v>42</v>
      </c>
      <c r="M377" s="1">
        <v>20.25</v>
      </c>
      <c r="N377" s="7">
        <f t="shared" si="425"/>
        <v>25.63</v>
      </c>
      <c r="O377" s="26">
        <v>33.58</v>
      </c>
      <c r="P377" s="26">
        <v>33.14</v>
      </c>
      <c r="Q377" s="3"/>
      <c r="R377" s="8">
        <f t="shared" si="426"/>
        <v>7.9499999999999993</v>
      </c>
      <c r="S377" s="8">
        <f t="shared" si="427"/>
        <v>7.5100000000000016</v>
      </c>
      <c r="T377" s="8">
        <f>R377/S376</f>
        <v>1.0063291139240502</v>
      </c>
      <c r="U377" s="8">
        <f>M377*T377*T376*T375*T374*T373*T372</f>
        <v>17.283687056671742</v>
      </c>
      <c r="V377" s="19">
        <f t="shared" si="428"/>
        <v>37.073545810106701</v>
      </c>
      <c r="W377" s="13"/>
      <c r="X377" s="13"/>
      <c r="Y377" s="6">
        <v>42</v>
      </c>
      <c r="Z377" s="1">
        <v>7.14</v>
      </c>
      <c r="AA377" s="7">
        <f t="shared" si="429"/>
        <v>26.3</v>
      </c>
      <c r="AB377" s="26">
        <v>41.63</v>
      </c>
      <c r="AC377" s="26">
        <v>40.03</v>
      </c>
      <c r="AD377" s="3"/>
      <c r="AE377" s="8">
        <f t="shared" si="430"/>
        <v>15.330000000000002</v>
      </c>
      <c r="AF377" s="8">
        <f t="shared" si="431"/>
        <v>13.73</v>
      </c>
      <c r="AG377" s="8">
        <f>AE377/AF376</f>
        <v>1.0032722513089007</v>
      </c>
      <c r="AH377" s="8">
        <f>Z377*AG377*AG376*AG375*AG374*AG373*AG372</f>
        <v>6.6098860822499832</v>
      </c>
      <c r="AI377" s="19">
        <f t="shared" si="432"/>
        <v>32.950578675224243</v>
      </c>
    </row>
    <row r="378" spans="1:35" x14ac:dyDescent="0.25">
      <c r="K378" s="13"/>
      <c r="L378" s="34"/>
      <c r="M378" s="18"/>
      <c r="N378" s="18"/>
      <c r="O378" s="18"/>
      <c r="P378" s="18"/>
      <c r="Q378" s="18"/>
      <c r="R378" s="33"/>
      <c r="S378" s="33"/>
      <c r="T378" s="45">
        <f>SUM(T372:T377)</f>
        <v>5.8673911334482245</v>
      </c>
      <c r="U378" s="33"/>
      <c r="V378" s="32"/>
      <c r="W378" s="13"/>
      <c r="X378" s="13"/>
      <c r="Y378" s="34"/>
      <c r="Z378" s="18"/>
      <c r="AA378" s="18"/>
      <c r="AB378" s="18"/>
      <c r="AC378" s="18"/>
      <c r="AD378" s="18"/>
      <c r="AE378" s="33"/>
      <c r="AF378" s="33"/>
      <c r="AG378" s="45">
        <f>SUM(AG372:AG377)</f>
        <v>5.9281404474843304</v>
      </c>
      <c r="AH378" s="33"/>
      <c r="AI378" s="32"/>
    </row>
    <row r="379" spans="1:35" ht="15.75" thickBot="1" x14ac:dyDescent="0.3"/>
    <row r="380" spans="1:35" ht="15.75" thickBot="1" x14ac:dyDescent="0.3">
      <c r="A380" s="35">
        <v>19</v>
      </c>
      <c r="B380" s="35" t="s">
        <v>33</v>
      </c>
      <c r="C380" s="35"/>
      <c r="D380" s="35"/>
      <c r="E380" s="35"/>
      <c r="F380" s="35"/>
      <c r="G380" s="35"/>
      <c r="H380" s="35"/>
      <c r="I380" s="35"/>
      <c r="J380" s="35"/>
      <c r="K380" s="15">
        <v>7000</v>
      </c>
      <c r="L380" s="93">
        <v>35657</v>
      </c>
      <c r="M380" s="94"/>
      <c r="N380" s="94"/>
      <c r="O380" s="94"/>
      <c r="P380" s="94"/>
      <c r="Q380" s="94"/>
      <c r="R380" s="94"/>
      <c r="S380" s="94"/>
      <c r="T380" s="94"/>
      <c r="U380" s="94"/>
      <c r="V380" s="95"/>
      <c r="W380" s="13"/>
      <c r="X380" s="15">
        <v>7001</v>
      </c>
      <c r="Y380" s="93">
        <v>35658</v>
      </c>
      <c r="Z380" s="94"/>
      <c r="AA380" s="94"/>
      <c r="AB380" s="94"/>
      <c r="AC380" s="94"/>
      <c r="AD380" s="94"/>
      <c r="AE380" s="94"/>
      <c r="AF380" s="94"/>
      <c r="AG380" s="94"/>
      <c r="AH380" s="94"/>
      <c r="AI380" s="95"/>
    </row>
    <row r="381" spans="1:35" ht="57" x14ac:dyDescent="0.25">
      <c r="B381" s="31" t="s">
        <v>52</v>
      </c>
      <c r="C381" s="31" t="s">
        <v>49</v>
      </c>
      <c r="D381" s="31" t="s">
        <v>50</v>
      </c>
      <c r="K381" s="13"/>
      <c r="L381" s="10" t="s">
        <v>0</v>
      </c>
      <c r="M381" s="11" t="s">
        <v>1</v>
      </c>
      <c r="N381" s="11" t="s">
        <v>2</v>
      </c>
      <c r="O381" s="11" t="s">
        <v>3</v>
      </c>
      <c r="P381" s="12" t="s">
        <v>4</v>
      </c>
      <c r="Q381" s="12" t="s">
        <v>5</v>
      </c>
      <c r="R381" s="11" t="s">
        <v>9</v>
      </c>
      <c r="S381" s="11" t="s">
        <v>10</v>
      </c>
      <c r="T381" s="11" t="s">
        <v>6</v>
      </c>
      <c r="U381" s="11" t="s">
        <v>7</v>
      </c>
      <c r="V381" s="5" t="s">
        <v>8</v>
      </c>
      <c r="W381" s="13"/>
      <c r="X381" s="13"/>
      <c r="Y381" s="10" t="s">
        <v>0</v>
      </c>
      <c r="Z381" s="11" t="s">
        <v>1</v>
      </c>
      <c r="AA381" s="11" t="s">
        <v>2</v>
      </c>
      <c r="AB381" s="11" t="s">
        <v>3</v>
      </c>
      <c r="AC381" s="12" t="s">
        <v>4</v>
      </c>
      <c r="AD381" s="12" t="s">
        <v>5</v>
      </c>
      <c r="AE381" s="11" t="s">
        <v>9</v>
      </c>
      <c r="AF381" s="11" t="s">
        <v>10</v>
      </c>
      <c r="AG381" s="11" t="s">
        <v>6</v>
      </c>
      <c r="AH381" s="11" t="s">
        <v>7</v>
      </c>
      <c r="AI381" s="5" t="s">
        <v>8</v>
      </c>
    </row>
    <row r="382" spans="1:35" x14ac:dyDescent="0.25">
      <c r="B382" s="31">
        <v>0</v>
      </c>
      <c r="C382" s="48">
        <f>AVERAGE(V382,V392)</f>
        <v>100</v>
      </c>
      <c r="D382" s="31">
        <f>STDEV(V382,V392)</f>
        <v>0</v>
      </c>
      <c r="K382" s="13"/>
      <c r="L382" s="6">
        <v>0</v>
      </c>
      <c r="M382" s="1">
        <v>49.25</v>
      </c>
      <c r="N382" s="26">
        <v>25.05</v>
      </c>
      <c r="O382" s="9"/>
      <c r="P382" s="26">
        <v>38.85</v>
      </c>
      <c r="Q382" s="7">
        <f>P382-N382</f>
        <v>13.8</v>
      </c>
      <c r="R382" s="2"/>
      <c r="S382" s="2"/>
      <c r="T382" s="2"/>
      <c r="U382" s="8">
        <f>M382</f>
        <v>49.25</v>
      </c>
      <c r="V382" s="19">
        <f>100*U382/$M$382</f>
        <v>100</v>
      </c>
      <c r="W382" s="13"/>
      <c r="X382" s="13"/>
      <c r="Y382" s="6">
        <v>0</v>
      </c>
      <c r="Z382" s="1">
        <v>20.82</v>
      </c>
      <c r="AA382" s="26">
        <v>24.78</v>
      </c>
      <c r="AB382" s="9"/>
      <c r="AC382" s="26">
        <v>40.69</v>
      </c>
      <c r="AD382" s="7">
        <f>AC382-AA382</f>
        <v>15.909999999999997</v>
      </c>
      <c r="AE382" s="2"/>
      <c r="AF382" s="2"/>
      <c r="AG382" s="2"/>
      <c r="AH382" s="8">
        <f>Z382</f>
        <v>20.82</v>
      </c>
      <c r="AI382" s="19">
        <f>100*AH382/$Z$382</f>
        <v>100</v>
      </c>
    </row>
    <row r="383" spans="1:35" x14ac:dyDescent="0.25">
      <c r="B383" s="31">
        <v>7</v>
      </c>
      <c r="C383" s="78">
        <f t="shared" ref="C383:C388" si="433">AVERAGE(V383,V393)</f>
        <v>68.638518551052613</v>
      </c>
      <c r="D383" s="31">
        <f t="shared" ref="D383:D388" si="434">STDEV(V383,V393)</f>
        <v>3.2818725653471135</v>
      </c>
      <c r="K383" s="13"/>
      <c r="L383" s="6">
        <v>7</v>
      </c>
      <c r="M383" s="1">
        <v>40.79</v>
      </c>
      <c r="N383" s="7">
        <f t="shared" ref="N383:N388" si="435">N382</f>
        <v>25.05</v>
      </c>
      <c r="O383" s="27">
        <v>36.1</v>
      </c>
      <c r="P383" s="26">
        <v>35.619999999999997</v>
      </c>
      <c r="Q383" s="3"/>
      <c r="R383" s="8">
        <f t="shared" ref="R383:R388" si="436">O383-N383</f>
        <v>11.05</v>
      </c>
      <c r="S383" s="8">
        <f t="shared" ref="S383:S388" si="437">P383-N383</f>
        <v>10.569999999999997</v>
      </c>
      <c r="T383" s="8">
        <f>R383/Q382</f>
        <v>0.80072463768115942</v>
      </c>
      <c r="U383" s="8">
        <f>M383*T383</f>
        <v>32.661557971014496</v>
      </c>
      <c r="V383" s="19">
        <f t="shared" ref="V383:V388" si="438">100*U383/$M$382</f>
        <v>66.317884205105571</v>
      </c>
      <c r="W383" s="13"/>
      <c r="X383" s="13"/>
      <c r="Y383" s="6">
        <v>7</v>
      </c>
      <c r="Z383" s="1">
        <v>15.1</v>
      </c>
      <c r="AA383" s="7">
        <f t="shared" ref="AA383:AA388" si="439">AA382</f>
        <v>24.78</v>
      </c>
      <c r="AB383" s="27">
        <v>39.29</v>
      </c>
      <c r="AC383" s="26">
        <v>38.520000000000003</v>
      </c>
      <c r="AD383" s="3"/>
      <c r="AE383" s="8">
        <f t="shared" ref="AE383:AE388" si="440">AB383-AA383</f>
        <v>14.509999999999998</v>
      </c>
      <c r="AF383" s="8">
        <f t="shared" ref="AF383:AF388" si="441">AC383-AA383</f>
        <v>13.740000000000002</v>
      </c>
      <c r="AG383" s="8">
        <f>AE383/AD382</f>
        <v>0.91200502828409813</v>
      </c>
      <c r="AH383" s="8">
        <f>Z383*AG383</f>
        <v>13.771275927089881</v>
      </c>
      <c r="AI383" s="19">
        <f t="shared" ref="AI383:AI388" si="442">100*AH383/$Z$382</f>
        <v>66.144456902449008</v>
      </c>
    </row>
    <row r="384" spans="1:35" x14ac:dyDescent="0.25">
      <c r="B384" s="31">
        <v>14</v>
      </c>
      <c r="C384" s="48">
        <f t="shared" si="433"/>
        <v>60.182358585293002</v>
      </c>
      <c r="D384" s="31">
        <f t="shared" si="434"/>
        <v>7.1569603424826971</v>
      </c>
      <c r="K384" s="13"/>
      <c r="L384" s="6">
        <v>14</v>
      </c>
      <c r="M384" s="1">
        <v>39.94</v>
      </c>
      <c r="N384" s="7">
        <f t="shared" si="435"/>
        <v>25.05</v>
      </c>
      <c r="O384" s="27">
        <v>35.67</v>
      </c>
      <c r="P384" s="26">
        <v>35.130000000000003</v>
      </c>
      <c r="Q384" s="3"/>
      <c r="R384" s="8">
        <f t="shared" si="436"/>
        <v>10.620000000000001</v>
      </c>
      <c r="S384" s="8">
        <f t="shared" si="437"/>
        <v>10.080000000000002</v>
      </c>
      <c r="T384" s="8">
        <f>R384/S383</f>
        <v>1.0047303689687799</v>
      </c>
      <c r="U384" s="8">
        <f>M384*T383*T384</f>
        <v>32.132223684751764</v>
      </c>
      <c r="V384" s="19">
        <f t="shared" si="438"/>
        <v>65.243093776145713</v>
      </c>
      <c r="W384" s="13"/>
      <c r="X384" s="13"/>
      <c r="Y384" s="6">
        <v>14</v>
      </c>
      <c r="Z384" s="1">
        <v>13.19</v>
      </c>
      <c r="AA384" s="7">
        <f t="shared" si="439"/>
        <v>24.78</v>
      </c>
      <c r="AB384" s="27">
        <v>38.56</v>
      </c>
      <c r="AC384" s="26">
        <v>37.549999999999997</v>
      </c>
      <c r="AD384" s="3"/>
      <c r="AE384" s="8">
        <f t="shared" si="440"/>
        <v>13.780000000000001</v>
      </c>
      <c r="AF384" s="8">
        <f t="shared" si="441"/>
        <v>12.769999999999996</v>
      </c>
      <c r="AG384" s="8">
        <f>AE384/AF383</f>
        <v>1.0029112081513827</v>
      </c>
      <c r="AH384" s="8">
        <f>Z384*AG383*AG384</f>
        <v>12.064366254138772</v>
      </c>
      <c r="AI384" s="19">
        <f t="shared" si="442"/>
        <v>57.946043487698233</v>
      </c>
    </row>
    <row r="385" spans="2:35" x14ac:dyDescent="0.25">
      <c r="B385" s="31">
        <v>21</v>
      </c>
      <c r="C385" s="48">
        <f t="shared" si="433"/>
        <v>54.008534479166784</v>
      </c>
      <c r="D385" s="31">
        <f t="shared" si="434"/>
        <v>4.5406577554414573</v>
      </c>
      <c r="K385" s="13"/>
      <c r="L385" s="6">
        <v>21</v>
      </c>
      <c r="M385" s="1">
        <v>34.380000000000003</v>
      </c>
      <c r="N385" s="7">
        <f t="shared" si="435"/>
        <v>25.05</v>
      </c>
      <c r="O385" s="27">
        <v>35.32</v>
      </c>
      <c r="P385" s="26">
        <v>34.89</v>
      </c>
      <c r="Q385" s="3"/>
      <c r="R385" s="8">
        <f t="shared" si="436"/>
        <v>10.27</v>
      </c>
      <c r="S385" s="8">
        <f t="shared" si="437"/>
        <v>9.84</v>
      </c>
      <c r="T385" s="8">
        <f>R385/S384</f>
        <v>1.0188492063492061</v>
      </c>
      <c r="U385" s="8">
        <f>M385*T385*T384*T383</f>
        <v>28.180487701775213</v>
      </c>
      <c r="V385" s="19">
        <f t="shared" si="438"/>
        <v>57.21926436908673</v>
      </c>
      <c r="W385" s="13"/>
      <c r="X385" s="13"/>
      <c r="Y385" s="6">
        <v>21</v>
      </c>
      <c r="Z385" s="1">
        <v>11.31</v>
      </c>
      <c r="AA385" s="7">
        <f t="shared" si="439"/>
        <v>24.78</v>
      </c>
      <c r="AB385" s="27">
        <v>37.65</v>
      </c>
      <c r="AC385" s="26">
        <v>36.74</v>
      </c>
      <c r="AD385" s="3"/>
      <c r="AE385" s="8">
        <f t="shared" si="440"/>
        <v>12.869999999999997</v>
      </c>
      <c r="AF385" s="8">
        <f t="shared" si="441"/>
        <v>11.96</v>
      </c>
      <c r="AG385" s="8">
        <f>AE385/AF384</f>
        <v>1.0078308535630385</v>
      </c>
      <c r="AH385" s="8">
        <f>Z385*AG385*AG384*AG383</f>
        <v>10.425813988092612</v>
      </c>
      <c r="AI385" s="19">
        <f t="shared" si="442"/>
        <v>50.075955754527435</v>
      </c>
    </row>
    <row r="386" spans="2:35" x14ac:dyDescent="0.25">
      <c r="B386" s="31">
        <v>28</v>
      </c>
      <c r="C386" s="48">
        <f t="shared" si="433"/>
        <v>45.607106422721522</v>
      </c>
      <c r="D386" s="31">
        <f t="shared" si="434"/>
        <v>2.8553019654757708</v>
      </c>
      <c r="K386" s="13"/>
      <c r="L386" s="6">
        <v>28</v>
      </c>
      <c r="M386" s="1">
        <v>28.13</v>
      </c>
      <c r="N386" s="7">
        <f t="shared" si="435"/>
        <v>25.05</v>
      </c>
      <c r="O386" s="26">
        <v>35.06</v>
      </c>
      <c r="P386" s="26">
        <v>34.43</v>
      </c>
      <c r="Q386" s="3"/>
      <c r="R386" s="8">
        <f t="shared" si="436"/>
        <v>10.010000000000002</v>
      </c>
      <c r="S386" s="8">
        <f t="shared" si="437"/>
        <v>9.379999999999999</v>
      </c>
      <c r="T386" s="8">
        <f>R386/S385</f>
        <v>1.0172764227642279</v>
      </c>
      <c r="U386" s="8">
        <f>M386*T386*T385*T384*T383</f>
        <v>23.455859078886022</v>
      </c>
      <c r="V386" s="19">
        <f t="shared" si="438"/>
        <v>47.626109804844717</v>
      </c>
      <c r="W386" s="13"/>
      <c r="X386" s="13"/>
      <c r="Y386" s="6">
        <v>28</v>
      </c>
      <c r="Z386" s="1">
        <v>8.85</v>
      </c>
      <c r="AA386" s="7">
        <f t="shared" si="439"/>
        <v>24.78</v>
      </c>
      <c r="AB386" s="26">
        <v>36.81</v>
      </c>
      <c r="AC386" s="26">
        <v>35.369999999999997</v>
      </c>
      <c r="AD386" s="3"/>
      <c r="AE386" s="8">
        <f t="shared" si="440"/>
        <v>12.030000000000001</v>
      </c>
      <c r="AF386" s="8">
        <f t="shared" si="441"/>
        <v>10.589999999999996</v>
      </c>
      <c r="AG386" s="8">
        <f>AE386/AF385</f>
        <v>1.0058528428093645</v>
      </c>
      <c r="AH386" s="8">
        <f>Z386*AG386*AG385*AG384*AG383</f>
        <v>8.2058785633017379</v>
      </c>
      <c r="AI386" s="19">
        <f t="shared" si="442"/>
        <v>39.413441706540524</v>
      </c>
    </row>
    <row r="387" spans="2:35" x14ac:dyDescent="0.25">
      <c r="B387" s="31">
        <v>35</v>
      </c>
      <c r="C387" s="48">
        <f t="shared" si="433"/>
        <v>41.149751165300785</v>
      </c>
      <c r="D387" s="31">
        <f t="shared" si="434"/>
        <v>1.231665727332703</v>
      </c>
      <c r="K387" s="13"/>
      <c r="L387" s="6">
        <v>35</v>
      </c>
      <c r="M387" s="1">
        <v>24.2</v>
      </c>
      <c r="N387" s="7">
        <f t="shared" si="435"/>
        <v>25.05</v>
      </c>
      <c r="O387" s="26">
        <v>34.67</v>
      </c>
      <c r="P387" s="26">
        <v>34.35</v>
      </c>
      <c r="Q387" s="3"/>
      <c r="R387" s="8">
        <f t="shared" si="436"/>
        <v>9.620000000000001</v>
      </c>
      <c r="S387" s="8">
        <f t="shared" si="437"/>
        <v>9.3000000000000007</v>
      </c>
      <c r="T387" s="8">
        <f>R387/S386</f>
        <v>1.0255863539445631</v>
      </c>
      <c r="U387" s="8">
        <f>M387*T387*T386*T385*T384*T383</f>
        <v>20.695180148977002</v>
      </c>
      <c r="V387" s="19">
        <f t="shared" si="438"/>
        <v>42.020670353252797</v>
      </c>
      <c r="W387" s="13"/>
      <c r="X387" s="13"/>
      <c r="Y387" s="6">
        <v>35</v>
      </c>
      <c r="Z387" s="1">
        <v>7.62</v>
      </c>
      <c r="AA387" s="7">
        <f t="shared" si="439"/>
        <v>24.78</v>
      </c>
      <c r="AB387" s="26">
        <v>35.409999999999997</v>
      </c>
      <c r="AC387" s="26">
        <v>34.65</v>
      </c>
      <c r="AD387" s="3"/>
      <c r="AE387" s="8">
        <f t="shared" si="440"/>
        <v>10.629999999999995</v>
      </c>
      <c r="AF387" s="8">
        <f t="shared" si="441"/>
        <v>9.8699999999999974</v>
      </c>
      <c r="AG387" s="8">
        <f>AE387/AF386</f>
        <v>1.0037771482530689</v>
      </c>
      <c r="AH387" s="8">
        <f>Z387*AG387*AG386*AG385*AG384*AG383</f>
        <v>7.0920875909431524</v>
      </c>
      <c r="AI387" s="19">
        <f t="shared" si="442"/>
        <v>34.063821282147707</v>
      </c>
    </row>
    <row r="388" spans="2:35" x14ac:dyDescent="0.25">
      <c r="B388" s="31">
        <v>42</v>
      </c>
      <c r="C388" s="78">
        <f t="shared" si="433"/>
        <v>36.773120033685103</v>
      </c>
      <c r="D388" s="31">
        <f t="shared" si="434"/>
        <v>0.26012732420116064</v>
      </c>
      <c r="K388" s="13"/>
      <c r="L388" s="6">
        <v>42</v>
      </c>
      <c r="M388" s="1">
        <v>20.87</v>
      </c>
      <c r="N388" s="7">
        <f t="shared" si="435"/>
        <v>25.05</v>
      </c>
      <c r="O388" s="26">
        <v>34.44</v>
      </c>
      <c r="P388" s="26">
        <v>33.94</v>
      </c>
      <c r="Q388" s="3"/>
      <c r="R388" s="8">
        <f t="shared" si="436"/>
        <v>9.389999999999997</v>
      </c>
      <c r="S388" s="8">
        <f t="shared" si="437"/>
        <v>8.889999999999997</v>
      </c>
      <c r="T388" s="8">
        <f>R388/S387</f>
        <v>1.0096774193548383</v>
      </c>
      <c r="U388" s="8">
        <f>M388*T388*T387*T386*T385*T384*T383</f>
        <v>18.020172252594495</v>
      </c>
      <c r="V388" s="19">
        <f t="shared" si="438"/>
        <v>36.589182238770547</v>
      </c>
      <c r="W388" s="13"/>
      <c r="X388" s="13"/>
      <c r="Y388" s="6">
        <v>42</v>
      </c>
      <c r="Z388" s="1">
        <v>6.49</v>
      </c>
      <c r="AA388" s="7">
        <f t="shared" si="439"/>
        <v>24.78</v>
      </c>
      <c r="AB388" s="26">
        <v>34.68</v>
      </c>
      <c r="AC388" s="26">
        <v>33.81</v>
      </c>
      <c r="AD388" s="3"/>
      <c r="AE388" s="8">
        <f t="shared" si="440"/>
        <v>9.8999999999999986</v>
      </c>
      <c r="AF388" s="8">
        <f t="shared" si="441"/>
        <v>9.0300000000000011</v>
      </c>
      <c r="AG388" s="8">
        <f>AE388/AF387</f>
        <v>1.0030395136778116</v>
      </c>
      <c r="AH388" s="8">
        <f>Z388*AG388*AG387*AG386*AG385*AG384*AG383</f>
        <v>6.0587336131612339</v>
      </c>
      <c r="AI388" s="19">
        <f t="shared" si="442"/>
        <v>29.100545692417068</v>
      </c>
    </row>
    <row r="389" spans="2:35" ht="15.75" thickBot="1" x14ac:dyDescent="0.3">
      <c r="T389" s="45">
        <f>SUM(T383:T388)</f>
        <v>5.8768444090627749</v>
      </c>
      <c r="AG389" s="45">
        <f>SUM(AG383:AG388)</f>
        <v>5.935416594738764</v>
      </c>
    </row>
    <row r="390" spans="2:35" ht="15.75" thickBot="1" x14ac:dyDescent="0.3">
      <c r="K390" s="15">
        <v>7000</v>
      </c>
      <c r="L390" s="93">
        <v>35659</v>
      </c>
      <c r="M390" s="94"/>
      <c r="N390" s="94"/>
      <c r="O390" s="94"/>
      <c r="P390" s="94"/>
      <c r="Q390" s="94"/>
      <c r="R390" s="94"/>
      <c r="S390" s="94"/>
      <c r="T390" s="94"/>
      <c r="U390" s="94"/>
      <c r="V390" s="95"/>
      <c r="W390" s="13"/>
      <c r="X390" s="15">
        <v>7001</v>
      </c>
      <c r="Y390" s="93">
        <v>35660</v>
      </c>
      <c r="Z390" s="94"/>
      <c r="AA390" s="94"/>
      <c r="AB390" s="94"/>
      <c r="AC390" s="94"/>
      <c r="AD390" s="94"/>
      <c r="AE390" s="94"/>
      <c r="AF390" s="94"/>
      <c r="AG390" s="94"/>
      <c r="AH390" s="94"/>
      <c r="AI390" s="95"/>
    </row>
    <row r="391" spans="2:35" ht="57" x14ac:dyDescent="0.25">
      <c r="B391" s="31" t="s">
        <v>51</v>
      </c>
      <c r="C391" s="31" t="s">
        <v>49</v>
      </c>
      <c r="D391" s="31" t="s">
        <v>50</v>
      </c>
      <c r="K391" s="13"/>
      <c r="L391" s="10" t="s">
        <v>0</v>
      </c>
      <c r="M391" s="11" t="s">
        <v>1</v>
      </c>
      <c r="N391" s="11" t="s">
        <v>2</v>
      </c>
      <c r="O391" s="11" t="s">
        <v>3</v>
      </c>
      <c r="P391" s="12" t="s">
        <v>4</v>
      </c>
      <c r="Q391" s="12" t="s">
        <v>5</v>
      </c>
      <c r="R391" s="11" t="s">
        <v>9</v>
      </c>
      <c r="S391" s="11" t="s">
        <v>10</v>
      </c>
      <c r="T391" s="11" t="s">
        <v>6</v>
      </c>
      <c r="U391" s="11" t="s">
        <v>7</v>
      </c>
      <c r="V391" s="5" t="s">
        <v>8</v>
      </c>
      <c r="W391" s="13"/>
      <c r="X391" s="13"/>
      <c r="Y391" s="10" t="s">
        <v>0</v>
      </c>
      <c r="Z391" s="11" t="s">
        <v>1</v>
      </c>
      <c r="AA391" s="11" t="s">
        <v>2</v>
      </c>
      <c r="AB391" s="11" t="s">
        <v>3</v>
      </c>
      <c r="AC391" s="12" t="s">
        <v>4</v>
      </c>
      <c r="AD391" s="12" t="s">
        <v>5</v>
      </c>
      <c r="AE391" s="11" t="s">
        <v>9</v>
      </c>
      <c r="AF391" s="11" t="s">
        <v>10</v>
      </c>
      <c r="AG391" s="11" t="s">
        <v>6</v>
      </c>
      <c r="AH391" s="11" t="s">
        <v>7</v>
      </c>
      <c r="AI391" s="5" t="s">
        <v>8</v>
      </c>
    </row>
    <row r="392" spans="2:35" x14ac:dyDescent="0.25">
      <c r="B392" s="31">
        <v>0</v>
      </c>
      <c r="C392" s="48">
        <f>AVERAGE(AI382,AI392)</f>
        <v>100</v>
      </c>
      <c r="D392" s="31">
        <f>STDEV(AI382,AI392)</f>
        <v>0</v>
      </c>
      <c r="K392" s="13"/>
      <c r="L392" s="6">
        <v>0</v>
      </c>
      <c r="M392" s="1">
        <v>50.14</v>
      </c>
      <c r="N392" s="26">
        <v>25.36</v>
      </c>
      <c r="O392" s="9"/>
      <c r="P392" s="26">
        <v>41.09</v>
      </c>
      <c r="Q392" s="7">
        <f>P392-N392</f>
        <v>15.730000000000004</v>
      </c>
      <c r="R392" s="2"/>
      <c r="S392" s="2"/>
      <c r="T392" s="2"/>
      <c r="U392" s="8">
        <f>M392</f>
        <v>50.14</v>
      </c>
      <c r="V392" s="19">
        <f>100*U392/$M$392</f>
        <v>100</v>
      </c>
      <c r="W392" s="13"/>
      <c r="X392" s="13"/>
      <c r="Y392" s="6">
        <v>0</v>
      </c>
      <c r="Z392" s="1">
        <v>20.69</v>
      </c>
      <c r="AA392" s="26">
        <v>27.4</v>
      </c>
      <c r="AB392" s="9"/>
      <c r="AC392" s="26">
        <v>54.12</v>
      </c>
      <c r="AD392" s="7">
        <f>AC392-AA392</f>
        <v>26.72</v>
      </c>
      <c r="AE392" s="2"/>
      <c r="AF392" s="2"/>
      <c r="AG392" s="2"/>
      <c r="AH392" s="8">
        <f>Z392</f>
        <v>20.69</v>
      </c>
      <c r="AI392" s="19">
        <f>100*AH392/$Z$392</f>
        <v>100</v>
      </c>
    </row>
    <row r="393" spans="2:35" x14ac:dyDescent="0.25">
      <c r="B393" s="31">
        <v>7</v>
      </c>
      <c r="C393" s="78">
        <f t="shared" ref="C393:C398" si="443">AVERAGE(AI383,AI393)</f>
        <v>66.304250993862766</v>
      </c>
      <c r="D393" s="31">
        <f t="shared" ref="D393:D398" si="444">STDEV(AI383,AI393)</f>
        <v>0.22598297126442285</v>
      </c>
      <c r="K393" s="13"/>
      <c r="L393" s="6">
        <v>7</v>
      </c>
      <c r="M393" s="1">
        <v>40.090000000000003</v>
      </c>
      <c r="N393" s="7">
        <f t="shared" ref="N393:N398" si="445">N392</f>
        <v>25.36</v>
      </c>
      <c r="O393" s="38">
        <v>39.32</v>
      </c>
      <c r="P393" s="46">
        <v>38.979999999999997</v>
      </c>
      <c r="Q393" s="3"/>
      <c r="R393" s="8">
        <f t="shared" ref="R393:R398" si="446">O393-N393</f>
        <v>13.96</v>
      </c>
      <c r="S393" s="8">
        <f t="shared" ref="S393:S398" si="447">P393-N393</f>
        <v>13.619999999999997</v>
      </c>
      <c r="T393" s="8">
        <f>R393/Q392</f>
        <v>0.88747616020343278</v>
      </c>
      <c r="U393" s="8">
        <f>M393*T393</f>
        <v>35.578919262555623</v>
      </c>
      <c r="V393" s="19">
        <f t="shared" ref="V393:V398" si="448">100*U393/$M$392</f>
        <v>70.95915289699964</v>
      </c>
      <c r="W393" s="13"/>
      <c r="X393" s="13"/>
      <c r="Y393" s="6">
        <v>7</v>
      </c>
      <c r="Z393" s="1">
        <v>14.87</v>
      </c>
      <c r="AA393" s="7">
        <f t="shared" ref="AA393:AA398" si="449">AA392</f>
        <v>27.4</v>
      </c>
      <c r="AB393" s="27">
        <v>52.11</v>
      </c>
      <c r="AC393" s="26">
        <v>51.23</v>
      </c>
      <c r="AD393" s="3"/>
      <c r="AE393" s="8">
        <f t="shared" ref="AE393:AE398" si="450">AB393-AA393</f>
        <v>24.71</v>
      </c>
      <c r="AF393" s="8">
        <f t="shared" ref="AF393:AF398" si="451">AC393-AA393</f>
        <v>23.83</v>
      </c>
      <c r="AG393" s="8">
        <f>AE393/AD392</f>
        <v>0.92477544910179643</v>
      </c>
      <c r="AH393" s="8">
        <f>Z393*AG393</f>
        <v>13.751410928143713</v>
      </c>
      <c r="AI393" s="19">
        <f t="shared" ref="AI393:AI398" si="452">100*AH393/$Z$392</f>
        <v>66.464045085276524</v>
      </c>
    </row>
    <row r="394" spans="2:35" x14ac:dyDescent="0.25">
      <c r="B394" s="31">
        <v>14</v>
      </c>
      <c r="C394" s="48">
        <f t="shared" si="443"/>
        <v>55.757694990239266</v>
      </c>
      <c r="D394" s="31">
        <f t="shared" si="444"/>
        <v>3.0947921243052567</v>
      </c>
      <c r="K394" s="13"/>
      <c r="L394" s="6">
        <v>14</v>
      </c>
      <c r="M394" s="1">
        <v>33.69</v>
      </c>
      <c r="N394" s="7">
        <f t="shared" si="445"/>
        <v>25.36</v>
      </c>
      <c r="O394" s="27">
        <v>37.950000000000003</v>
      </c>
      <c r="P394" s="26">
        <v>37.619999999999997</v>
      </c>
      <c r="Q394" s="3"/>
      <c r="R394" s="8">
        <f t="shared" si="446"/>
        <v>12.590000000000003</v>
      </c>
      <c r="S394" s="8">
        <f t="shared" si="447"/>
        <v>12.259999999999998</v>
      </c>
      <c r="T394" s="8">
        <f>R394/S393</f>
        <v>0.92437591776798866</v>
      </c>
      <c r="U394" s="8">
        <f>M394*T393*T394</f>
        <v>27.637981969972362</v>
      </c>
      <c r="V394" s="19">
        <f t="shared" si="448"/>
        <v>55.121623394440292</v>
      </c>
      <c r="W394" s="13"/>
      <c r="X394" s="13"/>
      <c r="Y394" s="6">
        <v>14</v>
      </c>
      <c r="Z394" s="1">
        <v>11.97</v>
      </c>
      <c r="AA394" s="7">
        <f t="shared" si="449"/>
        <v>27.4</v>
      </c>
      <c r="AB394" s="27">
        <v>51.26</v>
      </c>
      <c r="AC394" s="26">
        <v>50.57</v>
      </c>
      <c r="AD394" s="3"/>
      <c r="AE394" s="8">
        <f t="shared" si="450"/>
        <v>23.86</v>
      </c>
      <c r="AF394" s="8">
        <f t="shared" si="451"/>
        <v>23.17</v>
      </c>
      <c r="AG394" s="8">
        <f>AE394/AF393</f>
        <v>1.0012589173310953</v>
      </c>
      <c r="AH394" s="8">
        <f>Z394*AG393*AG394</f>
        <v>11.083497789356246</v>
      </c>
      <c r="AI394" s="19">
        <f t="shared" si="452"/>
        <v>53.569346492780298</v>
      </c>
    </row>
    <row r="395" spans="2:35" x14ac:dyDescent="0.25">
      <c r="B395" s="31">
        <v>21</v>
      </c>
      <c r="C395" s="48">
        <f t="shared" si="443"/>
        <v>49.479241258208418</v>
      </c>
      <c r="D395" s="31">
        <f t="shared" si="444"/>
        <v>0.84388173355898344</v>
      </c>
      <c r="K395" s="13"/>
      <c r="L395" s="6">
        <v>21</v>
      </c>
      <c r="M395" s="1">
        <v>30.5</v>
      </c>
      <c r="N395" s="7">
        <f t="shared" si="445"/>
        <v>25.36</v>
      </c>
      <c r="O395" s="27">
        <v>37.840000000000003</v>
      </c>
      <c r="P395" s="26">
        <v>37.409999999999997</v>
      </c>
      <c r="Q395" s="3"/>
      <c r="R395" s="8">
        <f t="shared" si="446"/>
        <v>12.480000000000004</v>
      </c>
      <c r="S395" s="8">
        <f t="shared" si="447"/>
        <v>12.049999999999997</v>
      </c>
      <c r="T395" s="8">
        <f>R395/S394</f>
        <v>1.01794453507341</v>
      </c>
      <c r="U395" s="8">
        <f>M395*T395*T394*T393</f>
        <v>25.470019221048371</v>
      </c>
      <c r="V395" s="19">
        <f t="shared" si="448"/>
        <v>50.797804589246844</v>
      </c>
      <c r="W395" s="13"/>
      <c r="X395" s="13"/>
      <c r="Y395" s="6">
        <v>21</v>
      </c>
      <c r="Z395" s="1">
        <v>10.82</v>
      </c>
      <c r="AA395" s="7">
        <f t="shared" si="449"/>
        <v>27.4</v>
      </c>
      <c r="AB395" s="27">
        <v>50.79</v>
      </c>
      <c r="AC395" s="26">
        <v>49.89</v>
      </c>
      <c r="AD395" s="3"/>
      <c r="AE395" s="8">
        <f t="shared" si="450"/>
        <v>23.39</v>
      </c>
      <c r="AF395" s="8">
        <f t="shared" si="451"/>
        <v>22.490000000000002</v>
      </c>
      <c r="AG395" s="8">
        <f>AE395/AF394</f>
        <v>1.009495036685369</v>
      </c>
      <c r="AH395" s="8">
        <f>Z395*AG395*AG394*AG393</f>
        <v>10.113794787034918</v>
      </c>
      <c r="AI395" s="19">
        <f t="shared" si="452"/>
        <v>48.882526761889402</v>
      </c>
    </row>
    <row r="396" spans="2:35" x14ac:dyDescent="0.25">
      <c r="B396" s="31">
        <v>28</v>
      </c>
      <c r="C396" s="48">
        <f t="shared" si="443"/>
        <v>39.611528871383456</v>
      </c>
      <c r="D396" s="31">
        <f t="shared" si="444"/>
        <v>0.2801375550529136</v>
      </c>
      <c r="K396" s="13"/>
      <c r="L396" s="6">
        <v>28</v>
      </c>
      <c r="M396" s="1">
        <v>26.02</v>
      </c>
      <c r="N396" s="7">
        <f t="shared" si="445"/>
        <v>25.36</v>
      </c>
      <c r="O396" s="26">
        <v>37.479999999999997</v>
      </c>
      <c r="P396" s="26">
        <v>37.03</v>
      </c>
      <c r="Q396" s="3"/>
      <c r="R396" s="8">
        <f t="shared" si="446"/>
        <v>12.119999999999997</v>
      </c>
      <c r="S396" s="8">
        <f t="shared" si="447"/>
        <v>11.670000000000002</v>
      </c>
      <c r="T396" s="8">
        <f>R396/S395</f>
        <v>1.0058091286307054</v>
      </c>
      <c r="U396" s="8">
        <f>M396*T396*T395*T394*T393</f>
        <v>21.855074864556002</v>
      </c>
      <c r="V396" s="19">
        <f t="shared" si="448"/>
        <v>43.588103040598327</v>
      </c>
      <c r="W396" s="13"/>
      <c r="X396" s="13"/>
      <c r="Y396" s="6">
        <v>28</v>
      </c>
      <c r="Z396" s="1">
        <v>8.8000000000000007</v>
      </c>
      <c r="AA396" s="7">
        <f t="shared" si="449"/>
        <v>27.4</v>
      </c>
      <c r="AB396" s="26">
        <v>49.92</v>
      </c>
      <c r="AC396" s="26">
        <v>49.04</v>
      </c>
      <c r="AD396" s="3"/>
      <c r="AE396" s="8">
        <f t="shared" si="450"/>
        <v>22.520000000000003</v>
      </c>
      <c r="AF396" s="8">
        <f t="shared" si="451"/>
        <v>21.64</v>
      </c>
      <c r="AG396" s="8">
        <f>AE396/AF395</f>
        <v>1.0013339261894176</v>
      </c>
      <c r="AH396" s="8">
        <f>Z396*AG396*AG395*AG394*AG393</f>
        <v>8.2366095578952407</v>
      </c>
      <c r="AI396" s="19">
        <f t="shared" si="452"/>
        <v>39.809616036226394</v>
      </c>
    </row>
    <row r="397" spans="2:35" x14ac:dyDescent="0.25">
      <c r="B397" s="31">
        <v>35</v>
      </c>
      <c r="C397" s="48">
        <f t="shared" si="443"/>
        <v>34.225781892903115</v>
      </c>
      <c r="D397" s="31">
        <f t="shared" si="444"/>
        <v>0.22904689230053235</v>
      </c>
      <c r="K397" s="13"/>
      <c r="L397" s="6">
        <v>35</v>
      </c>
      <c r="M397" s="1">
        <v>23.82</v>
      </c>
      <c r="N397" s="7">
        <f t="shared" si="445"/>
        <v>25.36</v>
      </c>
      <c r="O397" s="26">
        <v>37.14</v>
      </c>
      <c r="P397" s="26">
        <v>36.71</v>
      </c>
      <c r="Q397" s="3"/>
      <c r="R397" s="8">
        <f t="shared" si="446"/>
        <v>11.780000000000001</v>
      </c>
      <c r="S397" s="8">
        <f t="shared" si="447"/>
        <v>11.350000000000001</v>
      </c>
      <c r="T397" s="8">
        <f>R397/S396</f>
        <v>1.0094258783204799</v>
      </c>
      <c r="U397" s="8">
        <f>M397*T397*T396*T395*T394*T393</f>
        <v>20.19580635344267</v>
      </c>
      <c r="V397" s="19">
        <f t="shared" si="448"/>
        <v>40.278831977348766</v>
      </c>
      <c r="W397" s="13"/>
      <c r="X397" s="13"/>
      <c r="Y397" s="6">
        <v>35</v>
      </c>
      <c r="Z397" s="1">
        <v>7.57</v>
      </c>
      <c r="AA397" s="7">
        <f t="shared" si="449"/>
        <v>27.4</v>
      </c>
      <c r="AB397" s="26">
        <v>49.13</v>
      </c>
      <c r="AC397" s="26">
        <v>48.35</v>
      </c>
      <c r="AD397" s="3"/>
      <c r="AE397" s="8">
        <f t="shared" si="450"/>
        <v>21.730000000000004</v>
      </c>
      <c r="AF397" s="8">
        <f t="shared" si="451"/>
        <v>20.950000000000003</v>
      </c>
      <c r="AG397" s="8">
        <f>AE397/AF396</f>
        <v>1.0041589648798523</v>
      </c>
      <c r="AH397" s="8">
        <f>Z397*AG397*AG396*AG395*AG394*AG393</f>
        <v>7.1148239240069495</v>
      </c>
      <c r="AI397" s="19">
        <f t="shared" si="452"/>
        <v>34.387742503658529</v>
      </c>
    </row>
    <row r="398" spans="2:35" x14ac:dyDescent="0.25">
      <c r="B398" s="31">
        <v>42</v>
      </c>
      <c r="C398" s="78">
        <f t="shared" si="443"/>
        <v>31.203852484783049</v>
      </c>
      <c r="D398" s="31">
        <f t="shared" si="444"/>
        <v>2.9745249915954193</v>
      </c>
      <c r="K398" s="13"/>
      <c r="L398" s="6">
        <v>42</v>
      </c>
      <c r="M398" s="1">
        <v>21.44</v>
      </c>
      <c r="N398" s="7">
        <f t="shared" si="445"/>
        <v>25.36</v>
      </c>
      <c r="O398" s="26">
        <v>36.93</v>
      </c>
      <c r="P398" s="26">
        <v>36.51</v>
      </c>
      <c r="Q398" s="3"/>
      <c r="R398" s="8">
        <f t="shared" si="446"/>
        <v>11.57</v>
      </c>
      <c r="S398" s="8">
        <f t="shared" si="447"/>
        <v>11.149999999999999</v>
      </c>
      <c r="T398" s="8">
        <f>R398/S397</f>
        <v>1.0193832599118942</v>
      </c>
      <c r="U398" s="8">
        <f>M398*T398*T397*T396*T395*T394*T393</f>
        <v>18.530268795259865</v>
      </c>
      <c r="V398" s="19">
        <f t="shared" si="448"/>
        <v>36.957057828599652</v>
      </c>
      <c r="W398" s="13"/>
      <c r="X398" s="13"/>
      <c r="Y398" s="6">
        <v>42</v>
      </c>
      <c r="Z398" s="1">
        <v>7.28</v>
      </c>
      <c r="AA398" s="7">
        <f t="shared" si="449"/>
        <v>27.4</v>
      </c>
      <c r="AB398" s="26">
        <v>48.5</v>
      </c>
      <c r="AC398" s="26">
        <v>47.66</v>
      </c>
      <c r="AD398" s="3"/>
      <c r="AE398" s="8">
        <f t="shared" si="450"/>
        <v>21.1</v>
      </c>
      <c r="AF398" s="8">
        <f t="shared" si="451"/>
        <v>20.259999999999998</v>
      </c>
      <c r="AG398" s="8">
        <f>AE398/AF397</f>
        <v>1.0071599045346062</v>
      </c>
      <c r="AH398" s="8">
        <f>Z398*AG398*AG397*AG396*AG395*AG394*AG393</f>
        <v>6.8912512544421336</v>
      </c>
      <c r="AI398" s="19">
        <f t="shared" si="452"/>
        <v>33.307159277149026</v>
      </c>
    </row>
    <row r="399" spans="2:35" x14ac:dyDescent="0.25">
      <c r="K399" s="13"/>
      <c r="L399" s="34"/>
      <c r="M399" s="18"/>
      <c r="N399" s="18"/>
      <c r="O399" s="18"/>
      <c r="P399" s="18"/>
      <c r="Q399" s="18"/>
      <c r="R399" s="33"/>
      <c r="S399" s="33"/>
      <c r="T399" s="45">
        <f>SUM(T393:T398)</f>
        <v>5.864414879907911</v>
      </c>
      <c r="U399" s="33"/>
      <c r="V399" s="32"/>
      <c r="W399" s="13"/>
      <c r="X399" s="13"/>
      <c r="Y399" s="34"/>
      <c r="Z399" s="18"/>
      <c r="AA399" s="18"/>
      <c r="AB399" s="18"/>
      <c r="AC399" s="18"/>
      <c r="AD399" s="18"/>
      <c r="AE399" s="33"/>
      <c r="AF399" s="33"/>
      <c r="AG399" s="45">
        <f>SUM(AG393:AG398)</f>
        <v>5.9481821987221357</v>
      </c>
      <c r="AH399" s="33"/>
      <c r="AI399" s="32"/>
    </row>
    <row r="400" spans="2:35" ht="15.75" thickBot="1" x14ac:dyDescent="0.3"/>
    <row r="401" spans="1:35" ht="15.75" thickBot="1" x14ac:dyDescent="0.3">
      <c r="A401" s="35">
        <v>20</v>
      </c>
      <c r="B401" s="35" t="s">
        <v>32</v>
      </c>
      <c r="C401" s="35"/>
      <c r="D401" s="35"/>
      <c r="E401" s="35"/>
      <c r="F401" s="35"/>
      <c r="G401" s="35"/>
      <c r="H401" s="35"/>
      <c r="I401" s="35"/>
      <c r="J401" s="35"/>
      <c r="K401" s="15">
        <v>7000</v>
      </c>
      <c r="L401" s="93">
        <v>35661</v>
      </c>
      <c r="M401" s="94"/>
      <c r="N401" s="94"/>
      <c r="O401" s="94"/>
      <c r="P401" s="94"/>
      <c r="Q401" s="94"/>
      <c r="R401" s="94"/>
      <c r="S401" s="94"/>
      <c r="T401" s="94"/>
      <c r="U401" s="94"/>
      <c r="V401" s="95"/>
      <c r="W401" s="13"/>
      <c r="X401" s="15">
        <v>7001</v>
      </c>
      <c r="Y401" s="93">
        <v>35662</v>
      </c>
      <c r="Z401" s="94"/>
      <c r="AA401" s="94"/>
      <c r="AB401" s="94"/>
      <c r="AC401" s="94"/>
      <c r="AD401" s="94"/>
      <c r="AE401" s="94"/>
      <c r="AF401" s="94"/>
      <c r="AG401" s="94"/>
      <c r="AH401" s="94"/>
      <c r="AI401" s="95"/>
    </row>
    <row r="402" spans="1:35" ht="57" x14ac:dyDescent="0.25">
      <c r="B402" s="31" t="s">
        <v>52</v>
      </c>
      <c r="C402" s="31" t="s">
        <v>49</v>
      </c>
      <c r="D402" s="31" t="s">
        <v>50</v>
      </c>
      <c r="K402" s="13"/>
      <c r="L402" s="10" t="s">
        <v>0</v>
      </c>
      <c r="M402" s="11" t="s">
        <v>1</v>
      </c>
      <c r="N402" s="11" t="s">
        <v>2</v>
      </c>
      <c r="O402" s="11" t="s">
        <v>3</v>
      </c>
      <c r="P402" s="12" t="s">
        <v>4</v>
      </c>
      <c r="Q402" s="12" t="s">
        <v>5</v>
      </c>
      <c r="R402" s="11" t="s">
        <v>9</v>
      </c>
      <c r="S402" s="11" t="s">
        <v>10</v>
      </c>
      <c r="T402" s="11" t="s">
        <v>6</v>
      </c>
      <c r="U402" s="11" t="s">
        <v>7</v>
      </c>
      <c r="V402" s="5" t="s">
        <v>8</v>
      </c>
      <c r="W402" s="13"/>
      <c r="X402" s="13"/>
      <c r="Y402" s="10" t="s">
        <v>0</v>
      </c>
      <c r="Z402" s="11" t="s">
        <v>1</v>
      </c>
      <c r="AA402" s="11" t="s">
        <v>2</v>
      </c>
      <c r="AB402" s="11" t="s">
        <v>3</v>
      </c>
      <c r="AC402" s="12" t="s">
        <v>4</v>
      </c>
      <c r="AD402" s="12" t="s">
        <v>5</v>
      </c>
      <c r="AE402" s="11" t="s">
        <v>9</v>
      </c>
      <c r="AF402" s="11" t="s">
        <v>10</v>
      </c>
      <c r="AG402" s="11" t="s">
        <v>6</v>
      </c>
      <c r="AH402" s="11" t="s">
        <v>7</v>
      </c>
      <c r="AI402" s="5" t="s">
        <v>8</v>
      </c>
    </row>
    <row r="403" spans="1:35" x14ac:dyDescent="0.25">
      <c r="B403" s="31">
        <v>0</v>
      </c>
      <c r="C403" s="48">
        <f>AVERAGE(V403,V413)</f>
        <v>100</v>
      </c>
      <c r="D403" s="31">
        <f>STDEV(V403,V413)</f>
        <v>0</v>
      </c>
      <c r="K403" s="13"/>
      <c r="L403" s="6">
        <v>0</v>
      </c>
      <c r="M403" s="1">
        <v>47.4</v>
      </c>
      <c r="N403" s="26">
        <v>25.11</v>
      </c>
      <c r="O403" s="9"/>
      <c r="P403" s="26">
        <v>39.97</v>
      </c>
      <c r="Q403" s="7">
        <f>P403-N403</f>
        <v>14.86</v>
      </c>
      <c r="R403" s="2"/>
      <c r="S403" s="2"/>
      <c r="T403" s="2"/>
      <c r="U403" s="8">
        <f>M403</f>
        <v>47.4</v>
      </c>
      <c r="V403" s="19">
        <f>100*U403/$M$403</f>
        <v>100</v>
      </c>
      <c r="W403" s="13"/>
      <c r="X403" s="13"/>
      <c r="Y403" s="6">
        <v>0</v>
      </c>
      <c r="Z403" s="1">
        <v>20.21</v>
      </c>
      <c r="AA403" s="26">
        <v>27.54</v>
      </c>
      <c r="AB403" s="9"/>
      <c r="AC403" s="26">
        <v>54.1</v>
      </c>
      <c r="AD403" s="7">
        <f>AC403-AA403</f>
        <v>26.560000000000002</v>
      </c>
      <c r="AE403" s="2"/>
      <c r="AF403" s="2"/>
      <c r="AG403" s="2"/>
      <c r="AH403" s="8">
        <f>Z403</f>
        <v>20.21</v>
      </c>
      <c r="AI403" s="19">
        <f>100*AH403/$Z$403</f>
        <v>100</v>
      </c>
    </row>
    <row r="404" spans="1:35" x14ac:dyDescent="0.25">
      <c r="B404" s="31">
        <v>7</v>
      </c>
      <c r="C404" s="78">
        <f t="shared" ref="C404:C409" si="453">AVERAGE(V404,V414)</f>
        <v>63.813947836729525</v>
      </c>
      <c r="D404" s="31">
        <f t="shared" ref="D404:D409" si="454">STDEV(V404,V414)</f>
        <v>6.8119334753255989E-2</v>
      </c>
      <c r="K404" s="13"/>
      <c r="L404" s="6">
        <v>7</v>
      </c>
      <c r="M404" s="1">
        <v>38.159999999999997</v>
      </c>
      <c r="N404" s="7">
        <f t="shared" ref="N404:N409" si="455">N403</f>
        <v>25.11</v>
      </c>
      <c r="O404" s="27">
        <v>36.880000000000003</v>
      </c>
      <c r="P404" s="26">
        <v>36.28</v>
      </c>
      <c r="Q404" s="3"/>
      <c r="R404" s="8">
        <f t="shared" ref="R404:R409" si="456">O404-N404</f>
        <v>11.770000000000003</v>
      </c>
      <c r="S404" s="8">
        <f t="shared" ref="S404:S409" si="457">P404-N404</f>
        <v>11.170000000000002</v>
      </c>
      <c r="T404" s="8">
        <f>R404/Q403</f>
        <v>0.79205921938088852</v>
      </c>
      <c r="U404" s="8">
        <f>M404*T404</f>
        <v>30.224979811574702</v>
      </c>
      <c r="V404" s="19">
        <f t="shared" ref="V404:V409" si="458">100*U404/$M$403</f>
        <v>63.765780193195582</v>
      </c>
      <c r="W404" s="13"/>
      <c r="X404" s="13"/>
      <c r="Y404" s="6">
        <v>7</v>
      </c>
      <c r="Z404" s="1">
        <v>13.68</v>
      </c>
      <c r="AA404" s="7">
        <f t="shared" ref="AA404:AA409" si="459">AA403</f>
        <v>27.54</v>
      </c>
      <c r="AB404" s="27">
        <v>51.65</v>
      </c>
      <c r="AC404" s="26">
        <v>50.67</v>
      </c>
      <c r="AD404" s="3"/>
      <c r="AE404" s="8">
        <f t="shared" ref="AE404:AE409" si="460">AB404-AA404</f>
        <v>24.11</v>
      </c>
      <c r="AF404" s="8">
        <f t="shared" ref="AF404:AF409" si="461">AC404-AA404</f>
        <v>23.130000000000003</v>
      </c>
      <c r="AG404" s="8">
        <f>AE404/AD403</f>
        <v>0.90775602409638545</v>
      </c>
      <c r="AH404" s="8">
        <f>Z404*AG404</f>
        <v>12.418102409638553</v>
      </c>
      <c r="AI404" s="19">
        <f t="shared" ref="AI404:AI409" si="462">100*AH404/$Z$403</f>
        <v>61.445336019982946</v>
      </c>
    </row>
    <row r="405" spans="1:35" x14ac:dyDescent="0.25">
      <c r="B405" s="31">
        <v>14</v>
      </c>
      <c r="C405" s="48">
        <f t="shared" si="453"/>
        <v>56.607263059725405</v>
      </c>
      <c r="D405" s="31">
        <f t="shared" si="454"/>
        <v>0.55597850966286233</v>
      </c>
      <c r="K405" s="13"/>
      <c r="L405" s="6">
        <v>14</v>
      </c>
      <c r="M405" s="1">
        <v>33.020000000000003</v>
      </c>
      <c r="N405" s="7">
        <f t="shared" si="455"/>
        <v>25.11</v>
      </c>
      <c r="O405" s="27">
        <v>36.49</v>
      </c>
      <c r="P405" s="26">
        <v>36.200000000000003</v>
      </c>
      <c r="Q405" s="3"/>
      <c r="R405" s="8">
        <f t="shared" si="456"/>
        <v>11.380000000000003</v>
      </c>
      <c r="S405" s="8">
        <f t="shared" si="457"/>
        <v>11.090000000000003</v>
      </c>
      <c r="T405" s="8">
        <f>R405/S404</f>
        <v>1.0188003581020593</v>
      </c>
      <c r="U405" s="8">
        <f>M405*T404*T405</f>
        <v>26.645496143655333</v>
      </c>
      <c r="V405" s="19">
        <f t="shared" si="458"/>
        <v>56.214126885348804</v>
      </c>
      <c r="W405" s="13"/>
      <c r="X405" s="13"/>
      <c r="Y405" s="6">
        <v>14</v>
      </c>
      <c r="Z405" s="1">
        <v>10.79</v>
      </c>
      <c r="AA405" s="7">
        <f t="shared" si="459"/>
        <v>27.54</v>
      </c>
      <c r="AB405" s="27">
        <v>50.82</v>
      </c>
      <c r="AC405" s="26">
        <v>50.16</v>
      </c>
      <c r="AD405" s="3"/>
      <c r="AE405" s="8">
        <f t="shared" si="460"/>
        <v>23.28</v>
      </c>
      <c r="AF405" s="8">
        <f t="shared" si="461"/>
        <v>22.619999999999997</v>
      </c>
      <c r="AG405" s="8">
        <f>AE405/AF404</f>
        <v>1.006485084306096</v>
      </c>
      <c r="AH405" s="8">
        <f>Z405*AG404*AG405</f>
        <v>9.8582068741893618</v>
      </c>
      <c r="AI405" s="19">
        <f t="shared" si="462"/>
        <v>48.778856378967646</v>
      </c>
    </row>
    <row r="406" spans="1:35" x14ac:dyDescent="0.25">
      <c r="B406" s="31">
        <v>21</v>
      </c>
      <c r="C406" s="48">
        <f t="shared" si="453"/>
        <v>51.061158216450721</v>
      </c>
      <c r="D406" s="31">
        <f t="shared" si="454"/>
        <v>1.1056423238616468</v>
      </c>
      <c r="K406" s="13"/>
      <c r="L406" s="6">
        <v>21</v>
      </c>
      <c r="M406" s="1">
        <v>29.27</v>
      </c>
      <c r="N406" s="7">
        <f t="shared" si="455"/>
        <v>25.11</v>
      </c>
      <c r="O406" s="27">
        <v>36.299999999999997</v>
      </c>
      <c r="P406" s="26">
        <v>35.94</v>
      </c>
      <c r="Q406" s="3"/>
      <c r="R406" s="8">
        <f t="shared" si="456"/>
        <v>11.189999999999998</v>
      </c>
      <c r="S406" s="8">
        <f t="shared" si="457"/>
        <v>10.829999999999998</v>
      </c>
      <c r="T406" s="8">
        <f>R406/S405</f>
        <v>1.009017132551848</v>
      </c>
      <c r="U406" s="8">
        <f>M406*T406*T405*T404</f>
        <v>23.832412389016937</v>
      </c>
      <c r="V406" s="19">
        <f t="shared" si="458"/>
        <v>50.279351031681301</v>
      </c>
      <c r="W406" s="13"/>
      <c r="X406" s="13"/>
      <c r="Y406" s="6">
        <v>21</v>
      </c>
      <c r="Z406" s="1">
        <v>9.5</v>
      </c>
      <c r="AA406" s="7">
        <f t="shared" si="459"/>
        <v>27.54</v>
      </c>
      <c r="AB406" s="27">
        <v>50.2</v>
      </c>
      <c r="AC406" s="26">
        <v>49.44</v>
      </c>
      <c r="AD406" s="3"/>
      <c r="AE406" s="8">
        <f t="shared" si="460"/>
        <v>22.660000000000004</v>
      </c>
      <c r="AF406" s="8">
        <f t="shared" si="461"/>
        <v>21.9</v>
      </c>
      <c r="AG406" s="8">
        <f>AE406/AF405</f>
        <v>1.0017683465959331</v>
      </c>
      <c r="AH406" s="8">
        <f>Z406*AG406*AG405*AG404</f>
        <v>8.6949560896380653</v>
      </c>
      <c r="AI406" s="19">
        <f t="shared" si="462"/>
        <v>43.023038543483743</v>
      </c>
    </row>
    <row r="407" spans="1:35" x14ac:dyDescent="0.25">
      <c r="B407" s="31">
        <v>28</v>
      </c>
      <c r="C407" s="48">
        <f t="shared" si="453"/>
        <v>46.020981995846327</v>
      </c>
      <c r="D407" s="31">
        <f t="shared" si="454"/>
        <v>0.42696972782722165</v>
      </c>
      <c r="K407" s="13"/>
      <c r="L407" s="6">
        <v>28</v>
      </c>
      <c r="M407" s="1">
        <v>26.55</v>
      </c>
      <c r="N407" s="7">
        <f t="shared" si="455"/>
        <v>25.11</v>
      </c>
      <c r="O407" s="26">
        <v>36.11</v>
      </c>
      <c r="P407" s="26">
        <v>35.51</v>
      </c>
      <c r="Q407" s="3"/>
      <c r="R407" s="8">
        <f t="shared" si="456"/>
        <v>11</v>
      </c>
      <c r="S407" s="8">
        <f t="shared" si="457"/>
        <v>10.399999999999999</v>
      </c>
      <c r="T407" s="8">
        <f>R407/S406</f>
        <v>1.0156971375807942</v>
      </c>
      <c r="U407" s="8">
        <f>M407*T407*T406*T405*T404</f>
        <v>21.957052318047548</v>
      </c>
      <c r="V407" s="19">
        <f t="shared" si="458"/>
        <v>46.322895185754327</v>
      </c>
      <c r="W407" s="13"/>
      <c r="X407" s="13"/>
      <c r="Y407" s="6">
        <v>28</v>
      </c>
      <c r="Z407" s="1">
        <v>8.85</v>
      </c>
      <c r="AA407" s="7">
        <f t="shared" si="459"/>
        <v>27.54</v>
      </c>
      <c r="AB407" s="26">
        <v>49.61</v>
      </c>
      <c r="AC407" s="26">
        <v>48.65</v>
      </c>
      <c r="AD407" s="3"/>
      <c r="AE407" s="8">
        <f t="shared" si="460"/>
        <v>22.07</v>
      </c>
      <c r="AF407" s="8">
        <f t="shared" si="461"/>
        <v>21.11</v>
      </c>
      <c r="AG407" s="8">
        <f>AE407/AF406</f>
        <v>1.0077625570776256</v>
      </c>
      <c r="AH407" s="8">
        <f>Z407*AG407*AG406*AG405*AG404</f>
        <v>8.1629150490269744</v>
      </c>
      <c r="AI407" s="19">
        <f t="shared" si="462"/>
        <v>40.390475254957813</v>
      </c>
    </row>
    <row r="408" spans="1:35" x14ac:dyDescent="0.25">
      <c r="B408" s="31">
        <v>35</v>
      </c>
      <c r="C408" s="48">
        <f t="shared" si="453"/>
        <v>41.251954415469058</v>
      </c>
      <c r="D408" s="31">
        <f t="shared" si="454"/>
        <v>0.1127908290036146</v>
      </c>
      <c r="K408" s="13"/>
      <c r="L408" s="6">
        <v>35</v>
      </c>
      <c r="M408" s="1">
        <v>23.53</v>
      </c>
      <c r="N408" s="7">
        <f t="shared" si="455"/>
        <v>25.11</v>
      </c>
      <c r="O408" s="26">
        <v>35.54</v>
      </c>
      <c r="P408" s="26">
        <v>35.130000000000003</v>
      </c>
      <c r="Q408" s="3"/>
      <c r="R408" s="8">
        <f t="shared" si="456"/>
        <v>10.43</v>
      </c>
      <c r="S408" s="8">
        <f t="shared" si="457"/>
        <v>10.020000000000003</v>
      </c>
      <c r="T408" s="8">
        <f>R408/S407</f>
        <v>1.0028846153846156</v>
      </c>
      <c r="U408" s="8">
        <f>M408*T408*T407*T406*T405*T404</f>
        <v>19.515622447071426</v>
      </c>
      <c r="V408" s="19">
        <f t="shared" si="458"/>
        <v>41.17219925542495</v>
      </c>
      <c r="W408" s="13"/>
      <c r="X408" s="13"/>
      <c r="Y408" s="6">
        <v>35</v>
      </c>
      <c r="Z408" s="1">
        <v>6.73</v>
      </c>
      <c r="AA408" s="7">
        <f t="shared" si="459"/>
        <v>27.54</v>
      </c>
      <c r="AB408" s="26">
        <v>48.74</v>
      </c>
      <c r="AC408" s="26">
        <v>47.95</v>
      </c>
      <c r="AD408" s="3"/>
      <c r="AE408" s="8">
        <f t="shared" si="460"/>
        <v>21.200000000000003</v>
      </c>
      <c r="AF408" s="8">
        <f t="shared" si="461"/>
        <v>20.410000000000004</v>
      </c>
      <c r="AG408" s="8">
        <f>AE408/AF407</f>
        <v>1.0042633822832783</v>
      </c>
      <c r="AH408" s="8">
        <f>Z408*AG408*AG407*AG406*AG405*AG404</f>
        <v>6.2339698567630579</v>
      </c>
      <c r="AI408" s="19">
        <f t="shared" si="462"/>
        <v>30.845966634156643</v>
      </c>
    </row>
    <row r="409" spans="1:35" x14ac:dyDescent="0.25">
      <c r="B409" s="31">
        <v>42</v>
      </c>
      <c r="C409" s="78">
        <f t="shared" si="453"/>
        <v>36.86107110676388</v>
      </c>
      <c r="D409" s="31">
        <f t="shared" si="454"/>
        <v>5.8941341308787906E-2</v>
      </c>
      <c r="K409" s="13"/>
      <c r="L409" s="6">
        <v>42</v>
      </c>
      <c r="M409" s="1">
        <v>21.09</v>
      </c>
      <c r="N409" s="7">
        <f t="shared" si="455"/>
        <v>25.11</v>
      </c>
      <c r="O409" s="26">
        <v>35.130000000000003</v>
      </c>
      <c r="P409" s="26">
        <v>34.69</v>
      </c>
      <c r="Q409" s="3"/>
      <c r="R409" s="8">
        <f t="shared" si="456"/>
        <v>10.020000000000003</v>
      </c>
      <c r="S409" s="8">
        <f t="shared" si="457"/>
        <v>9.5799999999999983</v>
      </c>
      <c r="T409" s="8">
        <f>R409/S408</f>
        <v>1</v>
      </c>
      <c r="U409" s="8">
        <f>M409*T409*T408*T407*T406*T405*T404</f>
        <v>17.491902992296492</v>
      </c>
      <c r="V409" s="19">
        <f t="shared" si="458"/>
        <v>36.902748928895555</v>
      </c>
      <c r="W409" s="13"/>
      <c r="X409" s="13"/>
      <c r="Y409" s="6">
        <v>42</v>
      </c>
      <c r="Z409" s="1">
        <v>6.86</v>
      </c>
      <c r="AA409" s="7">
        <f t="shared" si="459"/>
        <v>27.54</v>
      </c>
      <c r="AB409" s="26">
        <v>47.93</v>
      </c>
      <c r="AC409" s="26">
        <v>47.01</v>
      </c>
      <c r="AD409" s="3"/>
      <c r="AE409" s="8">
        <f t="shared" si="460"/>
        <v>20.39</v>
      </c>
      <c r="AF409" s="8">
        <f t="shared" si="461"/>
        <v>19.47</v>
      </c>
      <c r="AG409" s="8">
        <f>AE409/AF408</f>
        <v>0.99902008819206256</v>
      </c>
      <c r="AH409" s="8">
        <f>Z409*AG409*AG408*AG407*AG406*AG405*AG404</f>
        <v>6.3481615536965856</v>
      </c>
      <c r="AI409" s="19">
        <f t="shared" si="462"/>
        <v>31.410992348820312</v>
      </c>
    </row>
    <row r="410" spans="1:35" ht="15.75" thickBot="1" x14ac:dyDescent="0.3">
      <c r="T410" s="45">
        <f>SUM(T404:T409)</f>
        <v>5.8384584630002063</v>
      </c>
      <c r="AG410" s="45">
        <f>SUM(AG404:AG409)</f>
        <v>5.9270554825513804</v>
      </c>
    </row>
    <row r="411" spans="1:35" ht="15.75" thickBot="1" x14ac:dyDescent="0.3">
      <c r="K411" s="15">
        <v>7000</v>
      </c>
      <c r="L411" s="93">
        <v>35663</v>
      </c>
      <c r="M411" s="94"/>
      <c r="N411" s="94"/>
      <c r="O411" s="94"/>
      <c r="P411" s="94"/>
      <c r="Q411" s="94"/>
      <c r="R411" s="94"/>
      <c r="S411" s="94"/>
      <c r="T411" s="94"/>
      <c r="U411" s="94"/>
      <c r="V411" s="95"/>
      <c r="W411" s="13"/>
      <c r="X411" s="15">
        <v>7001</v>
      </c>
      <c r="Y411" s="93">
        <v>35664</v>
      </c>
      <c r="Z411" s="94"/>
      <c r="AA411" s="94"/>
      <c r="AB411" s="94"/>
      <c r="AC411" s="94"/>
      <c r="AD411" s="94"/>
      <c r="AE411" s="94"/>
      <c r="AF411" s="94"/>
      <c r="AG411" s="94"/>
      <c r="AH411" s="94"/>
      <c r="AI411" s="95"/>
    </row>
    <row r="412" spans="1:35" ht="57" x14ac:dyDescent="0.25">
      <c r="B412" s="31" t="s">
        <v>51</v>
      </c>
      <c r="C412" s="31" t="s">
        <v>49</v>
      </c>
      <c r="D412" s="31" t="s">
        <v>50</v>
      </c>
      <c r="K412" s="13"/>
      <c r="L412" s="10" t="s">
        <v>0</v>
      </c>
      <c r="M412" s="11" t="s">
        <v>1</v>
      </c>
      <c r="N412" s="11" t="s">
        <v>2</v>
      </c>
      <c r="O412" s="11" t="s">
        <v>3</v>
      </c>
      <c r="P412" s="12" t="s">
        <v>4</v>
      </c>
      <c r="Q412" s="12" t="s">
        <v>5</v>
      </c>
      <c r="R412" s="11" t="s">
        <v>9</v>
      </c>
      <c r="S412" s="11" t="s">
        <v>10</v>
      </c>
      <c r="T412" s="11" t="s">
        <v>6</v>
      </c>
      <c r="U412" s="11" t="s">
        <v>7</v>
      </c>
      <c r="V412" s="5" t="s">
        <v>8</v>
      </c>
      <c r="W412" s="13"/>
      <c r="X412" s="13"/>
      <c r="Y412" s="10" t="s">
        <v>0</v>
      </c>
      <c r="Z412" s="11" t="s">
        <v>1</v>
      </c>
      <c r="AA412" s="11" t="s">
        <v>2</v>
      </c>
      <c r="AB412" s="11" t="s">
        <v>3</v>
      </c>
      <c r="AC412" s="12" t="s">
        <v>4</v>
      </c>
      <c r="AD412" s="12" t="s">
        <v>5</v>
      </c>
      <c r="AE412" s="11" t="s">
        <v>9</v>
      </c>
      <c r="AF412" s="11" t="s">
        <v>10</v>
      </c>
      <c r="AG412" s="11" t="s">
        <v>6</v>
      </c>
      <c r="AH412" s="11" t="s">
        <v>7</v>
      </c>
      <c r="AI412" s="5" t="s">
        <v>8</v>
      </c>
    </row>
    <row r="413" spans="1:35" x14ac:dyDescent="0.25">
      <c r="B413" s="31">
        <v>0</v>
      </c>
      <c r="C413" s="48">
        <f>AVERAGE(AI403,AI413)</f>
        <v>100</v>
      </c>
      <c r="D413" s="31">
        <f>STDEV(AI403,AI413)</f>
        <v>0</v>
      </c>
      <c r="K413" s="13"/>
      <c r="L413" s="6">
        <v>0</v>
      </c>
      <c r="M413" s="1">
        <v>48.16</v>
      </c>
      <c r="N413" s="26">
        <v>25.98</v>
      </c>
      <c r="O413" s="9"/>
      <c r="P413" s="26">
        <v>41.41</v>
      </c>
      <c r="Q413" s="7">
        <f>P413-N413</f>
        <v>15.429999999999996</v>
      </c>
      <c r="R413" s="2"/>
      <c r="S413" s="2"/>
      <c r="T413" s="2"/>
      <c r="U413" s="8">
        <f>M413</f>
        <v>48.16</v>
      </c>
      <c r="V413" s="19">
        <f>100*U413/$M$413</f>
        <v>100</v>
      </c>
      <c r="W413" s="13"/>
      <c r="X413" s="13"/>
      <c r="Y413" s="6">
        <v>0</v>
      </c>
      <c r="Z413" s="1">
        <v>20.41</v>
      </c>
      <c r="AA413" s="26">
        <v>25.62</v>
      </c>
      <c r="AB413" s="9"/>
      <c r="AC413" s="26">
        <v>46.43</v>
      </c>
      <c r="AD413" s="7">
        <f>AC413-AA413</f>
        <v>20.81</v>
      </c>
      <c r="AE413" s="2"/>
      <c r="AF413" s="2"/>
      <c r="AG413" s="2"/>
      <c r="AH413" s="8">
        <f>Z413</f>
        <v>20.41</v>
      </c>
      <c r="AI413" s="19">
        <f>100*AH413/$Z$413</f>
        <v>100</v>
      </c>
    </row>
    <row r="414" spans="1:35" x14ac:dyDescent="0.25">
      <c r="B414" s="31">
        <v>7</v>
      </c>
      <c r="C414" s="78">
        <f t="shared" ref="C414:C419" si="463">AVERAGE(AI404,AI414)</f>
        <v>61.552572319084192</v>
      </c>
      <c r="D414" s="31">
        <f t="shared" ref="D414:D419" si="464">STDEV(AI404,AI414)</f>
        <v>0.15165502856768406</v>
      </c>
      <c r="K414" s="13"/>
      <c r="L414" s="6">
        <v>7</v>
      </c>
      <c r="M414" s="1">
        <v>38.74</v>
      </c>
      <c r="N414" s="7">
        <f t="shared" ref="N414:N419" si="465">N413</f>
        <v>25.98</v>
      </c>
      <c r="O414" s="38">
        <v>38.229999999999997</v>
      </c>
      <c r="P414" s="46">
        <v>37.57</v>
      </c>
      <c r="Q414" s="3"/>
      <c r="R414" s="8">
        <f t="shared" ref="R414:R419" si="466">O414-N414</f>
        <v>12.249999999999996</v>
      </c>
      <c r="S414" s="8">
        <f t="shared" ref="S414:S419" si="467">P414-N414</f>
        <v>11.59</v>
      </c>
      <c r="T414" s="8">
        <f>R414/Q413</f>
        <v>0.79390797148412184</v>
      </c>
      <c r="U414" s="8">
        <f>M414*T414</f>
        <v>30.755994815294883</v>
      </c>
      <c r="V414" s="19">
        <f t="shared" ref="V414:V419" si="468">100*U414/$M$413</f>
        <v>63.862115480263469</v>
      </c>
      <c r="W414" s="13"/>
      <c r="X414" s="13"/>
      <c r="Y414" s="6">
        <v>7</v>
      </c>
      <c r="Z414" s="1">
        <v>13.82</v>
      </c>
      <c r="AA414" s="7">
        <f t="shared" ref="AA414:AA419" si="469">AA413</f>
        <v>25.62</v>
      </c>
      <c r="AB414" s="27">
        <v>44.57</v>
      </c>
      <c r="AC414" s="26">
        <v>43.54</v>
      </c>
      <c r="AD414" s="3"/>
      <c r="AE414" s="8">
        <f t="shared" ref="AE414:AE419" si="470">AB414-AA414</f>
        <v>18.95</v>
      </c>
      <c r="AF414" s="8">
        <f t="shared" ref="AF414:AF419" si="471">AC414-AA414</f>
        <v>17.919999999999998</v>
      </c>
      <c r="AG414" s="8">
        <f>AE414/AD413</f>
        <v>0.9106198942815954</v>
      </c>
      <c r="AH414" s="8">
        <f>Z414*AG414</f>
        <v>12.584766938971649</v>
      </c>
      <c r="AI414" s="19">
        <f t="shared" ref="AI414:AI419" si="472">100*AH414/$Z$413</f>
        <v>61.659808618185444</v>
      </c>
    </row>
    <row r="415" spans="1:35" x14ac:dyDescent="0.25">
      <c r="B415" s="31">
        <v>14</v>
      </c>
      <c r="C415" s="48">
        <f t="shared" si="463"/>
        <v>49.031003621049138</v>
      </c>
      <c r="D415" s="31">
        <f t="shared" si="464"/>
        <v>0.35659004946662248</v>
      </c>
      <c r="K415" s="13"/>
      <c r="L415" s="6">
        <v>14</v>
      </c>
      <c r="M415" s="1">
        <v>33.229999999999997</v>
      </c>
      <c r="N415" s="7">
        <f t="shared" si="465"/>
        <v>25.98</v>
      </c>
      <c r="O415" s="38">
        <v>38.04</v>
      </c>
      <c r="P415" s="46">
        <v>37.64</v>
      </c>
      <c r="Q415" s="3"/>
      <c r="R415" s="8">
        <f t="shared" si="466"/>
        <v>12.059999999999999</v>
      </c>
      <c r="S415" s="8">
        <f t="shared" si="467"/>
        <v>11.66</v>
      </c>
      <c r="T415" s="8">
        <f>R415/S414</f>
        <v>1.0405522001725624</v>
      </c>
      <c r="U415" s="8">
        <f>M415*T414*T415</f>
        <v>27.451392271143522</v>
      </c>
      <c r="V415" s="19">
        <f>100*U415/$M$413</f>
        <v>57.000399234102005</v>
      </c>
      <c r="W415" s="13"/>
      <c r="X415" s="13"/>
      <c r="Y415" s="6">
        <v>14</v>
      </c>
      <c r="Z415" s="1">
        <v>10.9</v>
      </c>
      <c r="AA415" s="7">
        <f t="shared" si="469"/>
        <v>25.62</v>
      </c>
      <c r="AB415" s="27">
        <v>43.78</v>
      </c>
      <c r="AC415" s="26">
        <v>43.04</v>
      </c>
      <c r="AD415" s="3"/>
      <c r="AE415" s="8">
        <f t="shared" si="470"/>
        <v>18.16</v>
      </c>
      <c r="AF415" s="8">
        <f t="shared" si="471"/>
        <v>17.419999999999998</v>
      </c>
      <c r="AG415" s="8">
        <f>AE415/AF414</f>
        <v>1.0133928571428572</v>
      </c>
      <c r="AH415" s="8">
        <f>Z415*AG414*AG415</f>
        <v>10.058691091164963</v>
      </c>
      <c r="AI415" s="19">
        <f t="shared" si="472"/>
        <v>49.283150863130636</v>
      </c>
    </row>
    <row r="416" spans="1:35" x14ac:dyDescent="0.25">
      <c r="B416" s="31">
        <v>21</v>
      </c>
      <c r="C416" s="48">
        <f t="shared" si="463"/>
        <v>44.45541917920454</v>
      </c>
      <c r="D416" s="31">
        <f t="shared" si="464"/>
        <v>2.0256921215169421</v>
      </c>
      <c r="K416" s="13"/>
      <c r="L416" s="6">
        <v>21</v>
      </c>
      <c r="M416" s="1">
        <v>30.12</v>
      </c>
      <c r="N416" s="7">
        <f t="shared" si="465"/>
        <v>25.98</v>
      </c>
      <c r="O416" s="27">
        <v>37.68</v>
      </c>
      <c r="P416" s="26">
        <v>37.28</v>
      </c>
      <c r="Q416" s="3"/>
      <c r="R416" s="8">
        <f t="shared" si="466"/>
        <v>11.7</v>
      </c>
      <c r="S416" s="8">
        <f t="shared" si="467"/>
        <v>11.3</v>
      </c>
      <c r="T416" s="8">
        <f>R416/S415</f>
        <v>1.0034305317324184</v>
      </c>
      <c r="U416" s="8">
        <f>M416*T416*T415*T414</f>
        <v>24.96757213722762</v>
      </c>
      <c r="V416" s="19">
        <f t="shared" si="468"/>
        <v>51.842965401220148</v>
      </c>
      <c r="W416" s="13"/>
      <c r="X416" s="13"/>
      <c r="Y416" s="6">
        <v>21</v>
      </c>
      <c r="Z416" s="1">
        <v>10.119999999999999</v>
      </c>
      <c r="AA416" s="7">
        <f t="shared" si="469"/>
        <v>25.62</v>
      </c>
      <c r="AB416" s="27">
        <v>43.09</v>
      </c>
      <c r="AC416" s="26">
        <v>42.31</v>
      </c>
      <c r="AD416" s="3"/>
      <c r="AE416" s="8">
        <f t="shared" si="470"/>
        <v>17.470000000000002</v>
      </c>
      <c r="AF416" s="8">
        <f t="shared" si="471"/>
        <v>16.690000000000001</v>
      </c>
      <c r="AG416" s="8">
        <f>AE416/AF415</f>
        <v>1.0028702640642941</v>
      </c>
      <c r="AH416" s="8">
        <f>Z416*AG416*AG415*AG414</f>
        <v>9.365699942226259</v>
      </c>
      <c r="AI416" s="19">
        <f t="shared" si="472"/>
        <v>45.88779981492533</v>
      </c>
    </row>
    <row r="417" spans="1:35" x14ac:dyDescent="0.25">
      <c r="B417" s="31">
        <v>28</v>
      </c>
      <c r="C417" s="48">
        <f t="shared" si="463"/>
        <v>39.034380236283624</v>
      </c>
      <c r="D417" s="31">
        <f t="shared" si="464"/>
        <v>1.9178079672756339</v>
      </c>
      <c r="K417" s="13"/>
      <c r="L417" s="6">
        <v>28</v>
      </c>
      <c r="M417" s="1">
        <v>26.26</v>
      </c>
      <c r="N417" s="7">
        <f t="shared" si="465"/>
        <v>25.98</v>
      </c>
      <c r="O417" s="26">
        <v>37.409999999999997</v>
      </c>
      <c r="P417" s="26">
        <v>36.94</v>
      </c>
      <c r="Q417" s="3"/>
      <c r="R417" s="8">
        <f t="shared" si="466"/>
        <v>11.429999999999996</v>
      </c>
      <c r="S417" s="8">
        <f t="shared" si="467"/>
        <v>10.959999999999997</v>
      </c>
      <c r="T417" s="8">
        <f>R417/S416</f>
        <v>1.0115044247787606</v>
      </c>
      <c r="U417" s="8">
        <f>M417*T417*T416*T415*T414</f>
        <v>22.018303536939893</v>
      </c>
      <c r="V417" s="19">
        <f t="shared" si="468"/>
        <v>45.719068805938321</v>
      </c>
      <c r="W417" s="13"/>
      <c r="X417" s="13"/>
      <c r="Y417" s="6">
        <v>28</v>
      </c>
      <c r="Z417" s="1">
        <v>8.26</v>
      </c>
      <c r="AA417" s="7">
        <f t="shared" si="469"/>
        <v>25.62</v>
      </c>
      <c r="AB417" s="26">
        <v>42.41</v>
      </c>
      <c r="AC417" s="26">
        <v>41.6</v>
      </c>
      <c r="AD417" s="3"/>
      <c r="AE417" s="8">
        <f t="shared" si="470"/>
        <v>16.789999999999996</v>
      </c>
      <c r="AF417" s="8">
        <f t="shared" si="471"/>
        <v>15.98</v>
      </c>
      <c r="AG417" s="8">
        <f>AE417/AF416</f>
        <v>1.0059916117435588</v>
      </c>
      <c r="AH417" s="8">
        <f>Z417*AG417*AG416*AG415*AG414</f>
        <v>7.6901380129140868</v>
      </c>
      <c r="AI417" s="19">
        <f t="shared" si="472"/>
        <v>37.678285217609435</v>
      </c>
    </row>
    <row r="418" spans="1:35" x14ac:dyDescent="0.25">
      <c r="B418" s="31">
        <v>35</v>
      </c>
      <c r="C418" s="48">
        <f t="shared" si="463"/>
        <v>31.254481046184594</v>
      </c>
      <c r="D418" s="31">
        <f t="shared" si="464"/>
        <v>0.57772662191479973</v>
      </c>
      <c r="K418" s="13"/>
      <c r="L418" s="6">
        <v>35</v>
      </c>
      <c r="M418" s="1">
        <v>23.74</v>
      </c>
      <c r="N418" s="7">
        <f t="shared" si="465"/>
        <v>25.98</v>
      </c>
      <c r="O418" s="26">
        <v>36.94</v>
      </c>
      <c r="P418" s="26">
        <v>36.53</v>
      </c>
      <c r="Q418" s="3"/>
      <c r="R418" s="8">
        <f t="shared" si="466"/>
        <v>10.959999999999997</v>
      </c>
      <c r="S418" s="8">
        <f t="shared" si="467"/>
        <v>10.55</v>
      </c>
      <c r="T418" s="8">
        <f>R418/S417</f>
        <v>1</v>
      </c>
      <c r="U418" s="8">
        <f>M418*T418*T417*T416*T415*T414</f>
        <v>19.90535133156714</v>
      </c>
      <c r="V418" s="19">
        <f t="shared" si="468"/>
        <v>41.331709575513166</v>
      </c>
      <c r="W418" s="13"/>
      <c r="X418" s="13"/>
      <c r="Y418" s="6">
        <v>35</v>
      </c>
      <c r="Z418" s="1">
        <v>6.95</v>
      </c>
      <c r="AA418" s="7">
        <f t="shared" si="469"/>
        <v>25.62</v>
      </c>
      <c r="AB418" s="26">
        <v>41.58</v>
      </c>
      <c r="AC418" s="26">
        <v>40.770000000000003</v>
      </c>
      <c r="AD418" s="3"/>
      <c r="AE418" s="8">
        <f t="shared" si="470"/>
        <v>15.959999999999997</v>
      </c>
      <c r="AF418" s="8">
        <f t="shared" si="471"/>
        <v>15.150000000000002</v>
      </c>
      <c r="AG418" s="8">
        <f>AE418/AF417</f>
        <v>0.99874843554443038</v>
      </c>
      <c r="AH418" s="8">
        <f>Z418*AG418*AG417*AG416*AG415*AG414</f>
        <v>6.4624173730211805</v>
      </c>
      <c r="AI418" s="19">
        <f t="shared" si="472"/>
        <v>31.662995458212546</v>
      </c>
    </row>
    <row r="419" spans="1:35" x14ac:dyDescent="0.25">
      <c r="B419" s="31">
        <v>42</v>
      </c>
      <c r="C419" s="78">
        <f t="shared" si="463"/>
        <v>30.118688374358257</v>
      </c>
      <c r="D419" s="31">
        <f t="shared" si="464"/>
        <v>1.8275938073928915</v>
      </c>
      <c r="K419" s="13"/>
      <c r="L419" s="6">
        <v>42</v>
      </c>
      <c r="M419" s="1">
        <v>20.93</v>
      </c>
      <c r="N419" s="7">
        <f t="shared" si="465"/>
        <v>25.98</v>
      </c>
      <c r="O419" s="26">
        <v>36.64</v>
      </c>
      <c r="P419" s="26">
        <v>36.159999999999997</v>
      </c>
      <c r="Q419" s="3"/>
      <c r="R419" s="8">
        <f t="shared" si="466"/>
        <v>10.66</v>
      </c>
      <c r="S419" s="8">
        <f t="shared" si="467"/>
        <v>10.179999999999996</v>
      </c>
      <c r="T419" s="8">
        <f>R419/S418</f>
        <v>1.0104265402843602</v>
      </c>
      <c r="U419" s="8">
        <f>M419*T419*T418*T417*T416*T415*T414</f>
        <v>17.73221980587887</v>
      </c>
      <c r="V419" s="19">
        <f t="shared" si="468"/>
        <v>36.819393284632206</v>
      </c>
      <c r="W419" s="13"/>
      <c r="X419" s="13"/>
      <c r="Y419" s="6">
        <v>42</v>
      </c>
      <c r="Z419" s="1">
        <v>6.29</v>
      </c>
      <c r="AA419" s="7">
        <f t="shared" si="469"/>
        <v>25.62</v>
      </c>
      <c r="AB419" s="26">
        <v>40.86</v>
      </c>
      <c r="AC419" s="26">
        <v>39.729999999999997</v>
      </c>
      <c r="AD419" s="3"/>
      <c r="AE419" s="8">
        <f t="shared" si="470"/>
        <v>15.239999999999998</v>
      </c>
      <c r="AF419" s="8">
        <f t="shared" si="471"/>
        <v>14.109999999999996</v>
      </c>
      <c r="AG419" s="8">
        <f>AE419/AF418</f>
        <v>1.0059405940594057</v>
      </c>
      <c r="AH419" s="8">
        <f>Z419*AG419*AG418*AG417*AG416*AG415*AG414</f>
        <v>5.8834650560188146</v>
      </c>
      <c r="AI419" s="19">
        <f t="shared" si="472"/>
        <v>28.826384399896202</v>
      </c>
    </row>
    <row r="420" spans="1:35" x14ac:dyDescent="0.25">
      <c r="K420" s="13"/>
      <c r="L420" s="34"/>
      <c r="M420" s="18"/>
      <c r="N420" s="18"/>
      <c r="O420" s="18"/>
      <c r="P420" s="18"/>
      <c r="Q420" s="18"/>
      <c r="R420" s="33"/>
      <c r="S420" s="33"/>
      <c r="T420" s="45">
        <f>SUM(T414:T419)</f>
        <v>5.8598216684522235</v>
      </c>
      <c r="U420" s="33"/>
      <c r="V420" s="32"/>
      <c r="W420" s="13"/>
      <c r="X420" s="13"/>
      <c r="Y420" s="34"/>
      <c r="Z420" s="18"/>
      <c r="AA420" s="18"/>
      <c r="AB420" s="18"/>
      <c r="AC420" s="18"/>
      <c r="AD420" s="18"/>
      <c r="AE420" s="33"/>
      <c r="AF420" s="33"/>
      <c r="AG420" s="45">
        <f>SUM(AG414:AG419)</f>
        <v>5.9375636568361418</v>
      </c>
      <c r="AH420" s="33"/>
      <c r="AI420" s="32"/>
    </row>
    <row r="421" spans="1:35" ht="15.75" thickBot="1" x14ac:dyDescent="0.3"/>
    <row r="422" spans="1:35" ht="15.75" thickBot="1" x14ac:dyDescent="0.3">
      <c r="A422" s="35">
        <v>21</v>
      </c>
      <c r="B422" s="35" t="s">
        <v>31</v>
      </c>
      <c r="C422" s="35"/>
      <c r="D422" s="35"/>
      <c r="E422" s="35"/>
      <c r="F422" s="35"/>
      <c r="G422" s="35"/>
      <c r="H422" s="35"/>
      <c r="I422" s="35"/>
      <c r="J422" s="35"/>
      <c r="K422" s="15">
        <v>7000</v>
      </c>
      <c r="L422" s="93">
        <v>35665</v>
      </c>
      <c r="M422" s="94"/>
      <c r="N422" s="94"/>
      <c r="O422" s="94"/>
      <c r="P422" s="94"/>
      <c r="Q422" s="94"/>
      <c r="R422" s="94"/>
      <c r="S422" s="94"/>
      <c r="T422" s="94"/>
      <c r="U422" s="94"/>
      <c r="V422" s="95"/>
      <c r="W422" s="13"/>
      <c r="X422" s="15">
        <v>7001</v>
      </c>
      <c r="Y422" s="93">
        <v>35666</v>
      </c>
      <c r="Z422" s="94"/>
      <c r="AA422" s="94"/>
      <c r="AB422" s="94"/>
      <c r="AC422" s="94"/>
      <c r="AD422" s="94"/>
      <c r="AE422" s="94"/>
      <c r="AF422" s="94"/>
      <c r="AG422" s="94"/>
      <c r="AH422" s="94"/>
      <c r="AI422" s="95"/>
    </row>
    <row r="423" spans="1:35" ht="57" x14ac:dyDescent="0.25">
      <c r="B423" s="31" t="s">
        <v>52</v>
      </c>
      <c r="C423" s="31" t="s">
        <v>49</v>
      </c>
      <c r="D423" s="31" t="s">
        <v>50</v>
      </c>
      <c r="K423" s="13"/>
      <c r="L423" s="10" t="s">
        <v>0</v>
      </c>
      <c r="M423" s="11" t="s">
        <v>1</v>
      </c>
      <c r="N423" s="11" t="s">
        <v>2</v>
      </c>
      <c r="O423" s="11" t="s">
        <v>3</v>
      </c>
      <c r="P423" s="12" t="s">
        <v>4</v>
      </c>
      <c r="Q423" s="12" t="s">
        <v>5</v>
      </c>
      <c r="R423" s="11" t="s">
        <v>9</v>
      </c>
      <c r="S423" s="11" t="s">
        <v>10</v>
      </c>
      <c r="T423" s="11" t="s">
        <v>6</v>
      </c>
      <c r="U423" s="11" t="s">
        <v>7</v>
      </c>
      <c r="V423" s="5" t="s">
        <v>8</v>
      </c>
      <c r="W423" s="13"/>
      <c r="X423" s="13"/>
      <c r="Y423" s="10" t="s">
        <v>0</v>
      </c>
      <c r="Z423" s="11" t="s">
        <v>1</v>
      </c>
      <c r="AA423" s="11" t="s">
        <v>2</v>
      </c>
      <c r="AB423" s="11" t="s">
        <v>3</v>
      </c>
      <c r="AC423" s="12" t="s">
        <v>4</v>
      </c>
      <c r="AD423" s="12" t="s">
        <v>5</v>
      </c>
      <c r="AE423" s="11" t="s">
        <v>9</v>
      </c>
      <c r="AF423" s="11" t="s">
        <v>10</v>
      </c>
      <c r="AG423" s="11" t="s">
        <v>6</v>
      </c>
      <c r="AH423" s="11" t="s">
        <v>7</v>
      </c>
      <c r="AI423" s="5" t="s">
        <v>8</v>
      </c>
    </row>
    <row r="424" spans="1:35" x14ac:dyDescent="0.25">
      <c r="B424" s="31">
        <v>0</v>
      </c>
      <c r="C424" s="48">
        <f>AVERAGE(V424,V434)</f>
        <v>100</v>
      </c>
      <c r="D424" s="31">
        <f>STDEV(V424,V434)</f>
        <v>0</v>
      </c>
      <c r="K424" s="13"/>
      <c r="L424" s="6">
        <v>0</v>
      </c>
      <c r="M424" s="1">
        <v>47.76</v>
      </c>
      <c r="N424" s="26">
        <v>25.49</v>
      </c>
      <c r="O424" s="9"/>
      <c r="P424" s="26">
        <v>39.64</v>
      </c>
      <c r="Q424" s="7">
        <f>P424-N424</f>
        <v>14.150000000000002</v>
      </c>
      <c r="R424" s="2"/>
      <c r="S424" s="2"/>
      <c r="T424" s="2"/>
      <c r="U424" s="8">
        <f>M424</f>
        <v>47.76</v>
      </c>
      <c r="V424" s="19">
        <f>100*U424/$M$424</f>
        <v>100</v>
      </c>
      <c r="W424" s="13"/>
      <c r="X424" s="13"/>
      <c r="Y424" s="6">
        <v>0</v>
      </c>
      <c r="Z424" s="1">
        <v>20.309999999999999</v>
      </c>
      <c r="AA424" s="26">
        <v>26.4</v>
      </c>
      <c r="AB424" s="9"/>
      <c r="AC424" s="26">
        <v>48.58</v>
      </c>
      <c r="AD424" s="7">
        <f>AC424-AA424</f>
        <v>22.18</v>
      </c>
      <c r="AE424" s="2"/>
      <c r="AF424" s="2"/>
      <c r="AG424" s="2"/>
      <c r="AH424" s="8">
        <f>Z424</f>
        <v>20.309999999999999</v>
      </c>
      <c r="AI424" s="19">
        <f>100*AH424/$Z$424</f>
        <v>100</v>
      </c>
    </row>
    <row r="425" spans="1:35" x14ac:dyDescent="0.25">
      <c r="B425" s="31">
        <v>7</v>
      </c>
      <c r="C425" s="78">
        <f t="shared" ref="C425:C430" si="473">AVERAGE(V425,V435)</f>
        <v>61.004507925498274</v>
      </c>
      <c r="D425" s="31">
        <f t="shared" ref="D425:D430" si="474">STDEV(V425,V435)</f>
        <v>3.9355407895741221</v>
      </c>
      <c r="K425" s="13"/>
      <c r="L425" s="6">
        <v>7</v>
      </c>
      <c r="M425" s="1">
        <v>38.25</v>
      </c>
      <c r="N425" s="7">
        <f t="shared" ref="N425:N430" si="475">N424</f>
        <v>25.49</v>
      </c>
      <c r="O425" s="27">
        <v>36.76</v>
      </c>
      <c r="P425" s="26">
        <v>36.51</v>
      </c>
      <c r="Q425" s="3"/>
      <c r="R425" s="8">
        <f t="shared" ref="R425:R430" si="476">O425-N425</f>
        <v>11.27</v>
      </c>
      <c r="S425" s="8">
        <f t="shared" ref="S425:S430" si="477">P425-N425</f>
        <v>11.02</v>
      </c>
      <c r="T425" s="8">
        <f>R425/Q424</f>
        <v>0.79646643109540616</v>
      </c>
      <c r="U425" s="8">
        <f>M425*T425</f>
        <v>30.464840989399285</v>
      </c>
      <c r="V425" s="19">
        <f t="shared" ref="V425:V430" si="478">100*U425/$M$424</f>
        <v>63.787355505442392</v>
      </c>
      <c r="W425" s="13"/>
      <c r="X425" s="13"/>
      <c r="Y425" s="6">
        <v>7</v>
      </c>
      <c r="Z425" s="1">
        <v>13.18</v>
      </c>
      <c r="AA425" s="7">
        <f t="shared" ref="AA425:AA430" si="479">AA424</f>
        <v>26.4</v>
      </c>
      <c r="AB425" s="27">
        <v>46.47</v>
      </c>
      <c r="AC425" s="26">
        <v>45.95</v>
      </c>
      <c r="AD425" s="3"/>
      <c r="AE425" s="8">
        <f t="shared" ref="AE425:AE430" si="480">AB425-AA425</f>
        <v>20.07</v>
      </c>
      <c r="AF425" s="8">
        <f t="shared" ref="AF425:AF430" si="481">AC425-AA425</f>
        <v>19.550000000000004</v>
      </c>
      <c r="AG425" s="8">
        <f>AE425/AD424</f>
        <v>0.90486925157799825</v>
      </c>
      <c r="AH425" s="8">
        <f>Z425*AG425</f>
        <v>11.926176735798016</v>
      </c>
      <c r="AI425" s="19">
        <f t="shared" ref="AI425:AI430" si="482">100*AH425/$Z$424</f>
        <v>58.720712633175864</v>
      </c>
    </row>
    <row r="426" spans="1:35" x14ac:dyDescent="0.25">
      <c r="B426" s="31">
        <v>14</v>
      </c>
      <c r="C426" s="48">
        <f t="shared" si="473"/>
        <v>56.736480395503179</v>
      </c>
      <c r="D426" s="31">
        <f t="shared" si="474"/>
        <v>0.65303046991134395</v>
      </c>
      <c r="K426" s="13"/>
      <c r="L426" s="6">
        <v>14</v>
      </c>
      <c r="M426" s="1">
        <v>34.33</v>
      </c>
      <c r="N426" s="7">
        <f t="shared" si="475"/>
        <v>25.49</v>
      </c>
      <c r="O426" s="27">
        <v>36.5</v>
      </c>
      <c r="P426" s="26">
        <v>35.92</v>
      </c>
      <c r="Q426" s="3"/>
      <c r="R426" s="8">
        <f t="shared" si="476"/>
        <v>11.010000000000002</v>
      </c>
      <c r="S426" s="8">
        <f t="shared" si="477"/>
        <v>10.430000000000003</v>
      </c>
      <c r="T426" s="8">
        <f>R426/S425</f>
        <v>0.99909255898366622</v>
      </c>
      <c r="U426" s="8">
        <f>M426*T425*T426</f>
        <v>27.317880698761645</v>
      </c>
      <c r="V426" s="19">
        <f t="shared" si="478"/>
        <v>57.198242669098924</v>
      </c>
      <c r="W426" s="13"/>
      <c r="X426" s="13"/>
      <c r="Y426" s="6">
        <v>14</v>
      </c>
      <c r="Z426" s="1">
        <v>11.17</v>
      </c>
      <c r="AA426" s="7">
        <f t="shared" si="479"/>
        <v>26.4</v>
      </c>
      <c r="AB426" s="27">
        <v>45.95</v>
      </c>
      <c r="AC426" s="26">
        <v>44.6</v>
      </c>
      <c r="AD426" s="3"/>
      <c r="AE426" s="8">
        <f t="shared" si="480"/>
        <v>19.550000000000004</v>
      </c>
      <c r="AF426" s="8">
        <f t="shared" si="481"/>
        <v>18.200000000000003</v>
      </c>
      <c r="AG426" s="8">
        <f>AE426/AF425</f>
        <v>1</v>
      </c>
      <c r="AH426" s="8">
        <f>Z426*AG425*AG426</f>
        <v>10.10738954012624</v>
      </c>
      <c r="AI426" s="19">
        <f t="shared" si="482"/>
        <v>49.765581192152837</v>
      </c>
    </row>
    <row r="427" spans="1:35" x14ac:dyDescent="0.25">
      <c r="B427" s="31">
        <v>21</v>
      </c>
      <c r="C427" s="48">
        <f t="shared" si="473"/>
        <v>51.468869223976824</v>
      </c>
      <c r="D427" s="31">
        <f t="shared" si="474"/>
        <v>1.5029781123063117</v>
      </c>
      <c r="K427" s="13"/>
      <c r="L427" s="6">
        <v>21</v>
      </c>
      <c r="M427" s="1">
        <v>29.49</v>
      </c>
      <c r="N427" s="7">
        <f t="shared" si="475"/>
        <v>25.49</v>
      </c>
      <c r="O427" s="38">
        <v>36.19</v>
      </c>
      <c r="P427" s="26">
        <v>35.700000000000003</v>
      </c>
      <c r="Q427" s="3"/>
      <c r="R427" s="8">
        <f t="shared" si="476"/>
        <v>10.7</v>
      </c>
      <c r="S427" s="8">
        <f t="shared" si="477"/>
        <v>10.210000000000004</v>
      </c>
      <c r="T427" s="8">
        <f>R427/S426</f>
        <v>1.0258868648130388</v>
      </c>
      <c r="U427" s="8">
        <f>M427*T427*T426*T425</f>
        <v>24.073954892518142</v>
      </c>
      <c r="V427" s="19">
        <f t="shared" si="478"/>
        <v>50.406103208790078</v>
      </c>
      <c r="W427" s="13"/>
      <c r="X427" s="13"/>
      <c r="Y427" s="6">
        <v>21</v>
      </c>
      <c r="Z427" s="1">
        <v>9.06</v>
      </c>
      <c r="AA427" s="7">
        <f t="shared" si="479"/>
        <v>26.4</v>
      </c>
      <c r="AB427" s="27">
        <v>44.78</v>
      </c>
      <c r="AC427" s="26">
        <v>43.98</v>
      </c>
      <c r="AD427" s="3"/>
      <c r="AE427" s="8">
        <f t="shared" si="480"/>
        <v>18.380000000000003</v>
      </c>
      <c r="AF427" s="8">
        <f t="shared" si="481"/>
        <v>17.579999999999998</v>
      </c>
      <c r="AG427" s="8">
        <f>AE427/AF426</f>
        <v>1.0098901098901099</v>
      </c>
      <c r="AH427" s="8">
        <f>Z427*AG427*AG426*AG425</f>
        <v>8.2791956816853123</v>
      </c>
      <c r="AI427" s="19">
        <f t="shared" si="482"/>
        <v>40.764134326367859</v>
      </c>
    </row>
    <row r="428" spans="1:35" x14ac:dyDescent="0.25">
      <c r="B428" s="31">
        <v>28</v>
      </c>
      <c r="C428" s="48">
        <f t="shared" si="473"/>
        <v>46.852246502299984</v>
      </c>
      <c r="D428" s="31">
        <f t="shared" si="474"/>
        <v>1.1503652308126016</v>
      </c>
      <c r="K428" s="13"/>
      <c r="L428" s="6">
        <v>28</v>
      </c>
      <c r="M428" s="1">
        <v>27.43</v>
      </c>
      <c r="N428" s="7">
        <f t="shared" si="475"/>
        <v>25.49</v>
      </c>
      <c r="O428" s="26">
        <v>35.869999999999997</v>
      </c>
      <c r="P428" s="26">
        <v>35.31</v>
      </c>
      <c r="Q428" s="3"/>
      <c r="R428" s="8">
        <f t="shared" si="476"/>
        <v>10.379999999999999</v>
      </c>
      <c r="S428" s="8">
        <f t="shared" si="477"/>
        <v>9.8200000000000038</v>
      </c>
      <c r="T428" s="8">
        <f>R428/S427</f>
        <v>1.0166503428011748</v>
      </c>
      <c r="U428" s="8">
        <f>M428*T428*T427*T426*T425</f>
        <v>22.765127601628588</v>
      </c>
      <c r="V428" s="19">
        <f t="shared" si="478"/>
        <v>47.665677557848802</v>
      </c>
      <c r="W428" s="13"/>
      <c r="X428" s="13"/>
      <c r="Y428" s="6">
        <v>28</v>
      </c>
      <c r="Z428" s="1">
        <v>8.15</v>
      </c>
      <c r="AA428" s="7">
        <f t="shared" si="479"/>
        <v>26.4</v>
      </c>
      <c r="AB428" s="26">
        <v>44.14</v>
      </c>
      <c r="AC428" s="26">
        <v>42.99</v>
      </c>
      <c r="AD428" s="3"/>
      <c r="AE428" s="8">
        <f t="shared" si="480"/>
        <v>17.740000000000002</v>
      </c>
      <c r="AF428" s="8">
        <f t="shared" si="481"/>
        <v>16.590000000000003</v>
      </c>
      <c r="AG428" s="8">
        <f>AE428/AF427</f>
        <v>1.0091012514220707</v>
      </c>
      <c r="AH428" s="8">
        <f>Z428*AG428*AG427*AG426*AG425</f>
        <v>7.5154035092415405</v>
      </c>
      <c r="AI428" s="19">
        <f t="shared" si="482"/>
        <v>37.003463856432994</v>
      </c>
    </row>
    <row r="429" spans="1:35" x14ac:dyDescent="0.25">
      <c r="B429" s="31">
        <v>35</v>
      </c>
      <c r="C429" s="48">
        <f t="shared" si="473"/>
        <v>42.138650806268643</v>
      </c>
      <c r="D429" s="31">
        <f t="shared" si="474"/>
        <v>0.69347658434089288</v>
      </c>
      <c r="K429" s="13"/>
      <c r="L429" s="6">
        <v>35</v>
      </c>
      <c r="M429" s="1">
        <v>24.09</v>
      </c>
      <c r="N429" s="7">
        <f t="shared" si="475"/>
        <v>25.49</v>
      </c>
      <c r="O429" s="26">
        <v>35.49</v>
      </c>
      <c r="P429" s="26">
        <v>35.03</v>
      </c>
      <c r="Q429" s="3"/>
      <c r="R429" s="8">
        <f t="shared" si="476"/>
        <v>10.000000000000004</v>
      </c>
      <c r="S429" s="8">
        <f t="shared" si="477"/>
        <v>9.5400000000000027</v>
      </c>
      <c r="T429" s="8">
        <f>R429/S428</f>
        <v>1.0183299389002036</v>
      </c>
      <c r="U429" s="8">
        <f>M429*T429*T428*T427*T426*T425</f>
        <v>20.359616514068126</v>
      </c>
      <c r="V429" s="19">
        <f t="shared" si="478"/>
        <v>42.629012801650177</v>
      </c>
      <c r="W429" s="13"/>
      <c r="X429" s="13"/>
      <c r="Y429" s="6">
        <v>35</v>
      </c>
      <c r="Z429" s="1">
        <v>7.15</v>
      </c>
      <c r="AA429" s="7">
        <f t="shared" si="479"/>
        <v>26.4</v>
      </c>
      <c r="AB429" s="26">
        <v>43.12</v>
      </c>
      <c r="AC429" s="26">
        <v>42.21</v>
      </c>
      <c r="AD429" s="3"/>
      <c r="AE429" s="8">
        <f t="shared" si="480"/>
        <v>16.72</v>
      </c>
      <c r="AF429" s="8">
        <f t="shared" si="481"/>
        <v>15.810000000000002</v>
      </c>
      <c r="AG429" s="8">
        <f>AE429/AF428</f>
        <v>1.0078360458107292</v>
      </c>
      <c r="AH429" s="8">
        <f>Z429*AG429*AG428*AG427*AG426*AG425</f>
        <v>6.6449332602817686</v>
      </c>
      <c r="AI429" s="19">
        <f t="shared" si="482"/>
        <v>32.717544363770401</v>
      </c>
    </row>
    <row r="430" spans="1:35" x14ac:dyDescent="0.25">
      <c r="B430" s="31">
        <v>42</v>
      </c>
      <c r="C430" s="78">
        <f t="shared" si="473"/>
        <v>36.609400971828634</v>
      </c>
      <c r="D430" s="31">
        <f t="shared" si="474"/>
        <v>1.5784760286213186</v>
      </c>
      <c r="K430" s="13"/>
      <c r="L430" s="6">
        <v>42</v>
      </c>
      <c r="M430" s="1">
        <v>21.23</v>
      </c>
      <c r="N430" s="7">
        <f t="shared" si="475"/>
        <v>25.49</v>
      </c>
      <c r="O430" s="26">
        <v>35.07</v>
      </c>
      <c r="P430" s="26">
        <v>34.5</v>
      </c>
      <c r="Q430" s="3"/>
      <c r="R430" s="8">
        <f t="shared" si="476"/>
        <v>9.5800000000000018</v>
      </c>
      <c r="S430" s="8">
        <f t="shared" si="477"/>
        <v>9.0100000000000016</v>
      </c>
      <c r="T430" s="8">
        <f>R430/S429</f>
        <v>1.0041928721174003</v>
      </c>
      <c r="U430" s="8">
        <f>M430*T430*T429*T428*T427*T426*T425</f>
        <v>18.017723671309991</v>
      </c>
      <c r="V430" s="19">
        <f t="shared" si="478"/>
        <v>37.725552075607183</v>
      </c>
      <c r="W430" s="13"/>
      <c r="X430" s="13"/>
      <c r="Y430" s="6">
        <v>42</v>
      </c>
      <c r="Z430" s="1">
        <v>6.03</v>
      </c>
      <c r="AA430" s="7">
        <f t="shared" si="479"/>
        <v>26.4</v>
      </c>
      <c r="AB430" s="26">
        <v>42.23</v>
      </c>
      <c r="AC430" s="26">
        <v>41.3</v>
      </c>
      <c r="AD430" s="3"/>
      <c r="AE430" s="8">
        <f t="shared" si="480"/>
        <v>15.829999999999998</v>
      </c>
      <c r="AF430" s="8">
        <f t="shared" si="481"/>
        <v>14.899999999999999</v>
      </c>
      <c r="AG430" s="8">
        <f>AE430/AF429</f>
        <v>1.0012650221378872</v>
      </c>
      <c r="AH430" s="8">
        <f>Z430*AG430*AG429*AG428*AG427*AG426*AG425</f>
        <v>5.61113785527324</v>
      </c>
      <c r="AI430" s="19">
        <f t="shared" si="482"/>
        <v>27.627463590710196</v>
      </c>
    </row>
    <row r="431" spans="1:35" ht="15.75" thickBot="1" x14ac:dyDescent="0.3">
      <c r="T431" s="45">
        <f>SUM(T425:T430)</f>
        <v>5.8606190087108896</v>
      </c>
      <c r="AG431" s="45">
        <f>SUM(AG425:AG430)</f>
        <v>5.9329616808387948</v>
      </c>
    </row>
    <row r="432" spans="1:35" ht="15.75" thickBot="1" x14ac:dyDescent="0.3">
      <c r="K432" s="15">
        <v>7000</v>
      </c>
      <c r="L432" s="93">
        <v>35667</v>
      </c>
      <c r="M432" s="94"/>
      <c r="N432" s="94"/>
      <c r="O432" s="94"/>
      <c r="P432" s="94"/>
      <c r="Q432" s="94"/>
      <c r="R432" s="94"/>
      <c r="S432" s="94"/>
      <c r="T432" s="94"/>
      <c r="U432" s="94"/>
      <c r="V432" s="95"/>
      <c r="W432" s="13"/>
      <c r="X432" s="15">
        <v>7001</v>
      </c>
      <c r="Y432" s="93">
        <v>35668</v>
      </c>
      <c r="Z432" s="94"/>
      <c r="AA432" s="94"/>
      <c r="AB432" s="94"/>
      <c r="AC432" s="94"/>
      <c r="AD432" s="94"/>
      <c r="AE432" s="94"/>
      <c r="AF432" s="94"/>
      <c r="AG432" s="94"/>
      <c r="AH432" s="94"/>
      <c r="AI432" s="95"/>
    </row>
    <row r="433" spans="1:35" ht="57" x14ac:dyDescent="0.25">
      <c r="B433" s="31" t="s">
        <v>51</v>
      </c>
      <c r="C433" s="31" t="s">
        <v>49</v>
      </c>
      <c r="D433" s="31" t="s">
        <v>50</v>
      </c>
      <c r="K433" s="13"/>
      <c r="L433" s="10" t="s">
        <v>0</v>
      </c>
      <c r="M433" s="11" t="s">
        <v>1</v>
      </c>
      <c r="N433" s="11" t="s">
        <v>2</v>
      </c>
      <c r="O433" s="11" t="s">
        <v>3</v>
      </c>
      <c r="P433" s="12" t="s">
        <v>4</v>
      </c>
      <c r="Q433" s="12" t="s">
        <v>5</v>
      </c>
      <c r="R433" s="11" t="s">
        <v>9</v>
      </c>
      <c r="S433" s="11" t="s">
        <v>10</v>
      </c>
      <c r="T433" s="11" t="s">
        <v>6</v>
      </c>
      <c r="U433" s="11" t="s">
        <v>7</v>
      </c>
      <c r="V433" s="5" t="s">
        <v>8</v>
      </c>
      <c r="W433" s="13"/>
      <c r="X433" s="13"/>
      <c r="Y433" s="10" t="s">
        <v>0</v>
      </c>
      <c r="Z433" s="11" t="s">
        <v>1</v>
      </c>
      <c r="AA433" s="11" t="s">
        <v>2</v>
      </c>
      <c r="AB433" s="11" t="s">
        <v>3</v>
      </c>
      <c r="AC433" s="12" t="s">
        <v>4</v>
      </c>
      <c r="AD433" s="12" t="s">
        <v>5</v>
      </c>
      <c r="AE433" s="11" t="s">
        <v>9</v>
      </c>
      <c r="AF433" s="11" t="s">
        <v>10</v>
      </c>
      <c r="AG433" s="11" t="s">
        <v>6</v>
      </c>
      <c r="AH433" s="11" t="s">
        <v>7</v>
      </c>
      <c r="AI433" s="5" t="s">
        <v>8</v>
      </c>
    </row>
    <row r="434" spans="1:35" x14ac:dyDescent="0.25">
      <c r="B434" s="31">
        <v>0</v>
      </c>
      <c r="C434" s="48">
        <f>AVERAGE(AI424,AI434)</f>
        <v>100</v>
      </c>
      <c r="D434" s="31">
        <f>STDEV(AI424,AI434)</f>
        <v>0</v>
      </c>
      <c r="K434" s="13"/>
      <c r="L434" s="6">
        <v>0</v>
      </c>
      <c r="M434" s="1">
        <v>47.46</v>
      </c>
      <c r="N434" s="26">
        <v>25.25</v>
      </c>
      <c r="O434" s="9"/>
      <c r="P434" s="26">
        <v>42</v>
      </c>
      <c r="Q434" s="7">
        <f>P434-N434</f>
        <v>16.75</v>
      </c>
      <c r="R434" s="2"/>
      <c r="S434" s="2"/>
      <c r="T434" s="2"/>
      <c r="U434" s="8">
        <f>M434</f>
        <v>47.46</v>
      </c>
      <c r="V434" s="19">
        <f>100*U434/$M$434</f>
        <v>100</v>
      </c>
      <c r="W434" s="13"/>
      <c r="X434" s="13"/>
      <c r="Y434" s="6">
        <v>0</v>
      </c>
      <c r="Z434" s="1">
        <v>22.95</v>
      </c>
      <c r="AA434" s="26">
        <v>28.06</v>
      </c>
      <c r="AB434" s="9"/>
      <c r="AC434" s="26">
        <v>50.08</v>
      </c>
      <c r="AD434" s="7">
        <f>AC434-AA434</f>
        <v>22.02</v>
      </c>
      <c r="AE434" s="2"/>
      <c r="AF434" s="2"/>
      <c r="AG434" s="2"/>
      <c r="AH434" s="8">
        <f>Z434</f>
        <v>22.95</v>
      </c>
      <c r="AI434" s="19">
        <f>100*AH434/$Z$434</f>
        <v>100</v>
      </c>
    </row>
    <row r="435" spans="1:35" x14ac:dyDescent="0.25">
      <c r="B435" s="31">
        <v>7</v>
      </c>
      <c r="C435" s="78">
        <f t="shared" ref="C435:C440" si="483">AVERAGE(AI425,AI435)</f>
        <v>60.013416814174803</v>
      </c>
      <c r="D435" s="31">
        <f t="shared" ref="D435:D440" si="484">STDEV(AI425,AI435)</f>
        <v>1.8281597849050988</v>
      </c>
      <c r="K435" s="13"/>
      <c r="L435" s="6">
        <v>7</v>
      </c>
      <c r="M435" s="1">
        <v>34.54</v>
      </c>
      <c r="N435" s="7">
        <f t="shared" ref="N435:N440" si="485">N434</f>
        <v>25.25</v>
      </c>
      <c r="O435" s="27">
        <v>38.65</v>
      </c>
      <c r="P435" s="26">
        <v>38.03</v>
      </c>
      <c r="Q435" s="3"/>
      <c r="R435" s="8">
        <f t="shared" ref="R435:R440" si="486">O435-N435</f>
        <v>13.399999999999999</v>
      </c>
      <c r="S435" s="8">
        <f t="shared" ref="S435:S440" si="487">P435-N435</f>
        <v>12.780000000000001</v>
      </c>
      <c r="T435" s="8">
        <f>R435/Q434</f>
        <v>0.79999999999999993</v>
      </c>
      <c r="U435" s="8">
        <f>M435*T435</f>
        <v>27.631999999999998</v>
      </c>
      <c r="V435" s="19">
        <f t="shared" ref="V435:V440" si="488">100*U435/$M$434</f>
        <v>58.221660345554149</v>
      </c>
      <c r="W435" s="13"/>
      <c r="X435" s="13"/>
      <c r="Y435" s="6">
        <v>7</v>
      </c>
      <c r="Z435" s="1">
        <v>15.6</v>
      </c>
      <c r="AA435" s="7">
        <f t="shared" ref="AA435:AA440" si="489">AA434</f>
        <v>28.06</v>
      </c>
      <c r="AB435" s="27">
        <v>47.92</v>
      </c>
      <c r="AC435" s="26">
        <v>47.03</v>
      </c>
      <c r="AD435" s="3"/>
      <c r="AE435" s="8">
        <f t="shared" ref="AE435:AE440" si="490">AB435-AA435</f>
        <v>19.860000000000003</v>
      </c>
      <c r="AF435" s="8">
        <f t="shared" ref="AF435:AF440" si="491">AC435-AA435</f>
        <v>18.970000000000002</v>
      </c>
      <c r="AG435" s="8">
        <f>AE435/AD434</f>
        <v>0.90190735694822899</v>
      </c>
      <c r="AH435" s="8">
        <f>Z435*AG435</f>
        <v>14.069754768392372</v>
      </c>
      <c r="AI435" s="19">
        <f t="shared" ref="AI435:AI440" si="492">100*AH435/$Z$434</f>
        <v>61.306120995173735</v>
      </c>
    </row>
    <row r="436" spans="1:35" x14ac:dyDescent="0.25">
      <c r="B436" s="31">
        <v>14</v>
      </c>
      <c r="C436" s="48">
        <f t="shared" si="483"/>
        <v>48.918540917020046</v>
      </c>
      <c r="D436" s="31">
        <f t="shared" si="484"/>
        <v>1.1978958449690309</v>
      </c>
      <c r="K436" s="13"/>
      <c r="L436" s="6">
        <v>14</v>
      </c>
      <c r="M436" s="1">
        <v>32.82</v>
      </c>
      <c r="N436" s="7">
        <f t="shared" si="485"/>
        <v>25.25</v>
      </c>
      <c r="O436" s="27">
        <v>38.25</v>
      </c>
      <c r="P436" s="26">
        <v>37.729999999999997</v>
      </c>
      <c r="Q436" s="3"/>
      <c r="R436" s="8">
        <f t="shared" si="486"/>
        <v>13</v>
      </c>
      <c r="S436" s="8">
        <f t="shared" si="487"/>
        <v>12.479999999999997</v>
      </c>
      <c r="T436" s="8">
        <f>R436/S435</f>
        <v>1.0172143974960874</v>
      </c>
      <c r="U436" s="8">
        <f>M436*T435*T436</f>
        <v>26.707981220657267</v>
      </c>
      <c r="V436" s="19">
        <f t="shared" si="488"/>
        <v>56.274718121907426</v>
      </c>
      <c r="W436" s="13"/>
      <c r="X436" s="13"/>
      <c r="Y436" s="6">
        <v>14</v>
      </c>
      <c r="Z436" s="1">
        <v>12.13</v>
      </c>
      <c r="AA436" s="7">
        <f t="shared" si="489"/>
        <v>28.06</v>
      </c>
      <c r="AB436" s="27">
        <v>47.19</v>
      </c>
      <c r="AC436" s="26">
        <v>46.35</v>
      </c>
      <c r="AD436" s="3"/>
      <c r="AE436" s="8">
        <f t="shared" si="490"/>
        <v>19.13</v>
      </c>
      <c r="AF436" s="8">
        <f t="shared" si="491"/>
        <v>18.290000000000003</v>
      </c>
      <c r="AG436" s="8">
        <f>AE436/AF435</f>
        <v>1.0084343700579861</v>
      </c>
      <c r="AH436" s="8">
        <f>Z436*AG435*AG436</f>
        <v>11.032409397313124</v>
      </c>
      <c r="AI436" s="19">
        <f t="shared" si="492"/>
        <v>48.071500641887255</v>
      </c>
    </row>
    <row r="437" spans="1:35" x14ac:dyDescent="0.25">
      <c r="B437" s="31">
        <v>21</v>
      </c>
      <c r="C437" s="48">
        <f t="shared" si="483"/>
        <v>40.688489046472199</v>
      </c>
      <c r="D437" s="31">
        <f t="shared" si="484"/>
        <v>0.10697858075795645</v>
      </c>
      <c r="K437" s="13"/>
      <c r="L437" s="6">
        <v>21</v>
      </c>
      <c r="M437" s="1">
        <v>30.13</v>
      </c>
      <c r="N437" s="7">
        <f t="shared" si="485"/>
        <v>25.25</v>
      </c>
      <c r="O437" s="27">
        <v>37.94</v>
      </c>
      <c r="P437" s="26">
        <v>37.6</v>
      </c>
      <c r="Q437" s="3"/>
      <c r="R437" s="8">
        <f t="shared" si="486"/>
        <v>12.689999999999998</v>
      </c>
      <c r="S437" s="8">
        <f t="shared" si="487"/>
        <v>12.350000000000001</v>
      </c>
      <c r="T437" s="8">
        <f>R437/S436</f>
        <v>1.0168269230769231</v>
      </c>
      <c r="U437" s="8">
        <f>M437*T437*T436*T435</f>
        <v>24.931514084507036</v>
      </c>
      <c r="V437" s="19">
        <f t="shared" si="488"/>
        <v>52.531635239163577</v>
      </c>
      <c r="W437" s="13"/>
      <c r="X437" s="13"/>
      <c r="Y437" s="6">
        <v>21</v>
      </c>
      <c r="Z437" s="1">
        <v>10.220000000000001</v>
      </c>
      <c r="AA437" s="7">
        <f t="shared" si="489"/>
        <v>28.06</v>
      </c>
      <c r="AB437" s="27">
        <v>46.4</v>
      </c>
      <c r="AC437" s="26">
        <v>45.78</v>
      </c>
      <c r="AD437" s="3"/>
      <c r="AE437" s="8">
        <f t="shared" si="490"/>
        <v>18.34</v>
      </c>
      <c r="AF437" s="8">
        <f t="shared" si="491"/>
        <v>17.720000000000002</v>
      </c>
      <c r="AG437" s="8">
        <f>AE437/AF436</f>
        <v>1.0027337342810276</v>
      </c>
      <c r="AH437" s="8">
        <f>Z437*AG437*AG436*AG435</f>
        <v>9.3206476444293145</v>
      </c>
      <c r="AI437" s="19">
        <f t="shared" si="492"/>
        <v>40.612843766576532</v>
      </c>
    </row>
    <row r="438" spans="1:35" x14ac:dyDescent="0.25">
      <c r="B438" s="31">
        <v>28</v>
      </c>
      <c r="C438" s="48">
        <f t="shared" si="483"/>
        <v>35.745703048869686</v>
      </c>
      <c r="D438" s="31">
        <f t="shared" si="484"/>
        <v>1.7787423922773717</v>
      </c>
      <c r="K438" s="13"/>
      <c r="L438" s="6">
        <v>28</v>
      </c>
      <c r="M438" s="1">
        <v>26.11</v>
      </c>
      <c r="N438" s="7">
        <f t="shared" si="485"/>
        <v>25.25</v>
      </c>
      <c r="O438" s="26">
        <v>37.74</v>
      </c>
      <c r="P438" s="26">
        <v>37.33</v>
      </c>
      <c r="Q438" s="3"/>
      <c r="R438" s="8">
        <f t="shared" si="486"/>
        <v>12.490000000000002</v>
      </c>
      <c r="S438" s="8">
        <f t="shared" si="487"/>
        <v>12.079999999999998</v>
      </c>
      <c r="T438" s="8">
        <f>R438/S437</f>
        <v>1.011336032388664</v>
      </c>
      <c r="U438" s="8">
        <f>M438*T438*T437*T436*T435</f>
        <v>21.850021811028107</v>
      </c>
      <c r="V438" s="19">
        <f t="shared" si="488"/>
        <v>46.038815446751165</v>
      </c>
      <c r="W438" s="13"/>
      <c r="X438" s="13"/>
      <c r="Y438" s="6">
        <v>28</v>
      </c>
      <c r="Z438" s="1">
        <v>8.6300000000000008</v>
      </c>
      <c r="AA438" s="7">
        <f t="shared" si="489"/>
        <v>28.06</v>
      </c>
      <c r="AB438" s="26">
        <v>45.88</v>
      </c>
      <c r="AC438" s="26">
        <v>45.15</v>
      </c>
      <c r="AD438" s="3"/>
      <c r="AE438" s="8">
        <f t="shared" si="490"/>
        <v>17.820000000000004</v>
      </c>
      <c r="AF438" s="8">
        <f t="shared" si="491"/>
        <v>17.09</v>
      </c>
      <c r="AG438" s="8">
        <f>AE438/AF437</f>
        <v>1.0056433408577878</v>
      </c>
      <c r="AH438" s="8">
        <f>Z438*AG438*AG437*AG436*AG435</f>
        <v>7.9149827443798122</v>
      </c>
      <c r="AI438" s="19">
        <f t="shared" si="492"/>
        <v>34.487942241306371</v>
      </c>
    </row>
    <row r="439" spans="1:35" x14ac:dyDescent="0.25">
      <c r="B439" s="31">
        <v>35</v>
      </c>
      <c r="C439" s="48">
        <f t="shared" si="483"/>
        <v>31.264916395103366</v>
      </c>
      <c r="D439" s="31">
        <f t="shared" si="484"/>
        <v>2.0543261743713992</v>
      </c>
      <c r="K439" s="13"/>
      <c r="L439" s="6">
        <v>35</v>
      </c>
      <c r="M439" s="1">
        <v>23.62</v>
      </c>
      <c r="N439" s="7">
        <f t="shared" si="485"/>
        <v>25.25</v>
      </c>
      <c r="O439" s="26">
        <v>37.33</v>
      </c>
      <c r="P439" s="26">
        <v>36.83</v>
      </c>
      <c r="Q439" s="3"/>
      <c r="R439" s="8">
        <f t="shared" si="486"/>
        <v>12.079999999999998</v>
      </c>
      <c r="S439" s="8">
        <f t="shared" si="487"/>
        <v>11.579999999999998</v>
      </c>
      <c r="T439" s="8">
        <f>R439/S438</f>
        <v>1</v>
      </c>
      <c r="U439" s="8">
        <f>M439*T439*T438*T437*T436*T435</f>
        <v>19.766277869647027</v>
      </c>
      <c r="V439" s="19">
        <f t="shared" si="488"/>
        <v>41.648288810887117</v>
      </c>
      <c r="W439" s="13"/>
      <c r="X439" s="13"/>
      <c r="Y439" s="6">
        <v>35</v>
      </c>
      <c r="Z439" s="1">
        <v>7.46</v>
      </c>
      <c r="AA439" s="7">
        <f t="shared" si="489"/>
        <v>28.06</v>
      </c>
      <c r="AB439" s="26">
        <v>45.15</v>
      </c>
      <c r="AC439" s="26">
        <v>44.29</v>
      </c>
      <c r="AD439" s="3"/>
      <c r="AE439" s="8">
        <f t="shared" si="490"/>
        <v>17.09</v>
      </c>
      <c r="AF439" s="8">
        <f t="shared" si="491"/>
        <v>16.23</v>
      </c>
      <c r="AG439" s="8">
        <f>AE439/AF438</f>
        <v>1</v>
      </c>
      <c r="AH439" s="8">
        <f>Z439*AG439*AG438*AG437*AG436*AG435</f>
        <v>6.8419201938671383</v>
      </c>
      <c r="AI439" s="19">
        <f t="shared" si="492"/>
        <v>29.812288426436332</v>
      </c>
    </row>
    <row r="440" spans="1:35" x14ac:dyDescent="0.25">
      <c r="B440" s="31">
        <v>42</v>
      </c>
      <c r="C440" s="78">
        <f t="shared" si="483"/>
        <v>26.27750056488356</v>
      </c>
      <c r="D440" s="31">
        <f t="shared" si="484"/>
        <v>1.909136019826249</v>
      </c>
      <c r="K440" s="13"/>
      <c r="L440" s="6">
        <v>42</v>
      </c>
      <c r="M440" s="1">
        <v>20.059999999999999</v>
      </c>
      <c r="N440" s="7">
        <f t="shared" si="485"/>
        <v>25.25</v>
      </c>
      <c r="O440" s="26">
        <v>36.869999999999997</v>
      </c>
      <c r="P440" s="26">
        <v>36.39</v>
      </c>
      <c r="Q440" s="3"/>
      <c r="R440" s="8">
        <f t="shared" si="486"/>
        <v>11.619999999999997</v>
      </c>
      <c r="S440" s="8">
        <f t="shared" si="487"/>
        <v>11.14</v>
      </c>
      <c r="T440" s="8">
        <f>R440/S439</f>
        <v>1.003454231433506</v>
      </c>
      <c r="U440" s="8">
        <f>M440*T440*T439*T438*T437*T436*T435</f>
        <v>16.845096387376575</v>
      </c>
      <c r="V440" s="19">
        <f t="shared" si="488"/>
        <v>35.493249868050093</v>
      </c>
      <c r="W440" s="13"/>
      <c r="X440" s="13"/>
      <c r="Y440" s="6">
        <v>42</v>
      </c>
      <c r="Z440" s="1">
        <v>6.23</v>
      </c>
      <c r="AA440" s="7">
        <f t="shared" si="489"/>
        <v>28.06</v>
      </c>
      <c r="AB440" s="26">
        <v>44.31</v>
      </c>
      <c r="AC440" s="26">
        <v>43.24</v>
      </c>
      <c r="AD440" s="3"/>
      <c r="AE440" s="8">
        <f t="shared" si="490"/>
        <v>16.250000000000004</v>
      </c>
      <c r="AF440" s="8">
        <f t="shared" si="491"/>
        <v>15.180000000000003</v>
      </c>
      <c r="AG440" s="8">
        <f>AE440/AF439</f>
        <v>1.0012322858903266</v>
      </c>
      <c r="AH440" s="8">
        <f>Z440*AG440*AG439*AG438*AG437*AG436*AG435</f>
        <v>5.7208698652135643</v>
      </c>
      <c r="AI440" s="19">
        <f t="shared" si="492"/>
        <v>24.927537539056924</v>
      </c>
    </row>
    <row r="441" spans="1:35" x14ac:dyDescent="0.25">
      <c r="K441" s="13"/>
      <c r="L441" s="34"/>
      <c r="M441" s="18"/>
      <c r="N441" s="18"/>
      <c r="O441" s="18"/>
      <c r="P441" s="18"/>
      <c r="Q441" s="18"/>
      <c r="R441" s="33"/>
      <c r="S441" s="33"/>
      <c r="T441" s="45">
        <f>SUM(T435:T440)</f>
        <v>5.8488315843951808</v>
      </c>
      <c r="U441" s="33"/>
      <c r="V441" s="32"/>
      <c r="W441" s="13"/>
      <c r="X441" s="13"/>
      <c r="Y441" s="34"/>
      <c r="Z441" t="s">
        <v>39</v>
      </c>
      <c r="AA441" s="18"/>
      <c r="AB441" s="18"/>
      <c r="AC441" s="18"/>
      <c r="AD441" s="18"/>
      <c r="AE441" s="33"/>
      <c r="AF441" s="33"/>
      <c r="AG441" s="45">
        <f>SUM(AG435:AG440)</f>
        <v>5.919951088035357</v>
      </c>
      <c r="AH441" s="33"/>
      <c r="AI441" s="32"/>
    </row>
    <row r="442" spans="1:35" ht="15.75" thickBot="1" x14ac:dyDescent="0.3"/>
    <row r="443" spans="1:35" ht="15.75" thickBot="1" x14ac:dyDescent="0.3">
      <c r="A443" s="35">
        <v>22</v>
      </c>
      <c r="B443" s="35" t="s">
        <v>30</v>
      </c>
      <c r="C443" s="35"/>
      <c r="D443" s="35"/>
      <c r="E443" s="35"/>
      <c r="F443" s="35"/>
      <c r="G443" s="35"/>
      <c r="H443" s="35"/>
      <c r="I443" s="35"/>
      <c r="J443" s="35"/>
      <c r="K443" s="15">
        <v>7000</v>
      </c>
      <c r="L443" s="96">
        <v>35706</v>
      </c>
      <c r="M443" s="97"/>
      <c r="N443" s="97"/>
      <c r="O443" s="97"/>
      <c r="P443" s="97"/>
      <c r="Q443" s="97"/>
      <c r="R443" s="97"/>
      <c r="S443" s="97"/>
      <c r="T443" s="97"/>
      <c r="U443" s="97"/>
      <c r="V443" s="98"/>
      <c r="W443" s="13"/>
      <c r="X443" s="15">
        <v>7001</v>
      </c>
      <c r="Y443" s="96">
        <v>35707</v>
      </c>
      <c r="Z443" s="97"/>
      <c r="AA443" s="97"/>
      <c r="AB443" s="97"/>
      <c r="AC443" s="97"/>
      <c r="AD443" s="97"/>
      <c r="AE443" s="97"/>
      <c r="AF443" s="97"/>
      <c r="AG443" s="97"/>
      <c r="AH443" s="97"/>
      <c r="AI443" s="98"/>
    </row>
    <row r="444" spans="1:35" ht="57" x14ac:dyDescent="0.25">
      <c r="B444" s="31" t="s">
        <v>52</v>
      </c>
      <c r="C444" s="31" t="s">
        <v>49</v>
      </c>
      <c r="D444" s="31" t="s">
        <v>50</v>
      </c>
      <c r="K444" s="13"/>
      <c r="L444" s="10" t="s">
        <v>0</v>
      </c>
      <c r="M444" s="11" t="s">
        <v>1</v>
      </c>
      <c r="N444" s="11" t="s">
        <v>2</v>
      </c>
      <c r="O444" s="11" t="s">
        <v>3</v>
      </c>
      <c r="P444" s="12" t="s">
        <v>4</v>
      </c>
      <c r="Q444" s="12" t="s">
        <v>5</v>
      </c>
      <c r="R444" s="11" t="s">
        <v>9</v>
      </c>
      <c r="S444" s="11" t="s">
        <v>10</v>
      </c>
      <c r="T444" s="11" t="s">
        <v>6</v>
      </c>
      <c r="U444" s="11" t="s">
        <v>7</v>
      </c>
      <c r="V444" s="5" t="s">
        <v>8</v>
      </c>
      <c r="W444" s="13"/>
      <c r="X444" s="13"/>
      <c r="Y444" s="10" t="s">
        <v>0</v>
      </c>
      <c r="Z444" s="11" t="s">
        <v>1</v>
      </c>
      <c r="AA444" s="11" t="s">
        <v>2</v>
      </c>
      <c r="AB444" s="11" t="s">
        <v>3</v>
      </c>
      <c r="AC444" s="12" t="s">
        <v>4</v>
      </c>
      <c r="AD444" s="12" t="s">
        <v>5</v>
      </c>
      <c r="AE444" s="11" t="s">
        <v>9</v>
      </c>
      <c r="AF444" s="11" t="s">
        <v>10</v>
      </c>
      <c r="AG444" s="11" t="s">
        <v>6</v>
      </c>
      <c r="AH444" s="11" t="s">
        <v>7</v>
      </c>
      <c r="AI444" s="5" t="s">
        <v>8</v>
      </c>
    </row>
    <row r="445" spans="1:35" x14ac:dyDescent="0.25">
      <c r="B445" s="31">
        <v>0</v>
      </c>
      <c r="C445" s="48">
        <f>AVERAGE(V445,V455)</f>
        <v>100</v>
      </c>
      <c r="D445" s="31">
        <f>STDEV(V445,V455)</f>
        <v>0</v>
      </c>
      <c r="K445" s="13"/>
      <c r="L445" s="6">
        <v>0</v>
      </c>
      <c r="M445" s="1">
        <v>48.1</v>
      </c>
      <c r="N445" s="26">
        <v>24.81</v>
      </c>
      <c r="O445" s="9"/>
      <c r="P445" s="26">
        <v>39.67</v>
      </c>
      <c r="Q445" s="7">
        <f>P445-N445</f>
        <v>14.860000000000003</v>
      </c>
      <c r="R445" s="2"/>
      <c r="S445" s="2"/>
      <c r="T445" s="2"/>
      <c r="U445" s="8">
        <f>M445</f>
        <v>48.1</v>
      </c>
      <c r="V445" s="19">
        <f>100*U445/$M$445</f>
        <v>100</v>
      </c>
      <c r="W445" s="13"/>
      <c r="X445" s="13"/>
      <c r="Y445" s="6">
        <v>0</v>
      </c>
      <c r="Z445" s="1">
        <v>20.34</v>
      </c>
      <c r="AA445" s="26">
        <v>26.82</v>
      </c>
      <c r="AB445" s="9"/>
      <c r="AC445" s="26">
        <v>47.54</v>
      </c>
      <c r="AD445" s="7">
        <f>AC445-AA445</f>
        <v>20.72</v>
      </c>
      <c r="AE445" s="2"/>
      <c r="AF445" s="2"/>
      <c r="AG445" s="2"/>
      <c r="AH445" s="8">
        <f>Z445</f>
        <v>20.34</v>
      </c>
      <c r="AI445" s="19">
        <f>100*AH445/$Z$445</f>
        <v>100</v>
      </c>
    </row>
    <row r="446" spans="1:35" x14ac:dyDescent="0.25">
      <c r="B446" s="31">
        <v>7</v>
      </c>
      <c r="C446" s="48">
        <f t="shared" ref="C446:C451" si="493">AVERAGE(V446,V456)</f>
        <v>63.141495531042381</v>
      </c>
      <c r="D446" s="31">
        <f t="shared" ref="D446:D451" si="494">STDEV(V446,V456)</f>
        <v>2.6423273048831124</v>
      </c>
      <c r="K446" s="13"/>
      <c r="L446" s="6">
        <v>7</v>
      </c>
      <c r="M446" s="1">
        <v>36.68</v>
      </c>
      <c r="N446" s="7">
        <f t="shared" ref="N446:N451" si="495">N445</f>
        <v>24.81</v>
      </c>
      <c r="O446" s="27">
        <v>36.75</v>
      </c>
      <c r="P446" s="26">
        <v>36.29</v>
      </c>
      <c r="Q446" s="3"/>
      <c r="R446" s="8">
        <f t="shared" ref="R446:R451" si="496">O446-N446</f>
        <v>11.940000000000001</v>
      </c>
      <c r="S446" s="8">
        <f t="shared" ref="S446:S451" si="497">P446-N446</f>
        <v>11.48</v>
      </c>
      <c r="T446" s="8">
        <f>R446/Q445</f>
        <v>0.80349932705248983</v>
      </c>
      <c r="U446" s="8">
        <f>M446*T446</f>
        <v>29.472355316285327</v>
      </c>
      <c r="V446" s="19">
        <f t="shared" ref="V446:V451" si="498">100*U446/$M$445</f>
        <v>61.273087975645161</v>
      </c>
      <c r="W446" s="13"/>
      <c r="X446" s="13"/>
      <c r="Y446" s="6">
        <v>7</v>
      </c>
      <c r="Z446" s="1">
        <v>14.79</v>
      </c>
      <c r="AA446" s="7">
        <f t="shared" ref="AA446:AA451" si="499">AA445</f>
        <v>26.82</v>
      </c>
      <c r="AB446" s="27">
        <v>45.82</v>
      </c>
      <c r="AC446" s="26">
        <v>44.73</v>
      </c>
      <c r="AD446" s="3"/>
      <c r="AE446" s="8">
        <f t="shared" ref="AE446:AE451" si="500">AB446-AA446</f>
        <v>19</v>
      </c>
      <c r="AF446" s="8">
        <f t="shared" ref="AF446:AF451" si="501">AC446-AA446</f>
        <v>17.909999999999997</v>
      </c>
      <c r="AG446" s="8">
        <f>AE446/AD445</f>
        <v>0.91698841698841704</v>
      </c>
      <c r="AH446" s="8">
        <f>Z446*AG446</f>
        <v>13.562258687258687</v>
      </c>
      <c r="AI446" s="19">
        <f t="shared" ref="AI446:AI451" si="502">100*AH446/$Z$445</f>
        <v>66.677771323789017</v>
      </c>
    </row>
    <row r="447" spans="1:35" x14ac:dyDescent="0.25">
      <c r="B447" s="31">
        <v>14</v>
      </c>
      <c r="C447" s="48">
        <f t="shared" si="493"/>
        <v>54.400036232675689</v>
      </c>
      <c r="D447" s="31">
        <f t="shared" si="494"/>
        <v>1.151633866535829</v>
      </c>
      <c r="K447" s="13"/>
      <c r="L447" s="6">
        <v>14</v>
      </c>
      <c r="M447" s="1">
        <v>31.61</v>
      </c>
      <c r="N447" s="7">
        <f t="shared" si="495"/>
        <v>24.81</v>
      </c>
      <c r="O447" s="27">
        <v>36.46</v>
      </c>
      <c r="P447" s="26">
        <v>36.07</v>
      </c>
      <c r="Q447" s="3"/>
      <c r="R447" s="8">
        <f t="shared" si="496"/>
        <v>11.650000000000002</v>
      </c>
      <c r="S447" s="8">
        <f t="shared" si="497"/>
        <v>11.260000000000002</v>
      </c>
      <c r="T447" s="8">
        <f>R447/S446</f>
        <v>1.014808362369338</v>
      </c>
      <c r="U447" s="8">
        <f>M447*T446*T447</f>
        <v>25.774725603894183</v>
      </c>
      <c r="V447" s="19">
        <f t="shared" si="498"/>
        <v>53.585708116204124</v>
      </c>
      <c r="W447" s="13"/>
      <c r="X447" s="13"/>
      <c r="Y447" s="6">
        <v>14</v>
      </c>
      <c r="Z447" s="1">
        <v>10.72</v>
      </c>
      <c r="AA447" s="7">
        <f t="shared" si="499"/>
        <v>26.82</v>
      </c>
      <c r="AB447" s="27">
        <v>44.86</v>
      </c>
      <c r="AC447" s="26">
        <v>44.12</v>
      </c>
      <c r="AD447" s="3"/>
      <c r="AE447" s="8">
        <f t="shared" si="500"/>
        <v>18.04</v>
      </c>
      <c r="AF447" s="8">
        <f t="shared" si="501"/>
        <v>17.299999999999997</v>
      </c>
      <c r="AG447" s="8">
        <f>AE447/AF446</f>
        <v>1.0072585147962034</v>
      </c>
      <c r="AH447" s="8">
        <f>Z447*AG446*AG447</f>
        <v>9.90146787131712</v>
      </c>
      <c r="AI447" s="19">
        <f t="shared" si="502"/>
        <v>48.679783044823601</v>
      </c>
    </row>
    <row r="448" spans="1:35" x14ac:dyDescent="0.25">
      <c r="B448" s="31">
        <v>21</v>
      </c>
      <c r="C448" s="48">
        <f t="shared" si="493"/>
        <v>48.457257606050618</v>
      </c>
      <c r="D448" s="31">
        <f t="shared" si="494"/>
        <v>2.8028333229924902</v>
      </c>
      <c r="K448" s="13"/>
      <c r="L448" s="6">
        <v>21</v>
      </c>
      <c r="M448" s="1">
        <v>27.44</v>
      </c>
      <c r="N448" s="7">
        <f t="shared" si="495"/>
        <v>24.81</v>
      </c>
      <c r="O448" s="27">
        <v>36.06</v>
      </c>
      <c r="P448" s="26">
        <v>35.65</v>
      </c>
      <c r="Q448" s="3"/>
      <c r="R448" s="8">
        <f t="shared" si="496"/>
        <v>11.250000000000004</v>
      </c>
      <c r="S448" s="8">
        <f t="shared" si="497"/>
        <v>10.84</v>
      </c>
      <c r="T448" s="8">
        <f>R448/S447</f>
        <v>0.99911190053285981</v>
      </c>
      <c r="U448" s="8">
        <f>M448*T448*T447*T446</f>
        <v>22.354645830433789</v>
      </c>
      <c r="V448" s="19">
        <f t="shared" si="498"/>
        <v>46.475355156827</v>
      </c>
      <c r="W448" s="13"/>
      <c r="X448" s="13"/>
      <c r="Y448" s="6">
        <v>21</v>
      </c>
      <c r="Z448" s="1">
        <v>9.1999999999999993</v>
      </c>
      <c r="AA448" s="7">
        <f t="shared" si="499"/>
        <v>26.82</v>
      </c>
      <c r="AB448" s="27">
        <v>44.1</v>
      </c>
      <c r="AC448" s="26">
        <v>43.34</v>
      </c>
      <c r="AD448" s="3"/>
      <c r="AE448" s="8">
        <f t="shared" si="500"/>
        <v>17.28</v>
      </c>
      <c r="AF448" s="8">
        <f t="shared" si="501"/>
        <v>16.520000000000003</v>
      </c>
      <c r="AG448" s="8">
        <f>AE448/AF447</f>
        <v>0.99884393063583843</v>
      </c>
      <c r="AH448" s="8">
        <f>Z448*AG448*AG447*AG446</f>
        <v>8.4877046647749914</v>
      </c>
      <c r="AI448" s="19">
        <f t="shared" si="502"/>
        <v>41.729128145403102</v>
      </c>
    </row>
    <row r="449" spans="1:36" x14ac:dyDescent="0.25">
      <c r="B449" s="31">
        <v>28</v>
      </c>
      <c r="C449" s="48">
        <f t="shared" si="493"/>
        <v>44.052012358664868</v>
      </c>
      <c r="D449" s="31">
        <f t="shared" si="494"/>
        <v>0.55149082302796326</v>
      </c>
      <c r="K449" s="13"/>
      <c r="L449" s="6">
        <v>28</v>
      </c>
      <c r="M449" s="1">
        <v>25.52</v>
      </c>
      <c r="N449" s="7">
        <f t="shared" si="495"/>
        <v>24.81</v>
      </c>
      <c r="O449" s="26">
        <v>35.76</v>
      </c>
      <c r="P449" s="26">
        <v>35.36</v>
      </c>
      <c r="Q449" s="3"/>
      <c r="R449" s="8">
        <f t="shared" si="496"/>
        <v>10.95</v>
      </c>
      <c r="S449" s="8">
        <f t="shared" si="497"/>
        <v>10.55</v>
      </c>
      <c r="T449" s="8">
        <f>R449/S448</f>
        <v>1.0101476014760147</v>
      </c>
      <c r="U449" s="8">
        <f>M449*T449*T448*T447*T446</f>
        <v>21.001445789268971</v>
      </c>
      <c r="V449" s="19">
        <f t="shared" si="498"/>
        <v>43.662049457939645</v>
      </c>
      <c r="W449" s="13"/>
      <c r="X449" s="13"/>
      <c r="Y449" s="6">
        <v>28</v>
      </c>
      <c r="Z449" s="1">
        <v>8.0500000000000007</v>
      </c>
      <c r="AA449" s="7">
        <f t="shared" si="499"/>
        <v>26.82</v>
      </c>
      <c r="AB449" s="26">
        <v>43.4</v>
      </c>
      <c r="AC449" s="26">
        <v>42.64</v>
      </c>
      <c r="AD449" s="3"/>
      <c r="AE449" s="8">
        <f t="shared" si="500"/>
        <v>16.579999999999998</v>
      </c>
      <c r="AF449" s="8">
        <f t="shared" si="501"/>
        <v>15.82</v>
      </c>
      <c r="AG449" s="8">
        <f>AE449/AF448</f>
        <v>1.0036319612590796</v>
      </c>
      <c r="AH449" s="8">
        <f>Z449*AG449*AG448*AG447*AG446</f>
        <v>7.4537152193839677</v>
      </c>
      <c r="AI449" s="19">
        <f t="shared" si="502"/>
        <v>36.645600881927081</v>
      </c>
    </row>
    <row r="450" spans="1:36" x14ac:dyDescent="0.25">
      <c r="B450" s="31">
        <v>35</v>
      </c>
      <c r="C450" s="48">
        <f t="shared" si="493"/>
        <v>38.286236418729757</v>
      </c>
      <c r="D450" s="31">
        <f t="shared" si="494"/>
        <v>0.30740966236777806</v>
      </c>
      <c r="K450" s="13"/>
      <c r="L450" s="6">
        <v>35</v>
      </c>
      <c r="M450" s="1">
        <v>21.98</v>
      </c>
      <c r="N450" s="7">
        <f t="shared" si="495"/>
        <v>24.81</v>
      </c>
      <c r="O450" s="26">
        <v>35.49</v>
      </c>
      <c r="P450" s="26">
        <v>35.25</v>
      </c>
      <c r="Q450" s="3"/>
      <c r="R450" s="8">
        <f t="shared" si="496"/>
        <v>10.680000000000003</v>
      </c>
      <c r="S450" s="8">
        <f t="shared" si="497"/>
        <v>10.440000000000001</v>
      </c>
      <c r="T450" s="8">
        <f>R450/S449</f>
        <v>1.0123222748815168</v>
      </c>
      <c r="U450" s="8">
        <f>M450*T450*T449*T448*T447*T446</f>
        <v>18.31112404665814</v>
      </c>
      <c r="V450" s="19">
        <f t="shared" si="498"/>
        <v>38.068864961867234</v>
      </c>
      <c r="W450" s="13"/>
      <c r="X450" s="13"/>
      <c r="Y450" s="6">
        <v>35</v>
      </c>
      <c r="Z450" s="1">
        <v>7.54</v>
      </c>
      <c r="AA450" s="7">
        <f t="shared" si="499"/>
        <v>26.82</v>
      </c>
      <c r="AB450" s="26">
        <v>42.72</v>
      </c>
      <c r="AC450" s="26">
        <v>41.91</v>
      </c>
      <c r="AD450" s="3"/>
      <c r="AE450" s="8">
        <f t="shared" si="500"/>
        <v>15.899999999999999</v>
      </c>
      <c r="AF450" s="8">
        <f t="shared" si="501"/>
        <v>15.089999999999996</v>
      </c>
      <c r="AG450" s="8">
        <f>AE450/AF449</f>
        <v>1.0050568900126422</v>
      </c>
      <c r="AH450" s="8">
        <f>Z450*AG450*AG449*AG448*AG447*AG446</f>
        <v>7.0167969061182589</v>
      </c>
      <c r="AI450" s="19">
        <f t="shared" si="502"/>
        <v>34.497526578752499</v>
      </c>
    </row>
    <row r="451" spans="1:36" x14ac:dyDescent="0.25">
      <c r="B451" s="31">
        <v>42</v>
      </c>
      <c r="C451" s="48">
        <f t="shared" si="493"/>
        <v>38.605558516088706</v>
      </c>
      <c r="D451" s="31">
        <f t="shared" si="494"/>
        <v>3.6885132814043531</v>
      </c>
      <c r="K451" s="13"/>
      <c r="L451" s="6">
        <v>42</v>
      </c>
      <c r="M451" s="21">
        <v>23.57</v>
      </c>
      <c r="N451" s="7">
        <f t="shared" si="495"/>
        <v>24.81</v>
      </c>
      <c r="O451" s="26">
        <v>35.35</v>
      </c>
      <c r="P451" s="26">
        <v>35.01</v>
      </c>
      <c r="Q451" s="3"/>
      <c r="R451" s="8">
        <f t="shared" si="496"/>
        <v>10.540000000000003</v>
      </c>
      <c r="S451" s="8">
        <f t="shared" si="497"/>
        <v>10.199999999999999</v>
      </c>
      <c r="T451" s="8">
        <f>R451/S450</f>
        <v>1.0095785440613028</v>
      </c>
      <c r="U451" s="8">
        <f>M451*T451*T450*T449*T448*T447*T446</f>
        <v>19.823804740805723</v>
      </c>
      <c r="V451" s="22">
        <f t="shared" si="498"/>
        <v>41.213731269866372</v>
      </c>
      <c r="W451" s="13"/>
      <c r="X451" s="13"/>
      <c r="Y451" s="6">
        <v>42</v>
      </c>
      <c r="Z451" s="21">
        <v>8.27</v>
      </c>
      <c r="AA451" s="7">
        <f t="shared" si="499"/>
        <v>26.82</v>
      </c>
      <c r="AB451" s="26">
        <v>42</v>
      </c>
      <c r="AC451" s="26">
        <v>41.16</v>
      </c>
      <c r="AD451" s="3"/>
      <c r="AE451" s="8">
        <f t="shared" si="500"/>
        <v>15.18</v>
      </c>
      <c r="AF451" s="8">
        <f t="shared" si="501"/>
        <v>14.339999999999996</v>
      </c>
      <c r="AG451" s="8">
        <f>AE451/AF450</f>
        <v>1.0059642147117298</v>
      </c>
      <c r="AH451" s="8">
        <f>Z451*AG451*AG450*AG449*AG448*AG447*AG446</f>
        <v>7.7420434077974045</v>
      </c>
      <c r="AI451" s="22">
        <f t="shared" si="502"/>
        <v>38.063143597824016</v>
      </c>
      <c r="AJ451" s="40" t="s">
        <v>81</v>
      </c>
    </row>
    <row r="452" spans="1:36" ht="15.75" thickBot="1" x14ac:dyDescent="0.3">
      <c r="T452" s="45">
        <f>SUM(T446:T451)</f>
        <v>5.8494680103735224</v>
      </c>
      <c r="AG452" s="45">
        <f>SUM(AG446:AG451)</f>
        <v>5.9377439284039104</v>
      </c>
      <c r="AJ452" t="s">
        <v>82</v>
      </c>
    </row>
    <row r="453" spans="1:36" ht="15.75" thickBot="1" x14ac:dyDescent="0.3">
      <c r="K453" s="15">
        <v>7000</v>
      </c>
      <c r="L453" s="93">
        <v>35708</v>
      </c>
      <c r="M453" s="94"/>
      <c r="N453" s="94"/>
      <c r="O453" s="94"/>
      <c r="P453" s="94"/>
      <c r="Q453" s="94"/>
      <c r="R453" s="94"/>
      <c r="S453" s="94"/>
      <c r="T453" s="94"/>
      <c r="U453" s="94"/>
      <c r="V453" s="95"/>
      <c r="W453" s="13"/>
      <c r="X453" s="15">
        <v>7001</v>
      </c>
      <c r="Y453" s="93">
        <v>35709</v>
      </c>
      <c r="Z453" s="94"/>
      <c r="AA453" s="94"/>
      <c r="AB453" s="94"/>
      <c r="AC453" s="94"/>
      <c r="AD453" s="94"/>
      <c r="AE453" s="94"/>
      <c r="AF453" s="94"/>
      <c r="AG453" s="94"/>
      <c r="AH453" s="94"/>
      <c r="AI453" s="95"/>
    </row>
    <row r="454" spans="1:36" ht="57" x14ac:dyDescent="0.25">
      <c r="B454" s="31" t="s">
        <v>51</v>
      </c>
      <c r="C454" s="31" t="s">
        <v>49</v>
      </c>
      <c r="D454" s="31" t="s">
        <v>50</v>
      </c>
      <c r="K454" s="13"/>
      <c r="L454" s="10" t="s">
        <v>0</v>
      </c>
      <c r="M454" s="11" t="s">
        <v>1</v>
      </c>
      <c r="N454" s="11" t="s">
        <v>2</v>
      </c>
      <c r="O454" s="11" t="s">
        <v>3</v>
      </c>
      <c r="P454" s="12" t="s">
        <v>4</v>
      </c>
      <c r="Q454" s="12" t="s">
        <v>5</v>
      </c>
      <c r="R454" s="11" t="s">
        <v>9</v>
      </c>
      <c r="S454" s="11" t="s">
        <v>10</v>
      </c>
      <c r="T454" s="11" t="s">
        <v>6</v>
      </c>
      <c r="U454" s="11" t="s">
        <v>7</v>
      </c>
      <c r="V454" s="5" t="s">
        <v>8</v>
      </c>
      <c r="W454" s="13"/>
      <c r="X454" s="13"/>
      <c r="Y454" s="10" t="s">
        <v>0</v>
      </c>
      <c r="Z454" s="11" t="s">
        <v>1</v>
      </c>
      <c r="AA454" s="11" t="s">
        <v>2</v>
      </c>
      <c r="AB454" s="11" t="s">
        <v>3</v>
      </c>
      <c r="AC454" s="12" t="s">
        <v>4</v>
      </c>
      <c r="AD454" s="12" t="s">
        <v>5</v>
      </c>
      <c r="AE454" s="11" t="s">
        <v>9</v>
      </c>
      <c r="AF454" s="11" t="s">
        <v>10</v>
      </c>
      <c r="AG454" s="11" t="s">
        <v>6</v>
      </c>
      <c r="AH454" s="11" t="s">
        <v>7</v>
      </c>
      <c r="AI454" s="5" t="s">
        <v>8</v>
      </c>
    </row>
    <row r="455" spans="1:36" x14ac:dyDescent="0.25">
      <c r="B455" s="31">
        <v>0</v>
      </c>
      <c r="C455" s="48">
        <f>AVERAGE(AI445,AI455)</f>
        <v>100</v>
      </c>
      <c r="D455" s="31">
        <f>STDEV(AI445,AI455)</f>
        <v>0</v>
      </c>
      <c r="K455" s="13"/>
      <c r="L455" s="6">
        <v>0</v>
      </c>
      <c r="M455" s="1">
        <v>47.2</v>
      </c>
      <c r="N455" s="26">
        <v>25.73</v>
      </c>
      <c r="O455" s="9"/>
      <c r="P455" s="26">
        <v>41.54</v>
      </c>
      <c r="Q455" s="7">
        <f>P455-N455</f>
        <v>15.809999999999999</v>
      </c>
      <c r="R455" s="2"/>
      <c r="S455" s="2"/>
      <c r="T455" s="2"/>
      <c r="U455" s="8">
        <f>M455</f>
        <v>47.2</v>
      </c>
      <c r="V455" s="19">
        <f>100*U455/$M$455</f>
        <v>100</v>
      </c>
      <c r="W455" s="13"/>
      <c r="X455" s="13"/>
      <c r="Y455" s="6">
        <v>0</v>
      </c>
      <c r="Z455" s="1">
        <v>21.36</v>
      </c>
      <c r="AA455" s="26">
        <v>25.66</v>
      </c>
      <c r="AB455" s="9"/>
      <c r="AC455" s="26">
        <v>46.45</v>
      </c>
      <c r="AD455" s="7">
        <f>AC455-AA455</f>
        <v>20.790000000000003</v>
      </c>
      <c r="AE455" s="2"/>
      <c r="AF455" s="2"/>
      <c r="AG455" s="2"/>
      <c r="AH455" s="8">
        <f>Z455</f>
        <v>21.36</v>
      </c>
      <c r="AI455" s="19">
        <f>100*AH455/$Z$455</f>
        <v>100</v>
      </c>
    </row>
    <row r="456" spans="1:36" x14ac:dyDescent="0.25">
      <c r="B456" s="31">
        <v>7</v>
      </c>
      <c r="C456" s="48">
        <f t="shared" ref="C456:C461" si="503">AVERAGE(AI446,AI456)</f>
        <v>63.065289615826543</v>
      </c>
      <c r="D456" s="31">
        <f t="shared" ref="D456:D461" si="504">STDEV(AI446,AI456)</f>
        <v>5.1088206252252473</v>
      </c>
      <c r="K456" s="13"/>
      <c r="L456" s="6">
        <v>7</v>
      </c>
      <c r="M456" s="1">
        <v>37.93</v>
      </c>
      <c r="N456" s="7">
        <f t="shared" ref="N456:N461" si="505">N455</f>
        <v>25.73</v>
      </c>
      <c r="O456" s="27">
        <v>38.520000000000003</v>
      </c>
      <c r="P456" s="26">
        <v>38.299999999999997</v>
      </c>
      <c r="Q456" s="3"/>
      <c r="R456" s="8">
        <f t="shared" ref="R456:R461" si="506">O456-N456</f>
        <v>12.790000000000003</v>
      </c>
      <c r="S456" s="8">
        <f t="shared" ref="S456:S461" si="507">P456-N456</f>
        <v>12.569999999999997</v>
      </c>
      <c r="T456" s="8">
        <f>R456/Q455</f>
        <v>0.80898165717900083</v>
      </c>
      <c r="U456" s="8">
        <f>M456*T456</f>
        <v>30.6846742567995</v>
      </c>
      <c r="V456" s="19">
        <f t="shared" ref="V456:V461" si="508">100*U456/$M$455</f>
        <v>65.009903086439607</v>
      </c>
      <c r="W456" s="13"/>
      <c r="X456" s="13"/>
      <c r="Y456" s="6">
        <v>7</v>
      </c>
      <c r="Z456" s="1">
        <v>13.83</v>
      </c>
      <c r="AA456" s="7">
        <f t="shared" ref="AA456:AA461" si="509">AA455</f>
        <v>25.66</v>
      </c>
      <c r="AB456" s="27">
        <v>44.75</v>
      </c>
      <c r="AC456" s="26">
        <v>44.09</v>
      </c>
      <c r="AD456" s="3"/>
      <c r="AE456" s="8">
        <f t="shared" ref="AE456:AE461" si="510">AB456-AA456</f>
        <v>19.09</v>
      </c>
      <c r="AF456" s="8">
        <f t="shared" ref="AF456:AF461" si="511">AC456-AA456</f>
        <v>18.430000000000003</v>
      </c>
      <c r="AG456" s="8">
        <f>AE456/AD455</f>
        <v>0.91822991822991806</v>
      </c>
      <c r="AH456" s="8">
        <f>Z456*AG456</f>
        <v>12.699119769119767</v>
      </c>
      <c r="AI456" s="19">
        <f t="shared" ref="AI456:AI461" si="512">100*AH456/$Z$455</f>
        <v>59.452807907864077</v>
      </c>
    </row>
    <row r="457" spans="1:36" x14ac:dyDescent="0.25">
      <c r="B457" s="31">
        <v>14</v>
      </c>
      <c r="C457" s="48">
        <f t="shared" si="503"/>
        <v>48.781674525628276</v>
      </c>
      <c r="D457" s="31">
        <f t="shared" si="504"/>
        <v>0.14409631404425355</v>
      </c>
      <c r="K457" s="13"/>
      <c r="L457" s="6">
        <v>14</v>
      </c>
      <c r="M457" s="1">
        <v>31.76</v>
      </c>
      <c r="N457" s="7">
        <f t="shared" si="505"/>
        <v>25.73</v>
      </c>
      <c r="O457" s="27">
        <v>38.479999999999997</v>
      </c>
      <c r="P457" s="26">
        <v>38.159999999999997</v>
      </c>
      <c r="Q457" s="3"/>
      <c r="R457" s="8">
        <f t="shared" si="506"/>
        <v>12.749999999999996</v>
      </c>
      <c r="S457" s="8">
        <f t="shared" si="507"/>
        <v>12.429999999999996</v>
      </c>
      <c r="T457" s="8">
        <f>R457/S456</f>
        <v>1.0143198090692125</v>
      </c>
      <c r="U457" s="8">
        <f>M457*T456*T457</f>
        <v>26.061179972797508</v>
      </c>
      <c r="V457" s="19">
        <f t="shared" si="508"/>
        <v>55.21436434914726</v>
      </c>
      <c r="W457" s="13"/>
      <c r="X457" s="13"/>
      <c r="Y457" s="6">
        <v>14</v>
      </c>
      <c r="Z457" s="1">
        <v>11.31</v>
      </c>
      <c r="AA457" s="7">
        <f t="shared" si="509"/>
        <v>25.66</v>
      </c>
      <c r="AB457" s="27">
        <v>44.19</v>
      </c>
      <c r="AC457" s="26">
        <v>43.44</v>
      </c>
      <c r="AD457" s="3"/>
      <c r="AE457" s="8">
        <f t="shared" si="510"/>
        <v>18.529999999999998</v>
      </c>
      <c r="AF457" s="8">
        <f t="shared" si="511"/>
        <v>17.779999999999998</v>
      </c>
      <c r="AG457" s="8">
        <f>AE457/AF456</f>
        <v>1.0054259359739552</v>
      </c>
      <c r="AH457" s="8">
        <f>Z457*AG456*AG457</f>
        <v>10.44152969897408</v>
      </c>
      <c r="AI457" s="19">
        <f t="shared" si="512"/>
        <v>48.883566006432957</v>
      </c>
    </row>
    <row r="458" spans="1:36" x14ac:dyDescent="0.25">
      <c r="B458" s="31">
        <v>21</v>
      </c>
      <c r="C458" s="48">
        <f t="shared" si="503"/>
        <v>42.299921639452904</v>
      </c>
      <c r="D458" s="31">
        <f t="shared" si="504"/>
        <v>0.80722390059955162</v>
      </c>
      <c r="K458" s="13"/>
      <c r="L458" s="6">
        <v>21</v>
      </c>
      <c r="M458" s="1">
        <v>29.06</v>
      </c>
      <c r="N458" s="7">
        <f t="shared" si="505"/>
        <v>25.73</v>
      </c>
      <c r="O458" s="27">
        <v>38.14</v>
      </c>
      <c r="P458" s="26">
        <v>37.770000000000003</v>
      </c>
      <c r="Q458" s="3"/>
      <c r="R458" s="8">
        <f t="shared" si="506"/>
        <v>12.41</v>
      </c>
      <c r="S458" s="8">
        <f t="shared" si="507"/>
        <v>12.040000000000003</v>
      </c>
      <c r="T458" s="8">
        <f>R458/S457</f>
        <v>0.99839098954143235</v>
      </c>
      <c r="U458" s="8">
        <f>M458*T458*T457*T456</f>
        <v>23.80728354608944</v>
      </c>
      <c r="V458" s="19">
        <f t="shared" si="508"/>
        <v>50.439160055274229</v>
      </c>
      <c r="W458" s="13"/>
      <c r="X458" s="13"/>
      <c r="Y458" s="6">
        <v>21</v>
      </c>
      <c r="Z458" s="1">
        <v>9.93</v>
      </c>
      <c r="AA458" s="7">
        <f t="shared" si="509"/>
        <v>25.66</v>
      </c>
      <c r="AB458" s="27">
        <v>43.42</v>
      </c>
      <c r="AC458" s="26">
        <v>42.68</v>
      </c>
      <c r="AD458" s="3"/>
      <c r="AE458" s="8">
        <f t="shared" si="510"/>
        <v>17.760000000000002</v>
      </c>
      <c r="AF458" s="8">
        <f t="shared" si="511"/>
        <v>17.02</v>
      </c>
      <c r="AG458" s="8">
        <f>AE458/AF457</f>
        <v>0.99887514060742433</v>
      </c>
      <c r="AH458" s="8">
        <f>Z458*AG458*AG457*AG456</f>
        <v>9.1571847525161765</v>
      </c>
      <c r="AI458" s="19">
        <f t="shared" si="512"/>
        <v>42.870715133502699</v>
      </c>
    </row>
    <row r="459" spans="1:36" x14ac:dyDescent="0.25">
      <c r="B459" s="31">
        <v>28</v>
      </c>
      <c r="C459" s="48">
        <f t="shared" si="503"/>
        <v>35.879747913505298</v>
      </c>
      <c r="D459" s="31">
        <f t="shared" si="504"/>
        <v>1.0830796547257735</v>
      </c>
      <c r="K459" s="13"/>
      <c r="L459" s="6">
        <v>28</v>
      </c>
      <c r="M459" s="1">
        <v>25.52</v>
      </c>
      <c r="N459" s="7">
        <f t="shared" si="505"/>
        <v>25.73</v>
      </c>
      <c r="O459" s="26">
        <v>37.81</v>
      </c>
      <c r="P459" s="26">
        <v>37.44</v>
      </c>
      <c r="Q459" s="3"/>
      <c r="R459" s="8">
        <f t="shared" si="506"/>
        <v>12.080000000000002</v>
      </c>
      <c r="S459" s="8">
        <f t="shared" si="507"/>
        <v>11.709999999999997</v>
      </c>
      <c r="T459" s="8">
        <f>R459/S458</f>
        <v>1.0033222591362125</v>
      </c>
      <c r="U459" s="8">
        <f>M459*T459*T458*T457*T456</f>
        <v>20.976612322432125</v>
      </c>
      <c r="V459" s="19">
        <f t="shared" si="508"/>
        <v>44.441975259390091</v>
      </c>
      <c r="W459" s="13"/>
      <c r="X459" s="13"/>
      <c r="Y459" s="6">
        <v>28</v>
      </c>
      <c r="Z459" s="1">
        <v>8.1</v>
      </c>
      <c r="AA459" s="7">
        <f t="shared" si="509"/>
        <v>25.66</v>
      </c>
      <c r="AB459" s="26">
        <v>42.75</v>
      </c>
      <c r="AC459" s="26">
        <v>41.99</v>
      </c>
      <c r="AD459" s="3"/>
      <c r="AE459" s="8">
        <f t="shared" si="510"/>
        <v>17.09</v>
      </c>
      <c r="AF459" s="8">
        <f t="shared" si="511"/>
        <v>16.330000000000002</v>
      </c>
      <c r="AG459" s="8">
        <f>AE459/AF458</f>
        <v>1.0041128084606346</v>
      </c>
      <c r="AH459" s="8">
        <f>Z459*AG459*AG458*AG457*AG456</f>
        <v>7.5003279602698401</v>
      </c>
      <c r="AI459" s="19">
        <f t="shared" si="512"/>
        <v>35.113894945083523</v>
      </c>
    </row>
    <row r="460" spans="1:36" x14ac:dyDescent="0.25">
      <c r="B460" s="31">
        <v>35</v>
      </c>
      <c r="C460" s="48">
        <f t="shared" si="503"/>
        <v>32.814176619857548</v>
      </c>
      <c r="D460" s="31">
        <f t="shared" si="504"/>
        <v>2.3806163420894313</v>
      </c>
      <c r="K460" s="13"/>
      <c r="L460" s="6">
        <v>35</v>
      </c>
      <c r="M460" s="1">
        <v>22.11</v>
      </c>
      <c r="N460" s="7">
        <f t="shared" si="505"/>
        <v>25.73</v>
      </c>
      <c r="O460" s="26">
        <v>37.44</v>
      </c>
      <c r="P460" s="26">
        <v>37.06</v>
      </c>
      <c r="Q460" s="3"/>
      <c r="R460" s="8">
        <f t="shared" si="506"/>
        <v>11.709999999999997</v>
      </c>
      <c r="S460" s="8">
        <f t="shared" si="507"/>
        <v>11.330000000000002</v>
      </c>
      <c r="T460" s="8">
        <f>R460/S459</f>
        <v>1</v>
      </c>
      <c r="U460" s="8">
        <f>M460*T460*T459*T458*T457*T456</f>
        <v>18.173702917279559</v>
      </c>
      <c r="V460" s="19">
        <f t="shared" si="508"/>
        <v>38.50360787559228</v>
      </c>
      <c r="W460" s="13"/>
      <c r="X460" s="13"/>
      <c r="Y460" s="6">
        <v>35</v>
      </c>
      <c r="Z460" s="1">
        <v>7.19</v>
      </c>
      <c r="AA460" s="7">
        <f t="shared" si="509"/>
        <v>25.66</v>
      </c>
      <c r="AB460" s="26">
        <v>41.97</v>
      </c>
      <c r="AC460" s="26">
        <v>41.15</v>
      </c>
      <c r="AD460" s="3"/>
      <c r="AE460" s="8">
        <f t="shared" si="510"/>
        <v>16.309999999999999</v>
      </c>
      <c r="AF460" s="8">
        <f t="shared" si="511"/>
        <v>15.489999999999998</v>
      </c>
      <c r="AG460" s="8">
        <f>AE460/AF459</f>
        <v>0.99877526025719521</v>
      </c>
      <c r="AH460" s="8">
        <f>Z460*AG460*AG459*AG458*AG457*AG456</f>
        <v>6.6495445747816113</v>
      </c>
      <c r="AI460" s="19">
        <f t="shared" si="512"/>
        <v>31.130826660962597</v>
      </c>
    </row>
    <row r="461" spans="1:36" x14ac:dyDescent="0.25">
      <c r="B461" s="31">
        <v>42</v>
      </c>
      <c r="C461" s="48">
        <f t="shared" si="503"/>
        <v>33.092533440993691</v>
      </c>
      <c r="D461" s="31">
        <f t="shared" si="504"/>
        <v>7.029504297058943</v>
      </c>
      <c r="K461" s="13"/>
      <c r="L461" s="6">
        <v>42</v>
      </c>
      <c r="M461" s="1">
        <v>20.49</v>
      </c>
      <c r="N461" s="7">
        <f t="shared" si="505"/>
        <v>25.73</v>
      </c>
      <c r="O461" s="26">
        <v>37.159999999999997</v>
      </c>
      <c r="P461" s="26">
        <v>36.47</v>
      </c>
      <c r="Q461" s="3"/>
      <c r="R461" s="8">
        <f t="shared" si="506"/>
        <v>11.429999999999996</v>
      </c>
      <c r="S461" s="8">
        <f t="shared" si="507"/>
        <v>10.739999999999998</v>
      </c>
      <c r="T461" s="8">
        <f>R461/S460</f>
        <v>1.0088261253309792</v>
      </c>
      <c r="U461" s="8">
        <f>M461*T461*T460*T459*T458*T457*T456</f>
        <v>16.990766079810815</v>
      </c>
      <c r="V461" s="19">
        <f t="shared" si="508"/>
        <v>35.997385762311048</v>
      </c>
      <c r="W461" s="13"/>
      <c r="X461" s="13"/>
      <c r="Y461" s="6">
        <v>42</v>
      </c>
      <c r="Z461" s="1">
        <v>6.47</v>
      </c>
      <c r="AA461" s="7">
        <f t="shared" si="509"/>
        <v>25.66</v>
      </c>
      <c r="AB461" s="26">
        <v>41.21</v>
      </c>
      <c r="AC461" s="26">
        <v>40.11</v>
      </c>
      <c r="AD461" s="3"/>
      <c r="AE461" s="8">
        <f t="shared" si="510"/>
        <v>15.55</v>
      </c>
      <c r="AF461" s="8">
        <f t="shared" si="511"/>
        <v>14.45</v>
      </c>
      <c r="AG461" s="8">
        <f>AE461/AF460</f>
        <v>1.0038734667527438</v>
      </c>
      <c r="AH461" s="8">
        <f>Z461*AG461*AG460*AG459*AG458*AG457*AG456</f>
        <v>6.006842813497296</v>
      </c>
      <c r="AI461" s="19">
        <f t="shared" si="512"/>
        <v>28.121923284163373</v>
      </c>
    </row>
    <row r="462" spans="1:36" x14ac:dyDescent="0.25">
      <c r="K462" s="13"/>
      <c r="L462" s="34"/>
      <c r="M462" s="18"/>
      <c r="N462" s="18"/>
      <c r="O462" s="18"/>
      <c r="P462" s="18"/>
      <c r="Q462" s="18"/>
      <c r="R462" s="33"/>
      <c r="S462" s="33"/>
      <c r="T462" s="45">
        <f>SUM(T456:T461)</f>
        <v>5.8338408402568378</v>
      </c>
      <c r="U462" s="33"/>
      <c r="V462" s="32"/>
      <c r="W462" s="13"/>
      <c r="X462" s="13"/>
      <c r="Y462" s="34"/>
      <c r="Z462" s="18"/>
      <c r="AA462" s="18"/>
      <c r="AB462" s="18"/>
      <c r="AC462" s="18"/>
      <c r="AD462" s="18"/>
      <c r="AE462" s="33"/>
      <c r="AF462" s="33"/>
      <c r="AG462" s="45">
        <f>SUM(AG456:AG461)</f>
        <v>5.9292925302818711</v>
      </c>
      <c r="AH462" s="33"/>
      <c r="AI462" s="32"/>
    </row>
    <row r="463" spans="1:36" ht="15.75" thickBot="1" x14ac:dyDescent="0.3"/>
    <row r="464" spans="1:36" ht="15.75" thickBot="1" x14ac:dyDescent="0.3">
      <c r="A464" s="35">
        <v>23</v>
      </c>
      <c r="B464" s="35" t="s">
        <v>29</v>
      </c>
      <c r="C464" s="35"/>
      <c r="D464" s="35"/>
      <c r="E464" s="35"/>
      <c r="F464" s="35"/>
      <c r="G464" s="35"/>
      <c r="H464" s="35"/>
      <c r="I464" s="35"/>
      <c r="J464" s="35"/>
      <c r="K464" s="15">
        <v>7000</v>
      </c>
      <c r="L464" s="93">
        <v>35710</v>
      </c>
      <c r="M464" s="94"/>
      <c r="N464" s="94"/>
      <c r="O464" s="94"/>
      <c r="P464" s="94"/>
      <c r="Q464" s="94"/>
      <c r="R464" s="94"/>
      <c r="S464" s="94"/>
      <c r="T464" s="94"/>
      <c r="U464" s="94"/>
      <c r="V464" s="95"/>
      <c r="W464" s="13"/>
      <c r="X464" s="15">
        <v>7001</v>
      </c>
      <c r="Y464" s="93">
        <v>35711</v>
      </c>
      <c r="Z464" s="94"/>
      <c r="AA464" s="94"/>
      <c r="AB464" s="94"/>
      <c r="AC464" s="94"/>
      <c r="AD464" s="94"/>
      <c r="AE464" s="94"/>
      <c r="AF464" s="94"/>
      <c r="AG464" s="94"/>
      <c r="AH464" s="94"/>
      <c r="AI464" s="95"/>
    </row>
    <row r="465" spans="2:35" ht="57" x14ac:dyDescent="0.25">
      <c r="B465" s="31" t="s">
        <v>52</v>
      </c>
      <c r="C465" s="31" t="s">
        <v>49</v>
      </c>
      <c r="D465" s="31" t="s">
        <v>50</v>
      </c>
      <c r="K465" s="13"/>
      <c r="L465" s="10" t="s">
        <v>0</v>
      </c>
      <c r="M465" s="11" t="s">
        <v>1</v>
      </c>
      <c r="N465" s="11" t="s">
        <v>2</v>
      </c>
      <c r="O465" s="11" t="s">
        <v>3</v>
      </c>
      <c r="P465" s="12" t="s">
        <v>4</v>
      </c>
      <c r="Q465" s="12" t="s">
        <v>5</v>
      </c>
      <c r="R465" s="11" t="s">
        <v>9</v>
      </c>
      <c r="S465" s="11" t="s">
        <v>10</v>
      </c>
      <c r="T465" s="11" t="s">
        <v>6</v>
      </c>
      <c r="U465" s="11" t="s">
        <v>7</v>
      </c>
      <c r="V465" s="5" t="s">
        <v>8</v>
      </c>
      <c r="W465" s="13"/>
      <c r="X465" s="13"/>
      <c r="Y465" s="10" t="s">
        <v>0</v>
      </c>
      <c r="Z465" s="11" t="s">
        <v>1</v>
      </c>
      <c r="AA465" s="11" t="s">
        <v>2</v>
      </c>
      <c r="AB465" s="11" t="s">
        <v>3</v>
      </c>
      <c r="AC465" s="12" t="s">
        <v>4</v>
      </c>
      <c r="AD465" s="12" t="s">
        <v>5</v>
      </c>
      <c r="AE465" s="11" t="s">
        <v>9</v>
      </c>
      <c r="AF465" s="11" t="s">
        <v>10</v>
      </c>
      <c r="AG465" s="11" t="s">
        <v>6</v>
      </c>
      <c r="AH465" s="11" t="s">
        <v>7</v>
      </c>
      <c r="AI465" s="5" t="s">
        <v>8</v>
      </c>
    </row>
    <row r="466" spans="2:35" x14ac:dyDescent="0.25">
      <c r="B466" s="31">
        <v>0</v>
      </c>
      <c r="C466" s="48">
        <f>AVERAGE(V466,V476)</f>
        <v>100</v>
      </c>
      <c r="D466" s="31">
        <f>STDEV(V466,V476)</f>
        <v>0</v>
      </c>
      <c r="K466" s="13"/>
      <c r="L466" s="6">
        <v>0</v>
      </c>
      <c r="M466" s="1">
        <v>47.69</v>
      </c>
      <c r="N466" s="26">
        <v>25.07</v>
      </c>
      <c r="O466" s="9"/>
      <c r="P466" s="26">
        <v>42.12</v>
      </c>
      <c r="Q466" s="7">
        <f>P466-N466</f>
        <v>17.049999999999997</v>
      </c>
      <c r="R466" s="2"/>
      <c r="S466" s="2"/>
      <c r="T466" s="2"/>
      <c r="U466" s="8">
        <f>M466</f>
        <v>47.69</v>
      </c>
      <c r="V466" s="19">
        <f>100*U466/$M$466</f>
        <v>100</v>
      </c>
      <c r="W466" s="13"/>
      <c r="X466" s="13"/>
      <c r="Y466" s="6">
        <v>0</v>
      </c>
      <c r="Z466" s="1">
        <v>20.51</v>
      </c>
      <c r="AA466" s="26">
        <v>27.31</v>
      </c>
      <c r="AB466" s="9"/>
      <c r="AC466" s="26">
        <v>46.24</v>
      </c>
      <c r="AD466" s="7">
        <f>AC466-AA466</f>
        <v>18.930000000000003</v>
      </c>
      <c r="AE466" s="2"/>
      <c r="AF466" s="2"/>
      <c r="AG466" s="2"/>
      <c r="AH466" s="8">
        <f>Z466</f>
        <v>20.51</v>
      </c>
      <c r="AI466" s="19">
        <f>100*AH466/$Z$466</f>
        <v>99.999999999999986</v>
      </c>
    </row>
    <row r="467" spans="2:35" x14ac:dyDescent="0.25">
      <c r="B467" s="31">
        <v>7</v>
      </c>
      <c r="C467" s="78">
        <f t="shared" ref="C467:C472" si="513">AVERAGE(V467,V477)</f>
        <v>61.441949636202153</v>
      </c>
      <c r="D467" s="31">
        <f t="shared" ref="D467:D472" si="514">STDEV(V467,V477)</f>
        <v>4.3828884069821159</v>
      </c>
      <c r="K467" s="13"/>
      <c r="L467" s="6">
        <v>7</v>
      </c>
      <c r="M467" s="1">
        <v>34.08</v>
      </c>
      <c r="N467" s="7">
        <f t="shared" ref="N467:N472" si="515">N466</f>
        <v>25.07</v>
      </c>
      <c r="O467" s="27">
        <v>38.99</v>
      </c>
      <c r="P467" s="26">
        <v>38.700000000000003</v>
      </c>
      <c r="Q467" s="3"/>
      <c r="R467" s="8">
        <f t="shared" ref="R467:R472" si="516">O467-N467</f>
        <v>13.920000000000002</v>
      </c>
      <c r="S467" s="8">
        <f t="shared" ref="S467:S472" si="517">P467-N467</f>
        <v>13.630000000000003</v>
      </c>
      <c r="T467" s="8">
        <f>R467/Q466</f>
        <v>0.81642228739002953</v>
      </c>
      <c r="U467" s="8">
        <f>M467*T467</f>
        <v>27.823671554252204</v>
      </c>
      <c r="V467" s="19">
        <f t="shared" ref="V467:V472" si="518">100*U467/$M$466</f>
        <v>58.342779522441198</v>
      </c>
      <c r="W467" s="13"/>
      <c r="X467" s="13"/>
      <c r="Y467" s="6">
        <v>7</v>
      </c>
      <c r="Z467" s="1">
        <v>12.73</v>
      </c>
      <c r="AA467" s="7">
        <f t="shared" ref="AA467:AA472" si="519">AA466</f>
        <v>27.31</v>
      </c>
      <c r="AB467" s="27">
        <v>44.71</v>
      </c>
      <c r="AC467" s="26">
        <v>44</v>
      </c>
      <c r="AD467" s="3"/>
      <c r="AE467" s="8">
        <f t="shared" ref="AE467:AE472" si="520">AB467-AA467</f>
        <v>17.400000000000002</v>
      </c>
      <c r="AF467" s="8">
        <f t="shared" ref="AF467:AF472" si="521">AC467-AA467</f>
        <v>16.690000000000001</v>
      </c>
      <c r="AG467" s="8">
        <f>AE467/AD466</f>
        <v>0.91917591125198095</v>
      </c>
      <c r="AH467" s="8">
        <f>Z467*AG467</f>
        <v>11.701109350237719</v>
      </c>
      <c r="AI467" s="19">
        <f t="shared" ref="AI467:AI472" si="522">100*AH467/$Z$466</f>
        <v>57.050752560885996</v>
      </c>
    </row>
    <row r="468" spans="2:35" x14ac:dyDescent="0.25">
      <c r="B468" s="31">
        <v>14</v>
      </c>
      <c r="C468" s="48">
        <f t="shared" si="513"/>
        <v>52.319564316215533</v>
      </c>
      <c r="D468" s="31">
        <f t="shared" si="514"/>
        <v>3.4202056034338857</v>
      </c>
      <c r="K468" s="13"/>
      <c r="L468" s="6">
        <v>14</v>
      </c>
      <c r="M468" s="1">
        <v>29</v>
      </c>
      <c r="N468" s="7">
        <f t="shared" si="515"/>
        <v>25.07</v>
      </c>
      <c r="O468" s="27">
        <v>38.770000000000003</v>
      </c>
      <c r="P468" s="26">
        <v>38.47</v>
      </c>
      <c r="Q468" s="3"/>
      <c r="R468" s="8">
        <f t="shared" si="516"/>
        <v>13.700000000000003</v>
      </c>
      <c r="S468" s="8">
        <f t="shared" si="517"/>
        <v>13.399999999999999</v>
      </c>
      <c r="T468" s="8">
        <f>R468/S467</f>
        <v>1.0051357300073367</v>
      </c>
      <c r="U468" s="8">
        <f>M468*T467*T468</f>
        <v>23.797841143071071</v>
      </c>
      <c r="V468" s="19">
        <f t="shared" si="518"/>
        <v>49.901113740975205</v>
      </c>
      <c r="W468" s="13"/>
      <c r="X468" s="13"/>
      <c r="Y468" s="6">
        <v>14</v>
      </c>
      <c r="Z468" s="1">
        <v>10.53</v>
      </c>
      <c r="AA468" s="7">
        <f t="shared" si="519"/>
        <v>27.31</v>
      </c>
      <c r="AB468" s="27">
        <v>44.03</v>
      </c>
      <c r="AC468" s="26">
        <v>43.38</v>
      </c>
      <c r="AD468" s="3"/>
      <c r="AE468" s="8">
        <f t="shared" si="520"/>
        <v>16.720000000000002</v>
      </c>
      <c r="AF468" s="8">
        <f t="shared" si="521"/>
        <v>16.070000000000004</v>
      </c>
      <c r="AG468" s="8">
        <f>AE468/AF467</f>
        <v>1.0017974835230679</v>
      </c>
      <c r="AH468" s="8">
        <f>Z468*AG467*AG468</f>
        <v>9.6963200489204198</v>
      </c>
      <c r="AI468" s="19">
        <f t="shared" si="522"/>
        <v>47.276060696832857</v>
      </c>
    </row>
    <row r="469" spans="2:35" x14ac:dyDescent="0.25">
      <c r="B469" s="31">
        <v>21</v>
      </c>
      <c r="C469" s="48">
        <f t="shared" si="513"/>
        <v>47.27950011489709</v>
      </c>
      <c r="D469" s="31">
        <f t="shared" si="514"/>
        <v>3.0407279871327462</v>
      </c>
      <c r="K469" s="13"/>
      <c r="L469" s="6">
        <v>21</v>
      </c>
      <c r="M469" s="1">
        <v>26.11</v>
      </c>
      <c r="N469" s="7">
        <f t="shared" si="515"/>
        <v>25.07</v>
      </c>
      <c r="O469" s="27">
        <v>38.53</v>
      </c>
      <c r="P469" s="26">
        <v>38.14</v>
      </c>
      <c r="Q469" s="3"/>
      <c r="R469" s="8">
        <f t="shared" si="516"/>
        <v>13.46</v>
      </c>
      <c r="S469" s="8">
        <f t="shared" si="517"/>
        <v>13.07</v>
      </c>
      <c r="T469" s="8">
        <f>R469/S468</f>
        <v>1.0044776119402987</v>
      </c>
      <c r="U469" s="8">
        <f>M469*T469*T468*T467</f>
        <v>21.522201672736966</v>
      </c>
      <c r="V469" s="19">
        <f t="shared" si="518"/>
        <v>45.129380735451804</v>
      </c>
      <c r="W469" s="13"/>
      <c r="X469" s="13"/>
      <c r="Y469" s="6">
        <v>21</v>
      </c>
      <c r="Z469" s="1">
        <v>9.3000000000000007</v>
      </c>
      <c r="AA469" s="7">
        <f t="shared" si="519"/>
        <v>27.31</v>
      </c>
      <c r="AB469" s="27">
        <v>43.41</v>
      </c>
      <c r="AC469" s="26">
        <v>42.61</v>
      </c>
      <c r="AD469" s="3"/>
      <c r="AE469" s="8">
        <f t="shared" si="520"/>
        <v>16.099999999999998</v>
      </c>
      <c r="AF469" s="8">
        <f t="shared" si="521"/>
        <v>15.3</v>
      </c>
      <c r="AG469" s="8">
        <f>AE469/AF468</f>
        <v>1.0018668326073426</v>
      </c>
      <c r="AH469" s="8">
        <f>Z469*AG469*AG468*AG467</f>
        <v>8.5796884648469582</v>
      </c>
      <c r="AI469" s="19">
        <f t="shared" si="522"/>
        <v>41.83173312943422</v>
      </c>
    </row>
    <row r="470" spans="2:35" x14ac:dyDescent="0.25">
      <c r="B470" s="31">
        <v>28</v>
      </c>
      <c r="C470" s="48">
        <f t="shared" si="513"/>
        <v>41.33835742061936</v>
      </c>
      <c r="D470" s="31">
        <f t="shared" si="514"/>
        <v>2.644276579156335</v>
      </c>
      <c r="K470" s="13"/>
      <c r="L470" s="6">
        <v>28</v>
      </c>
      <c r="M470" s="1">
        <v>22.61</v>
      </c>
      <c r="N470" s="7">
        <f t="shared" si="515"/>
        <v>25.07</v>
      </c>
      <c r="O470" s="26">
        <v>38.270000000000003</v>
      </c>
      <c r="P470" s="26">
        <v>37.85</v>
      </c>
      <c r="Q470" s="3"/>
      <c r="R470" s="8">
        <f t="shared" si="516"/>
        <v>13.200000000000003</v>
      </c>
      <c r="S470" s="8">
        <f t="shared" si="517"/>
        <v>12.780000000000001</v>
      </c>
      <c r="T470" s="8">
        <f>R470/S469</f>
        <v>1.0099464422341242</v>
      </c>
      <c r="U470" s="8">
        <f>M470*T470*T469*T468*T467</f>
        <v>18.82256175796676</v>
      </c>
      <c r="V470" s="19">
        <f t="shared" si="518"/>
        <v>39.468571520165149</v>
      </c>
      <c r="W470" s="13"/>
      <c r="X470" s="13"/>
      <c r="Y470" s="6">
        <v>28</v>
      </c>
      <c r="Z470" s="1">
        <v>8.02</v>
      </c>
      <c r="AA470" s="7">
        <f t="shared" si="519"/>
        <v>27.31</v>
      </c>
      <c r="AB470" s="26">
        <v>42.71</v>
      </c>
      <c r="AC470" s="26">
        <v>41.81</v>
      </c>
      <c r="AD470" s="3"/>
      <c r="AE470" s="8">
        <f t="shared" si="520"/>
        <v>15.400000000000002</v>
      </c>
      <c r="AF470" s="8">
        <f t="shared" si="521"/>
        <v>14.500000000000004</v>
      </c>
      <c r="AG470" s="8">
        <f>AE470/AF469</f>
        <v>1.0065359477124185</v>
      </c>
      <c r="AH470" s="8">
        <f>Z470*AG470*AG469*AG468*AG467</f>
        <v>7.4471864707029169</v>
      </c>
      <c r="AI470" s="19">
        <f t="shared" si="522"/>
        <v>36.310026673344304</v>
      </c>
    </row>
    <row r="471" spans="2:35" x14ac:dyDescent="0.25">
      <c r="B471" s="31">
        <v>35</v>
      </c>
      <c r="C471" s="48">
        <f t="shared" si="513"/>
        <v>36.701796908875949</v>
      </c>
      <c r="D471" s="31">
        <f t="shared" si="514"/>
        <v>3.4407832389394102</v>
      </c>
      <c r="K471" s="13"/>
      <c r="L471" s="6">
        <v>35</v>
      </c>
      <c r="M471" s="1">
        <v>19.57</v>
      </c>
      <c r="N471" s="7">
        <f t="shared" si="515"/>
        <v>25.07</v>
      </c>
      <c r="O471" s="26">
        <v>37.89</v>
      </c>
      <c r="P471" s="26">
        <v>37.39</v>
      </c>
      <c r="Q471" s="3"/>
      <c r="R471" s="8">
        <f t="shared" si="516"/>
        <v>12.82</v>
      </c>
      <c r="S471" s="8">
        <f t="shared" si="517"/>
        <v>12.32</v>
      </c>
      <c r="T471" s="8">
        <f>R471/S470</f>
        <v>1.0031298904538339</v>
      </c>
      <c r="U471" s="8">
        <f>M471*T471*T470*T469*T468*T467</f>
        <v>16.342788692234972</v>
      </c>
      <c r="V471" s="19">
        <f t="shared" si="518"/>
        <v>34.268795748028879</v>
      </c>
      <c r="W471" s="13"/>
      <c r="X471" s="13"/>
      <c r="Y471" s="6">
        <v>35</v>
      </c>
      <c r="Z471" s="1">
        <v>6.8</v>
      </c>
      <c r="AA471" s="7">
        <f t="shared" si="519"/>
        <v>27.31</v>
      </c>
      <c r="AB471" s="26">
        <v>41.82</v>
      </c>
      <c r="AC471" s="26">
        <v>40.74</v>
      </c>
      <c r="AD471" s="3"/>
      <c r="AE471" s="8">
        <f t="shared" si="520"/>
        <v>14.510000000000002</v>
      </c>
      <c r="AF471" s="8">
        <f t="shared" si="521"/>
        <v>13.430000000000003</v>
      </c>
      <c r="AG471" s="8">
        <f>AE471/AF470</f>
        <v>1.0006896551724136</v>
      </c>
      <c r="AH471" s="8">
        <f>Z471*AG471*AG470*AG469*AG468*AG467</f>
        <v>6.3186773986698359</v>
      </c>
      <c r="AI471" s="19">
        <f t="shared" si="522"/>
        <v>30.807788389418992</v>
      </c>
    </row>
    <row r="472" spans="2:35" x14ac:dyDescent="0.25">
      <c r="B472" s="31">
        <v>42</v>
      </c>
      <c r="C472" s="78">
        <f t="shared" si="513"/>
        <v>32.546938177656664</v>
      </c>
      <c r="D472" s="31">
        <f t="shared" si="514"/>
        <v>1.0214912028344529</v>
      </c>
      <c r="K472" s="13"/>
      <c r="L472" s="6">
        <v>42</v>
      </c>
      <c r="M472" s="1">
        <v>17.97</v>
      </c>
      <c r="N472" s="7">
        <f t="shared" si="515"/>
        <v>25.07</v>
      </c>
      <c r="O472" s="26">
        <v>37.53</v>
      </c>
      <c r="P472" s="26">
        <v>37.01</v>
      </c>
      <c r="Q472" s="3"/>
      <c r="R472" s="8">
        <f t="shared" si="516"/>
        <v>12.46</v>
      </c>
      <c r="S472" s="8">
        <f t="shared" si="517"/>
        <v>11.939999999999998</v>
      </c>
      <c r="T472" s="8">
        <f>R472/S471</f>
        <v>1.0113636363636365</v>
      </c>
      <c r="U472" s="8">
        <f>M472*T472*T471*T470*T469*T468*T467</f>
        <v>15.177168346235057</v>
      </c>
      <c r="V472" s="19">
        <f t="shared" si="518"/>
        <v>31.824634821210019</v>
      </c>
      <c r="W472" s="13"/>
      <c r="X472" s="13"/>
      <c r="Y472" s="6">
        <v>42</v>
      </c>
      <c r="Z472" s="1">
        <v>6.13</v>
      </c>
      <c r="AA472" s="7">
        <f t="shared" si="519"/>
        <v>27.31</v>
      </c>
      <c r="AB472" s="26">
        <v>40.840000000000003</v>
      </c>
      <c r="AC472" s="26">
        <v>39.96</v>
      </c>
      <c r="AD472" s="3"/>
      <c r="AE472" s="8">
        <f t="shared" si="520"/>
        <v>13.530000000000005</v>
      </c>
      <c r="AF472" s="8">
        <f t="shared" si="521"/>
        <v>12.650000000000002</v>
      </c>
      <c r="AG472" s="8">
        <f>AE472/AF471</f>
        <v>1.0074460163812362</v>
      </c>
      <c r="AH472" s="8">
        <f>Z472*AG472*AG471*AG470*AG469*AG468*AG467</f>
        <v>5.7385150989941067</v>
      </c>
      <c r="AI472" s="19">
        <f t="shared" si="522"/>
        <v>27.979108234978575</v>
      </c>
    </row>
    <row r="473" spans="2:35" ht="15.75" thickBot="1" x14ac:dyDescent="0.3">
      <c r="T473" s="45">
        <f>SUM(T467:T472)</f>
        <v>5.8504755983892593</v>
      </c>
      <c r="AG473" s="45">
        <f>SUM(AG467:AG472)</f>
        <v>5.9375118466484587</v>
      </c>
    </row>
    <row r="474" spans="2:35" ht="15.75" thickBot="1" x14ac:dyDescent="0.3">
      <c r="K474" s="15">
        <v>7000</v>
      </c>
      <c r="L474" s="93">
        <v>35712</v>
      </c>
      <c r="M474" s="94"/>
      <c r="N474" s="94"/>
      <c r="O474" s="94"/>
      <c r="P474" s="94"/>
      <c r="Q474" s="94"/>
      <c r="R474" s="94"/>
      <c r="S474" s="94"/>
      <c r="T474" s="94"/>
      <c r="U474" s="94"/>
      <c r="V474" s="95"/>
      <c r="W474" s="13"/>
      <c r="X474" s="15">
        <v>7001</v>
      </c>
      <c r="Y474" s="93">
        <v>35713</v>
      </c>
      <c r="Z474" s="94"/>
      <c r="AA474" s="94"/>
      <c r="AB474" s="94"/>
      <c r="AC474" s="94"/>
      <c r="AD474" s="94"/>
      <c r="AE474" s="94"/>
      <c r="AF474" s="94"/>
      <c r="AG474" s="94"/>
      <c r="AH474" s="94"/>
      <c r="AI474" s="95"/>
    </row>
    <row r="475" spans="2:35" ht="57" x14ac:dyDescent="0.25">
      <c r="B475" s="31" t="s">
        <v>51</v>
      </c>
      <c r="C475" s="31" t="s">
        <v>49</v>
      </c>
      <c r="D475" s="31" t="s">
        <v>50</v>
      </c>
      <c r="K475" s="13"/>
      <c r="L475" s="10" t="s">
        <v>0</v>
      </c>
      <c r="M475" s="11" t="s">
        <v>1</v>
      </c>
      <c r="N475" s="11" t="s">
        <v>2</v>
      </c>
      <c r="O475" s="11" t="s">
        <v>3</v>
      </c>
      <c r="P475" s="12" t="s">
        <v>4</v>
      </c>
      <c r="Q475" s="12" t="s">
        <v>5</v>
      </c>
      <c r="R475" s="11" t="s">
        <v>9</v>
      </c>
      <c r="S475" s="11" t="s">
        <v>10</v>
      </c>
      <c r="T475" s="11" t="s">
        <v>6</v>
      </c>
      <c r="U475" s="11" t="s">
        <v>7</v>
      </c>
      <c r="V475" s="5" t="s">
        <v>8</v>
      </c>
      <c r="W475" s="13"/>
      <c r="X475" s="13"/>
      <c r="Y475" s="10" t="s">
        <v>0</v>
      </c>
      <c r="Z475" s="11" t="s">
        <v>1</v>
      </c>
      <c r="AA475" s="11" t="s">
        <v>2</v>
      </c>
      <c r="AB475" s="11" t="s">
        <v>3</v>
      </c>
      <c r="AC475" s="12" t="s">
        <v>4</v>
      </c>
      <c r="AD475" s="12" t="s">
        <v>5</v>
      </c>
      <c r="AE475" s="11" t="s">
        <v>9</v>
      </c>
      <c r="AF475" s="11" t="s">
        <v>10</v>
      </c>
      <c r="AG475" s="11" t="s">
        <v>6</v>
      </c>
      <c r="AH475" s="11" t="s">
        <v>7</v>
      </c>
      <c r="AI475" s="5" t="s">
        <v>8</v>
      </c>
    </row>
    <row r="476" spans="2:35" x14ac:dyDescent="0.25">
      <c r="B476" s="31">
        <v>0</v>
      </c>
      <c r="C476" s="48">
        <f>AVERAGE(AI466,AI476)</f>
        <v>100</v>
      </c>
      <c r="D476" s="31">
        <f>STDEV(AI466,AI476)</f>
        <v>1.4210854715202004E-14</v>
      </c>
      <c r="K476" s="13"/>
      <c r="L476" s="6">
        <v>0</v>
      </c>
      <c r="M476" s="1">
        <v>46.46</v>
      </c>
      <c r="N476" s="26">
        <v>25.01</v>
      </c>
      <c r="O476" s="9"/>
      <c r="P476" s="26">
        <v>42.48</v>
      </c>
      <c r="Q476" s="7">
        <f>P476-N476</f>
        <v>17.469999999999995</v>
      </c>
      <c r="R476" s="2"/>
      <c r="S476" s="2"/>
      <c r="T476" s="2"/>
      <c r="U476" s="8">
        <f>M476</f>
        <v>46.46</v>
      </c>
      <c r="V476" s="19">
        <f>100*U476/$M$476</f>
        <v>100</v>
      </c>
      <c r="W476" s="13"/>
      <c r="X476" s="13"/>
      <c r="Y476" s="6">
        <v>0</v>
      </c>
      <c r="Z476" s="1">
        <v>20.18</v>
      </c>
      <c r="AA476" s="26">
        <v>26.65</v>
      </c>
      <c r="AB476" s="9"/>
      <c r="AC476" s="26">
        <v>47.57</v>
      </c>
      <c r="AD476" s="7">
        <f>AC476-AA476</f>
        <v>20.92</v>
      </c>
      <c r="AE476" s="2"/>
      <c r="AF476" s="2"/>
      <c r="AG476" s="2"/>
      <c r="AH476" s="8">
        <f>Z476</f>
        <v>20.18</v>
      </c>
      <c r="AI476" s="19">
        <f>100*AH476/$Z$476</f>
        <v>100</v>
      </c>
    </row>
    <row r="477" spans="2:35" x14ac:dyDescent="0.25">
      <c r="B477" s="31">
        <v>7</v>
      </c>
      <c r="C477" s="78">
        <f t="shared" ref="C477:C482" si="523">AVERAGE(AI467,AI477)</f>
        <v>60.477671777754956</v>
      </c>
      <c r="D477" s="31">
        <f t="shared" ref="D477:D482" si="524">STDEV(AI467,AI477)</f>
        <v>4.8463956336530689</v>
      </c>
      <c r="K477" s="13"/>
      <c r="L477" s="6">
        <v>7</v>
      </c>
      <c r="M477" s="1">
        <v>37.1</v>
      </c>
      <c r="N477" s="7">
        <f t="shared" ref="N477:N482" si="525">N476</f>
        <v>25.01</v>
      </c>
      <c r="O477" s="27">
        <v>39.130000000000003</v>
      </c>
      <c r="P477" s="26">
        <v>38.5</v>
      </c>
      <c r="Q477" s="3"/>
      <c r="R477" s="8">
        <f t="shared" ref="R477:R482" si="526">O477-N477</f>
        <v>14.120000000000001</v>
      </c>
      <c r="S477" s="8">
        <f t="shared" ref="S477:S482" si="527">P477-N477</f>
        <v>13.489999999999998</v>
      </c>
      <c r="T477" s="8">
        <f>R477/Q476</f>
        <v>0.80824270177447077</v>
      </c>
      <c r="U477" s="8">
        <f>M477*T477</f>
        <v>29.985804235832866</v>
      </c>
      <c r="V477" s="19">
        <f t="shared" ref="V477:V482" si="528">100*U477/$M$476</f>
        <v>64.541119749963116</v>
      </c>
      <c r="W477" s="13"/>
      <c r="X477" s="13"/>
      <c r="Y477" s="6">
        <v>7</v>
      </c>
      <c r="Z477" s="1">
        <v>14.11</v>
      </c>
      <c r="AA477" s="7">
        <f t="shared" ref="AA477:AA482" si="529">AA476</f>
        <v>26.65</v>
      </c>
      <c r="AB477" s="27">
        <v>45.77</v>
      </c>
      <c r="AC477" s="26">
        <v>44.6</v>
      </c>
      <c r="AD477" s="3"/>
      <c r="AE477" s="8">
        <f t="shared" ref="AE477:AE482" si="530">AB477-AA477</f>
        <v>19.120000000000005</v>
      </c>
      <c r="AF477" s="8">
        <f t="shared" ref="AF477:AF482" si="531">AC477-AA477</f>
        <v>17.950000000000003</v>
      </c>
      <c r="AG477" s="8">
        <f>AE477/AD476</f>
        <v>0.91395793499043987</v>
      </c>
      <c r="AH477" s="8">
        <f>Z477*AG477</f>
        <v>12.895946462715106</v>
      </c>
      <c r="AI477" s="19">
        <f t="shared" ref="AI477:AI482" si="532">100*AH477/$Z$476</f>
        <v>63.904590994623916</v>
      </c>
    </row>
    <row r="478" spans="2:35" x14ac:dyDescent="0.25">
      <c r="B478" s="31">
        <v>14</v>
      </c>
      <c r="C478" s="48">
        <f t="shared" si="523"/>
        <v>47.90696159720973</v>
      </c>
      <c r="D478" s="31">
        <f t="shared" si="524"/>
        <v>0.89222860982636454</v>
      </c>
      <c r="K478" s="13"/>
      <c r="L478" s="6">
        <v>14</v>
      </c>
      <c r="M478" s="1">
        <v>30.96</v>
      </c>
      <c r="N478" s="7">
        <f t="shared" si="525"/>
        <v>25.01</v>
      </c>
      <c r="O478" s="27">
        <v>38.72</v>
      </c>
      <c r="P478" s="26">
        <v>38.380000000000003</v>
      </c>
      <c r="Q478" s="3"/>
      <c r="R478" s="8">
        <f t="shared" si="526"/>
        <v>13.709999999999997</v>
      </c>
      <c r="S478" s="8">
        <f t="shared" si="527"/>
        <v>13.370000000000001</v>
      </c>
      <c r="T478" s="8">
        <f>R478/S477</f>
        <v>1.0163083765752408</v>
      </c>
      <c r="U478" s="8">
        <f>M478*T477*T478</f>
        <v>25.431281718570396</v>
      </c>
      <c r="V478" s="19">
        <f t="shared" si="528"/>
        <v>54.738014891455862</v>
      </c>
      <c r="W478" s="13"/>
      <c r="X478" s="13"/>
      <c r="Y478" s="6">
        <v>14</v>
      </c>
      <c r="Z478" s="1">
        <v>10.64</v>
      </c>
      <c r="AA478" s="7">
        <f t="shared" si="529"/>
        <v>26.65</v>
      </c>
      <c r="AB478" s="27">
        <v>44.73</v>
      </c>
      <c r="AC478" s="26">
        <v>44.01</v>
      </c>
      <c r="AD478" s="3"/>
      <c r="AE478" s="8">
        <f t="shared" si="530"/>
        <v>18.079999999999998</v>
      </c>
      <c r="AF478" s="8">
        <f t="shared" si="531"/>
        <v>17.36</v>
      </c>
      <c r="AG478" s="8">
        <f>AE478/AF477</f>
        <v>1.0072423398328689</v>
      </c>
      <c r="AH478" s="8">
        <f>Z478*AG477*AG478</f>
        <v>9.7949406520129738</v>
      </c>
      <c r="AI478" s="19">
        <f t="shared" si="532"/>
        <v>48.537862497586595</v>
      </c>
    </row>
    <row r="479" spans="2:35" x14ac:dyDescent="0.25">
      <c r="B479" s="31">
        <v>21</v>
      </c>
      <c r="C479" s="48">
        <f t="shared" si="523"/>
        <v>42.169562741010793</v>
      </c>
      <c r="D479" s="31">
        <f t="shared" si="524"/>
        <v>0.4777632184628301</v>
      </c>
      <c r="K479" s="13"/>
      <c r="L479" s="6">
        <v>21</v>
      </c>
      <c r="M479" s="1">
        <v>27.75</v>
      </c>
      <c r="N479" s="7">
        <f t="shared" si="525"/>
        <v>25.01</v>
      </c>
      <c r="O479" s="27">
        <v>38.479999999999997</v>
      </c>
      <c r="P479" s="26">
        <v>38.11</v>
      </c>
      <c r="Q479" s="3"/>
      <c r="R479" s="8">
        <f t="shared" si="526"/>
        <v>13.469999999999995</v>
      </c>
      <c r="S479" s="8">
        <f t="shared" si="527"/>
        <v>13.099999999999998</v>
      </c>
      <c r="T479" s="8">
        <f>R479/S478</f>
        <v>1.0074794315632007</v>
      </c>
      <c r="U479" s="8">
        <f>M479*T479*T478*T477</f>
        <v>22.965001217071467</v>
      </c>
      <c r="V479" s="19">
        <f t="shared" si="528"/>
        <v>49.429619494342376</v>
      </c>
      <c r="W479" s="13"/>
      <c r="X479" s="13"/>
      <c r="Y479" s="6">
        <v>21</v>
      </c>
      <c r="Z479" s="1">
        <v>9.27</v>
      </c>
      <c r="AA479" s="7">
        <f t="shared" si="529"/>
        <v>26.65</v>
      </c>
      <c r="AB479" s="27">
        <v>44.1</v>
      </c>
      <c r="AC479" s="26">
        <v>43.34</v>
      </c>
      <c r="AD479" s="3"/>
      <c r="AE479" s="8">
        <f t="shared" si="530"/>
        <v>17.450000000000003</v>
      </c>
      <c r="AF479" s="8">
        <f t="shared" si="531"/>
        <v>16.690000000000005</v>
      </c>
      <c r="AG479" s="8">
        <f>AE479/AF478</f>
        <v>1.0051843317972353</v>
      </c>
      <c r="AH479" s="8">
        <f>Z479*AG479*AG478*AG477</f>
        <v>8.5779917767521319</v>
      </c>
      <c r="AI479" s="19">
        <f t="shared" si="532"/>
        <v>42.507392352587374</v>
      </c>
    </row>
    <row r="480" spans="2:35" x14ac:dyDescent="0.25">
      <c r="B480" s="31">
        <v>28</v>
      </c>
      <c r="C480" s="48">
        <f t="shared" si="523"/>
        <v>36.344914292615684</v>
      </c>
      <c r="D480" s="31">
        <f t="shared" si="524"/>
        <v>4.9338544332499984E-2</v>
      </c>
      <c r="K480" s="13"/>
      <c r="L480" s="6">
        <v>28</v>
      </c>
      <c r="M480" s="1">
        <v>24.11</v>
      </c>
      <c r="N480" s="7">
        <f t="shared" si="525"/>
        <v>25.01</v>
      </c>
      <c r="O480" s="26">
        <v>38.19</v>
      </c>
      <c r="P480" s="26">
        <v>37.78</v>
      </c>
      <c r="Q480" s="3"/>
      <c r="R480" s="8">
        <f t="shared" si="526"/>
        <v>13.179999999999996</v>
      </c>
      <c r="S480" s="8">
        <f t="shared" si="527"/>
        <v>12.77</v>
      </c>
      <c r="T480" s="8">
        <f>R480/S479</f>
        <v>1.0061068702290075</v>
      </c>
      <c r="U480" s="8">
        <f>M480*T480*T479*T478*T477</f>
        <v>20.074503386970783</v>
      </c>
      <c r="V480" s="19">
        <f t="shared" si="528"/>
        <v>43.208143321073571</v>
      </c>
      <c r="W480" s="13"/>
      <c r="X480" s="13"/>
      <c r="Y480" s="6">
        <v>28</v>
      </c>
      <c r="Z480" s="1">
        <v>7.91</v>
      </c>
      <c r="AA480" s="7">
        <f t="shared" si="529"/>
        <v>26.65</v>
      </c>
      <c r="AB480" s="26">
        <v>43.39</v>
      </c>
      <c r="AC480" s="26">
        <v>42.56</v>
      </c>
      <c r="AD480" s="3"/>
      <c r="AE480" s="8">
        <f t="shared" si="530"/>
        <v>16.740000000000002</v>
      </c>
      <c r="AF480" s="8">
        <f t="shared" si="531"/>
        <v>15.910000000000004</v>
      </c>
      <c r="AG480" s="8">
        <f>AE480/AF479</f>
        <v>1.0029958058717794</v>
      </c>
      <c r="AH480" s="8">
        <f>Z480*AG480*AG479*AG478*AG477</f>
        <v>7.3414440258188103</v>
      </c>
      <c r="AI480" s="19">
        <f t="shared" si="532"/>
        <v>36.379801911887071</v>
      </c>
    </row>
    <row r="481" spans="1:35" x14ac:dyDescent="0.25">
      <c r="B481" s="31">
        <v>35</v>
      </c>
      <c r="C481" s="48">
        <f t="shared" si="523"/>
        <v>31.189121872201174</v>
      </c>
      <c r="D481" s="31">
        <f t="shared" si="524"/>
        <v>0.53928698313752876</v>
      </c>
      <c r="K481" s="13"/>
      <c r="L481" s="6">
        <v>35</v>
      </c>
      <c r="M481" s="1">
        <v>21.82</v>
      </c>
      <c r="N481" s="7">
        <f t="shared" si="525"/>
        <v>25.01</v>
      </c>
      <c r="O481" s="26">
        <v>37.79</v>
      </c>
      <c r="P481" s="26">
        <v>37.26</v>
      </c>
      <c r="Q481" s="3"/>
      <c r="R481" s="8">
        <f t="shared" si="526"/>
        <v>12.779999999999998</v>
      </c>
      <c r="S481" s="8">
        <f t="shared" si="527"/>
        <v>12.249999999999996</v>
      </c>
      <c r="T481" s="8">
        <f>R481/S480</f>
        <v>1.0007830853563038</v>
      </c>
      <c r="U481" s="8">
        <f>M481*T481*T480*T479*T478*T477</f>
        <v>18.182027183193313</v>
      </c>
      <c r="V481" s="19">
        <f t="shared" si="528"/>
        <v>39.134798069723018</v>
      </c>
      <c r="W481" s="13"/>
      <c r="X481" s="13"/>
      <c r="Y481" s="6">
        <v>35</v>
      </c>
      <c r="Z481" s="23">
        <v>6.86</v>
      </c>
      <c r="AA481" s="7">
        <f t="shared" si="529"/>
        <v>26.65</v>
      </c>
      <c r="AB481" s="26">
        <v>42.57</v>
      </c>
      <c r="AC481" s="26">
        <v>41.66</v>
      </c>
      <c r="AD481" s="3"/>
      <c r="AE481" s="8">
        <f t="shared" si="530"/>
        <v>15.920000000000002</v>
      </c>
      <c r="AF481" s="8">
        <f t="shared" si="531"/>
        <v>15.009999999999998</v>
      </c>
      <c r="AG481" s="8">
        <f>AE481/AF480</f>
        <v>1.0006285355122564</v>
      </c>
      <c r="AH481" s="8">
        <f>Z481*AG481*AG480*AG479*AG478*AG477</f>
        <v>6.3709178906356412</v>
      </c>
      <c r="AI481" s="19">
        <f t="shared" si="532"/>
        <v>31.570455354983356</v>
      </c>
    </row>
    <row r="482" spans="1:35" x14ac:dyDescent="0.25">
      <c r="B482" s="31">
        <v>42</v>
      </c>
      <c r="C482" s="78">
        <f t="shared" si="523"/>
        <v>28.258477922168574</v>
      </c>
      <c r="D482" s="31">
        <f t="shared" si="524"/>
        <v>0.39508840054002714</v>
      </c>
      <c r="K482" s="13"/>
      <c r="L482" s="6">
        <v>42</v>
      </c>
      <c r="M482" s="1">
        <v>18.34</v>
      </c>
      <c r="N482" s="7">
        <f t="shared" si="525"/>
        <v>25.01</v>
      </c>
      <c r="O482" s="26">
        <v>37.4</v>
      </c>
      <c r="P482" s="26">
        <v>36.85</v>
      </c>
      <c r="Q482" s="3"/>
      <c r="R482" s="8">
        <f t="shared" si="526"/>
        <v>12.389999999999997</v>
      </c>
      <c r="S482" s="8">
        <f t="shared" si="527"/>
        <v>11.84</v>
      </c>
      <c r="T482" s="8">
        <f>R482/S481</f>
        <v>1.0114285714285716</v>
      </c>
      <c r="U482" s="8">
        <f>M482*T482*T481*T480*T479*T478*T477</f>
        <v>15.456889616744396</v>
      </c>
      <c r="V482" s="19">
        <f t="shared" si="528"/>
        <v>33.269241534103308</v>
      </c>
      <c r="W482" s="13"/>
      <c r="X482" s="13"/>
      <c r="Y482" s="6">
        <v>42</v>
      </c>
      <c r="Z482" s="1">
        <v>6.16</v>
      </c>
      <c r="AA482" s="7">
        <f t="shared" si="529"/>
        <v>26.65</v>
      </c>
      <c r="AB482" s="26">
        <v>41.76</v>
      </c>
      <c r="AC482" s="26">
        <v>40.83</v>
      </c>
      <c r="AD482" s="3"/>
      <c r="AE482" s="8">
        <f t="shared" si="530"/>
        <v>15.11</v>
      </c>
      <c r="AF482" s="8">
        <f t="shared" si="531"/>
        <v>14.18</v>
      </c>
      <c r="AG482" s="8">
        <f>AE482/AF481</f>
        <v>1.0066622251832114</v>
      </c>
      <c r="AH482" s="8">
        <f>Z482*AG482*AG481*AG480*AG479*AG478*AG477</f>
        <v>5.7589376475685601</v>
      </c>
      <c r="AI482" s="19">
        <f t="shared" si="532"/>
        <v>28.537847609358575</v>
      </c>
    </row>
    <row r="483" spans="1:35" x14ac:dyDescent="0.25">
      <c r="K483" s="13"/>
      <c r="L483" s="34"/>
      <c r="M483" s="18"/>
      <c r="N483" s="18"/>
      <c r="O483" s="18"/>
      <c r="P483" s="18"/>
      <c r="Q483" s="18"/>
      <c r="R483" s="33"/>
      <c r="S483" s="33"/>
      <c r="T483" s="45">
        <f>SUM(T477:T482)</f>
        <v>5.8503490369267954</v>
      </c>
      <c r="U483" s="33"/>
      <c r="V483" s="32"/>
      <c r="W483" s="13"/>
      <c r="X483" s="13"/>
      <c r="Y483" s="34"/>
      <c r="Z483" s="18"/>
      <c r="AA483" s="18"/>
      <c r="AB483" s="18"/>
      <c r="AC483" s="18"/>
      <c r="AD483" s="18"/>
      <c r="AE483" s="33"/>
      <c r="AF483" s="33"/>
      <c r="AG483" s="45">
        <f>SUM(AG477:AG482)</f>
        <v>5.9366711731877908</v>
      </c>
      <c r="AH483" s="33"/>
      <c r="AI483" s="32"/>
    </row>
    <row r="484" spans="1:35" ht="15.75" thickBot="1" x14ac:dyDescent="0.3"/>
    <row r="485" spans="1:35" ht="15.75" thickBot="1" x14ac:dyDescent="0.3">
      <c r="A485" s="35">
        <v>24</v>
      </c>
      <c r="B485" s="35" t="s">
        <v>28</v>
      </c>
      <c r="C485" s="35"/>
      <c r="D485" s="35"/>
      <c r="E485" s="35"/>
      <c r="F485" s="35"/>
      <c r="G485" s="35"/>
      <c r="H485" s="35"/>
      <c r="I485" s="35"/>
      <c r="J485" s="35"/>
      <c r="K485" s="15">
        <v>7000</v>
      </c>
      <c r="L485" s="93">
        <v>35714</v>
      </c>
      <c r="M485" s="94"/>
      <c r="N485" s="94"/>
      <c r="O485" s="94"/>
      <c r="P485" s="94"/>
      <c r="Q485" s="94"/>
      <c r="R485" s="94"/>
      <c r="S485" s="94"/>
      <c r="T485" s="94"/>
      <c r="U485" s="94"/>
      <c r="V485" s="95"/>
      <c r="W485" s="13"/>
      <c r="X485" s="15">
        <v>7001</v>
      </c>
      <c r="Y485" s="93">
        <v>35715</v>
      </c>
      <c r="Z485" s="94"/>
      <c r="AA485" s="94"/>
      <c r="AB485" s="94"/>
      <c r="AC485" s="94"/>
      <c r="AD485" s="94"/>
      <c r="AE485" s="94"/>
      <c r="AF485" s="94"/>
      <c r="AG485" s="94"/>
      <c r="AH485" s="94"/>
      <c r="AI485" s="95"/>
    </row>
    <row r="486" spans="1:35" ht="57" x14ac:dyDescent="0.25">
      <c r="B486" s="31" t="s">
        <v>52</v>
      </c>
      <c r="C486" s="31" t="s">
        <v>49</v>
      </c>
      <c r="D486" s="31" t="s">
        <v>50</v>
      </c>
      <c r="K486" s="13"/>
      <c r="L486" s="10" t="s">
        <v>0</v>
      </c>
      <c r="M486" s="11" t="s">
        <v>1</v>
      </c>
      <c r="N486" s="11" t="s">
        <v>2</v>
      </c>
      <c r="O486" s="11" t="s">
        <v>3</v>
      </c>
      <c r="P486" s="12" t="s">
        <v>4</v>
      </c>
      <c r="Q486" s="12" t="s">
        <v>5</v>
      </c>
      <c r="R486" s="11" t="s">
        <v>9</v>
      </c>
      <c r="S486" s="11" t="s">
        <v>10</v>
      </c>
      <c r="T486" s="11" t="s">
        <v>6</v>
      </c>
      <c r="U486" s="11" t="s">
        <v>7</v>
      </c>
      <c r="V486" s="5" t="s">
        <v>8</v>
      </c>
      <c r="W486" s="13"/>
      <c r="X486" s="13"/>
      <c r="Y486" s="10" t="s">
        <v>0</v>
      </c>
      <c r="Z486" s="11" t="s">
        <v>1</v>
      </c>
      <c r="AA486" s="11" t="s">
        <v>2</v>
      </c>
      <c r="AB486" s="11" t="s">
        <v>3</v>
      </c>
      <c r="AC486" s="12" t="s">
        <v>4</v>
      </c>
      <c r="AD486" s="12" t="s">
        <v>5</v>
      </c>
      <c r="AE486" s="11" t="s">
        <v>9</v>
      </c>
      <c r="AF486" s="11" t="s">
        <v>10</v>
      </c>
      <c r="AG486" s="11" t="s">
        <v>6</v>
      </c>
      <c r="AH486" s="11" t="s">
        <v>7</v>
      </c>
      <c r="AI486" s="5" t="s">
        <v>8</v>
      </c>
    </row>
    <row r="487" spans="1:35" x14ac:dyDescent="0.25">
      <c r="B487" s="31">
        <v>0</v>
      </c>
      <c r="C487" s="48">
        <f>AVERAGE(V487,V497)</f>
        <v>100</v>
      </c>
      <c r="D487" s="31">
        <f>STDEV(V487,V497)</f>
        <v>0</v>
      </c>
      <c r="K487" s="13"/>
      <c r="L487" s="6">
        <v>0</v>
      </c>
      <c r="M487" s="1">
        <v>46.43</v>
      </c>
      <c r="N487" s="26">
        <v>26.93</v>
      </c>
      <c r="O487" s="9"/>
      <c r="P487" s="26">
        <v>43.73</v>
      </c>
      <c r="Q487" s="7">
        <f>P487-N487</f>
        <v>16.799999999999997</v>
      </c>
      <c r="R487" s="2"/>
      <c r="S487" s="2"/>
      <c r="T487" s="2"/>
      <c r="U487" s="8">
        <f>M487</f>
        <v>46.43</v>
      </c>
      <c r="V487" s="19">
        <f>100*U487/$M$487</f>
        <v>100</v>
      </c>
      <c r="W487" s="13"/>
      <c r="X487" s="13"/>
      <c r="Y487" s="6">
        <v>0</v>
      </c>
      <c r="Z487" s="1">
        <v>20.329999999999998</v>
      </c>
      <c r="AA487" s="26">
        <v>25.4</v>
      </c>
      <c r="AB487" s="9"/>
      <c r="AC487" s="26">
        <v>42.9</v>
      </c>
      <c r="AD487" s="7">
        <f>AC487-AA487</f>
        <v>17.5</v>
      </c>
      <c r="AE487" s="2"/>
      <c r="AF487" s="2"/>
      <c r="AG487" s="2"/>
      <c r="AH487" s="8">
        <f>Z487</f>
        <v>20.329999999999998</v>
      </c>
      <c r="AI487" s="19">
        <f>100*AH487/$Z$487</f>
        <v>100</v>
      </c>
    </row>
    <row r="488" spans="1:35" x14ac:dyDescent="0.25">
      <c r="B488" s="31">
        <v>7</v>
      </c>
      <c r="C488" s="78">
        <f t="shared" ref="C488:C493" si="533">AVERAGE(V488,V498)</f>
        <v>70.087903530191468</v>
      </c>
      <c r="D488" s="31">
        <f t="shared" ref="D488:D493" si="534">STDEV(V488,V498)</f>
        <v>3.4530282097404688</v>
      </c>
      <c r="K488" s="13"/>
      <c r="L488" s="6">
        <v>7</v>
      </c>
      <c r="M488" s="1">
        <v>42.22</v>
      </c>
      <c r="N488" s="7">
        <f t="shared" ref="N488:N493" si="535">N487</f>
        <v>26.93</v>
      </c>
      <c r="O488" s="27">
        <v>40.33</v>
      </c>
      <c r="P488" s="26">
        <v>39.82</v>
      </c>
      <c r="Q488" s="3"/>
      <c r="R488" s="8">
        <f t="shared" ref="R488:R493" si="536">O488-N488</f>
        <v>13.399999999999999</v>
      </c>
      <c r="S488" s="8">
        <f t="shared" ref="S488:S493" si="537">P488-N488</f>
        <v>12.89</v>
      </c>
      <c r="T488" s="8">
        <f>R488/Q487</f>
        <v>0.79761904761904767</v>
      </c>
      <c r="U488" s="8">
        <f>M488*T488</f>
        <v>33.675476190476189</v>
      </c>
      <c r="V488" s="19">
        <f t="shared" ref="V488:V493" si="538">100*U488/$M$487</f>
        <v>72.529563192927398</v>
      </c>
      <c r="W488" s="13"/>
      <c r="X488" s="13"/>
      <c r="Y488" s="6">
        <v>7</v>
      </c>
      <c r="Z488" s="1">
        <v>17.32</v>
      </c>
      <c r="AA488" s="7">
        <f t="shared" ref="AA488:AA493" si="539">AA487</f>
        <v>25.4</v>
      </c>
      <c r="AB488" s="27">
        <v>41.23</v>
      </c>
      <c r="AC488" s="26">
        <v>40.35</v>
      </c>
      <c r="AD488" s="3"/>
      <c r="AE488" s="8">
        <f t="shared" ref="AE488:AE493" si="540">AB488-AA488</f>
        <v>15.829999999999998</v>
      </c>
      <c r="AF488" s="8">
        <f t="shared" ref="AF488:AF493" si="541">AC488-AA488</f>
        <v>14.950000000000003</v>
      </c>
      <c r="AG488" s="8">
        <f>AE488/AD487</f>
        <v>0.90457142857142847</v>
      </c>
      <c r="AH488" s="8">
        <f>Z488*AG488</f>
        <v>15.667177142857142</v>
      </c>
      <c r="AI488" s="19">
        <f t="shared" ref="AI488:AI493" si="542">100*AH488/$Z$487</f>
        <v>77.064324362307644</v>
      </c>
    </row>
    <row r="489" spans="1:35" x14ac:dyDescent="0.25">
      <c r="B489" s="31">
        <v>14</v>
      </c>
      <c r="C489" s="48">
        <f t="shared" si="533"/>
        <v>60.45176403537306</v>
      </c>
      <c r="D489" s="31">
        <f t="shared" si="534"/>
        <v>4.0767509812325171</v>
      </c>
      <c r="K489" s="13"/>
      <c r="L489" s="6">
        <v>14</v>
      </c>
      <c r="M489" s="1">
        <v>35.92</v>
      </c>
      <c r="N489" s="7">
        <f t="shared" si="535"/>
        <v>26.93</v>
      </c>
      <c r="O489" s="38">
        <v>40.159999999999997</v>
      </c>
      <c r="P489" s="26">
        <v>39.82</v>
      </c>
      <c r="Q489" s="3"/>
      <c r="R489" s="8">
        <f t="shared" si="536"/>
        <v>13.229999999999997</v>
      </c>
      <c r="S489" s="8">
        <f t="shared" si="537"/>
        <v>12.89</v>
      </c>
      <c r="T489" s="8">
        <f>R489/S488</f>
        <v>1.0263770364623737</v>
      </c>
      <c r="U489" s="8">
        <f>M489*T488*T489</f>
        <v>29.406190845616752</v>
      </c>
      <c r="V489" s="19">
        <f t="shared" si="538"/>
        <v>63.334462299411484</v>
      </c>
      <c r="W489" s="13"/>
      <c r="X489" s="13"/>
      <c r="Y489" s="6">
        <v>14</v>
      </c>
      <c r="Z489" s="1">
        <v>13.53</v>
      </c>
      <c r="AA489" s="7">
        <f t="shared" si="539"/>
        <v>25.4</v>
      </c>
      <c r="AB489" s="27">
        <v>40.520000000000003</v>
      </c>
      <c r="AC489" s="26">
        <v>39.75</v>
      </c>
      <c r="AD489" s="3"/>
      <c r="AE489" s="8">
        <f t="shared" si="540"/>
        <v>15.120000000000005</v>
      </c>
      <c r="AF489" s="8">
        <f t="shared" si="541"/>
        <v>14.350000000000001</v>
      </c>
      <c r="AG489" s="8">
        <f>AE489/AF488</f>
        <v>1.011371237458194</v>
      </c>
      <c r="AH489" s="8">
        <f>Z489*AG488*AG489</f>
        <v>12.378022314381269</v>
      </c>
      <c r="AI489" s="19">
        <f t="shared" si="542"/>
        <v>60.885500808565027</v>
      </c>
    </row>
    <row r="490" spans="1:35" x14ac:dyDescent="0.25">
      <c r="B490" s="31">
        <v>21</v>
      </c>
      <c r="C490" s="48">
        <f t="shared" si="533"/>
        <v>52.959727824913415</v>
      </c>
      <c r="D490" s="31">
        <f t="shared" si="534"/>
        <v>3.6298443263049109</v>
      </c>
      <c r="K490" s="13"/>
      <c r="L490" s="6">
        <v>21</v>
      </c>
      <c r="M490" s="1">
        <v>31.37</v>
      </c>
      <c r="N490" s="7">
        <f t="shared" si="535"/>
        <v>26.93</v>
      </c>
      <c r="O490" s="27">
        <v>39.869999999999997</v>
      </c>
      <c r="P490" s="26">
        <v>39.51</v>
      </c>
      <c r="Q490" s="3"/>
      <c r="R490" s="8">
        <f t="shared" si="536"/>
        <v>12.939999999999998</v>
      </c>
      <c r="S490" s="8">
        <f t="shared" si="537"/>
        <v>12.579999999999998</v>
      </c>
      <c r="T490" s="8">
        <f>R490/S489</f>
        <v>1.0038789759503488</v>
      </c>
      <c r="U490" s="8">
        <f>M490*T490*T489*T488</f>
        <v>25.780914652899352</v>
      </c>
      <c r="V490" s="19">
        <f t="shared" si="538"/>
        <v>55.526415362695133</v>
      </c>
      <c r="W490" s="13"/>
      <c r="X490" s="13"/>
      <c r="Y490" s="6">
        <v>21</v>
      </c>
      <c r="Z490" s="1">
        <v>10.9</v>
      </c>
      <c r="AA490" s="7">
        <f t="shared" si="539"/>
        <v>25.4</v>
      </c>
      <c r="AB490" s="27">
        <v>39.799999999999997</v>
      </c>
      <c r="AC490" s="26">
        <v>39.03</v>
      </c>
      <c r="AD490" s="3"/>
      <c r="AE490" s="8">
        <f t="shared" si="540"/>
        <v>14.399999999999999</v>
      </c>
      <c r="AF490" s="8">
        <f t="shared" si="541"/>
        <v>13.630000000000003</v>
      </c>
      <c r="AG490" s="8">
        <f>AE490/AF489</f>
        <v>1.003484320557491</v>
      </c>
      <c r="AH490" s="8">
        <f>Z490*AG490*AG489*AG488</f>
        <v>10.006692483423254</v>
      </c>
      <c r="AI490" s="19">
        <f t="shared" si="542"/>
        <v>49.221310789096187</v>
      </c>
    </row>
    <row r="491" spans="1:35" x14ac:dyDescent="0.25">
      <c r="B491" s="31">
        <v>28</v>
      </c>
      <c r="C491" s="48">
        <f t="shared" si="533"/>
        <v>45.361373883947067</v>
      </c>
      <c r="D491" s="31">
        <f t="shared" si="534"/>
        <v>1.7969665497526239</v>
      </c>
      <c r="K491" s="13"/>
      <c r="L491" s="6">
        <v>28</v>
      </c>
      <c r="M491" s="1">
        <v>26.22</v>
      </c>
      <c r="N491" s="7">
        <f t="shared" si="535"/>
        <v>26.93</v>
      </c>
      <c r="O491" s="26">
        <v>39.57</v>
      </c>
      <c r="P491" s="26">
        <v>39.119999999999997</v>
      </c>
      <c r="Q491" s="3"/>
      <c r="R491" s="8">
        <f t="shared" si="536"/>
        <v>12.64</v>
      </c>
      <c r="S491" s="8">
        <f t="shared" si="537"/>
        <v>12.189999999999998</v>
      </c>
      <c r="T491" s="8">
        <f>R491/S490</f>
        <v>1.0047694753577108</v>
      </c>
      <c r="U491" s="8">
        <f>M491*T491*T490*T489*T488</f>
        <v>21.651247404549991</v>
      </c>
      <c r="V491" s="19">
        <f t="shared" si="538"/>
        <v>46.632021116842537</v>
      </c>
      <c r="W491" s="13"/>
      <c r="X491" s="13"/>
      <c r="Y491" s="6">
        <v>28</v>
      </c>
      <c r="Z491" s="1">
        <v>9.09</v>
      </c>
      <c r="AA491" s="7">
        <f t="shared" si="539"/>
        <v>25.4</v>
      </c>
      <c r="AB491" s="26">
        <v>39.07</v>
      </c>
      <c r="AC491" s="26">
        <v>38.24</v>
      </c>
      <c r="AD491" s="3"/>
      <c r="AE491" s="8">
        <f t="shared" si="540"/>
        <v>13.670000000000002</v>
      </c>
      <c r="AF491" s="8">
        <f t="shared" si="541"/>
        <v>12.840000000000003</v>
      </c>
      <c r="AG491" s="8">
        <f>AE491/AF490</f>
        <v>1.0029347028613351</v>
      </c>
      <c r="AH491" s="8">
        <f>Z491*AG491*AG490*AG489*AG488</f>
        <v>8.3695208895509658</v>
      </c>
      <c r="AI491" s="19">
        <f t="shared" si="542"/>
        <v>41.168327051406621</v>
      </c>
    </row>
    <row r="492" spans="1:35" x14ac:dyDescent="0.25">
      <c r="B492" s="31">
        <v>35</v>
      </c>
      <c r="C492" s="48">
        <f t="shared" si="533"/>
        <v>39.123790273809874</v>
      </c>
      <c r="D492" s="31">
        <f t="shared" si="534"/>
        <v>2.6927266957570608</v>
      </c>
      <c r="K492" s="13"/>
      <c r="L492" s="6">
        <v>35</v>
      </c>
      <c r="M492" s="1">
        <v>23.05</v>
      </c>
      <c r="N492" s="7">
        <f t="shared" si="535"/>
        <v>26.93</v>
      </c>
      <c r="O492" s="26">
        <v>39.130000000000003</v>
      </c>
      <c r="P492" s="26">
        <v>38.619999999999997</v>
      </c>
      <c r="Q492" s="3"/>
      <c r="R492" s="8">
        <f t="shared" si="536"/>
        <v>12.200000000000003</v>
      </c>
      <c r="S492" s="8">
        <f t="shared" si="537"/>
        <v>11.689999999999998</v>
      </c>
      <c r="T492" s="8">
        <f>R492/S491</f>
        <v>1.0008203445447093</v>
      </c>
      <c r="U492" s="8">
        <f>M492*T492*T491*T490*T489*T488</f>
        <v>19.049224059915524</v>
      </c>
      <c r="V492" s="19">
        <f t="shared" si="538"/>
        <v>41.027835580261737</v>
      </c>
      <c r="W492" s="13"/>
      <c r="X492" s="13"/>
      <c r="Y492" s="6">
        <v>35</v>
      </c>
      <c r="Z492" s="1">
        <v>7.65</v>
      </c>
      <c r="AA492" s="7">
        <f t="shared" si="539"/>
        <v>25.4</v>
      </c>
      <c r="AB492" s="26">
        <v>38.19</v>
      </c>
      <c r="AC492" s="26">
        <v>37.119999999999997</v>
      </c>
      <c r="AD492" s="3"/>
      <c r="AE492" s="8">
        <f t="shared" si="540"/>
        <v>12.79</v>
      </c>
      <c r="AF492" s="8">
        <f t="shared" si="541"/>
        <v>11.719999999999999</v>
      </c>
      <c r="AG492" s="8">
        <f>AE492/AF491</f>
        <v>0.99610591900311496</v>
      </c>
      <c r="AH492" s="8">
        <f>Z492*AG492*AG491*AG490*AG489*AG488</f>
        <v>7.0162276264422214</v>
      </c>
      <c r="AI492" s="19">
        <f t="shared" si="542"/>
        <v>34.511695162037491</v>
      </c>
    </row>
    <row r="493" spans="1:35" x14ac:dyDescent="0.25">
      <c r="B493" s="31">
        <v>42</v>
      </c>
      <c r="C493" s="78">
        <f t="shared" si="533"/>
        <v>33.221649167634894</v>
      </c>
      <c r="D493" s="31">
        <f t="shared" si="534"/>
        <v>4.5036917477050338</v>
      </c>
      <c r="K493" s="13"/>
      <c r="L493" s="6">
        <v>42</v>
      </c>
      <c r="M493" s="1">
        <v>20.63</v>
      </c>
      <c r="N493" s="7">
        <f t="shared" si="535"/>
        <v>26.93</v>
      </c>
      <c r="O493" s="26">
        <v>38.520000000000003</v>
      </c>
      <c r="P493" s="26">
        <v>38.01</v>
      </c>
      <c r="Q493" s="3"/>
      <c r="R493" s="8">
        <f t="shared" si="536"/>
        <v>11.590000000000003</v>
      </c>
      <c r="S493" s="8">
        <f t="shared" si="537"/>
        <v>11.079999999999998</v>
      </c>
      <c r="T493" s="8">
        <f>R493/S492</f>
        <v>0.99144568006843503</v>
      </c>
      <c r="U493" s="8">
        <f>M493*T493*T492*T491*T490*T489*T488</f>
        <v>16.903417298307154</v>
      </c>
      <c r="V493" s="19">
        <f t="shared" si="538"/>
        <v>36.406240142811015</v>
      </c>
      <c r="W493" s="13"/>
      <c r="X493" s="13"/>
      <c r="Y493" s="6">
        <v>42</v>
      </c>
      <c r="Z493" s="1">
        <v>6.8</v>
      </c>
      <c r="AA493" s="7">
        <f t="shared" si="539"/>
        <v>25.4</v>
      </c>
      <c r="AB493" s="26">
        <v>37.119999999999997</v>
      </c>
      <c r="AC493" s="26">
        <v>36.07</v>
      </c>
      <c r="AD493" s="3"/>
      <c r="AE493" s="8">
        <f t="shared" si="540"/>
        <v>11.719999999999999</v>
      </c>
      <c r="AF493" s="8">
        <f t="shared" si="541"/>
        <v>10.670000000000002</v>
      </c>
      <c r="AG493" s="8">
        <f>AE493/AF492</f>
        <v>1</v>
      </c>
      <c r="AH493" s="8">
        <f>Z493*AG493*AG492*AG491*AG490*AG489*AG488</f>
        <v>6.2366467790597522</v>
      </c>
      <c r="AI493" s="19">
        <f t="shared" si="542"/>
        <v>30.677062366255544</v>
      </c>
    </row>
    <row r="494" spans="1:35" ht="15.75" thickBot="1" x14ac:dyDescent="0.3">
      <c r="T494" s="45">
        <f>SUM(T488:T493)</f>
        <v>5.8249105600026256</v>
      </c>
      <c r="AG494" s="45">
        <f>SUM(AG488:AG493)</f>
        <v>5.9184676084515635</v>
      </c>
    </row>
    <row r="495" spans="1:35" ht="15.75" thickBot="1" x14ac:dyDescent="0.3">
      <c r="K495" s="15">
        <v>7000</v>
      </c>
      <c r="L495" s="96">
        <v>35716</v>
      </c>
      <c r="M495" s="97"/>
      <c r="N495" s="97"/>
      <c r="O495" s="97"/>
      <c r="P495" s="97"/>
      <c r="Q495" s="97"/>
      <c r="R495" s="97"/>
      <c r="S495" s="97"/>
      <c r="T495" s="97"/>
      <c r="U495" s="97"/>
      <c r="V495" s="98"/>
      <c r="W495" s="13"/>
      <c r="X495" s="15">
        <v>7001</v>
      </c>
      <c r="Y495" s="96">
        <v>35717</v>
      </c>
      <c r="Z495" s="97"/>
      <c r="AA495" s="97"/>
      <c r="AB495" s="97"/>
      <c r="AC495" s="97"/>
      <c r="AD495" s="97"/>
      <c r="AE495" s="97"/>
      <c r="AF495" s="97"/>
      <c r="AG495" s="97"/>
      <c r="AH495" s="97"/>
      <c r="AI495" s="98"/>
    </row>
    <row r="496" spans="1:35" ht="57" x14ac:dyDescent="0.25">
      <c r="B496" s="31" t="s">
        <v>51</v>
      </c>
      <c r="C496" s="31" t="s">
        <v>49</v>
      </c>
      <c r="D496" s="31" t="s">
        <v>50</v>
      </c>
      <c r="K496" s="13"/>
      <c r="L496" s="10" t="s">
        <v>0</v>
      </c>
      <c r="M496" s="11" t="s">
        <v>1</v>
      </c>
      <c r="N496" s="11" t="s">
        <v>2</v>
      </c>
      <c r="O496" s="11" t="s">
        <v>3</v>
      </c>
      <c r="P496" s="12" t="s">
        <v>4</v>
      </c>
      <c r="Q496" s="12" t="s">
        <v>5</v>
      </c>
      <c r="R496" s="11" t="s">
        <v>9</v>
      </c>
      <c r="S496" s="11" t="s">
        <v>10</v>
      </c>
      <c r="T496" s="11" t="s">
        <v>6</v>
      </c>
      <c r="U496" s="11" t="s">
        <v>7</v>
      </c>
      <c r="V496" s="5" t="s">
        <v>8</v>
      </c>
      <c r="W496" s="13"/>
      <c r="X496" s="13"/>
      <c r="Y496" s="10" t="s">
        <v>0</v>
      </c>
      <c r="Z496" s="11" t="s">
        <v>1</v>
      </c>
      <c r="AA496" s="11" t="s">
        <v>2</v>
      </c>
      <c r="AB496" s="11" t="s">
        <v>3</v>
      </c>
      <c r="AC496" s="12" t="s">
        <v>4</v>
      </c>
      <c r="AD496" s="12" t="s">
        <v>5</v>
      </c>
      <c r="AE496" s="11" t="s">
        <v>9</v>
      </c>
      <c r="AF496" s="11" t="s">
        <v>10</v>
      </c>
      <c r="AG496" s="11" t="s">
        <v>6</v>
      </c>
      <c r="AH496" s="11" t="s">
        <v>7</v>
      </c>
      <c r="AI496" s="5" t="s">
        <v>8</v>
      </c>
    </row>
    <row r="497" spans="1:35" x14ac:dyDescent="0.25">
      <c r="B497" s="31">
        <v>0</v>
      </c>
      <c r="C497" s="48">
        <f>AVERAGE(AI487,AI497)</f>
        <v>100</v>
      </c>
      <c r="D497" s="31">
        <f>STDEV(AI487,AI497)</f>
        <v>0</v>
      </c>
      <c r="K497" s="13"/>
      <c r="L497" s="6">
        <v>0</v>
      </c>
      <c r="M497" s="1">
        <v>45.9</v>
      </c>
      <c r="N497" s="26">
        <v>27.12</v>
      </c>
      <c r="O497" s="9"/>
      <c r="P497" s="26">
        <v>47.17</v>
      </c>
      <c r="Q497" s="7">
        <f>P497-N497</f>
        <v>20.05</v>
      </c>
      <c r="R497" s="2"/>
      <c r="S497" s="2"/>
      <c r="T497" s="2"/>
      <c r="U497" s="8">
        <f>M497</f>
        <v>45.9</v>
      </c>
      <c r="V497" s="19">
        <f>100*U497/$M$497</f>
        <v>100</v>
      </c>
      <c r="W497" s="13"/>
      <c r="X497" s="13"/>
      <c r="Y497" s="6">
        <v>0</v>
      </c>
      <c r="Z497" s="1">
        <v>20.309999999999999</v>
      </c>
      <c r="AA497" s="26">
        <v>27.22</v>
      </c>
      <c r="AB497" s="9"/>
      <c r="AC497" s="26">
        <v>47.81</v>
      </c>
      <c r="AD497" s="7">
        <f>AC497-AA497</f>
        <v>20.590000000000003</v>
      </c>
      <c r="AE497" s="2"/>
      <c r="AF497" s="2"/>
      <c r="AG497" s="2"/>
      <c r="AH497" s="8">
        <f>Z497</f>
        <v>20.309999999999999</v>
      </c>
      <c r="AI497" s="19">
        <f>100*AH497/$Z$497</f>
        <v>100</v>
      </c>
    </row>
    <row r="498" spans="1:35" x14ac:dyDescent="0.25">
      <c r="B498" s="31">
        <v>7</v>
      </c>
      <c r="C498" s="78">
        <f t="shared" ref="C498:C503" si="543">AVERAGE(AI488,AI498)</f>
        <v>72.966855708794469</v>
      </c>
      <c r="D498" s="31">
        <f t="shared" ref="D498:D503" si="544">STDEV(AI488,AI498)</f>
        <v>5.7946957411969464</v>
      </c>
      <c r="K498" s="13"/>
      <c r="L498" s="6">
        <v>7</v>
      </c>
      <c r="M498" s="1">
        <v>38.5</v>
      </c>
      <c r="N498" s="7">
        <f t="shared" ref="N498:N503" si="545">N497</f>
        <v>27.12</v>
      </c>
      <c r="O498" s="27">
        <v>43.29</v>
      </c>
      <c r="P498" s="26">
        <v>42.9</v>
      </c>
      <c r="Q498" s="3"/>
      <c r="R498" s="8">
        <f t="shared" ref="R498:R503" si="546">O498-N498</f>
        <v>16.169999999999998</v>
      </c>
      <c r="S498" s="8">
        <f t="shared" ref="S498:S503" si="547">P498-N498</f>
        <v>15.779999999999998</v>
      </c>
      <c r="T498" s="8">
        <f>R498/Q497</f>
        <v>0.80648379052369068</v>
      </c>
      <c r="U498" s="8">
        <f>M498*T498</f>
        <v>31.049625935162091</v>
      </c>
      <c r="V498" s="19">
        <f t="shared" ref="V498:V503" si="548">100*U498/$M$497</f>
        <v>67.646243867455539</v>
      </c>
      <c r="W498" s="13"/>
      <c r="X498" s="13"/>
      <c r="Y498" s="6">
        <v>7</v>
      </c>
      <c r="Z498" s="1">
        <v>15.36</v>
      </c>
      <c r="AA498" s="7">
        <f t="shared" ref="AA498:AA503" si="549">AA497</f>
        <v>27.22</v>
      </c>
      <c r="AB498" s="27">
        <v>45.97</v>
      </c>
      <c r="AC498" s="26">
        <v>45.28</v>
      </c>
      <c r="AD498" s="3"/>
      <c r="AE498" s="8">
        <f t="shared" ref="AE498:AE503" si="550">AB498-AA498</f>
        <v>18.75</v>
      </c>
      <c r="AF498" s="8">
        <f t="shared" ref="AF498:AF503" si="551">AC498-AA498</f>
        <v>18.060000000000002</v>
      </c>
      <c r="AG498" s="8">
        <f>AE498/AD497</f>
        <v>0.91063623118018444</v>
      </c>
      <c r="AH498" s="8">
        <f>Z498*AG498</f>
        <v>13.987372510927633</v>
      </c>
      <c r="AI498" s="19">
        <f t="shared" ref="AI498:AI503" si="552">100*AH498/$Z$497</f>
        <v>68.869387055281308</v>
      </c>
    </row>
    <row r="499" spans="1:35" x14ac:dyDescent="0.25">
      <c r="B499" s="31">
        <v>14</v>
      </c>
      <c r="C499" s="48">
        <f t="shared" si="543"/>
        <v>57.734061339031435</v>
      </c>
      <c r="D499" s="31">
        <f t="shared" si="544"/>
        <v>4.4568084388122786</v>
      </c>
      <c r="K499" s="13"/>
      <c r="L499" s="6">
        <v>14</v>
      </c>
      <c r="M499" s="1">
        <v>32.619999999999997</v>
      </c>
      <c r="N499" s="7">
        <f t="shared" si="545"/>
        <v>27.12</v>
      </c>
      <c r="O499" s="27">
        <v>42.97</v>
      </c>
      <c r="P499" s="26">
        <v>42.71</v>
      </c>
      <c r="Q499" s="3"/>
      <c r="R499" s="8">
        <f t="shared" si="546"/>
        <v>15.849999999999998</v>
      </c>
      <c r="S499" s="8">
        <f t="shared" si="547"/>
        <v>15.59</v>
      </c>
      <c r="T499" s="8">
        <f>R499/S498</f>
        <v>1.0044359949302915</v>
      </c>
      <c r="U499" s="8">
        <f>M499*T498*T499</f>
        <v>26.424201189042595</v>
      </c>
      <c r="V499" s="19">
        <f t="shared" si="548"/>
        <v>57.569065771334635</v>
      </c>
      <c r="W499" s="13"/>
      <c r="X499" s="13"/>
      <c r="Y499" s="6">
        <v>14</v>
      </c>
      <c r="Z499" s="1">
        <v>12.14</v>
      </c>
      <c r="AA499" s="7">
        <f t="shared" si="549"/>
        <v>27.22</v>
      </c>
      <c r="AB499" s="27">
        <v>45.33</v>
      </c>
      <c r="AC499" s="26">
        <v>44.64</v>
      </c>
      <c r="AD499" s="3"/>
      <c r="AE499" s="8">
        <f t="shared" si="550"/>
        <v>18.11</v>
      </c>
      <c r="AF499" s="8">
        <f t="shared" si="551"/>
        <v>17.420000000000002</v>
      </c>
      <c r="AG499" s="8">
        <f>AE499/AF498</f>
        <v>1.002768549280177</v>
      </c>
      <c r="AH499" s="8">
        <f>Z499*AG498*AG499</f>
        <v>11.085730501695011</v>
      </c>
      <c r="AI499" s="19">
        <f t="shared" si="552"/>
        <v>54.582621869497842</v>
      </c>
    </row>
    <row r="500" spans="1:35" x14ac:dyDescent="0.25">
      <c r="B500" s="31">
        <v>21</v>
      </c>
      <c r="C500" s="48">
        <f t="shared" si="543"/>
        <v>46.366591685042053</v>
      </c>
      <c r="D500" s="31">
        <f t="shared" si="544"/>
        <v>4.0371824737189312</v>
      </c>
      <c r="K500" s="13"/>
      <c r="L500" s="6">
        <v>21</v>
      </c>
      <c r="M500" s="1">
        <v>28.39</v>
      </c>
      <c r="N500" s="7">
        <f t="shared" si="545"/>
        <v>27.12</v>
      </c>
      <c r="O500" s="27">
        <v>42.8</v>
      </c>
      <c r="P500" s="26">
        <v>42.39</v>
      </c>
      <c r="Q500" s="3"/>
      <c r="R500" s="8">
        <f t="shared" si="546"/>
        <v>15.679999999999996</v>
      </c>
      <c r="S500" s="8">
        <f t="shared" si="547"/>
        <v>15.27</v>
      </c>
      <c r="T500" s="8">
        <f>R500/S499</f>
        <v>1.0057729313662602</v>
      </c>
      <c r="U500" s="8">
        <f>M500*T500*T499*T498</f>
        <v>23.13040549179345</v>
      </c>
      <c r="V500" s="19">
        <f t="shared" si="548"/>
        <v>50.393040287131697</v>
      </c>
      <c r="W500" s="13"/>
      <c r="X500" s="13"/>
      <c r="Y500" s="6">
        <v>21</v>
      </c>
      <c r="Z500" s="1">
        <v>9.65</v>
      </c>
      <c r="AA500" s="7">
        <f t="shared" si="549"/>
        <v>27.22</v>
      </c>
      <c r="AB500" s="27">
        <v>44.69</v>
      </c>
      <c r="AC500" s="26">
        <v>43.9</v>
      </c>
      <c r="AD500" s="3"/>
      <c r="AE500" s="8">
        <f t="shared" si="550"/>
        <v>17.47</v>
      </c>
      <c r="AF500" s="8">
        <f t="shared" si="551"/>
        <v>16.68</v>
      </c>
      <c r="AG500" s="8">
        <f>AE500/AF499</f>
        <v>1.0028702640642937</v>
      </c>
      <c r="AH500" s="8">
        <f>Z500*AG500*AG499*AG498</f>
        <v>8.8372613211986444</v>
      </c>
      <c r="AI500" s="19">
        <f t="shared" si="552"/>
        <v>43.511872580987912</v>
      </c>
    </row>
    <row r="501" spans="1:35" x14ac:dyDescent="0.25">
      <c r="B501" s="31">
        <v>28</v>
      </c>
      <c r="C501" s="48">
        <f t="shared" si="543"/>
        <v>38.358999467785239</v>
      </c>
      <c r="D501" s="31">
        <f t="shared" si="544"/>
        <v>3.9729891699061888</v>
      </c>
      <c r="K501" s="13"/>
      <c r="L501" s="6">
        <v>28</v>
      </c>
      <c r="M501" s="1">
        <v>24.71</v>
      </c>
      <c r="N501" s="7">
        <f t="shared" si="545"/>
        <v>27.12</v>
      </c>
      <c r="O501" s="26">
        <v>42.47</v>
      </c>
      <c r="P501" s="26">
        <v>41.7</v>
      </c>
      <c r="Q501" s="3"/>
      <c r="R501" s="8">
        <f t="shared" si="546"/>
        <v>15.349999999999998</v>
      </c>
      <c r="S501" s="8">
        <f t="shared" si="547"/>
        <v>14.580000000000002</v>
      </c>
      <c r="T501" s="8">
        <f>R501/S500</f>
        <v>1.0052390307793058</v>
      </c>
      <c r="U501" s="8">
        <f>M501*T501*T500*T499*T498</f>
        <v>20.237643532832678</v>
      </c>
      <c r="V501" s="19">
        <f t="shared" si="548"/>
        <v>44.09072665105159</v>
      </c>
      <c r="W501" s="13"/>
      <c r="X501" s="13"/>
      <c r="Y501" s="6">
        <v>28</v>
      </c>
      <c r="Z501" s="1">
        <v>7.87</v>
      </c>
      <c r="AA501" s="7">
        <f t="shared" si="549"/>
        <v>27.22</v>
      </c>
      <c r="AB501" s="26">
        <v>43.93</v>
      </c>
      <c r="AC501" s="26">
        <v>42.62</v>
      </c>
      <c r="AD501" s="3"/>
      <c r="AE501" s="8">
        <f t="shared" si="550"/>
        <v>16.71</v>
      </c>
      <c r="AF501" s="8">
        <f t="shared" si="551"/>
        <v>15.399999999999999</v>
      </c>
      <c r="AG501" s="8">
        <f>AE501/AF500</f>
        <v>1.0017985611510791</v>
      </c>
      <c r="AH501" s="8">
        <f>Z501*AG501*AG500*AG499*AG498</f>
        <v>7.2201383596736806</v>
      </c>
      <c r="AI501" s="19">
        <f t="shared" si="552"/>
        <v>35.549671884163864</v>
      </c>
    </row>
    <row r="502" spans="1:35" x14ac:dyDescent="0.25">
      <c r="B502" s="31">
        <v>35</v>
      </c>
      <c r="C502" s="48">
        <f t="shared" si="543"/>
        <v>33.194594799744678</v>
      </c>
      <c r="D502" s="31">
        <f t="shared" si="544"/>
        <v>1.8626611953610126</v>
      </c>
      <c r="K502" s="13"/>
      <c r="L502" s="6">
        <v>35</v>
      </c>
      <c r="M502" s="1">
        <v>20.48</v>
      </c>
      <c r="N502" s="7">
        <f t="shared" si="545"/>
        <v>27.12</v>
      </c>
      <c r="O502" s="26">
        <v>41.97</v>
      </c>
      <c r="P502" s="37">
        <v>41.44</v>
      </c>
      <c r="Q502" s="3"/>
      <c r="R502" s="8">
        <f t="shared" si="546"/>
        <v>14.849999999999998</v>
      </c>
      <c r="S502" s="8">
        <f t="shared" si="547"/>
        <v>14.319999999999997</v>
      </c>
      <c r="T502" s="8">
        <f>R502/S501</f>
        <v>1.0185185185185182</v>
      </c>
      <c r="U502" s="8">
        <f>M502*T502*T501*T500*T499*T498</f>
        <v>17.083862940017326</v>
      </c>
      <c r="V502" s="19">
        <f t="shared" si="548"/>
        <v>37.219744967358011</v>
      </c>
      <c r="W502" s="13"/>
      <c r="X502" s="13"/>
      <c r="Y502" s="6">
        <v>35</v>
      </c>
      <c r="Z502" s="1">
        <v>6.98</v>
      </c>
      <c r="AA502" s="7">
        <f t="shared" si="549"/>
        <v>27.22</v>
      </c>
      <c r="AB502" s="26">
        <v>42.79</v>
      </c>
      <c r="AC502" s="37">
        <v>41.47</v>
      </c>
      <c r="AD502" s="3"/>
      <c r="AE502" s="8">
        <f t="shared" si="550"/>
        <v>15.57</v>
      </c>
      <c r="AF502" s="8">
        <f t="shared" si="551"/>
        <v>14.25</v>
      </c>
      <c r="AG502" s="8">
        <f>AE502/AF501</f>
        <v>1.0110389610389612</v>
      </c>
      <c r="AH502" s="8">
        <f>Z502*AG502*AG501*AG500*AG499*AG498</f>
        <v>6.4743191202464736</v>
      </c>
      <c r="AI502" s="19">
        <f t="shared" si="552"/>
        <v>31.877494437451865</v>
      </c>
    </row>
    <row r="503" spans="1:35" x14ac:dyDescent="0.25">
      <c r="B503" s="31">
        <v>42</v>
      </c>
      <c r="C503" s="78">
        <f t="shared" si="543"/>
        <v>28.452643633598722</v>
      </c>
      <c r="D503" s="31">
        <f t="shared" si="544"/>
        <v>3.1458031401200501</v>
      </c>
      <c r="K503" s="13"/>
      <c r="L503" s="6">
        <v>42</v>
      </c>
      <c r="M503" s="1">
        <v>16.75</v>
      </c>
      <c r="N503" s="7">
        <f t="shared" si="545"/>
        <v>27.12</v>
      </c>
      <c r="O503" s="37">
        <v>41.25</v>
      </c>
      <c r="P503" s="26">
        <v>40.47</v>
      </c>
      <c r="Q503" s="3"/>
      <c r="R503" s="8">
        <f t="shared" si="546"/>
        <v>14.129999999999999</v>
      </c>
      <c r="S503" s="8">
        <f t="shared" si="547"/>
        <v>13.349999999999998</v>
      </c>
      <c r="T503" s="8">
        <f>R503/S502</f>
        <v>0.9867318435754191</v>
      </c>
      <c r="U503" s="8">
        <f>M503*T503*T502*T501*T500*T499*T498</f>
        <v>13.787009710338575</v>
      </c>
      <c r="V503" s="19">
        <f t="shared" si="548"/>
        <v>30.037058192458769</v>
      </c>
      <c r="W503" s="13"/>
      <c r="X503" s="13"/>
      <c r="Y503" s="6">
        <v>42</v>
      </c>
      <c r="Z503" s="1">
        <v>5.8</v>
      </c>
      <c r="AA503" s="7">
        <f t="shared" si="549"/>
        <v>27.22</v>
      </c>
      <c r="AB503" s="37">
        <v>41.33</v>
      </c>
      <c r="AC503" s="26">
        <v>39.92</v>
      </c>
      <c r="AD503" s="3"/>
      <c r="AE503" s="8">
        <f t="shared" si="550"/>
        <v>14.11</v>
      </c>
      <c r="AF503" s="8">
        <f t="shared" si="551"/>
        <v>12.700000000000003</v>
      </c>
      <c r="AG503" s="8">
        <f>AE503/AF502</f>
        <v>0.99017543859649115</v>
      </c>
      <c r="AH503" s="8">
        <f>Z503*AG503*AG502*AG501*AG500*AG499*AG498</f>
        <v>5.3269524773812993</v>
      </c>
      <c r="AI503" s="19">
        <f t="shared" si="552"/>
        <v>26.2282249009419</v>
      </c>
    </row>
    <row r="504" spans="1:35" x14ac:dyDescent="0.25">
      <c r="K504" s="13"/>
      <c r="L504" s="34"/>
      <c r="M504" s="18"/>
      <c r="N504" s="18"/>
      <c r="O504" s="18">
        <f>O503-P503</f>
        <v>0.78000000000000114</v>
      </c>
      <c r="P504" s="18">
        <f>O502-P502</f>
        <v>0.53000000000000114</v>
      </c>
      <c r="Q504" s="18"/>
      <c r="R504" s="33"/>
      <c r="S504" s="33"/>
      <c r="T504" s="45">
        <f>SUM(T498:T503)</f>
        <v>5.827182109693485</v>
      </c>
      <c r="U504" s="33"/>
      <c r="V504" s="32"/>
      <c r="W504" s="13"/>
      <c r="X504" s="13"/>
      <c r="Y504" s="34"/>
      <c r="Z504" s="18"/>
      <c r="AA504" s="18"/>
      <c r="AB504" s="18">
        <f>AB503-AC503</f>
        <v>1.4099999999999966</v>
      </c>
      <c r="AC504" s="18">
        <f>AB502-AC502</f>
        <v>1.3200000000000003</v>
      </c>
      <c r="AD504" s="18"/>
      <c r="AE504" s="33"/>
      <c r="AF504" s="33"/>
      <c r="AG504" s="45">
        <f>SUM(AG498:AG503)</f>
        <v>5.9192880053111869</v>
      </c>
      <c r="AH504" s="33"/>
      <c r="AI504" s="32"/>
    </row>
    <row r="505" spans="1:35" ht="15.75" thickBot="1" x14ac:dyDescent="0.3">
      <c r="O505">
        <f>0.368+0.3839</f>
        <v>0.75190000000000001</v>
      </c>
      <c r="P505">
        <f>0.1996+0.2119</f>
        <v>0.41149999999999998</v>
      </c>
      <c r="AB505">
        <f>0.6225+0.762</f>
        <v>1.3845000000000001</v>
      </c>
      <c r="AC505">
        <f>0.5309+0.5119</f>
        <v>1.0428000000000002</v>
      </c>
    </row>
    <row r="506" spans="1:35" ht="15.75" thickBot="1" x14ac:dyDescent="0.3">
      <c r="A506" s="35">
        <v>25</v>
      </c>
      <c r="B506" s="35" t="s">
        <v>27</v>
      </c>
      <c r="C506" s="35"/>
      <c r="D506" s="35"/>
      <c r="E506" s="35"/>
      <c r="F506" s="35"/>
      <c r="G506" s="35"/>
      <c r="H506" s="35"/>
      <c r="I506" s="35"/>
      <c r="J506" s="35"/>
      <c r="K506" s="15">
        <v>7000</v>
      </c>
      <c r="L506" s="93">
        <v>35794</v>
      </c>
      <c r="M506" s="94"/>
      <c r="N506" s="94"/>
      <c r="O506" s="94"/>
      <c r="P506" s="94"/>
      <c r="Q506" s="94"/>
      <c r="R506" s="94"/>
      <c r="S506" s="94"/>
      <c r="T506" s="94"/>
      <c r="U506" s="94"/>
      <c r="V506" s="95"/>
      <c r="W506" s="13"/>
      <c r="X506" s="15">
        <v>7001</v>
      </c>
      <c r="Y506" s="93">
        <v>35795</v>
      </c>
      <c r="Z506" s="94"/>
      <c r="AA506" s="94"/>
      <c r="AB506" s="94"/>
      <c r="AC506" s="94"/>
      <c r="AD506" s="94"/>
      <c r="AE506" s="94"/>
      <c r="AF506" s="94"/>
      <c r="AG506" s="94"/>
      <c r="AH506" s="94"/>
      <c r="AI506" s="95"/>
    </row>
    <row r="507" spans="1:35" ht="57" x14ac:dyDescent="0.25">
      <c r="B507" s="31" t="s">
        <v>52</v>
      </c>
      <c r="C507" s="31" t="s">
        <v>49</v>
      </c>
      <c r="D507" s="31" t="s">
        <v>50</v>
      </c>
      <c r="K507" s="13"/>
      <c r="L507" s="10" t="s">
        <v>0</v>
      </c>
      <c r="M507" s="11" t="s">
        <v>1</v>
      </c>
      <c r="N507" s="11" t="s">
        <v>2</v>
      </c>
      <c r="O507" s="11" t="s">
        <v>3</v>
      </c>
      <c r="P507" s="12" t="s">
        <v>4</v>
      </c>
      <c r="Q507" s="12" t="s">
        <v>5</v>
      </c>
      <c r="R507" s="11" t="s">
        <v>9</v>
      </c>
      <c r="S507" s="11" t="s">
        <v>10</v>
      </c>
      <c r="T507" s="11" t="s">
        <v>6</v>
      </c>
      <c r="U507" s="11" t="s">
        <v>7</v>
      </c>
      <c r="V507" s="5" t="s">
        <v>8</v>
      </c>
      <c r="W507" s="13"/>
      <c r="X507" s="13"/>
      <c r="Y507" s="10" t="s">
        <v>0</v>
      </c>
      <c r="Z507" s="11" t="s">
        <v>1</v>
      </c>
      <c r="AA507" s="11" t="s">
        <v>2</v>
      </c>
      <c r="AB507" s="11" t="s">
        <v>3</v>
      </c>
      <c r="AC507" s="12" t="s">
        <v>4</v>
      </c>
      <c r="AD507" s="12" t="s">
        <v>5</v>
      </c>
      <c r="AE507" s="11" t="s">
        <v>9</v>
      </c>
      <c r="AF507" s="11" t="s">
        <v>10</v>
      </c>
      <c r="AG507" s="11" t="s">
        <v>6</v>
      </c>
      <c r="AH507" s="11" t="s">
        <v>7</v>
      </c>
      <c r="AI507" s="5" t="s">
        <v>8</v>
      </c>
    </row>
    <row r="508" spans="1:35" x14ac:dyDescent="0.25">
      <c r="B508" s="31">
        <v>0</v>
      </c>
      <c r="C508" s="48">
        <f>AVERAGE(V508,V518)</f>
        <v>100</v>
      </c>
      <c r="D508" s="31">
        <f>STDEV(V508,V518)</f>
        <v>0</v>
      </c>
      <c r="K508" s="13"/>
      <c r="L508" s="6">
        <v>0</v>
      </c>
      <c r="M508" s="1">
        <v>48.17</v>
      </c>
      <c r="N508" s="26">
        <v>26.65</v>
      </c>
      <c r="O508" s="9"/>
      <c r="P508" s="26">
        <v>42.02</v>
      </c>
      <c r="Q508" s="7">
        <f>P508-N508</f>
        <v>15.370000000000005</v>
      </c>
      <c r="R508" s="2"/>
      <c r="S508" s="2"/>
      <c r="T508" s="2"/>
      <c r="U508" s="8">
        <f>M508</f>
        <v>48.17</v>
      </c>
      <c r="V508" s="19">
        <f>100*U508/$M$508</f>
        <v>100</v>
      </c>
      <c r="W508" s="13"/>
      <c r="X508" s="13"/>
      <c r="Y508" s="6">
        <v>0</v>
      </c>
      <c r="Z508" s="1">
        <v>20.12</v>
      </c>
      <c r="AA508" s="26">
        <v>26.73</v>
      </c>
      <c r="AB508" s="9"/>
      <c r="AC508" s="26">
        <v>46.94</v>
      </c>
      <c r="AD508" s="7">
        <f>AC508-AA508</f>
        <v>20.209999999999997</v>
      </c>
      <c r="AE508" s="2"/>
      <c r="AF508" s="2"/>
      <c r="AG508" s="2"/>
      <c r="AH508" s="8">
        <f>Z508</f>
        <v>20.12</v>
      </c>
      <c r="AI508" s="19">
        <f>100*AH508/$Z$508</f>
        <v>100</v>
      </c>
    </row>
    <row r="509" spans="1:35" x14ac:dyDescent="0.25">
      <c r="B509" s="31">
        <v>7</v>
      </c>
      <c r="C509" s="78">
        <f t="shared" ref="C509:C514" si="553">AVERAGE(V509,V519)</f>
        <v>66.508975544999601</v>
      </c>
      <c r="D509" s="31">
        <f t="shared" ref="D509:D514" si="554">STDEV(V509,V519)</f>
        <v>1.4250325769813958</v>
      </c>
      <c r="K509" s="13"/>
      <c r="L509" s="6">
        <v>7</v>
      </c>
      <c r="M509" s="1">
        <v>40.28</v>
      </c>
      <c r="N509" s="7">
        <f t="shared" ref="N509:N514" si="555">N508</f>
        <v>26.65</v>
      </c>
      <c r="O509" s="27">
        <v>39.06</v>
      </c>
      <c r="P509" s="26">
        <v>38.79</v>
      </c>
      <c r="Q509" s="3"/>
      <c r="R509" s="8">
        <f t="shared" ref="R509:R514" si="556">O509-N509</f>
        <v>12.410000000000004</v>
      </c>
      <c r="S509" s="8">
        <f t="shared" ref="S509:S514" si="557">P509-N509</f>
        <v>12.14</v>
      </c>
      <c r="T509" s="8">
        <f>R509/Q508</f>
        <v>0.80741704619388421</v>
      </c>
      <c r="U509" s="8">
        <f>M509*T509</f>
        <v>32.522758620689658</v>
      </c>
      <c r="V509" s="19">
        <f t="shared" ref="V509:V514" si="558">100*U509/$M$508</f>
        <v>67.516625743594886</v>
      </c>
      <c r="W509" s="13"/>
      <c r="X509" s="13"/>
      <c r="Y509" s="6">
        <v>7</v>
      </c>
      <c r="Z509" s="1">
        <v>14.86</v>
      </c>
      <c r="AA509" s="7">
        <f t="shared" ref="AA509:AA514" si="559">AA508</f>
        <v>26.73</v>
      </c>
      <c r="AB509" s="27">
        <v>45.17</v>
      </c>
      <c r="AC509" s="26">
        <v>44.48</v>
      </c>
      <c r="AD509" s="3"/>
      <c r="AE509" s="8">
        <f t="shared" ref="AE509:AE514" si="560">AB509-AA509</f>
        <v>18.440000000000001</v>
      </c>
      <c r="AF509" s="8">
        <f t="shared" ref="AF509:AF514" si="561">AC509-AA509</f>
        <v>17.749999999999996</v>
      </c>
      <c r="AG509" s="8">
        <f>AE509/AD508</f>
        <v>0.91241959426026742</v>
      </c>
      <c r="AH509" s="8">
        <f>Z509*AG509</f>
        <v>13.558555170707573</v>
      </c>
      <c r="AI509" s="19">
        <f t="shared" ref="AI509:AI514" si="562">100*AH509/$Z$508</f>
        <v>67.388445182443206</v>
      </c>
    </row>
    <row r="510" spans="1:35" x14ac:dyDescent="0.25">
      <c r="B510" s="31">
        <v>14</v>
      </c>
      <c r="C510" s="48">
        <f t="shared" si="553"/>
        <v>57.192855636829336</v>
      </c>
      <c r="D510" s="31">
        <f t="shared" si="554"/>
        <v>0.25377414258512998</v>
      </c>
      <c r="K510" s="13"/>
      <c r="L510" s="6">
        <v>14</v>
      </c>
      <c r="M510" s="1">
        <v>33.93</v>
      </c>
      <c r="N510" s="7">
        <f t="shared" si="555"/>
        <v>26.65</v>
      </c>
      <c r="O510" s="27">
        <v>38.82</v>
      </c>
      <c r="P510" s="26">
        <v>38.53</v>
      </c>
      <c r="Q510" s="3"/>
      <c r="R510" s="8">
        <f t="shared" si="556"/>
        <v>12.170000000000002</v>
      </c>
      <c r="S510" s="8">
        <f t="shared" si="557"/>
        <v>11.880000000000003</v>
      </c>
      <c r="T510" s="8">
        <f>R510/S509</f>
        <v>1.0024711696869852</v>
      </c>
      <c r="U510" s="8">
        <f>M510*T509*T510</f>
        <v>27.463359702837963</v>
      </c>
      <c r="V510" s="19">
        <f t="shared" si="558"/>
        <v>57.013410219717585</v>
      </c>
      <c r="W510" s="13"/>
      <c r="X510" s="13"/>
      <c r="Y510" s="6">
        <v>14</v>
      </c>
      <c r="Z510" s="1">
        <v>11.65</v>
      </c>
      <c r="AA510" s="7">
        <f t="shared" si="559"/>
        <v>26.73</v>
      </c>
      <c r="AB510" s="27">
        <v>44.5</v>
      </c>
      <c r="AC510" s="26">
        <v>43.84</v>
      </c>
      <c r="AD510" s="3"/>
      <c r="AE510" s="8">
        <f t="shared" si="560"/>
        <v>17.77</v>
      </c>
      <c r="AF510" s="8">
        <f t="shared" si="561"/>
        <v>17.110000000000003</v>
      </c>
      <c r="AG510" s="8">
        <f>AE510/AF509</f>
        <v>1.0011267605633805</v>
      </c>
      <c r="AH510" s="8">
        <f>Z510*AG509*AG510</f>
        <v>10.641665386679309</v>
      </c>
      <c r="AI510" s="19">
        <f t="shared" si="562"/>
        <v>52.890981047113854</v>
      </c>
    </row>
    <row r="511" spans="1:35" x14ac:dyDescent="0.25">
      <c r="B511" s="31">
        <v>21</v>
      </c>
      <c r="C511" s="48">
        <f t="shared" si="553"/>
        <v>50.336186367677541</v>
      </c>
      <c r="D511" s="31">
        <f t="shared" si="554"/>
        <v>0.17738381815031135</v>
      </c>
      <c r="K511" s="13"/>
      <c r="L511" s="6">
        <v>21</v>
      </c>
      <c r="M511" s="1">
        <v>29.83</v>
      </c>
      <c r="N511" s="7">
        <f t="shared" si="555"/>
        <v>26.65</v>
      </c>
      <c r="O511" s="27">
        <v>38.61</v>
      </c>
      <c r="P511" s="26">
        <v>38.270000000000003</v>
      </c>
      <c r="Q511" s="3"/>
      <c r="R511" s="8">
        <f t="shared" si="556"/>
        <v>11.96</v>
      </c>
      <c r="S511" s="8">
        <f t="shared" si="557"/>
        <v>11.620000000000005</v>
      </c>
      <c r="T511" s="8">
        <f>R511/S510</f>
        <v>1.0067340067340065</v>
      </c>
      <c r="U511" s="8">
        <f>M511*T511*T510*T509</f>
        <v>24.307360267451127</v>
      </c>
      <c r="V511" s="19">
        <f t="shared" si="558"/>
        <v>50.461615668364388</v>
      </c>
      <c r="W511" s="13"/>
      <c r="X511" s="13"/>
      <c r="Y511" s="6">
        <v>21</v>
      </c>
      <c r="Z511" s="1">
        <v>9.6</v>
      </c>
      <c r="AA511" s="7">
        <f t="shared" si="559"/>
        <v>26.73</v>
      </c>
      <c r="AB511" s="27">
        <v>43.88</v>
      </c>
      <c r="AC511" s="26">
        <v>43.12</v>
      </c>
      <c r="AD511" s="3"/>
      <c r="AE511" s="8">
        <f t="shared" si="560"/>
        <v>17.150000000000002</v>
      </c>
      <c r="AF511" s="8">
        <f t="shared" si="561"/>
        <v>16.389999999999997</v>
      </c>
      <c r="AG511" s="8">
        <f>AE511/AF510</f>
        <v>1.0023378141437755</v>
      </c>
      <c r="AH511" s="8">
        <f>Z511*AG511*AG510*AG509</f>
        <v>8.7895981782251233</v>
      </c>
      <c r="AI511" s="19">
        <f t="shared" si="562"/>
        <v>43.685875637301805</v>
      </c>
    </row>
    <row r="512" spans="1:35" x14ac:dyDescent="0.25">
      <c r="B512" s="31">
        <v>28</v>
      </c>
      <c r="C512" s="48">
        <f t="shared" si="553"/>
        <v>45.945945174012699</v>
      </c>
      <c r="D512" s="31">
        <f t="shared" si="554"/>
        <v>1.1017481703481227</v>
      </c>
      <c r="K512" s="13"/>
      <c r="L512" s="6">
        <v>28</v>
      </c>
      <c r="M512" s="1">
        <v>27.55</v>
      </c>
      <c r="N512" s="7">
        <f t="shared" si="555"/>
        <v>26.65</v>
      </c>
      <c r="O512" s="26">
        <v>38.299999999999997</v>
      </c>
      <c r="P512" s="26">
        <v>37.869999999999997</v>
      </c>
      <c r="Q512" s="3"/>
      <c r="R512" s="8">
        <f t="shared" si="556"/>
        <v>11.649999999999999</v>
      </c>
      <c r="S512" s="8">
        <f t="shared" si="557"/>
        <v>11.219999999999999</v>
      </c>
      <c r="T512" s="8">
        <f>R512/S511</f>
        <v>1.0025817555938032</v>
      </c>
      <c r="U512" s="8">
        <f>M512*T512*T511*T510*T509</f>
        <v>22.507431910604275</v>
      </c>
      <c r="V512" s="19">
        <f t="shared" si="558"/>
        <v>46.724998776425728</v>
      </c>
      <c r="W512" s="13"/>
      <c r="X512" s="13"/>
      <c r="Y512" s="6">
        <v>28</v>
      </c>
      <c r="Z512" s="1">
        <v>8.7899999999999991</v>
      </c>
      <c r="AA512" s="7">
        <f t="shared" si="559"/>
        <v>26.73</v>
      </c>
      <c r="AB512" s="26">
        <v>43.13</v>
      </c>
      <c r="AC512" s="26">
        <v>42.4</v>
      </c>
      <c r="AD512" s="3"/>
      <c r="AE512" s="8">
        <f t="shared" si="560"/>
        <v>16.400000000000002</v>
      </c>
      <c r="AF512" s="8">
        <f t="shared" si="561"/>
        <v>15.669999999999998</v>
      </c>
      <c r="AG512" s="8">
        <f>AE512/AF511</f>
        <v>1.0006101281269069</v>
      </c>
      <c r="AH512" s="8">
        <f>Z512*AG512*AG511*AG510*AG509</f>
        <v>8.0528861283571089</v>
      </c>
      <c r="AI512" s="19">
        <f t="shared" si="562"/>
        <v>40.024284932192387</v>
      </c>
    </row>
    <row r="513" spans="1:35" x14ac:dyDescent="0.25">
      <c r="B513" s="31">
        <v>35</v>
      </c>
      <c r="C513" s="48">
        <f t="shared" si="553"/>
        <v>40.741200438344293</v>
      </c>
      <c r="D513" s="31">
        <f t="shared" si="554"/>
        <v>0.94635695371294204</v>
      </c>
      <c r="K513" s="13"/>
      <c r="L513" s="6">
        <v>35</v>
      </c>
      <c r="M513" s="1">
        <v>23.46</v>
      </c>
      <c r="N513" s="7">
        <f t="shared" si="555"/>
        <v>26.65</v>
      </c>
      <c r="O513" s="26">
        <v>37.950000000000003</v>
      </c>
      <c r="P513" s="26">
        <v>37.33</v>
      </c>
      <c r="Q513" s="3"/>
      <c r="R513" s="8">
        <f t="shared" si="556"/>
        <v>11.300000000000004</v>
      </c>
      <c r="S513" s="8">
        <f t="shared" si="557"/>
        <v>10.68</v>
      </c>
      <c r="T513" s="8">
        <f>R513/S512</f>
        <v>1.007130124777184</v>
      </c>
      <c r="U513" s="8">
        <f>M513*T513*T512*T511*T510*T509</f>
        <v>19.302694451628618</v>
      </c>
      <c r="V513" s="19">
        <f t="shared" si="558"/>
        <v>40.072025018950832</v>
      </c>
      <c r="W513" s="13"/>
      <c r="X513" s="13"/>
      <c r="Y513" s="6">
        <v>35</v>
      </c>
      <c r="Z513" s="1">
        <v>7.16</v>
      </c>
      <c r="AA513" s="7">
        <f t="shared" si="559"/>
        <v>26.73</v>
      </c>
      <c r="AB513" s="26">
        <v>42.45</v>
      </c>
      <c r="AC513" s="26">
        <v>41.35</v>
      </c>
      <c r="AD513" s="3"/>
      <c r="AE513" s="8">
        <f t="shared" si="560"/>
        <v>15.720000000000002</v>
      </c>
      <c r="AF513" s="8">
        <f t="shared" si="561"/>
        <v>14.620000000000001</v>
      </c>
      <c r="AG513" s="8">
        <f>AE513/AF512</f>
        <v>1.0031908104658587</v>
      </c>
      <c r="AH513" s="8">
        <f>Z513*AG513*AG512*AG511*AG510*AG509</f>
        <v>6.5805054095269879</v>
      </c>
      <c r="AI513" s="19">
        <f t="shared" si="562"/>
        <v>32.706289311764351</v>
      </c>
    </row>
    <row r="514" spans="1:35" x14ac:dyDescent="0.25">
      <c r="B514" s="31">
        <v>42</v>
      </c>
      <c r="C514" s="78">
        <f t="shared" si="553"/>
        <v>33.513820011435271</v>
      </c>
      <c r="D514" s="31">
        <f t="shared" si="554"/>
        <v>0.61576096487066623</v>
      </c>
      <c r="K514" s="13"/>
      <c r="L514" s="6">
        <v>42</v>
      </c>
      <c r="M514" s="1">
        <v>18.940000000000001</v>
      </c>
      <c r="N514" s="7">
        <f t="shared" si="555"/>
        <v>26.65</v>
      </c>
      <c r="O514" s="26">
        <v>37.57</v>
      </c>
      <c r="P514" s="26">
        <v>36.28</v>
      </c>
      <c r="Q514" s="3"/>
      <c r="R514" s="8">
        <f t="shared" si="556"/>
        <v>10.920000000000002</v>
      </c>
      <c r="S514" s="8">
        <f t="shared" si="557"/>
        <v>9.6300000000000026</v>
      </c>
      <c r="T514" s="8">
        <f>R514/S513</f>
        <v>1.0224719101123598</v>
      </c>
      <c r="U514" s="8">
        <f>M514*T514*T513*T512*T511*T510*T509</f>
        <v>15.933870702778815</v>
      </c>
      <c r="V514" s="19">
        <f t="shared" si="558"/>
        <v>33.078411257585252</v>
      </c>
      <c r="W514" s="13"/>
      <c r="X514" s="13"/>
      <c r="Y514" s="6">
        <v>42</v>
      </c>
      <c r="Z514" s="1">
        <v>5.77</v>
      </c>
      <c r="AA514" s="7">
        <f t="shared" si="559"/>
        <v>26.73</v>
      </c>
      <c r="AB514" s="26">
        <v>41.52</v>
      </c>
      <c r="AC514" s="26">
        <v>39.659999999999997</v>
      </c>
      <c r="AD514" s="3"/>
      <c r="AE514" s="8">
        <f t="shared" si="560"/>
        <v>14.790000000000003</v>
      </c>
      <c r="AF514" s="8">
        <f t="shared" si="561"/>
        <v>12.929999999999996</v>
      </c>
      <c r="AG514" s="8">
        <f>AE514/AF513</f>
        <v>1.0116279069767442</v>
      </c>
      <c r="AH514" s="8">
        <f>Z514*AG514*AG513*AG512*AG511*AG510*AG509</f>
        <v>5.3646679071853516</v>
      </c>
      <c r="AI514" s="19">
        <f t="shared" si="562"/>
        <v>26.663359379648867</v>
      </c>
    </row>
    <row r="515" spans="1:35" ht="15.75" thickBot="1" x14ac:dyDescent="0.3">
      <c r="T515" s="45">
        <f>SUM(T509:T514)</f>
        <v>5.8488060130982236</v>
      </c>
      <c r="AG515" s="45">
        <f>SUM(AG509:AG514)</f>
        <v>5.9313130145369328</v>
      </c>
    </row>
    <row r="516" spans="1:35" ht="15.75" thickBot="1" x14ac:dyDescent="0.3">
      <c r="K516" s="15">
        <v>7000</v>
      </c>
      <c r="L516" s="93">
        <v>35796</v>
      </c>
      <c r="M516" s="94"/>
      <c r="N516" s="94"/>
      <c r="O516" s="94"/>
      <c r="P516" s="94"/>
      <c r="Q516" s="94"/>
      <c r="R516" s="94"/>
      <c r="S516" s="94"/>
      <c r="T516" s="94"/>
      <c r="U516" s="94"/>
      <c r="V516" s="95"/>
      <c r="W516" s="13"/>
      <c r="X516" s="15">
        <v>7001</v>
      </c>
      <c r="Y516" s="93">
        <v>35797</v>
      </c>
      <c r="Z516" s="94"/>
      <c r="AA516" s="94"/>
      <c r="AB516" s="94"/>
      <c r="AC516" s="94"/>
      <c r="AD516" s="94"/>
      <c r="AE516" s="94"/>
      <c r="AF516" s="94"/>
      <c r="AG516" s="94"/>
      <c r="AH516" s="94"/>
      <c r="AI516" s="95"/>
    </row>
    <row r="517" spans="1:35" ht="57" x14ac:dyDescent="0.25">
      <c r="B517" s="31" t="s">
        <v>51</v>
      </c>
      <c r="C517" s="31" t="s">
        <v>49</v>
      </c>
      <c r="D517" s="31" t="s">
        <v>50</v>
      </c>
      <c r="K517" s="13"/>
      <c r="L517" s="10" t="s">
        <v>0</v>
      </c>
      <c r="M517" s="11" t="s">
        <v>1</v>
      </c>
      <c r="N517" s="11" t="s">
        <v>2</v>
      </c>
      <c r="O517" s="11" t="s">
        <v>3</v>
      </c>
      <c r="P517" s="12" t="s">
        <v>4</v>
      </c>
      <c r="Q517" s="12" t="s">
        <v>5</v>
      </c>
      <c r="R517" s="11" t="s">
        <v>9</v>
      </c>
      <c r="S517" s="11" t="s">
        <v>10</v>
      </c>
      <c r="T517" s="11" t="s">
        <v>6</v>
      </c>
      <c r="U517" s="11" t="s">
        <v>7</v>
      </c>
      <c r="V517" s="5" t="s">
        <v>8</v>
      </c>
      <c r="W517" s="13"/>
      <c r="X517" s="13"/>
      <c r="Y517" s="10" t="s">
        <v>0</v>
      </c>
      <c r="Z517" s="11" t="s">
        <v>1</v>
      </c>
      <c r="AA517" s="11" t="s">
        <v>2</v>
      </c>
      <c r="AB517" s="11" t="s">
        <v>3</v>
      </c>
      <c r="AC517" s="12" t="s">
        <v>4</v>
      </c>
      <c r="AD517" s="12" t="s">
        <v>5</v>
      </c>
      <c r="AE517" s="11" t="s">
        <v>9</v>
      </c>
      <c r="AF517" s="11" t="s">
        <v>10</v>
      </c>
      <c r="AG517" s="11" t="s">
        <v>6</v>
      </c>
      <c r="AH517" s="11" t="s">
        <v>7</v>
      </c>
      <c r="AI517" s="5" t="s">
        <v>8</v>
      </c>
    </row>
    <row r="518" spans="1:35" x14ac:dyDescent="0.25">
      <c r="B518" s="31">
        <v>0</v>
      </c>
      <c r="C518" s="48">
        <f>AVERAGE(AI508,AI518)</f>
        <v>100</v>
      </c>
      <c r="D518" s="31">
        <f>STDEV(AI508,AI518)</f>
        <v>1.4210854715202004E-14</v>
      </c>
      <c r="K518" s="13"/>
      <c r="L518" s="6">
        <v>0</v>
      </c>
      <c r="M518" s="1">
        <v>46.96</v>
      </c>
      <c r="N518" s="26">
        <v>25.55</v>
      </c>
      <c r="O518" s="9"/>
      <c r="P518" s="26">
        <v>36.630000000000003</v>
      </c>
      <c r="Q518" s="7">
        <f>P518-N518</f>
        <v>11.080000000000002</v>
      </c>
      <c r="R518" s="2"/>
      <c r="S518" s="2"/>
      <c r="T518" s="2"/>
      <c r="U518" s="8">
        <f>M518</f>
        <v>46.96</v>
      </c>
      <c r="V518" s="19">
        <f>100*U518/$M$518</f>
        <v>100</v>
      </c>
      <c r="W518" s="13"/>
      <c r="X518" s="13"/>
      <c r="Y518" s="6">
        <v>0</v>
      </c>
      <c r="Z518" s="1">
        <v>20.92</v>
      </c>
      <c r="AA518" s="26">
        <v>28.3</v>
      </c>
      <c r="AB518" s="9"/>
      <c r="AC518" s="26">
        <v>49.57</v>
      </c>
      <c r="AD518" s="7">
        <f>AC518-AA518</f>
        <v>21.27</v>
      </c>
      <c r="AE518" s="2"/>
      <c r="AF518" s="2"/>
      <c r="AG518" s="2"/>
      <c r="AH518" s="8">
        <f>Z518</f>
        <v>20.92</v>
      </c>
      <c r="AI518" s="19">
        <f>100*AH518/$Z$518</f>
        <v>99.999999999999986</v>
      </c>
    </row>
    <row r="519" spans="1:35" x14ac:dyDescent="0.25">
      <c r="B519" s="31">
        <v>7</v>
      </c>
      <c r="C519" s="78">
        <f t="shared" ref="C519:C524" si="563">AVERAGE(AI509,AI519)</f>
        <v>66.198081292199021</v>
      </c>
      <c r="D519" s="31">
        <f t="shared" ref="D519:D524" si="564">STDEV(AI509,AI519)</f>
        <v>1.6834287577425255</v>
      </c>
      <c r="K519" s="13"/>
      <c r="L519" s="6">
        <v>7</v>
      </c>
      <c r="M519" s="1">
        <v>38.380000000000003</v>
      </c>
      <c r="N519" s="7">
        <f t="shared" ref="N519:N524" si="565">N518</f>
        <v>25.55</v>
      </c>
      <c r="O519" s="27">
        <v>34.43</v>
      </c>
      <c r="P519" s="26">
        <v>34.15</v>
      </c>
      <c r="Q519" s="3"/>
      <c r="R519" s="8">
        <f t="shared" ref="R519:R524" si="566">O519-N519</f>
        <v>8.879999999999999</v>
      </c>
      <c r="S519" s="8">
        <f t="shared" ref="S519:S524" si="567">P519-N519</f>
        <v>8.5999999999999979</v>
      </c>
      <c r="T519" s="8">
        <f>R519/Q518</f>
        <v>0.80144404332129937</v>
      </c>
      <c r="U519" s="8">
        <f>M519*T519</f>
        <v>30.75942238267147</v>
      </c>
      <c r="V519" s="19">
        <f t="shared" ref="V519:V524" si="568">100*U519/$M$518</f>
        <v>65.501325346404315</v>
      </c>
      <c r="W519" s="13"/>
      <c r="X519" s="13"/>
      <c r="Y519" s="6">
        <v>7</v>
      </c>
      <c r="Z519" s="1">
        <v>14.98</v>
      </c>
      <c r="AA519" s="7">
        <f t="shared" ref="AA519:AA524" si="569">AA518</f>
        <v>28.3</v>
      </c>
      <c r="AB519" s="27">
        <v>47.61</v>
      </c>
      <c r="AC519" s="26">
        <v>47.01</v>
      </c>
      <c r="AD519" s="3"/>
      <c r="AE519" s="8">
        <f t="shared" ref="AE519:AE524" si="570">AB519-AA519</f>
        <v>19.309999999999999</v>
      </c>
      <c r="AF519" s="8">
        <f t="shared" ref="AF519:AF524" si="571">AC519-AA519</f>
        <v>18.709999999999997</v>
      </c>
      <c r="AG519" s="8">
        <f>AE519/AD518</f>
        <v>0.90785143394452272</v>
      </c>
      <c r="AH519" s="8">
        <f>Z519*AG519</f>
        <v>13.599614480488951</v>
      </c>
      <c r="AI519" s="19">
        <f t="shared" ref="AI519:AI524" si="572">100*AH519/$Z$518</f>
        <v>65.007717401954835</v>
      </c>
    </row>
    <row r="520" spans="1:35" x14ac:dyDescent="0.25">
      <c r="B520" s="31">
        <v>14</v>
      </c>
      <c r="C520" s="48">
        <f t="shared" si="563"/>
        <v>51.194625046259887</v>
      </c>
      <c r="D520" s="31">
        <f t="shared" si="564"/>
        <v>2.3990096630206712</v>
      </c>
      <c r="K520" s="13"/>
      <c r="L520" s="6">
        <v>14</v>
      </c>
      <c r="M520" s="1">
        <v>33.5</v>
      </c>
      <c r="N520" s="7">
        <f t="shared" si="565"/>
        <v>25.55</v>
      </c>
      <c r="O520" s="27">
        <v>34.18</v>
      </c>
      <c r="P520" s="26">
        <v>33.840000000000003</v>
      </c>
      <c r="Q520" s="3"/>
      <c r="R520" s="8">
        <f t="shared" si="566"/>
        <v>8.629999999999999</v>
      </c>
      <c r="S520" s="8">
        <f t="shared" si="567"/>
        <v>8.2900000000000027</v>
      </c>
      <c r="T520" s="8">
        <f>R520/S519</f>
        <v>1.0034883720930234</v>
      </c>
      <c r="U520" s="8">
        <f>M520*T519*T520</f>
        <v>26.942032574930732</v>
      </c>
      <c r="V520" s="19">
        <f t="shared" si="568"/>
        <v>57.372301053941079</v>
      </c>
      <c r="W520" s="13"/>
      <c r="X520" s="13"/>
      <c r="Y520" s="6">
        <v>14</v>
      </c>
      <c r="Z520" s="1">
        <v>11.4</v>
      </c>
      <c r="AA520" s="7">
        <f t="shared" si="569"/>
        <v>28.3</v>
      </c>
      <c r="AB520" s="27">
        <v>47.02</v>
      </c>
      <c r="AC520" s="26">
        <v>46.38</v>
      </c>
      <c r="AD520" s="3"/>
      <c r="AE520" s="8">
        <f t="shared" si="570"/>
        <v>18.720000000000002</v>
      </c>
      <c r="AF520" s="8">
        <f t="shared" si="571"/>
        <v>18.080000000000002</v>
      </c>
      <c r="AG520" s="8">
        <f>AE520/AF519</f>
        <v>1.00053447354356</v>
      </c>
      <c r="AH520" s="8">
        <f>Z520*AG519*AG520</f>
        <v>10.355037884298918</v>
      </c>
      <c r="AI520" s="19">
        <f t="shared" si="572"/>
        <v>49.498269045405912</v>
      </c>
    </row>
    <row r="521" spans="1:35" x14ac:dyDescent="0.25">
      <c r="B521" s="31">
        <v>21</v>
      </c>
      <c r="C521" s="48">
        <f t="shared" si="563"/>
        <v>42.765005428667607</v>
      </c>
      <c r="D521" s="31">
        <f t="shared" si="564"/>
        <v>1.3023071382358204</v>
      </c>
      <c r="K521" s="13"/>
      <c r="L521" s="6">
        <v>21</v>
      </c>
      <c r="M521" s="1">
        <v>28.9</v>
      </c>
      <c r="N521" s="7">
        <f t="shared" si="565"/>
        <v>25.55</v>
      </c>
      <c r="O521" s="27">
        <v>33.96</v>
      </c>
      <c r="P521" s="26">
        <v>33.57</v>
      </c>
      <c r="Q521" s="3"/>
      <c r="R521" s="8">
        <f t="shared" si="566"/>
        <v>8.41</v>
      </c>
      <c r="S521" s="8">
        <f t="shared" si="567"/>
        <v>8.02</v>
      </c>
      <c r="T521" s="8">
        <f>R521/S520</f>
        <v>1.0144752714113388</v>
      </c>
      <c r="U521" s="8">
        <f>M521*T521*T520*T519</f>
        <v>23.578971518658832</v>
      </c>
      <c r="V521" s="19">
        <f t="shared" si="568"/>
        <v>50.210757066990695</v>
      </c>
      <c r="W521" s="13"/>
      <c r="X521" s="13"/>
      <c r="Y521" s="6">
        <v>21</v>
      </c>
      <c r="Z521" s="1">
        <v>9.6</v>
      </c>
      <c r="AA521" s="7">
        <f t="shared" si="569"/>
        <v>28.3</v>
      </c>
      <c r="AB521" s="27">
        <v>46.45</v>
      </c>
      <c r="AC521" s="26">
        <v>45.57</v>
      </c>
      <c r="AD521" s="3"/>
      <c r="AE521" s="8">
        <f t="shared" si="570"/>
        <v>18.150000000000002</v>
      </c>
      <c r="AF521" s="8">
        <f t="shared" si="571"/>
        <v>17.27</v>
      </c>
      <c r="AG521" s="8">
        <f>AE521/AF520</f>
        <v>1.0038716814159292</v>
      </c>
      <c r="AH521" s="8">
        <f>Z521*AG521*AG520*AG519</f>
        <v>8.7537930880309904</v>
      </c>
      <c r="AI521" s="19">
        <f t="shared" si="572"/>
        <v>41.844135220033415</v>
      </c>
    </row>
    <row r="522" spans="1:35" x14ac:dyDescent="0.25">
      <c r="B522" s="31">
        <v>28</v>
      </c>
      <c r="C522" s="48">
        <f t="shared" si="563"/>
        <v>37.706024086850221</v>
      </c>
      <c r="D522" s="31">
        <f t="shared" si="564"/>
        <v>3.278515928601403</v>
      </c>
      <c r="K522" s="13"/>
      <c r="L522" s="6">
        <v>28</v>
      </c>
      <c r="M522" s="1">
        <v>25.9</v>
      </c>
      <c r="N522" s="7">
        <f t="shared" si="565"/>
        <v>25.55</v>
      </c>
      <c r="O522" s="26">
        <v>33.6</v>
      </c>
      <c r="P522" s="26">
        <v>32.950000000000003</v>
      </c>
      <c r="Q522" s="3"/>
      <c r="R522" s="8">
        <f t="shared" si="566"/>
        <v>8.0500000000000007</v>
      </c>
      <c r="S522" s="8">
        <f t="shared" si="567"/>
        <v>7.4000000000000021</v>
      </c>
      <c r="T522" s="8">
        <f>R522/S521</f>
        <v>1.0037406483790525</v>
      </c>
      <c r="U522" s="8">
        <f>M522*T522*T521*T520*T519</f>
        <v>21.210372282023204</v>
      </c>
      <c r="V522" s="19">
        <f t="shared" si="568"/>
        <v>45.16689157159967</v>
      </c>
      <c r="W522" s="13"/>
      <c r="X522" s="13"/>
      <c r="Y522" s="6">
        <v>28</v>
      </c>
      <c r="Z522" s="1">
        <v>8.1</v>
      </c>
      <c r="AA522" s="7">
        <f t="shared" si="569"/>
        <v>28.3</v>
      </c>
      <c r="AB522" s="26">
        <v>45.61</v>
      </c>
      <c r="AC522" s="26">
        <v>44.41</v>
      </c>
      <c r="AD522" s="3"/>
      <c r="AE522" s="8">
        <f t="shared" si="570"/>
        <v>17.309999999999999</v>
      </c>
      <c r="AF522" s="8">
        <f t="shared" si="571"/>
        <v>16.109999999999996</v>
      </c>
      <c r="AG522" s="8">
        <f>AE522/AF521</f>
        <v>1.0023161551823971</v>
      </c>
      <c r="AH522" s="8">
        <f>Z522*AG522*AG521*AG520*AG519</f>
        <v>7.4031200701234861</v>
      </c>
      <c r="AI522" s="19">
        <f t="shared" si="572"/>
        <v>35.387763241508061</v>
      </c>
    </row>
    <row r="523" spans="1:35" x14ac:dyDescent="0.25">
      <c r="B523" s="31">
        <v>35</v>
      </c>
      <c r="C523" s="48">
        <f t="shared" si="563"/>
        <v>31.583746046862291</v>
      </c>
      <c r="D523" s="31">
        <f t="shared" si="564"/>
        <v>1.5875159095750668</v>
      </c>
      <c r="K523" s="13"/>
      <c r="L523" s="6">
        <v>35</v>
      </c>
      <c r="M523" s="1">
        <v>22.91</v>
      </c>
      <c r="N523" s="7">
        <f t="shared" si="565"/>
        <v>25.55</v>
      </c>
      <c r="O523" s="26">
        <v>33.22</v>
      </c>
      <c r="P523" s="26">
        <v>32.729999999999997</v>
      </c>
      <c r="Q523" s="3"/>
      <c r="R523" s="8">
        <f t="shared" si="566"/>
        <v>7.6699999999999982</v>
      </c>
      <c r="S523" s="8">
        <f t="shared" si="567"/>
        <v>7.1799999999999962</v>
      </c>
      <c r="T523" s="8">
        <f>R523/S522</f>
        <v>1.036486486486486</v>
      </c>
      <c r="U523" s="8">
        <f>M523*T523*T522*T521*T520*T519</f>
        <v>19.446312502793653</v>
      </c>
      <c r="V523" s="19">
        <f t="shared" si="568"/>
        <v>41.410375857737762</v>
      </c>
      <c r="W523" s="13"/>
      <c r="X523" s="13"/>
      <c r="Y523" s="6">
        <v>35</v>
      </c>
      <c r="Z523" s="1">
        <v>6.87</v>
      </c>
      <c r="AA523" s="7">
        <f t="shared" si="569"/>
        <v>28.3</v>
      </c>
      <c r="AB523" s="26">
        <v>44.65</v>
      </c>
      <c r="AC523" s="26">
        <v>43.46</v>
      </c>
      <c r="AD523" s="3"/>
      <c r="AE523" s="8">
        <f t="shared" si="570"/>
        <v>16.349999999999998</v>
      </c>
      <c r="AF523" s="8">
        <f t="shared" si="571"/>
        <v>15.16</v>
      </c>
      <c r="AG523" s="8">
        <f>AE523/AF522</f>
        <v>1.0148975791433894</v>
      </c>
      <c r="AH523" s="8">
        <f>Z523*AG523*AG522*AG521*AG520*AG519</f>
        <v>6.3724836219860812</v>
      </c>
      <c r="AI523" s="19">
        <f t="shared" si="572"/>
        <v>30.461202781960232</v>
      </c>
    </row>
    <row r="524" spans="1:35" x14ac:dyDescent="0.25">
      <c r="B524" s="31">
        <v>42</v>
      </c>
      <c r="C524" s="78">
        <f t="shared" si="563"/>
        <v>25.998943134072412</v>
      </c>
      <c r="D524" s="31">
        <f t="shared" si="564"/>
        <v>0.93962646555523721</v>
      </c>
      <c r="K524" s="13"/>
      <c r="L524" s="6">
        <v>42</v>
      </c>
      <c r="M524" s="1">
        <v>18.73</v>
      </c>
      <c r="N524" s="7">
        <f t="shared" si="565"/>
        <v>25.55</v>
      </c>
      <c r="O524" s="26">
        <v>32.75</v>
      </c>
      <c r="P524" s="26">
        <v>32.19</v>
      </c>
      <c r="Q524" s="3"/>
      <c r="R524" s="8">
        <f t="shared" si="566"/>
        <v>7.1999999999999993</v>
      </c>
      <c r="S524" s="8">
        <f t="shared" si="567"/>
        <v>6.639999999999997</v>
      </c>
      <c r="T524" s="8">
        <f>R524/S523</f>
        <v>1.0027855153203347</v>
      </c>
      <c r="U524" s="8">
        <f>M524*T524*T523*T522*T521*T520*T519</f>
        <v>15.942557828177971</v>
      </c>
      <c r="V524" s="19">
        <f t="shared" si="568"/>
        <v>33.949228765285291</v>
      </c>
      <c r="W524" s="13"/>
      <c r="X524" s="13"/>
      <c r="Y524" s="6">
        <v>42</v>
      </c>
      <c r="Z524" s="1">
        <v>5.71</v>
      </c>
      <c r="AA524" s="7">
        <f t="shared" si="569"/>
        <v>28.3</v>
      </c>
      <c r="AB524" s="26">
        <v>43.47</v>
      </c>
      <c r="AC524" s="26">
        <v>42.43</v>
      </c>
      <c r="AD524" s="3"/>
      <c r="AE524" s="8">
        <f t="shared" si="570"/>
        <v>15.169999999999998</v>
      </c>
      <c r="AF524" s="8">
        <f t="shared" si="571"/>
        <v>14.129999999999999</v>
      </c>
      <c r="AG524" s="8">
        <f>AE524/AF523</f>
        <v>1.00065963060686</v>
      </c>
      <c r="AH524" s="8">
        <f>Z524*AG524*AG523*AG522*AG521*AG520*AG519</f>
        <v>5.2999830250733542</v>
      </c>
      <c r="AI524" s="19">
        <f t="shared" si="572"/>
        <v>25.334526888495954</v>
      </c>
    </row>
    <row r="525" spans="1:35" x14ac:dyDescent="0.25">
      <c r="K525" s="13"/>
      <c r="L525" s="34"/>
      <c r="M525" s="18"/>
      <c r="N525" s="18"/>
      <c r="O525" s="18"/>
      <c r="P525" s="18"/>
      <c r="Q525" s="18"/>
      <c r="R525" s="33"/>
      <c r="S525" s="33"/>
      <c r="T525" s="45">
        <f>SUM(T519:T524)</f>
        <v>5.8624203370115353</v>
      </c>
      <c r="U525" s="33"/>
      <c r="V525" s="32"/>
      <c r="W525" s="13"/>
      <c r="X525" s="13"/>
      <c r="Y525" s="34"/>
      <c r="Z525" s="18"/>
      <c r="AA525" s="18"/>
      <c r="AB525" s="18"/>
      <c r="AC525" s="18"/>
      <c r="AD525" s="18"/>
      <c r="AE525" s="33"/>
      <c r="AF525" s="33"/>
      <c r="AG525" s="45">
        <f>SUM(AG519:AG524)</f>
        <v>5.9301309538366587</v>
      </c>
      <c r="AH525" s="33"/>
      <c r="AI525" s="32"/>
    </row>
    <row r="526" spans="1:35" ht="15.75" thickBot="1" x14ac:dyDescent="0.3"/>
    <row r="527" spans="1:35" ht="15.75" thickBot="1" x14ac:dyDescent="0.3">
      <c r="A527" s="35">
        <v>26</v>
      </c>
      <c r="B527" s="35" t="s">
        <v>26</v>
      </c>
      <c r="C527" s="35"/>
      <c r="D527" s="35"/>
      <c r="E527" s="35"/>
      <c r="F527" s="35"/>
      <c r="G527" s="35"/>
      <c r="H527" s="35"/>
      <c r="I527" s="35"/>
      <c r="J527" s="35"/>
      <c r="K527" s="15">
        <v>7000</v>
      </c>
      <c r="L527" s="93">
        <v>35798</v>
      </c>
      <c r="M527" s="94"/>
      <c r="N527" s="94"/>
      <c r="O527" s="94"/>
      <c r="P527" s="94"/>
      <c r="Q527" s="94"/>
      <c r="R527" s="94"/>
      <c r="S527" s="94"/>
      <c r="T527" s="94"/>
      <c r="U527" s="94"/>
      <c r="V527" s="95"/>
      <c r="W527" s="13"/>
      <c r="X527" s="15">
        <v>7001</v>
      </c>
      <c r="Y527" s="93">
        <v>35799</v>
      </c>
      <c r="Z527" s="94"/>
      <c r="AA527" s="94"/>
      <c r="AB527" s="94"/>
      <c r="AC527" s="94"/>
      <c r="AD527" s="94"/>
      <c r="AE527" s="94"/>
      <c r="AF527" s="94"/>
      <c r="AG527" s="94"/>
      <c r="AH527" s="94"/>
      <c r="AI527" s="95"/>
    </row>
    <row r="528" spans="1:35" ht="57" x14ac:dyDescent="0.25">
      <c r="B528" s="31" t="s">
        <v>52</v>
      </c>
      <c r="C528" s="31" t="s">
        <v>49</v>
      </c>
      <c r="D528" s="31" t="s">
        <v>50</v>
      </c>
      <c r="K528" s="13"/>
      <c r="L528" s="10" t="s">
        <v>0</v>
      </c>
      <c r="M528" s="11" t="s">
        <v>1</v>
      </c>
      <c r="N528" s="11" t="s">
        <v>2</v>
      </c>
      <c r="O528" s="11" t="s">
        <v>3</v>
      </c>
      <c r="P528" s="12" t="s">
        <v>4</v>
      </c>
      <c r="Q528" s="12" t="s">
        <v>5</v>
      </c>
      <c r="R528" s="11" t="s">
        <v>9</v>
      </c>
      <c r="S528" s="11" t="s">
        <v>10</v>
      </c>
      <c r="T528" s="11" t="s">
        <v>6</v>
      </c>
      <c r="U528" s="11" t="s">
        <v>7</v>
      </c>
      <c r="V528" s="5" t="s">
        <v>8</v>
      </c>
      <c r="W528" s="13"/>
      <c r="X528" s="13"/>
      <c r="Y528" s="10" t="s">
        <v>0</v>
      </c>
      <c r="Z528" s="11" t="s">
        <v>1</v>
      </c>
      <c r="AA528" s="11" t="s">
        <v>2</v>
      </c>
      <c r="AB528" s="11" t="s">
        <v>3</v>
      </c>
      <c r="AC528" s="12" t="s">
        <v>4</v>
      </c>
      <c r="AD528" s="12" t="s">
        <v>5</v>
      </c>
      <c r="AE528" s="11" t="s">
        <v>9</v>
      </c>
      <c r="AF528" s="11" t="s">
        <v>10</v>
      </c>
      <c r="AG528" s="11" t="s">
        <v>6</v>
      </c>
      <c r="AH528" s="11" t="s">
        <v>7</v>
      </c>
      <c r="AI528" s="5" t="s">
        <v>8</v>
      </c>
    </row>
    <row r="529" spans="2:46" x14ac:dyDescent="0.25">
      <c r="B529" s="31">
        <v>0</v>
      </c>
      <c r="C529" s="48">
        <f>AVERAGE(V529,V539)</f>
        <v>100</v>
      </c>
      <c r="D529" s="31">
        <f>STDEV(V529,V539)</f>
        <v>0</v>
      </c>
      <c r="K529" s="13"/>
      <c r="L529" s="6">
        <v>0</v>
      </c>
      <c r="M529" s="1">
        <v>45.88</v>
      </c>
      <c r="N529" s="26">
        <v>27.85</v>
      </c>
      <c r="O529" s="9"/>
      <c r="P529" s="26">
        <v>40.49</v>
      </c>
      <c r="Q529" s="7">
        <f>P529-N529</f>
        <v>12.64</v>
      </c>
      <c r="R529" s="2"/>
      <c r="S529" s="2"/>
      <c r="T529" s="2"/>
      <c r="U529" s="8">
        <f>M529</f>
        <v>45.88</v>
      </c>
      <c r="V529" s="19">
        <f>100*U529/$M$529</f>
        <v>100</v>
      </c>
      <c r="W529" s="13"/>
      <c r="X529" s="13"/>
      <c r="Y529" s="6">
        <v>0</v>
      </c>
      <c r="Z529" s="1">
        <v>20.62</v>
      </c>
      <c r="AA529" s="26">
        <v>23.18</v>
      </c>
      <c r="AB529" s="9"/>
      <c r="AC529" s="26">
        <v>39.799999999999997</v>
      </c>
      <c r="AD529" s="7">
        <f>AC529-AA529</f>
        <v>16.619999999999997</v>
      </c>
      <c r="AE529" s="2"/>
      <c r="AF529" s="2"/>
      <c r="AG529" s="2"/>
      <c r="AH529" s="8">
        <f>Z529</f>
        <v>20.62</v>
      </c>
      <c r="AI529" s="19">
        <f>100*AH529/$Z$529</f>
        <v>100</v>
      </c>
    </row>
    <row r="530" spans="2:46" x14ac:dyDescent="0.25">
      <c r="B530" s="31">
        <v>7</v>
      </c>
      <c r="C530" s="48">
        <f t="shared" ref="C530:C535" si="573">AVERAGE(V530,V540)</f>
        <v>72.576519261352075</v>
      </c>
      <c r="D530" s="31">
        <f t="shared" ref="D530:D535" si="574">STDEV(V530,V540)</f>
        <v>1.3758040565822636</v>
      </c>
      <c r="K530" s="13"/>
      <c r="L530" s="6">
        <v>7</v>
      </c>
      <c r="M530" s="1">
        <v>41.94</v>
      </c>
      <c r="N530" s="7">
        <f t="shared" ref="N530:N535" si="575">N529</f>
        <v>27.85</v>
      </c>
      <c r="O530" s="27">
        <v>38.020000000000003</v>
      </c>
      <c r="P530" s="26">
        <v>37.700000000000003</v>
      </c>
      <c r="Q530" s="3"/>
      <c r="R530" s="8">
        <f t="shared" ref="R530:R534" si="576">O530-N530</f>
        <v>10.170000000000002</v>
      </c>
      <c r="S530" s="8">
        <f t="shared" ref="S530:S534" si="577">P530-N530</f>
        <v>9.8500000000000014</v>
      </c>
      <c r="T530" s="8">
        <f>R530/Q529</f>
        <v>0.80458860759493678</v>
      </c>
      <c r="U530" s="8">
        <f>M530*T530</f>
        <v>33.744446202531648</v>
      </c>
      <c r="V530" s="19">
        <f t="shared" ref="V530:V535" si="578">100*U530/$M$529</f>
        <v>73.549359639345354</v>
      </c>
      <c r="W530" s="13"/>
      <c r="X530" s="13"/>
      <c r="Y530" s="6">
        <v>7</v>
      </c>
      <c r="Z530" s="1">
        <v>17.12</v>
      </c>
      <c r="AA530" s="7">
        <f t="shared" ref="AA530:AA535" si="579">AA529</f>
        <v>23.18</v>
      </c>
      <c r="AB530" s="27">
        <v>38.24</v>
      </c>
      <c r="AC530" s="26">
        <v>37.58</v>
      </c>
      <c r="AD530" s="3"/>
      <c r="AE530" s="8">
        <f t="shared" ref="AE530:AE535" si="580">AB530-AA530</f>
        <v>15.060000000000002</v>
      </c>
      <c r="AF530" s="8">
        <f t="shared" ref="AF530:AF535" si="581">AC530-AA530</f>
        <v>14.399999999999999</v>
      </c>
      <c r="AG530" s="8">
        <f>AE530/AD529</f>
        <v>0.9061371841155238</v>
      </c>
      <c r="AH530" s="8">
        <f>Z530*AG530</f>
        <v>15.513068592057769</v>
      </c>
      <c r="AI530" s="19">
        <f t="shared" ref="AI530:AI535" si="582">100*AH530/$Z$529</f>
        <v>75.233116353335447</v>
      </c>
    </row>
    <row r="531" spans="2:46" x14ac:dyDescent="0.25">
      <c r="B531" s="31">
        <v>14</v>
      </c>
      <c r="C531" s="48">
        <f t="shared" si="573"/>
        <v>60.072404439552244</v>
      </c>
      <c r="D531" s="31">
        <f t="shared" si="574"/>
        <v>3.1045812698803226</v>
      </c>
      <c r="K531" s="13"/>
      <c r="L531" s="6">
        <v>14</v>
      </c>
      <c r="M531" s="1">
        <v>35.15</v>
      </c>
      <c r="N531" s="7">
        <f t="shared" si="575"/>
        <v>27.85</v>
      </c>
      <c r="O531" s="27">
        <v>37.799999999999997</v>
      </c>
      <c r="P531" s="26">
        <v>37.5</v>
      </c>
      <c r="Q531" s="3"/>
      <c r="R531" s="8">
        <f t="shared" si="576"/>
        <v>9.9499999999999957</v>
      </c>
      <c r="S531" s="8">
        <f t="shared" si="577"/>
        <v>9.6499999999999986</v>
      </c>
      <c r="T531" s="8">
        <f>R531/S530</f>
        <v>1.0101522842639588</v>
      </c>
      <c r="U531" s="8">
        <f>M531*T530*T531</f>
        <v>28.568409247895634</v>
      </c>
      <c r="V531" s="19">
        <f t="shared" si="578"/>
        <v>62.267674908229367</v>
      </c>
      <c r="W531" s="13"/>
      <c r="X531" s="13"/>
      <c r="Y531" s="6">
        <v>14</v>
      </c>
      <c r="Z531" s="1">
        <v>13.15</v>
      </c>
      <c r="AA531" s="7">
        <f t="shared" si="579"/>
        <v>23.18</v>
      </c>
      <c r="AB531" s="27">
        <v>37.65</v>
      </c>
      <c r="AC531" s="26">
        <v>36.979999999999997</v>
      </c>
      <c r="AD531" s="3"/>
      <c r="AE531" s="8">
        <f t="shared" si="580"/>
        <v>14.469999999999999</v>
      </c>
      <c r="AF531" s="8">
        <f t="shared" si="581"/>
        <v>13.799999999999997</v>
      </c>
      <c r="AG531" s="8">
        <f>AE531/AF530</f>
        <v>1.0048611111111112</v>
      </c>
      <c r="AH531" s="8">
        <f>Z531*AG530*AG531</f>
        <v>11.973627532089857</v>
      </c>
      <c r="AI531" s="19">
        <f t="shared" si="582"/>
        <v>58.068028768622</v>
      </c>
    </row>
    <row r="532" spans="2:46" x14ac:dyDescent="0.25">
      <c r="B532" s="31">
        <v>21</v>
      </c>
      <c r="C532" s="48">
        <f t="shared" si="573"/>
        <v>52.329813181506445</v>
      </c>
      <c r="D532" s="31">
        <f t="shared" si="574"/>
        <v>0.51224035226475673</v>
      </c>
      <c r="K532" s="13"/>
      <c r="L532" s="6">
        <v>21</v>
      </c>
      <c r="M532" s="1">
        <v>29.5</v>
      </c>
      <c r="N532" s="7">
        <f t="shared" si="575"/>
        <v>27.85</v>
      </c>
      <c r="O532" s="27">
        <v>37.58</v>
      </c>
      <c r="P532" s="26">
        <v>36.85</v>
      </c>
      <c r="Q532" s="3"/>
      <c r="R532" s="8">
        <f t="shared" si="576"/>
        <v>9.7299999999999969</v>
      </c>
      <c r="S532" s="8">
        <f t="shared" si="577"/>
        <v>9</v>
      </c>
      <c r="T532" s="8">
        <f>R532/S531</f>
        <v>1.0082901554404142</v>
      </c>
      <c r="U532" s="8">
        <f>M532*T532*T531*T530</f>
        <v>24.175099605597683</v>
      </c>
      <c r="V532" s="19">
        <f t="shared" si="578"/>
        <v>52.692021808190241</v>
      </c>
      <c r="W532" s="13"/>
      <c r="X532" s="13"/>
      <c r="Y532" s="6">
        <v>21</v>
      </c>
      <c r="Z532" s="1">
        <v>11.09</v>
      </c>
      <c r="AA532" s="7">
        <f t="shared" si="579"/>
        <v>23.18</v>
      </c>
      <c r="AB532" s="27">
        <v>37.03</v>
      </c>
      <c r="AC532" s="26">
        <v>35.39</v>
      </c>
      <c r="AD532" s="3"/>
      <c r="AE532" s="8">
        <f t="shared" si="580"/>
        <v>13.850000000000001</v>
      </c>
      <c r="AF532" s="8">
        <f t="shared" si="581"/>
        <v>12.21</v>
      </c>
      <c r="AG532" s="8">
        <f>AE532/AF531</f>
        <v>1.0036231884057973</v>
      </c>
      <c r="AH532" s="8">
        <f>Z532*AG532*AG531*AG530</f>
        <v>10.134497609702102</v>
      </c>
      <c r="AI532" s="19">
        <f t="shared" si="582"/>
        <v>49.148872985946177</v>
      </c>
    </row>
    <row r="533" spans="2:46" x14ac:dyDescent="0.25">
      <c r="B533" s="31">
        <v>28</v>
      </c>
      <c r="C533" s="48">
        <f t="shared" si="573"/>
        <v>45.547123902188396</v>
      </c>
      <c r="D533" s="31">
        <f t="shared" si="574"/>
        <v>1.7432649140082654</v>
      </c>
      <c r="K533" s="13"/>
      <c r="L533" s="6">
        <v>28</v>
      </c>
      <c r="M533" s="1">
        <v>26.19</v>
      </c>
      <c r="N533" s="7">
        <f t="shared" si="575"/>
        <v>27.85</v>
      </c>
      <c r="O533" s="26">
        <v>36.85</v>
      </c>
      <c r="P533" s="26">
        <v>36.1</v>
      </c>
      <c r="Q533" s="3"/>
      <c r="R533" s="8">
        <f t="shared" si="576"/>
        <v>9</v>
      </c>
      <c r="S533" s="8">
        <f t="shared" si="577"/>
        <v>8.25</v>
      </c>
      <c r="T533" s="8">
        <f>R533/S532</f>
        <v>1</v>
      </c>
      <c r="U533" s="8">
        <f>M533*T533*T532*T531*T530</f>
        <v>21.46257148035944</v>
      </c>
      <c r="V533" s="19">
        <f t="shared" si="578"/>
        <v>46.779798344288224</v>
      </c>
      <c r="W533" s="13"/>
      <c r="X533" s="13"/>
      <c r="Y533" s="6">
        <v>28</v>
      </c>
      <c r="Z533" s="1">
        <v>8.75</v>
      </c>
      <c r="AA533" s="7">
        <f t="shared" si="579"/>
        <v>23.18</v>
      </c>
      <c r="AB533" s="26">
        <v>35.369999999999997</v>
      </c>
      <c r="AC533" s="26">
        <v>34.39</v>
      </c>
      <c r="AD533" s="3"/>
      <c r="AE533" s="8">
        <f t="shared" si="580"/>
        <v>12.189999999999998</v>
      </c>
      <c r="AF533" s="8">
        <f t="shared" si="581"/>
        <v>11.21</v>
      </c>
      <c r="AG533" s="8">
        <f>AE533/AF532</f>
        <v>0.99836199836199813</v>
      </c>
      <c r="AH533" s="8">
        <f>Z533*AG533*AG532*AG531*AG530</f>
        <v>7.9830118352253825</v>
      </c>
      <c r="AI533" s="19">
        <f t="shared" si="582"/>
        <v>38.71489735802804</v>
      </c>
    </row>
    <row r="534" spans="2:46" x14ac:dyDescent="0.25">
      <c r="B534" s="31">
        <v>35</v>
      </c>
      <c r="C534" s="48">
        <f t="shared" si="573"/>
        <v>37.383441071732335</v>
      </c>
      <c r="D534" s="31">
        <f t="shared" si="574"/>
        <v>5.3691954624663643</v>
      </c>
      <c r="K534" s="13"/>
      <c r="L534" s="6">
        <v>35</v>
      </c>
      <c r="M534" s="1">
        <v>22.22</v>
      </c>
      <c r="N534" s="7">
        <f t="shared" si="575"/>
        <v>27.85</v>
      </c>
      <c r="O534" s="26">
        <v>36.409999999999997</v>
      </c>
      <c r="P534" s="26">
        <v>35.9</v>
      </c>
      <c r="Q534" s="3"/>
      <c r="R534" s="8">
        <f t="shared" si="576"/>
        <v>8.5599999999999952</v>
      </c>
      <c r="S534" s="8">
        <f t="shared" si="577"/>
        <v>8.0499999999999972</v>
      </c>
      <c r="T534" s="8">
        <f>R534/S533</f>
        <v>1.0375757575757569</v>
      </c>
      <c r="U534" s="8">
        <f>M534*T534*T533*T532*T531*T530</f>
        <v>18.893400329957533</v>
      </c>
      <c r="V534" s="19">
        <f t="shared" si="578"/>
        <v>41.180035592758351</v>
      </c>
      <c r="W534" s="13"/>
      <c r="X534" s="13"/>
      <c r="Y534" s="6">
        <v>35</v>
      </c>
      <c r="Z534" s="1">
        <v>8.1300000000000008</v>
      </c>
      <c r="AA534" s="7">
        <f t="shared" si="579"/>
        <v>23.18</v>
      </c>
      <c r="AB534" s="26">
        <v>34.54</v>
      </c>
      <c r="AC534" s="26">
        <v>33.31</v>
      </c>
      <c r="AD534" s="3"/>
      <c r="AE534" s="8">
        <f t="shared" si="580"/>
        <v>11.36</v>
      </c>
      <c r="AF534" s="8">
        <f t="shared" si="581"/>
        <v>10.130000000000003</v>
      </c>
      <c r="AG534" s="8">
        <f>AE534/AF533</f>
        <v>1.0133809099018731</v>
      </c>
      <c r="AH534" s="8">
        <f>Z534*AG534*AG533*AG532*AG531*AG530</f>
        <v>7.5166094299838733</v>
      </c>
      <c r="AI534" s="19">
        <f t="shared" si="582"/>
        <v>36.453004025140025</v>
      </c>
    </row>
    <row r="535" spans="2:46" x14ac:dyDescent="0.25">
      <c r="B535" s="31">
        <v>42</v>
      </c>
      <c r="C535" s="48">
        <f t="shared" si="573"/>
        <v>33.060981720221221</v>
      </c>
      <c r="D535" s="31">
        <f t="shared" si="574"/>
        <v>2.167926583302819</v>
      </c>
      <c r="K535" s="13"/>
      <c r="L535" s="6">
        <v>42</v>
      </c>
      <c r="M535" s="1">
        <v>18.62</v>
      </c>
      <c r="N535" s="7">
        <f t="shared" si="575"/>
        <v>27.85</v>
      </c>
      <c r="O535" s="26">
        <v>35.92</v>
      </c>
      <c r="P535" s="26">
        <v>34.979999999999997</v>
      </c>
      <c r="Q535" s="3"/>
      <c r="R535" s="8">
        <f>O535-N535</f>
        <v>8.07</v>
      </c>
      <c r="S535" s="8">
        <f>P535-N535</f>
        <v>7.1299999999999955</v>
      </c>
      <c r="T535" s="8">
        <f>R535/S534</f>
        <v>1.0024844720496899</v>
      </c>
      <c r="U535" s="8">
        <f>M535*T535*T534*T533*T532*T531*T530</f>
        <v>15.871698437088979</v>
      </c>
      <c r="V535" s="19">
        <f t="shared" si="578"/>
        <v>34.593937308389229</v>
      </c>
      <c r="W535" s="13"/>
      <c r="X535" s="13"/>
      <c r="Y535" s="6">
        <v>42</v>
      </c>
      <c r="Z535" s="1">
        <v>6.37</v>
      </c>
      <c r="AA535" s="7">
        <f t="shared" si="579"/>
        <v>23.18</v>
      </c>
      <c r="AB535" s="26">
        <v>33.31</v>
      </c>
      <c r="AC535" s="26">
        <v>31.22</v>
      </c>
      <c r="AD535" s="3"/>
      <c r="AE535" s="8">
        <f t="shared" si="580"/>
        <v>10.130000000000003</v>
      </c>
      <c r="AF535" s="8">
        <f t="shared" si="581"/>
        <v>8.0399999999999991</v>
      </c>
      <c r="AG535" s="8">
        <f>AE535/AF534</f>
        <v>1</v>
      </c>
      <c r="AH535" s="8">
        <f>Z535*AG535*AG534*AG533*AG532*AG531*AG530</f>
        <v>5.889397548462151</v>
      </c>
      <c r="AI535" s="19">
        <f t="shared" si="582"/>
        <v>28.561578799525467</v>
      </c>
    </row>
    <row r="536" spans="2:46" ht="15.75" thickBot="1" x14ac:dyDescent="0.3">
      <c r="T536" s="45">
        <f>SUM(T530:T535)</f>
        <v>5.8630912769247567</v>
      </c>
      <c r="AG536" s="45">
        <f>SUM(AG530:AG535)</f>
        <v>5.9263643918963034</v>
      </c>
    </row>
    <row r="537" spans="2:46" ht="15.75" thickBot="1" x14ac:dyDescent="0.3">
      <c r="K537" s="15">
        <v>7000</v>
      </c>
      <c r="L537" s="96">
        <v>35800</v>
      </c>
      <c r="M537" s="97"/>
      <c r="N537" s="97"/>
      <c r="O537" s="97"/>
      <c r="P537" s="97"/>
      <c r="Q537" s="97"/>
      <c r="R537" s="97"/>
      <c r="S537" s="97"/>
      <c r="T537" s="97"/>
      <c r="U537" s="97"/>
      <c r="V537" s="98"/>
      <c r="W537" s="13"/>
      <c r="X537" s="15">
        <v>7001</v>
      </c>
      <c r="Y537" s="96">
        <v>35801</v>
      </c>
      <c r="Z537" s="97"/>
      <c r="AA537" s="97"/>
      <c r="AB537" s="97"/>
      <c r="AC537" s="97"/>
      <c r="AD537" s="97"/>
      <c r="AE537" s="97"/>
      <c r="AF537" s="97"/>
      <c r="AG537" s="97"/>
      <c r="AH537" s="97"/>
      <c r="AI537" s="98"/>
    </row>
    <row r="538" spans="2:46" ht="57" x14ac:dyDescent="0.25">
      <c r="B538" s="31" t="s">
        <v>51</v>
      </c>
      <c r="C538" s="31" t="s">
        <v>49</v>
      </c>
      <c r="D538" s="31" t="s">
        <v>50</v>
      </c>
      <c r="K538" s="13"/>
      <c r="L538" s="10" t="s">
        <v>0</v>
      </c>
      <c r="M538" s="11" t="s">
        <v>1</v>
      </c>
      <c r="N538" s="11" t="s">
        <v>2</v>
      </c>
      <c r="O538" s="11" t="s">
        <v>3</v>
      </c>
      <c r="P538" s="12" t="s">
        <v>4</v>
      </c>
      <c r="Q538" s="12" t="s">
        <v>5</v>
      </c>
      <c r="R538" s="11" t="s">
        <v>9</v>
      </c>
      <c r="S538" s="11" t="s">
        <v>10</v>
      </c>
      <c r="T538" s="11" t="s">
        <v>6</v>
      </c>
      <c r="U538" s="11" t="s">
        <v>7</v>
      </c>
      <c r="V538" s="5" t="s">
        <v>8</v>
      </c>
      <c r="W538" s="13"/>
      <c r="X538" s="13"/>
      <c r="Y538" s="10" t="s">
        <v>0</v>
      </c>
      <c r="Z538" s="11" t="s">
        <v>1</v>
      </c>
      <c r="AA538" s="11" t="s">
        <v>2</v>
      </c>
      <c r="AB538" s="11" t="s">
        <v>3</v>
      </c>
      <c r="AC538" s="12" t="s">
        <v>4</v>
      </c>
      <c r="AD538" s="12" t="s">
        <v>5</v>
      </c>
      <c r="AE538" s="11" t="s">
        <v>9</v>
      </c>
      <c r="AF538" s="11" t="s">
        <v>10</v>
      </c>
      <c r="AG538" s="11" t="s">
        <v>6</v>
      </c>
      <c r="AH538" s="11" t="s">
        <v>7</v>
      </c>
      <c r="AI538" s="5" t="s">
        <v>8</v>
      </c>
    </row>
    <row r="539" spans="2:46" x14ac:dyDescent="0.25">
      <c r="B539" s="31">
        <v>0</v>
      </c>
      <c r="C539" s="48">
        <f>AVERAGE(AI529,AI539)</f>
        <v>100</v>
      </c>
      <c r="D539" s="31">
        <f>STDEV(AI529,AI539)</f>
        <v>0</v>
      </c>
      <c r="K539" s="13"/>
      <c r="L539" s="6">
        <v>0</v>
      </c>
      <c r="M539" s="1">
        <v>45.14</v>
      </c>
      <c r="N539" s="26">
        <v>25.32</v>
      </c>
      <c r="O539" s="9"/>
      <c r="P539" s="26">
        <v>39.21</v>
      </c>
      <c r="Q539" s="7">
        <f>P539-N539</f>
        <v>13.89</v>
      </c>
      <c r="R539" s="2"/>
      <c r="S539" s="2"/>
      <c r="T539" s="2"/>
      <c r="U539" s="8">
        <f>M539</f>
        <v>45.14</v>
      </c>
      <c r="V539" s="19">
        <f>100*U539/$M$539</f>
        <v>100</v>
      </c>
      <c r="W539" s="13"/>
      <c r="X539" s="13"/>
      <c r="Y539" s="6">
        <v>0</v>
      </c>
      <c r="Z539" s="1">
        <v>20.29</v>
      </c>
      <c r="AA539" s="26">
        <v>27.88</v>
      </c>
      <c r="AB539" s="9"/>
      <c r="AC539" s="26">
        <v>47.93</v>
      </c>
      <c r="AD539" s="7">
        <f>AC539-AA539</f>
        <v>20.05</v>
      </c>
      <c r="AE539" s="2"/>
      <c r="AF539" s="2"/>
      <c r="AG539" s="2"/>
      <c r="AH539" s="8">
        <f>Z539</f>
        <v>20.29</v>
      </c>
      <c r="AI539" s="19">
        <f>100*AH539/$Z$539</f>
        <v>100</v>
      </c>
    </row>
    <row r="540" spans="2:46" x14ac:dyDescent="0.25">
      <c r="B540" s="31">
        <v>7</v>
      </c>
      <c r="C540" s="48">
        <f t="shared" ref="C540:C545" si="583">AVERAGE(AI530,AI540)</f>
        <v>73.276742363809532</v>
      </c>
      <c r="D540" s="31">
        <f t="shared" ref="D540:D545" si="584">STDEV(AI530,AI540)</f>
        <v>2.7667306290615077</v>
      </c>
      <c r="K540" s="13"/>
      <c r="L540" s="6">
        <v>7</v>
      </c>
      <c r="M540" s="1">
        <v>39.659999999999997</v>
      </c>
      <c r="N540" s="7">
        <f t="shared" ref="N540:N545" si="585">N539</f>
        <v>25.32</v>
      </c>
      <c r="O540" s="27">
        <v>36.64</v>
      </c>
      <c r="P540" s="26">
        <v>36.33</v>
      </c>
      <c r="Q540" s="3"/>
      <c r="R540" s="8">
        <f t="shared" ref="R540:R545" si="586">O540-N540</f>
        <v>11.32</v>
      </c>
      <c r="S540" s="8">
        <f t="shared" ref="S540:S545" si="587">P540-N540</f>
        <v>11.009999999999998</v>
      </c>
      <c r="T540" s="8">
        <f>R540/Q539</f>
        <v>0.81497480201583872</v>
      </c>
      <c r="U540" s="8">
        <f>M540*T540</f>
        <v>32.321900647948162</v>
      </c>
      <c r="V540" s="19">
        <f t="shared" ref="V540:V545" si="588">100*U540/$M$539</f>
        <v>71.603678883358796</v>
      </c>
      <c r="W540" s="13"/>
      <c r="X540" s="13"/>
      <c r="Y540" s="6">
        <v>7</v>
      </c>
      <c r="Z540" s="1">
        <v>15.76</v>
      </c>
      <c r="AA540" s="7">
        <f t="shared" ref="AA540:AA545" si="589">AA539</f>
        <v>27.88</v>
      </c>
      <c r="AB540" s="27">
        <v>46.29</v>
      </c>
      <c r="AC540" s="26">
        <v>45.61</v>
      </c>
      <c r="AD540" s="3"/>
      <c r="AE540" s="8">
        <f t="shared" ref="AE540:AE545" si="590">AB540-AA540</f>
        <v>18.41</v>
      </c>
      <c r="AF540" s="8">
        <f t="shared" ref="AF540:AF545" si="591">AC540-AA540</f>
        <v>17.73</v>
      </c>
      <c r="AG540" s="8">
        <f>AE540/AD539</f>
        <v>0.91820448877805483</v>
      </c>
      <c r="AH540" s="8">
        <f>Z540*AG540</f>
        <v>14.470902743142144</v>
      </c>
      <c r="AI540" s="19">
        <f t="shared" ref="AI540:AI545" si="592">100*AH540/$Z$539</f>
        <v>71.320368374283618</v>
      </c>
    </row>
    <row r="541" spans="2:46" x14ac:dyDescent="0.25">
      <c r="B541" s="31">
        <v>14</v>
      </c>
      <c r="C541" s="48">
        <f t="shared" si="583"/>
        <v>55.544676356456677</v>
      </c>
      <c r="D541" s="31">
        <f t="shared" si="584"/>
        <v>3.568559203931069</v>
      </c>
      <c r="K541" s="13"/>
      <c r="L541" s="6">
        <v>14</v>
      </c>
      <c r="M541" s="1">
        <v>31.97</v>
      </c>
      <c r="N541" s="7">
        <f t="shared" si="585"/>
        <v>25.32</v>
      </c>
      <c r="O541" s="27">
        <v>36.36</v>
      </c>
      <c r="P541" s="26">
        <v>36.07</v>
      </c>
      <c r="Q541" s="3"/>
      <c r="R541" s="8">
        <f t="shared" si="586"/>
        <v>11.04</v>
      </c>
      <c r="S541" s="8">
        <f t="shared" si="587"/>
        <v>10.75</v>
      </c>
      <c r="T541" s="8">
        <f>R541/S540</f>
        <v>1.0027247956403271</v>
      </c>
      <c r="U541" s="8">
        <f>M541*T540*T541</f>
        <v>26.125738274453031</v>
      </c>
      <c r="V541" s="19">
        <f t="shared" si="588"/>
        <v>57.877133970875128</v>
      </c>
      <c r="W541" s="13"/>
      <c r="X541" s="13"/>
      <c r="Y541" s="6">
        <v>14</v>
      </c>
      <c r="Z541" s="1">
        <v>11.69</v>
      </c>
      <c r="AA541" s="7">
        <f t="shared" si="589"/>
        <v>27.88</v>
      </c>
      <c r="AB541" s="27">
        <v>45.65</v>
      </c>
      <c r="AC541" s="26">
        <v>44.97</v>
      </c>
      <c r="AD541" s="3"/>
      <c r="AE541" s="8">
        <f t="shared" si="590"/>
        <v>17.77</v>
      </c>
      <c r="AF541" s="8">
        <f t="shared" si="591"/>
        <v>17.09</v>
      </c>
      <c r="AG541" s="8">
        <f>AE541/AF540</f>
        <v>1.0022560631697688</v>
      </c>
      <c r="AH541" s="8">
        <f>Z541*AG540*AG541</f>
        <v>10.758026628296713</v>
      </c>
      <c r="AI541" s="19">
        <f t="shared" si="592"/>
        <v>53.021323944291346</v>
      </c>
    </row>
    <row r="542" spans="2:46" x14ac:dyDescent="0.25">
      <c r="B542" s="31">
        <v>21</v>
      </c>
      <c r="C542" s="48">
        <f t="shared" si="583"/>
        <v>45.683113566782623</v>
      </c>
      <c r="D542" s="31">
        <f t="shared" si="584"/>
        <v>4.901323974503403</v>
      </c>
      <c r="K542" s="13"/>
      <c r="L542" s="6">
        <v>21</v>
      </c>
      <c r="M542" s="1">
        <v>28.52</v>
      </c>
      <c r="N542" s="7">
        <f t="shared" si="585"/>
        <v>25.32</v>
      </c>
      <c r="O542" s="27">
        <v>36.14</v>
      </c>
      <c r="P542" s="26">
        <v>35.6</v>
      </c>
      <c r="Q542" s="3"/>
      <c r="R542" s="8">
        <f t="shared" si="586"/>
        <v>10.82</v>
      </c>
      <c r="S542" s="8">
        <f t="shared" si="587"/>
        <v>10.280000000000001</v>
      </c>
      <c r="T542" s="8">
        <f>R542/S541</f>
        <v>1.0065116279069768</v>
      </c>
      <c r="U542" s="8">
        <f>M542*T542*T541*T540</f>
        <v>23.458176696046944</v>
      </c>
      <c r="V542" s="19">
        <f t="shared" si="588"/>
        <v>51.96760455482265</v>
      </c>
      <c r="W542" s="13"/>
      <c r="X542" s="13"/>
      <c r="Y542" s="6">
        <v>21</v>
      </c>
      <c r="Z542" s="1">
        <v>9.27</v>
      </c>
      <c r="AA542" s="7">
        <f t="shared" si="589"/>
        <v>27.88</v>
      </c>
      <c r="AB542" s="27">
        <v>45.04</v>
      </c>
      <c r="AC542" s="26">
        <v>44</v>
      </c>
      <c r="AD542" s="3"/>
      <c r="AE542" s="8">
        <f t="shared" si="590"/>
        <v>17.16</v>
      </c>
      <c r="AF542" s="8">
        <f t="shared" si="591"/>
        <v>16.12</v>
      </c>
      <c r="AG542" s="8">
        <f>AE542/AF541</f>
        <v>1.0040959625511996</v>
      </c>
      <c r="AH542" s="8">
        <f>Z542*AG542*AG541*AG540</f>
        <v>8.5659011565519076</v>
      </c>
      <c r="AI542" s="19">
        <f t="shared" si="592"/>
        <v>42.217354147619062</v>
      </c>
    </row>
    <row r="543" spans="2:46" x14ac:dyDescent="0.25">
      <c r="B543" s="31">
        <v>28</v>
      </c>
      <c r="C543" s="48">
        <f t="shared" si="583"/>
        <v>37.904393098235019</v>
      </c>
      <c r="D543" s="31">
        <f t="shared" si="584"/>
        <v>1.1462261165604513</v>
      </c>
      <c r="K543" s="13">
        <f>0.1996+0.2119</f>
        <v>0.41149999999999998</v>
      </c>
      <c r="L543" s="6">
        <v>28</v>
      </c>
      <c r="M543" s="1">
        <v>23.72</v>
      </c>
      <c r="N543" s="7">
        <f t="shared" si="585"/>
        <v>25.32</v>
      </c>
      <c r="O543" s="26">
        <v>35.86</v>
      </c>
      <c r="P543" s="37">
        <v>35.43</v>
      </c>
      <c r="Q543" s="3"/>
      <c r="R543" s="8">
        <f t="shared" si="586"/>
        <v>10.54</v>
      </c>
      <c r="S543" s="8">
        <f t="shared" si="587"/>
        <v>10.11</v>
      </c>
      <c r="T543" s="8">
        <f>R543/S542</f>
        <v>1.0252918287937742</v>
      </c>
      <c r="U543" s="8">
        <f>M543*T543*T542*T541*T540</f>
        <v>20.00354248628398</v>
      </c>
      <c r="V543" s="19">
        <f t="shared" si="588"/>
        <v>44.314449460088568</v>
      </c>
      <c r="W543" s="13"/>
      <c r="X543" s="13"/>
      <c r="Y543" s="6">
        <v>28</v>
      </c>
      <c r="Z543" s="1">
        <v>8.06</v>
      </c>
      <c r="AA543" s="7">
        <f t="shared" si="589"/>
        <v>27.88</v>
      </c>
      <c r="AB543" s="26">
        <v>44.17</v>
      </c>
      <c r="AC543" s="37">
        <v>43.29</v>
      </c>
      <c r="AD543" s="3"/>
      <c r="AE543" s="8">
        <f t="shared" si="590"/>
        <v>16.290000000000003</v>
      </c>
      <c r="AF543" s="8">
        <f t="shared" si="591"/>
        <v>15.41</v>
      </c>
      <c r="AG543" s="8">
        <f>AE543/AF542</f>
        <v>1.0105459057071962</v>
      </c>
      <c r="AH543" s="8">
        <f>Z543*AG543*AG542*AG541*AG540</f>
        <v>7.5263500453198819</v>
      </c>
      <c r="AI543" s="19">
        <f t="shared" si="592"/>
        <v>37.093888838442005</v>
      </c>
    </row>
    <row r="544" spans="2:46" ht="15" customHeight="1" x14ac:dyDescent="0.25">
      <c r="B544" s="31">
        <v>35</v>
      </c>
      <c r="C544" s="48">
        <f t="shared" si="583"/>
        <v>32.426618794487744</v>
      </c>
      <c r="D544" s="31">
        <f t="shared" si="584"/>
        <v>5.6941686005271874</v>
      </c>
      <c r="L544" s="6">
        <v>35</v>
      </c>
      <c r="M544" s="1">
        <v>19.46</v>
      </c>
      <c r="N544" s="7">
        <f t="shared" si="585"/>
        <v>25.32</v>
      </c>
      <c r="O544" s="37">
        <v>34.659999999999997</v>
      </c>
      <c r="P544" s="26">
        <v>33.9</v>
      </c>
      <c r="Q544" s="3"/>
      <c r="R544" s="8">
        <f t="shared" si="586"/>
        <v>9.3399999999999963</v>
      </c>
      <c r="S544" s="8">
        <f t="shared" si="587"/>
        <v>8.5799999999999983</v>
      </c>
      <c r="T544" s="44">
        <f>R544/S543</f>
        <v>0.92383778437190867</v>
      </c>
      <c r="U544" s="8">
        <f>M544*T544*T543*T542*T541*T540</f>
        <v>15.161102532988833</v>
      </c>
      <c r="V544" s="19">
        <f t="shared" si="588"/>
        <v>33.586846550706319</v>
      </c>
      <c r="W544" s="13"/>
      <c r="X544" s="13"/>
      <c r="Y544" s="6">
        <v>35</v>
      </c>
      <c r="Z544" s="1">
        <v>6.73</v>
      </c>
      <c r="AA544" s="7">
        <f t="shared" si="589"/>
        <v>27.88</v>
      </c>
      <c r="AB544" s="37">
        <v>42.01</v>
      </c>
      <c r="AC544" s="26">
        <v>40.619999999999997</v>
      </c>
      <c r="AD544" s="3"/>
      <c r="AE544" s="8">
        <f t="shared" si="590"/>
        <v>14.129999999999999</v>
      </c>
      <c r="AF544" s="8">
        <f t="shared" si="591"/>
        <v>12.739999999999998</v>
      </c>
      <c r="AG544" s="44">
        <f>AE544/AF543</f>
        <v>0.91693705386112911</v>
      </c>
      <c r="AH544" s="8">
        <f>Z544*AG544*AG543*AG542*AG541*AG540</f>
        <v>5.762407390102215</v>
      </c>
      <c r="AI544" s="19">
        <f t="shared" si="592"/>
        <v>28.400233563835464</v>
      </c>
      <c r="AJ544" s="102" t="s">
        <v>45</v>
      </c>
      <c r="AK544" s="103"/>
      <c r="AL544" s="103"/>
      <c r="AM544" s="103"/>
      <c r="AN544" s="103"/>
      <c r="AO544" s="103"/>
      <c r="AP544" s="103"/>
      <c r="AQ544" s="103"/>
      <c r="AR544" s="103"/>
      <c r="AS544" s="103"/>
      <c r="AT544" s="104"/>
    </row>
    <row r="545" spans="1:46" x14ac:dyDescent="0.25">
      <c r="B545" s="31">
        <v>42</v>
      </c>
      <c r="C545" s="48">
        <f t="shared" si="583"/>
        <v>27.448427274118398</v>
      </c>
      <c r="D545" s="31">
        <f t="shared" si="584"/>
        <v>1.5742339842069761</v>
      </c>
      <c r="L545" s="6">
        <v>42</v>
      </c>
      <c r="M545" s="1">
        <v>17.649999999999999</v>
      </c>
      <c r="N545" s="7">
        <f t="shared" si="585"/>
        <v>25.32</v>
      </c>
      <c r="O545" s="26">
        <v>34.200000000000003</v>
      </c>
      <c r="P545" s="37">
        <v>33.74</v>
      </c>
      <c r="Q545" s="3"/>
      <c r="R545" s="8">
        <f t="shared" si="586"/>
        <v>8.8800000000000026</v>
      </c>
      <c r="S545" s="8">
        <f t="shared" si="587"/>
        <v>8.4200000000000017</v>
      </c>
      <c r="T545" s="8">
        <f>R545/S544</f>
        <v>1.0349650349650354</v>
      </c>
      <c r="U545" s="8">
        <f>M545*T545*T544*T543*T542*T541*T540</f>
        <v>14.231750996008824</v>
      </c>
      <c r="V545" s="19">
        <f t="shared" si="588"/>
        <v>31.528026132053217</v>
      </c>
      <c r="W545" s="13"/>
      <c r="X545" s="13"/>
      <c r="Y545" s="6">
        <v>42</v>
      </c>
      <c r="Z545" s="1">
        <v>6.13</v>
      </c>
      <c r="AA545" s="7">
        <f t="shared" si="589"/>
        <v>27.88</v>
      </c>
      <c r="AB545" s="26">
        <v>40.85</v>
      </c>
      <c r="AC545" s="26">
        <v>40.020000000000003</v>
      </c>
      <c r="AD545" s="3"/>
      <c r="AE545" s="8">
        <f t="shared" si="590"/>
        <v>12.970000000000002</v>
      </c>
      <c r="AF545" s="8">
        <f t="shared" si="591"/>
        <v>12.140000000000004</v>
      </c>
      <c r="AG545" s="8">
        <f>AE545/AF544</f>
        <v>1.0180533751962326</v>
      </c>
      <c r="AH545" s="8">
        <f>Z545*AG545*AG544*AG543*AG542*AG541*AG540</f>
        <v>5.3434274494135288</v>
      </c>
      <c r="AI545" s="19">
        <f t="shared" si="592"/>
        <v>26.335275748711329</v>
      </c>
      <c r="AJ545" s="105"/>
      <c r="AK545" s="106"/>
      <c r="AL545" s="106"/>
      <c r="AM545" s="106"/>
      <c r="AN545" s="106"/>
      <c r="AO545" s="106"/>
      <c r="AP545" s="106"/>
      <c r="AQ545" s="106"/>
      <c r="AR545" s="106"/>
      <c r="AS545" s="106"/>
      <c r="AT545" s="107"/>
    </row>
    <row r="546" spans="1:46" x14ac:dyDescent="0.25">
      <c r="K546" s="52">
        <f>P543-O544</f>
        <v>0.77000000000000313</v>
      </c>
      <c r="L546" s="18">
        <f>O543-P543</f>
        <v>0.42999999999999972</v>
      </c>
      <c r="M546" s="48">
        <f>O544-P544</f>
        <v>0.75999999999999801</v>
      </c>
      <c r="O546" s="18">
        <f>0.3649+0.3637</f>
        <v>0.72860000000000003</v>
      </c>
      <c r="P546" s="18"/>
      <c r="Q546" s="18">
        <f>0.3648+0.3636</f>
        <v>0.72839999999999994</v>
      </c>
      <c r="R546" s="33"/>
      <c r="S546" s="33"/>
      <c r="T546" s="45">
        <f>SUM(T540:T545)</f>
        <v>5.8083058736938611</v>
      </c>
      <c r="U546" s="33"/>
      <c r="V546" s="32"/>
      <c r="W546" s="13"/>
      <c r="X546" s="13"/>
      <c r="Y546" s="34"/>
      <c r="Z546" s="18">
        <f>0.4401+0.4012</f>
        <v>0.84129999999999994</v>
      </c>
      <c r="AA546" s="18"/>
      <c r="AB546" s="18">
        <f>0.6248+0.7307</f>
        <v>1.3555000000000001</v>
      </c>
      <c r="AC546" s="18"/>
      <c r="AD546" s="18">
        <f>AB544-1.3552</f>
        <v>40.654799999999994</v>
      </c>
      <c r="AE546" s="33"/>
      <c r="AF546" s="33"/>
      <c r="AG546" s="45">
        <f>SUM(AG540:AG545)</f>
        <v>5.8700928492635809</v>
      </c>
      <c r="AH546" s="33"/>
      <c r="AI546" s="32"/>
    </row>
    <row r="547" spans="1:46" ht="15.75" thickBot="1" x14ac:dyDescent="0.3">
      <c r="L547" s="18">
        <f>0.1914+0.2025</f>
        <v>0.39390000000000003</v>
      </c>
      <c r="M547" s="18">
        <f>0.3649+0.3637</f>
        <v>0.72860000000000003</v>
      </c>
      <c r="O547" s="50">
        <f>O545-O546</f>
        <v>33.471400000000003</v>
      </c>
      <c r="Q547" s="49">
        <f>O544-Q546</f>
        <v>33.931599999999996</v>
      </c>
      <c r="Z547" s="49">
        <f>AB543-Z546</f>
        <v>43.328700000000005</v>
      </c>
      <c r="AA547" s="49">
        <f>AB544-AC543</f>
        <v>-1.2800000000000011</v>
      </c>
      <c r="AB547" s="49">
        <f>AB544-AB546</f>
        <v>40.654499999999999</v>
      </c>
      <c r="AD547" s="49">
        <f>AB543-0.8414</f>
        <v>43.328600000000002</v>
      </c>
    </row>
    <row r="548" spans="1:46" ht="15.75" thickBot="1" x14ac:dyDescent="0.3">
      <c r="A548" s="35">
        <v>27</v>
      </c>
      <c r="B548" s="35" t="s">
        <v>25</v>
      </c>
      <c r="C548" s="35"/>
      <c r="D548" s="35"/>
      <c r="E548" s="35"/>
      <c r="F548" s="35"/>
      <c r="G548" s="35"/>
      <c r="H548" s="35"/>
      <c r="I548" s="35"/>
      <c r="J548" s="35"/>
      <c r="K548" s="15">
        <v>7000</v>
      </c>
      <c r="L548" s="93">
        <v>35802</v>
      </c>
      <c r="M548" s="94"/>
      <c r="N548" s="94"/>
      <c r="O548" s="94"/>
      <c r="P548" s="94"/>
      <c r="Q548" s="94"/>
      <c r="R548" s="94"/>
      <c r="S548" s="94"/>
      <c r="T548" s="94"/>
      <c r="U548" s="94"/>
      <c r="V548" s="95"/>
      <c r="W548" s="13"/>
      <c r="X548" s="15">
        <v>7001</v>
      </c>
      <c r="Y548" s="93">
        <v>35803</v>
      </c>
      <c r="Z548" s="94"/>
      <c r="AA548" s="94"/>
      <c r="AB548" s="94"/>
      <c r="AC548" s="94"/>
      <c r="AD548" s="94"/>
      <c r="AE548" s="94"/>
      <c r="AF548" s="94"/>
      <c r="AG548" s="94"/>
      <c r="AH548" s="94"/>
      <c r="AI548" s="95"/>
    </row>
    <row r="549" spans="1:46" ht="57" x14ac:dyDescent="0.25">
      <c r="B549" s="31" t="s">
        <v>52</v>
      </c>
      <c r="C549" s="31" t="s">
        <v>49</v>
      </c>
      <c r="D549" s="31" t="s">
        <v>50</v>
      </c>
      <c r="K549" s="13"/>
      <c r="L549" s="10" t="s">
        <v>0</v>
      </c>
      <c r="M549" s="11" t="s">
        <v>1</v>
      </c>
      <c r="N549" s="11" t="s">
        <v>2</v>
      </c>
      <c r="O549" s="11" t="s">
        <v>3</v>
      </c>
      <c r="P549" s="12" t="s">
        <v>4</v>
      </c>
      <c r="Q549" s="12" t="s">
        <v>5</v>
      </c>
      <c r="R549" s="11" t="s">
        <v>9</v>
      </c>
      <c r="S549" s="11" t="s">
        <v>10</v>
      </c>
      <c r="T549" s="11" t="s">
        <v>6</v>
      </c>
      <c r="U549" s="11" t="s">
        <v>7</v>
      </c>
      <c r="V549" s="5" t="s">
        <v>8</v>
      </c>
      <c r="W549" s="13"/>
      <c r="X549" s="13"/>
      <c r="Y549" s="10" t="s">
        <v>0</v>
      </c>
      <c r="Z549" s="11" t="s">
        <v>1</v>
      </c>
      <c r="AA549" s="11" t="s">
        <v>2</v>
      </c>
      <c r="AB549" s="11" t="s">
        <v>3</v>
      </c>
      <c r="AC549" s="12" t="s">
        <v>4</v>
      </c>
      <c r="AD549" s="12" t="s">
        <v>5</v>
      </c>
      <c r="AE549" s="11" t="s">
        <v>9</v>
      </c>
      <c r="AF549" s="11" t="s">
        <v>10</v>
      </c>
      <c r="AG549" s="11" t="s">
        <v>6</v>
      </c>
      <c r="AH549" s="11" t="s">
        <v>7</v>
      </c>
      <c r="AI549" s="5" t="s">
        <v>8</v>
      </c>
    </row>
    <row r="550" spans="1:46" x14ac:dyDescent="0.25">
      <c r="B550" s="31">
        <v>0</v>
      </c>
      <c r="C550" s="48">
        <f>AVERAGE(V550,V560)</f>
        <v>100</v>
      </c>
      <c r="D550" s="31">
        <f>STDEV(V550,V560)</f>
        <v>1.4210854715202004E-14</v>
      </c>
      <c r="K550" s="13"/>
      <c r="L550" s="6">
        <v>0</v>
      </c>
      <c r="M550" s="1">
        <v>43.54</v>
      </c>
      <c r="N550" s="26">
        <v>25.21</v>
      </c>
      <c r="O550" s="9"/>
      <c r="P550" s="26">
        <v>39.85</v>
      </c>
      <c r="Q550" s="7">
        <f>P550-N550</f>
        <v>14.64</v>
      </c>
      <c r="R550" s="2"/>
      <c r="S550" s="2"/>
      <c r="T550" s="2"/>
      <c r="U550" s="8">
        <f>M550</f>
        <v>43.54</v>
      </c>
      <c r="V550" s="19">
        <f>100*U550/$M$550</f>
        <v>100</v>
      </c>
      <c r="W550" s="13"/>
      <c r="X550" s="13"/>
      <c r="Y550" s="6">
        <v>0</v>
      </c>
      <c r="Z550" s="1">
        <v>21.41</v>
      </c>
      <c r="AA550" s="26">
        <v>27.68</v>
      </c>
      <c r="AB550" s="9"/>
      <c r="AC550" s="26">
        <v>45.98</v>
      </c>
      <c r="AD550" s="7">
        <f>AC550-AA550</f>
        <v>18.299999999999997</v>
      </c>
      <c r="AE550" s="2"/>
      <c r="AF550" s="2"/>
      <c r="AG550" s="2"/>
      <c r="AH550" s="8">
        <f>Z550</f>
        <v>21.41</v>
      </c>
      <c r="AI550" s="19">
        <f>100*AH550/$Z$550</f>
        <v>100</v>
      </c>
    </row>
    <row r="551" spans="1:46" x14ac:dyDescent="0.25">
      <c r="B551" s="31">
        <v>7</v>
      </c>
      <c r="C551" s="78">
        <f t="shared" ref="C551:C556" si="593">AVERAGE(V551,V561)</f>
        <v>76.463589687858047</v>
      </c>
      <c r="D551" s="31">
        <f t="shared" ref="D551:D556" si="594">STDEV(V551,V561)</f>
        <v>0.43744892861514489</v>
      </c>
      <c r="K551" s="13"/>
      <c r="L551" s="6">
        <v>7</v>
      </c>
      <c r="M551" s="1">
        <v>41.97</v>
      </c>
      <c r="N551" s="7">
        <f t="shared" ref="N551:N556" si="595">N550</f>
        <v>25.21</v>
      </c>
      <c r="O551" s="27">
        <v>36.869999999999997</v>
      </c>
      <c r="P551" s="26">
        <v>36.19</v>
      </c>
      <c r="Q551" s="3"/>
      <c r="R551" s="8">
        <f t="shared" ref="R551:R556" si="596">O551-N551</f>
        <v>11.659999999999997</v>
      </c>
      <c r="S551" s="8">
        <f t="shared" ref="S551:S556" si="597">P551-N551</f>
        <v>10.979999999999997</v>
      </c>
      <c r="T551" s="8">
        <f>R551/Q550</f>
        <v>0.79644808743169371</v>
      </c>
      <c r="U551" s="8">
        <f>M551*T551</f>
        <v>33.426926229508183</v>
      </c>
      <c r="V551" s="19">
        <f t="shared" ref="V551:V556" si="598">100*U551/$M$550</f>
        <v>76.772912791704599</v>
      </c>
      <c r="W551" s="13"/>
      <c r="X551" s="13"/>
      <c r="Y551" s="6">
        <v>7</v>
      </c>
      <c r="Z551" s="1">
        <v>17.170000000000002</v>
      </c>
      <c r="AA551" s="7">
        <f t="shared" ref="AA551:AA556" si="599">AA550</f>
        <v>27.68</v>
      </c>
      <c r="AB551" s="27">
        <v>44.24</v>
      </c>
      <c r="AC551" s="26">
        <v>43.25</v>
      </c>
      <c r="AD551" s="3"/>
      <c r="AE551" s="8">
        <f t="shared" ref="AE551:AE556" si="600">AB551-AA551</f>
        <v>16.560000000000002</v>
      </c>
      <c r="AF551" s="8">
        <f t="shared" ref="AF551:AF556" si="601">AC551-AA551</f>
        <v>15.57</v>
      </c>
      <c r="AG551" s="8">
        <f>AE551/AD550</f>
        <v>0.90491803278688554</v>
      </c>
      <c r="AH551" s="8">
        <f>Z551*AG551</f>
        <v>15.537442622950826</v>
      </c>
      <c r="AI551" s="19">
        <f t="shared" ref="AI551:AI556" si="602">100*AH551/$Z$550</f>
        <v>72.570960406122495</v>
      </c>
    </row>
    <row r="552" spans="1:46" x14ac:dyDescent="0.25">
      <c r="B552" s="31">
        <v>14</v>
      </c>
      <c r="C552" s="48">
        <f t="shared" si="593"/>
        <v>55.441820196382054</v>
      </c>
      <c r="D552" s="31">
        <f t="shared" si="594"/>
        <v>8.118805135140498</v>
      </c>
      <c r="K552" s="13"/>
      <c r="L552" s="6">
        <v>14</v>
      </c>
      <c r="M552" s="1">
        <v>32.5</v>
      </c>
      <c r="N552" s="7">
        <f t="shared" si="595"/>
        <v>25.21</v>
      </c>
      <c r="O552" s="27">
        <v>36.51</v>
      </c>
      <c r="P552" s="26">
        <v>36.1</v>
      </c>
      <c r="Q552" s="3"/>
      <c r="R552" s="8">
        <f t="shared" si="596"/>
        <v>11.299999999999997</v>
      </c>
      <c r="S552" s="8">
        <f t="shared" si="597"/>
        <v>10.89</v>
      </c>
      <c r="T552" s="8">
        <f>R552/S551</f>
        <v>1.029143897996357</v>
      </c>
      <c r="U552" s="8">
        <f>M552*T551*T552</f>
        <v>26.638939900663889</v>
      </c>
      <c r="V552" s="19">
        <f t="shared" si="598"/>
        <v>61.182682362572095</v>
      </c>
      <c r="W552" s="13"/>
      <c r="X552" s="13"/>
      <c r="Y552" s="6">
        <v>14</v>
      </c>
      <c r="Z552" s="1">
        <v>13.36</v>
      </c>
      <c r="AA552" s="7">
        <f t="shared" si="599"/>
        <v>27.68</v>
      </c>
      <c r="AB552" s="27">
        <v>43.47</v>
      </c>
      <c r="AC552" s="26">
        <v>42.59</v>
      </c>
      <c r="AD552" s="3"/>
      <c r="AE552" s="8">
        <f t="shared" si="600"/>
        <v>15.79</v>
      </c>
      <c r="AF552" s="8">
        <f t="shared" si="601"/>
        <v>14.910000000000004</v>
      </c>
      <c r="AG552" s="8">
        <f>AE552/AF551</f>
        <v>1.0141297366730893</v>
      </c>
      <c r="AH552" s="8">
        <f>Z552*AG551*AG552</f>
        <v>12.260529264979946</v>
      </c>
      <c r="AI552" s="19">
        <f t="shared" si="602"/>
        <v>57.265433278747992</v>
      </c>
    </row>
    <row r="553" spans="1:46" x14ac:dyDescent="0.25">
      <c r="B553" s="31">
        <v>21</v>
      </c>
      <c r="C553" s="48">
        <f t="shared" si="593"/>
        <v>51.970039133463999</v>
      </c>
      <c r="D553" s="31">
        <f t="shared" si="594"/>
        <v>3.6829506008173141</v>
      </c>
      <c r="L553" s="6">
        <v>21</v>
      </c>
      <c r="M553" s="1">
        <v>28.91</v>
      </c>
      <c r="N553" s="7">
        <f t="shared" si="595"/>
        <v>25.21</v>
      </c>
      <c r="O553" s="27">
        <v>36.130000000000003</v>
      </c>
      <c r="P553" s="26">
        <v>35.67</v>
      </c>
      <c r="Q553" s="3"/>
      <c r="R553" s="8">
        <f t="shared" si="596"/>
        <v>10.920000000000002</v>
      </c>
      <c r="S553" s="8">
        <f t="shared" si="597"/>
        <v>10.46</v>
      </c>
      <c r="T553" s="8">
        <f>R553/S552</f>
        <v>1.0027548209366393</v>
      </c>
      <c r="U553" s="8">
        <f>M553*T553*T552*T551</f>
        <v>23.76164084935472</v>
      </c>
      <c r="V553" s="19">
        <f t="shared" si="598"/>
        <v>54.574278478076991</v>
      </c>
      <c r="W553" s="13"/>
      <c r="X553" s="13"/>
      <c r="Y553" s="6">
        <v>21</v>
      </c>
      <c r="Z553" s="1">
        <v>10.44</v>
      </c>
      <c r="AA553" s="7">
        <f t="shared" si="599"/>
        <v>27.68</v>
      </c>
      <c r="AB553" s="27">
        <v>42.63</v>
      </c>
      <c r="AC553" s="26">
        <v>41.78</v>
      </c>
      <c r="AD553" s="3"/>
      <c r="AE553" s="8">
        <f t="shared" si="600"/>
        <v>14.950000000000003</v>
      </c>
      <c r="AF553" s="8">
        <f t="shared" si="601"/>
        <v>14.100000000000001</v>
      </c>
      <c r="AG553" s="8">
        <f>AE553/AF552</f>
        <v>1.0026827632461435</v>
      </c>
      <c r="AH553" s="8">
        <f>Z553*AG553*AG552*AG551</f>
        <v>9.6065358549477509</v>
      </c>
      <c r="AI553" s="19">
        <f t="shared" si="602"/>
        <v>44.869387458887211</v>
      </c>
      <c r="AJ553" s="102" t="s">
        <v>45</v>
      </c>
      <c r="AK553" s="103"/>
      <c r="AL553" s="103"/>
      <c r="AM553" s="103"/>
      <c r="AN553" s="103"/>
      <c r="AO553" s="103"/>
      <c r="AP553" s="103"/>
      <c r="AQ553" s="103"/>
      <c r="AR553" s="103"/>
      <c r="AS553" s="103"/>
      <c r="AT553" s="104"/>
    </row>
    <row r="554" spans="1:46" x14ac:dyDescent="0.25">
      <c r="B554" s="31">
        <v>28</v>
      </c>
      <c r="C554" s="48">
        <f t="shared" si="593"/>
        <v>51.040172359743607</v>
      </c>
      <c r="D554" s="31">
        <f t="shared" si="594"/>
        <v>0.33925666192876258</v>
      </c>
      <c r="L554" s="6">
        <v>28</v>
      </c>
      <c r="M554" s="1">
        <v>27.01</v>
      </c>
      <c r="N554" s="7">
        <f t="shared" si="595"/>
        <v>25.21</v>
      </c>
      <c r="O554" s="26">
        <v>35.729999999999997</v>
      </c>
      <c r="P554" s="26">
        <v>35.32</v>
      </c>
      <c r="Q554" s="3"/>
      <c r="R554" s="8">
        <f t="shared" si="596"/>
        <v>10.519999999999996</v>
      </c>
      <c r="S554" s="8">
        <f t="shared" si="597"/>
        <v>10.11</v>
      </c>
      <c r="T554" s="8">
        <f>R554/S553</f>
        <v>1.0057361376673035</v>
      </c>
      <c r="U554" s="8">
        <f>M554*T554*T553*T552*T551</f>
        <v>22.327339450209305</v>
      </c>
      <c r="V554" s="19">
        <f t="shared" si="598"/>
        <v>51.280063045956148</v>
      </c>
      <c r="W554" s="13"/>
      <c r="X554" s="13"/>
      <c r="Y554" s="6">
        <v>28</v>
      </c>
      <c r="Z554" s="1">
        <v>9.86</v>
      </c>
      <c r="AA554" s="7">
        <f t="shared" si="599"/>
        <v>27.68</v>
      </c>
      <c r="AB554" s="26">
        <v>41.82</v>
      </c>
      <c r="AC554" s="26">
        <v>41.06</v>
      </c>
      <c r="AD554" s="3"/>
      <c r="AE554" s="8">
        <f t="shared" si="600"/>
        <v>14.14</v>
      </c>
      <c r="AF554" s="8">
        <f t="shared" si="601"/>
        <v>13.380000000000003</v>
      </c>
      <c r="AG554" s="8">
        <f>AE554/AF553</f>
        <v>1.0028368794326241</v>
      </c>
      <c r="AH554" s="8">
        <f>Z554*AG554*AG553*AG552*AG551</f>
        <v>9.098577970103781</v>
      </c>
      <c r="AI554" s="19">
        <f t="shared" si="602"/>
        <v>42.496861140139103</v>
      </c>
      <c r="AJ554" s="105"/>
      <c r="AK554" s="106"/>
      <c r="AL554" s="106"/>
      <c r="AM554" s="106"/>
      <c r="AN554" s="106"/>
      <c r="AO554" s="106"/>
      <c r="AP554" s="106"/>
      <c r="AQ554" s="106"/>
      <c r="AR554" s="106"/>
      <c r="AS554" s="106"/>
      <c r="AT554" s="107"/>
    </row>
    <row r="555" spans="1:46" x14ac:dyDescent="0.25">
      <c r="B555" s="31">
        <v>35</v>
      </c>
      <c r="C555" s="48">
        <f t="shared" si="593"/>
        <v>45.326389203817079</v>
      </c>
      <c r="D555" s="31">
        <f t="shared" si="594"/>
        <v>1.0043087871413798</v>
      </c>
      <c r="K555" s="13"/>
      <c r="L555" s="6">
        <v>35</v>
      </c>
      <c r="M555" s="1">
        <v>23.57</v>
      </c>
      <c r="N555" s="7">
        <f t="shared" si="595"/>
        <v>25.21</v>
      </c>
      <c r="O555" s="26">
        <v>35.29</v>
      </c>
      <c r="P555" s="26">
        <v>34.869999999999997</v>
      </c>
      <c r="Q555" s="3"/>
      <c r="R555" s="8">
        <f t="shared" si="596"/>
        <v>10.079999999999998</v>
      </c>
      <c r="S555" s="8">
        <f t="shared" si="597"/>
        <v>9.6599999999999966</v>
      </c>
      <c r="T555" s="8">
        <f>R555/S554</f>
        <v>0.99703264094955479</v>
      </c>
      <c r="U555" s="8">
        <f>M555*T555*T554*T553*T552*T551</f>
        <v>19.425909002020525</v>
      </c>
      <c r="V555" s="19">
        <f t="shared" si="598"/>
        <v>44.616235650024173</v>
      </c>
      <c r="W555" s="13"/>
      <c r="X555" s="13"/>
      <c r="Y555" s="6">
        <v>35</v>
      </c>
      <c r="Z555" s="1">
        <v>8.59</v>
      </c>
      <c r="AA555" s="7">
        <f t="shared" si="599"/>
        <v>27.68</v>
      </c>
      <c r="AB555" s="26">
        <v>41.04</v>
      </c>
      <c r="AC555" s="26">
        <v>40.33</v>
      </c>
      <c r="AD555" s="3"/>
      <c r="AE555" s="8">
        <f t="shared" si="600"/>
        <v>13.36</v>
      </c>
      <c r="AF555" s="8">
        <f t="shared" si="601"/>
        <v>12.649999999999999</v>
      </c>
      <c r="AG555" s="8">
        <f>AE555/AF554</f>
        <v>0.998505231689088</v>
      </c>
      <c r="AH555" s="8">
        <f>Z555*AG555*AG554*AG553*AG552*AG551</f>
        <v>7.9148030910795839</v>
      </c>
      <c r="AI555" s="19">
        <f t="shared" si="602"/>
        <v>36.967786506677179</v>
      </c>
    </row>
    <row r="556" spans="1:46" x14ac:dyDescent="0.25">
      <c r="B556" s="31">
        <v>42</v>
      </c>
      <c r="C556" s="78">
        <f t="shared" si="593"/>
        <v>38.861924358084487</v>
      </c>
      <c r="D556" s="31">
        <f t="shared" si="594"/>
        <v>1.2168205228904496</v>
      </c>
      <c r="K556" s="13"/>
      <c r="L556" s="6">
        <v>42</v>
      </c>
      <c r="M556" s="1">
        <v>20.18</v>
      </c>
      <c r="N556" s="7">
        <f t="shared" si="595"/>
        <v>25.21</v>
      </c>
      <c r="O556" s="26">
        <v>34.82</v>
      </c>
      <c r="P556" s="26">
        <v>34.369999999999997</v>
      </c>
      <c r="Q556" s="3"/>
      <c r="R556" s="8">
        <f t="shared" si="596"/>
        <v>9.61</v>
      </c>
      <c r="S556" s="8">
        <f t="shared" si="597"/>
        <v>9.1599999999999966</v>
      </c>
      <c r="T556" s="8">
        <f>R556/S555</f>
        <v>0.99482401656314734</v>
      </c>
      <c r="U556" s="8">
        <f>M556*T556*T555*T554*T553*T552*T551</f>
        <v>16.545854107890779</v>
      </c>
      <c r="V556" s="19">
        <f t="shared" si="598"/>
        <v>38.001502314861689</v>
      </c>
      <c r="W556" s="13"/>
      <c r="X556" s="13"/>
      <c r="Y556" s="6">
        <v>42</v>
      </c>
      <c r="Z556" s="1">
        <v>8.09</v>
      </c>
      <c r="AA556" s="7">
        <f t="shared" si="599"/>
        <v>27.68</v>
      </c>
      <c r="AB556" s="26">
        <v>40.299999999999997</v>
      </c>
      <c r="AC556" s="26">
        <v>39.270000000000003</v>
      </c>
      <c r="AD556" s="3"/>
      <c r="AE556" s="8">
        <f t="shared" si="600"/>
        <v>12.619999999999997</v>
      </c>
      <c r="AF556" s="8">
        <f t="shared" si="601"/>
        <v>11.590000000000003</v>
      </c>
      <c r="AG556" s="8">
        <f>AE556/AF555</f>
        <v>0.99762845849802362</v>
      </c>
      <c r="AH556" s="8">
        <f>Z556*AG556*AG555*AG554*AG553*AG552*AG551</f>
        <v>7.4364267065412317</v>
      </c>
      <c r="AI556" s="19">
        <f t="shared" si="602"/>
        <v>34.733426933868436</v>
      </c>
    </row>
    <row r="557" spans="1:46" ht="15.75" thickBot="1" x14ac:dyDescent="0.3">
      <c r="T557" s="45">
        <f>SUM(T551:T556)</f>
        <v>5.8259396015446958</v>
      </c>
      <c r="AG557" s="45">
        <f>SUM(AG551:AG556)</f>
        <v>5.9207011023258538</v>
      </c>
    </row>
    <row r="558" spans="1:46" ht="15.75" thickBot="1" x14ac:dyDescent="0.3">
      <c r="K558" s="15">
        <v>7000</v>
      </c>
      <c r="L558" s="93">
        <v>35804</v>
      </c>
      <c r="M558" s="94"/>
      <c r="N558" s="94"/>
      <c r="O558" s="94"/>
      <c r="P558" s="94"/>
      <c r="Q558" s="94"/>
      <c r="R558" s="94"/>
      <c r="S558" s="94"/>
      <c r="T558" s="94"/>
      <c r="U558" s="94"/>
      <c r="V558" s="95"/>
      <c r="W558" s="13"/>
      <c r="X558" s="15">
        <v>7001</v>
      </c>
      <c r="Y558" s="93">
        <v>35805</v>
      </c>
      <c r="Z558" s="94"/>
      <c r="AA558" s="94"/>
      <c r="AB558" s="94"/>
      <c r="AC558" s="94"/>
      <c r="AD558" s="94"/>
      <c r="AE558" s="94"/>
      <c r="AF558" s="94"/>
      <c r="AG558" s="94"/>
      <c r="AH558" s="94"/>
      <c r="AI558" s="95"/>
    </row>
    <row r="559" spans="1:46" ht="57" x14ac:dyDescent="0.25">
      <c r="B559" s="31" t="s">
        <v>51</v>
      </c>
      <c r="C559" s="31" t="s">
        <v>49</v>
      </c>
      <c r="D559" s="31" t="s">
        <v>50</v>
      </c>
      <c r="K559" s="13"/>
      <c r="L559" s="10" t="s">
        <v>0</v>
      </c>
      <c r="M559" s="11" t="s">
        <v>1</v>
      </c>
      <c r="N559" s="11" t="s">
        <v>2</v>
      </c>
      <c r="O559" s="11" t="s">
        <v>3</v>
      </c>
      <c r="P559" s="12" t="s">
        <v>4</v>
      </c>
      <c r="Q559" s="12" t="s">
        <v>5</v>
      </c>
      <c r="R559" s="11" t="s">
        <v>9</v>
      </c>
      <c r="S559" s="11" t="s">
        <v>10</v>
      </c>
      <c r="T559" s="11" t="s">
        <v>6</v>
      </c>
      <c r="U559" s="11" t="s">
        <v>7</v>
      </c>
      <c r="V559" s="5" t="s">
        <v>8</v>
      </c>
      <c r="W559" s="13"/>
      <c r="X559" s="13"/>
      <c r="Y559" s="10" t="s">
        <v>0</v>
      </c>
      <c r="Z559" s="11" t="s">
        <v>1</v>
      </c>
      <c r="AA559" s="11" t="s">
        <v>2</v>
      </c>
      <c r="AB559" s="11" t="s">
        <v>3</v>
      </c>
      <c r="AC559" s="12" t="s">
        <v>4</v>
      </c>
      <c r="AD559" s="12" t="s">
        <v>5</v>
      </c>
      <c r="AE559" s="11" t="s">
        <v>9</v>
      </c>
      <c r="AF559" s="11" t="s">
        <v>10</v>
      </c>
      <c r="AG559" s="11" t="s">
        <v>6</v>
      </c>
      <c r="AH559" s="11" t="s">
        <v>7</v>
      </c>
      <c r="AI559" s="5" t="s">
        <v>8</v>
      </c>
    </row>
    <row r="560" spans="1:46" x14ac:dyDescent="0.25">
      <c r="B560" s="31">
        <v>0</v>
      </c>
      <c r="C560" s="48">
        <f>AVERAGE(AI550,AI560)</f>
        <v>100</v>
      </c>
      <c r="D560" s="31">
        <f>STDEV(AI550,AI560)</f>
        <v>0</v>
      </c>
      <c r="K560" s="13"/>
      <c r="L560" s="6">
        <v>0</v>
      </c>
      <c r="M560" s="1">
        <v>45.34</v>
      </c>
      <c r="N560" s="26">
        <v>26.14</v>
      </c>
      <c r="O560" s="9"/>
      <c r="P560" s="26">
        <v>39.61</v>
      </c>
      <c r="Q560" s="7">
        <f>P560-N560</f>
        <v>13.469999999999999</v>
      </c>
      <c r="R560" s="2"/>
      <c r="S560" s="2"/>
      <c r="T560" s="2"/>
      <c r="U560" s="8">
        <f>M560</f>
        <v>45.34</v>
      </c>
      <c r="V560" s="19">
        <f>100*U560/$M$560</f>
        <v>99.999999999999986</v>
      </c>
      <c r="W560" s="13"/>
      <c r="X560" s="13"/>
      <c r="Y560" s="6">
        <v>0</v>
      </c>
      <c r="Z560" s="1">
        <v>20.79</v>
      </c>
      <c r="AA560" s="26">
        <v>26.77</v>
      </c>
      <c r="AB560" s="9"/>
      <c r="AC560" s="26">
        <v>41.3</v>
      </c>
      <c r="AD560" s="7">
        <f>AC560-AA560</f>
        <v>14.529999999999998</v>
      </c>
      <c r="AE560" s="2"/>
      <c r="AF560" s="2"/>
      <c r="AG560" s="2"/>
      <c r="AH560" s="8">
        <f>Z560</f>
        <v>20.79</v>
      </c>
      <c r="AI560" s="19">
        <f>100*AH560/$Z$560</f>
        <v>100</v>
      </c>
    </row>
    <row r="561" spans="1:46" x14ac:dyDescent="0.25">
      <c r="B561" s="31">
        <v>7</v>
      </c>
      <c r="C561" s="78">
        <f t="shared" ref="C561:C566" si="603">AVERAGE(AI551,AI561)</f>
        <v>72.845456129864445</v>
      </c>
      <c r="D561" s="31">
        <f t="shared" ref="D561:D566" si="604">STDEV(AI551,AI561)</f>
        <v>0.38819557532928389</v>
      </c>
      <c r="K561" s="13"/>
      <c r="L561" s="6">
        <v>7</v>
      </c>
      <c r="M561" s="1">
        <v>42.32</v>
      </c>
      <c r="N561" s="7">
        <f t="shared" ref="N561:N566" si="605">N560</f>
        <v>26.14</v>
      </c>
      <c r="O561" s="27">
        <v>37.130000000000003</v>
      </c>
      <c r="P561" s="37">
        <v>36.42</v>
      </c>
      <c r="Q561" s="3"/>
      <c r="R561" s="8">
        <f t="shared" ref="R561:R566" si="606">O561-N561</f>
        <v>10.990000000000002</v>
      </c>
      <c r="S561" s="8">
        <f t="shared" ref="S561:S566" si="607">P561-N561</f>
        <v>10.280000000000001</v>
      </c>
      <c r="T561" s="8">
        <f>R561/Q560</f>
        <v>0.81588715664439515</v>
      </c>
      <c r="U561" s="8">
        <f>M561*T561</f>
        <v>34.528344469190806</v>
      </c>
      <c r="V561" s="19">
        <f t="shared" ref="V561:V566" si="608">100*U561/$M$560</f>
        <v>76.154266584011481</v>
      </c>
      <c r="W561" s="13"/>
      <c r="X561" s="13"/>
      <c r="Y561" s="6">
        <v>7</v>
      </c>
      <c r="Z561" s="1">
        <v>16.62</v>
      </c>
      <c r="AA561" s="7">
        <f t="shared" ref="AA561:AA566" si="609">AA560</f>
        <v>26.77</v>
      </c>
      <c r="AB561" s="27">
        <v>40.06</v>
      </c>
      <c r="AC561" s="26">
        <v>39.17</v>
      </c>
      <c r="AD561" s="3"/>
      <c r="AE561" s="8">
        <f t="shared" ref="AE561:AE566" si="610">AB561-AA561</f>
        <v>13.290000000000003</v>
      </c>
      <c r="AF561" s="8">
        <f t="shared" ref="AF561:AF566" si="611">AC561-AA561</f>
        <v>12.400000000000002</v>
      </c>
      <c r="AG561" s="8">
        <f>AE561/AD560</f>
        <v>0.91465932553337959</v>
      </c>
      <c r="AH561" s="8">
        <f>Z561*AG561</f>
        <v>15.20163799036477</v>
      </c>
      <c r="AI561" s="19">
        <f t="shared" ref="AI561:AI566" si="612">100*AH561/$Z$560</f>
        <v>73.119951853606395</v>
      </c>
    </row>
    <row r="562" spans="1:46" x14ac:dyDescent="0.25">
      <c r="B562" s="31">
        <v>14</v>
      </c>
      <c r="C562" s="48">
        <f t="shared" si="603"/>
        <v>56.840992463927606</v>
      </c>
      <c r="D562" s="31">
        <f t="shared" si="604"/>
        <v>0.6002499567436772</v>
      </c>
      <c r="K562" s="13"/>
      <c r="L562" s="6">
        <v>14</v>
      </c>
      <c r="M562" s="21">
        <v>26.61</v>
      </c>
      <c r="N562" s="7">
        <f t="shared" si="605"/>
        <v>26.14</v>
      </c>
      <c r="O562" s="38">
        <v>36.81</v>
      </c>
      <c r="P562" s="26">
        <v>36.4</v>
      </c>
      <c r="Q562" s="3"/>
      <c r="R562" s="8">
        <f t="shared" si="606"/>
        <v>10.670000000000002</v>
      </c>
      <c r="S562" s="8">
        <f t="shared" si="607"/>
        <v>10.259999999999998</v>
      </c>
      <c r="T562" s="8">
        <f>R562/S561</f>
        <v>1.0379377431906616</v>
      </c>
      <c r="U562" s="8">
        <f>M562*T561*T562</f>
        <v>22.534414370889056</v>
      </c>
      <c r="V562" s="22">
        <f t="shared" si="608"/>
        <v>49.700958030192005</v>
      </c>
      <c r="W562" s="13"/>
      <c r="X562" s="13"/>
      <c r="Y562" s="6">
        <v>14</v>
      </c>
      <c r="Z562" s="1">
        <v>12.66</v>
      </c>
      <c r="AA562" s="7">
        <f t="shared" si="609"/>
        <v>26.77</v>
      </c>
      <c r="AB562" s="27">
        <v>39.33</v>
      </c>
      <c r="AC562" s="26">
        <v>38.26</v>
      </c>
      <c r="AD562" s="3"/>
      <c r="AE562" s="8">
        <f t="shared" si="610"/>
        <v>12.559999999999999</v>
      </c>
      <c r="AF562" s="8">
        <f t="shared" si="611"/>
        <v>11.489999999999998</v>
      </c>
      <c r="AG562" s="8">
        <f>AE562/AF561</f>
        <v>1.0129032258064514</v>
      </c>
      <c r="AH562" s="8">
        <f>Z562*AG561*AG562</f>
        <v>11.72900108784939</v>
      </c>
      <c r="AI562" s="19">
        <f t="shared" si="612"/>
        <v>56.41655164910722</v>
      </c>
    </row>
    <row r="563" spans="1:46" x14ac:dyDescent="0.25">
      <c r="B563" s="31">
        <v>21</v>
      </c>
      <c r="C563" s="48">
        <f t="shared" si="603"/>
        <v>47.114903762970521</v>
      </c>
      <c r="D563" s="31">
        <f t="shared" si="604"/>
        <v>3.1756396117645238</v>
      </c>
      <c r="L563" s="6">
        <v>21</v>
      </c>
      <c r="M563" s="1">
        <v>25.95</v>
      </c>
      <c r="N563" s="7">
        <f t="shared" si="605"/>
        <v>26.14</v>
      </c>
      <c r="O563" s="27">
        <v>36.590000000000003</v>
      </c>
      <c r="P563" s="26">
        <v>36.04</v>
      </c>
      <c r="Q563" s="3"/>
      <c r="R563" s="8">
        <f t="shared" si="606"/>
        <v>10.450000000000003</v>
      </c>
      <c r="S563" s="8">
        <f t="shared" si="607"/>
        <v>9.8999999999999986</v>
      </c>
      <c r="T563" s="8">
        <f>R563/S562</f>
        <v>1.018518518518519</v>
      </c>
      <c r="U563" s="8">
        <f>M563*T563*T562*T561</f>
        <v>22.38245362426505</v>
      </c>
      <c r="V563" s="19">
        <f t="shared" si="608"/>
        <v>49.365799788851007</v>
      </c>
      <c r="W563" s="13"/>
      <c r="X563" s="13"/>
      <c r="Y563" s="6">
        <v>21</v>
      </c>
      <c r="Z563" s="1">
        <v>11</v>
      </c>
      <c r="AA563" s="7">
        <f t="shared" si="609"/>
        <v>26.77</v>
      </c>
      <c r="AB563" s="27">
        <v>38.340000000000003</v>
      </c>
      <c r="AC563" s="26">
        <v>37.200000000000003</v>
      </c>
      <c r="AD563" s="3"/>
      <c r="AE563" s="8">
        <f t="shared" si="610"/>
        <v>11.570000000000004</v>
      </c>
      <c r="AF563" s="8">
        <f t="shared" si="611"/>
        <v>10.430000000000003</v>
      </c>
      <c r="AG563" s="8">
        <f>AE563/AF562</f>
        <v>1.0069625761531771</v>
      </c>
      <c r="AH563" s="8">
        <f>Z563*AG563*AG562*AG561</f>
        <v>10.262031331940491</v>
      </c>
      <c r="AI563" s="19">
        <f t="shared" si="612"/>
        <v>49.36042006705383</v>
      </c>
      <c r="AJ563" s="102" t="s">
        <v>45</v>
      </c>
      <c r="AK563" s="103"/>
      <c r="AL563" s="103"/>
      <c r="AM563" s="103"/>
      <c r="AN563" s="103"/>
      <c r="AO563" s="103"/>
      <c r="AP563" s="103"/>
      <c r="AQ563" s="103"/>
      <c r="AR563" s="103"/>
      <c r="AS563" s="103"/>
      <c r="AT563" s="104"/>
    </row>
    <row r="564" spans="1:46" x14ac:dyDescent="0.25">
      <c r="B564" s="31">
        <v>28</v>
      </c>
      <c r="C564" s="48">
        <f t="shared" si="603"/>
        <v>44.085616394730039</v>
      </c>
      <c r="D564" s="31">
        <f t="shared" si="604"/>
        <v>2.2468392283340157</v>
      </c>
      <c r="L564" s="6">
        <v>28</v>
      </c>
      <c r="M564" s="1">
        <v>26.49</v>
      </c>
      <c r="N564" s="7">
        <f t="shared" si="605"/>
        <v>26.14</v>
      </c>
      <c r="O564" s="26">
        <v>36.119999999999997</v>
      </c>
      <c r="P564" s="26">
        <v>35.6</v>
      </c>
      <c r="Q564" s="3"/>
      <c r="R564" s="8">
        <f t="shared" si="606"/>
        <v>9.9799999999999969</v>
      </c>
      <c r="S564" s="8">
        <f t="shared" si="607"/>
        <v>9.4600000000000009</v>
      </c>
      <c r="T564" s="8">
        <f>R564/S563</f>
        <v>1.0080808080808079</v>
      </c>
      <c r="U564" s="8">
        <f>M564*T564*T563*T562*T561</f>
        <v>23.032847710778988</v>
      </c>
      <c r="V564" s="19">
        <f t="shared" si="608"/>
        <v>50.800281673531067</v>
      </c>
      <c r="W564" s="13"/>
      <c r="X564" s="13"/>
      <c r="Y564" s="6">
        <v>28</v>
      </c>
      <c r="Z564" s="1">
        <v>10.130000000000001</v>
      </c>
      <c r="AA564" s="7">
        <f t="shared" si="609"/>
        <v>26.77</v>
      </c>
      <c r="AB564" s="26">
        <v>37.25</v>
      </c>
      <c r="AC564" s="26">
        <v>36.090000000000003</v>
      </c>
      <c r="AD564" s="3"/>
      <c r="AE564" s="8">
        <f t="shared" si="610"/>
        <v>10.48</v>
      </c>
      <c r="AF564" s="8">
        <f t="shared" si="611"/>
        <v>9.3200000000000038</v>
      </c>
      <c r="AG564" s="8">
        <f>AE564/AF563</f>
        <v>1.0047938638542662</v>
      </c>
      <c r="AH564" s="8">
        <f>Z564*AG564*AG563*AG562*AG561</f>
        <v>9.4957018658938281</v>
      </c>
      <c r="AI564" s="19">
        <f t="shared" si="612"/>
        <v>45.674371649320967</v>
      </c>
      <c r="AJ564" s="105"/>
      <c r="AK564" s="106"/>
      <c r="AL564" s="106"/>
      <c r="AM564" s="106"/>
      <c r="AN564" s="106"/>
      <c r="AO564" s="106"/>
      <c r="AP564" s="106"/>
      <c r="AQ564" s="106"/>
      <c r="AR564" s="106"/>
      <c r="AS564" s="106"/>
      <c r="AT564" s="107"/>
    </row>
    <row r="565" spans="1:46" x14ac:dyDescent="0.25">
      <c r="B565" s="31">
        <v>35</v>
      </c>
      <c r="C565" s="48">
        <f t="shared" si="603"/>
        <v>38.656906829326125</v>
      </c>
      <c r="D565" s="31">
        <f t="shared" si="604"/>
        <v>2.3887768687701585</v>
      </c>
      <c r="K565" s="13"/>
      <c r="L565" s="6">
        <v>35</v>
      </c>
      <c r="M565" s="1">
        <v>23.73</v>
      </c>
      <c r="N565" s="7">
        <f t="shared" si="605"/>
        <v>26.14</v>
      </c>
      <c r="O565" s="26">
        <v>35.71</v>
      </c>
      <c r="P565" s="26">
        <v>35.299999999999997</v>
      </c>
      <c r="Q565" s="3"/>
      <c r="R565" s="8">
        <f t="shared" si="606"/>
        <v>9.57</v>
      </c>
      <c r="S565" s="8">
        <f t="shared" si="607"/>
        <v>9.1599999999999966</v>
      </c>
      <c r="T565" s="8">
        <f>R565/S564</f>
        <v>1.0116279069767442</v>
      </c>
      <c r="U565" s="8">
        <f>M565*T565*T564*T563*T562*T561</f>
        <v>20.872968486300369</v>
      </c>
      <c r="V565" s="19">
        <f t="shared" si="608"/>
        <v>46.036542757609986</v>
      </c>
      <c r="W565" s="13"/>
      <c r="X565" s="13"/>
      <c r="Y565" s="6">
        <v>35</v>
      </c>
      <c r="Z565" s="1">
        <v>8.91</v>
      </c>
      <c r="AA565" s="7">
        <f t="shared" si="609"/>
        <v>26.77</v>
      </c>
      <c r="AB565" s="26">
        <v>36.130000000000003</v>
      </c>
      <c r="AC565" s="26">
        <v>35.26</v>
      </c>
      <c r="AD565" s="3"/>
      <c r="AE565" s="8">
        <f t="shared" si="610"/>
        <v>9.360000000000003</v>
      </c>
      <c r="AF565" s="8">
        <f t="shared" si="611"/>
        <v>8.4899999999999984</v>
      </c>
      <c r="AG565" s="8">
        <f>AE565/AF564</f>
        <v>1.0042918454935621</v>
      </c>
      <c r="AH565" s="8">
        <f>Z565*AG565*AG564*AG563*AG562*AG561</f>
        <v>8.3879390448956173</v>
      </c>
      <c r="AI565" s="19">
        <f t="shared" si="612"/>
        <v>40.346027151975072</v>
      </c>
    </row>
    <row r="566" spans="1:46" x14ac:dyDescent="0.25">
      <c r="B566" s="31">
        <v>42</v>
      </c>
      <c r="C566" s="78">
        <f t="shared" si="603"/>
        <v>33.855239086933182</v>
      </c>
      <c r="D566" s="31">
        <f t="shared" si="604"/>
        <v>1.2419451634470651</v>
      </c>
      <c r="K566" s="13"/>
      <c r="L566" s="6">
        <v>42</v>
      </c>
      <c r="M566" s="1">
        <v>20.32</v>
      </c>
      <c r="N566" s="7">
        <f t="shared" si="605"/>
        <v>26.14</v>
      </c>
      <c r="O566" s="26">
        <v>35.369999999999997</v>
      </c>
      <c r="P566" s="26">
        <v>34.729999999999997</v>
      </c>
      <c r="Q566" s="3"/>
      <c r="R566" s="8">
        <f t="shared" si="606"/>
        <v>9.2299999999999969</v>
      </c>
      <c r="S566" s="8">
        <f t="shared" si="607"/>
        <v>8.5899999999999963</v>
      </c>
      <c r="T566" s="8">
        <f>R566/S565</f>
        <v>1.00764192139738</v>
      </c>
      <c r="U566" s="8">
        <f>M566*T566*T565*T564*T563*T562*T561</f>
        <v>18.010111858352722</v>
      </c>
      <c r="V566" s="19">
        <f t="shared" si="608"/>
        <v>39.722346401307284</v>
      </c>
      <c r="W566" s="13"/>
      <c r="X566" s="13"/>
      <c r="Y566" s="6">
        <v>42</v>
      </c>
      <c r="Z566" s="1">
        <v>7.24</v>
      </c>
      <c r="AA566" s="7">
        <f t="shared" si="609"/>
        <v>26.77</v>
      </c>
      <c r="AB566" s="26">
        <v>35.31</v>
      </c>
      <c r="AC566" s="26">
        <v>34.270000000000003</v>
      </c>
      <c r="AD566" s="3"/>
      <c r="AE566" s="8">
        <f t="shared" si="610"/>
        <v>8.5400000000000027</v>
      </c>
      <c r="AF566" s="8">
        <f t="shared" si="611"/>
        <v>7.5000000000000036</v>
      </c>
      <c r="AG566" s="8">
        <f>AE566/AF565</f>
        <v>1.0058892815076566</v>
      </c>
      <c r="AH566" s="8">
        <f>Z566*AG566*AG565*AG564*AG563*AG562*AG561</f>
        <v>6.8559289527955682</v>
      </c>
      <c r="AI566" s="19">
        <f t="shared" si="612"/>
        <v>32.977051239997927</v>
      </c>
    </row>
    <row r="567" spans="1:46" x14ac:dyDescent="0.25">
      <c r="K567" s="13"/>
      <c r="L567" s="34"/>
      <c r="M567" s="18"/>
      <c r="N567" s="18"/>
      <c r="O567" s="18">
        <f>0.1876+0.1774</f>
        <v>0.36499999999999999</v>
      </c>
      <c r="P567" s="18">
        <f>0.1504+0.15</f>
        <v>0.3004</v>
      </c>
      <c r="Q567" s="18"/>
      <c r="R567" s="33"/>
      <c r="S567" s="33"/>
      <c r="T567" s="45">
        <f>SUM(T561:T566)</f>
        <v>5.8996940548085082</v>
      </c>
      <c r="U567" s="33"/>
      <c r="V567" s="32"/>
      <c r="W567" s="13"/>
      <c r="X567" s="13"/>
      <c r="Y567" s="34"/>
      <c r="Z567" s="18"/>
      <c r="AA567" s="18"/>
      <c r="AB567" s="18"/>
      <c r="AC567" s="18"/>
      <c r="AD567" s="18"/>
      <c r="AE567" s="33"/>
      <c r="AF567" s="33"/>
      <c r="AG567" s="45">
        <f>SUM(AG561:AG566)</f>
        <v>5.9495001183484924</v>
      </c>
      <c r="AH567" s="33"/>
      <c r="AI567" s="32"/>
    </row>
    <row r="568" spans="1:46" ht="15.75" thickBot="1" x14ac:dyDescent="0.3">
      <c r="O568" s="49">
        <f>O562-P562</f>
        <v>0.41000000000000369</v>
      </c>
      <c r="P568" s="49">
        <f>O561-P561</f>
        <v>0.71000000000000085</v>
      </c>
    </row>
    <row r="569" spans="1:46" ht="15.75" thickBot="1" x14ac:dyDescent="0.3">
      <c r="A569" s="35">
        <v>28</v>
      </c>
      <c r="B569" s="35" t="s">
        <v>24</v>
      </c>
      <c r="C569" s="35"/>
      <c r="D569" s="35"/>
      <c r="E569" s="35"/>
      <c r="F569" s="35"/>
      <c r="G569" s="35"/>
      <c r="H569" s="35"/>
      <c r="I569" s="35"/>
      <c r="J569" s="35"/>
      <c r="K569" s="15">
        <v>7000</v>
      </c>
      <c r="L569" s="93">
        <v>36233</v>
      </c>
      <c r="M569" s="94"/>
      <c r="N569" s="94"/>
      <c r="O569" s="94"/>
      <c r="P569" s="94"/>
      <c r="Q569" s="94"/>
      <c r="R569" s="94"/>
      <c r="S569" s="94"/>
      <c r="T569" s="94"/>
      <c r="U569" s="94"/>
      <c r="V569" s="95"/>
      <c r="W569" s="13"/>
      <c r="X569" s="15">
        <v>7001</v>
      </c>
      <c r="Y569" s="93">
        <v>36234</v>
      </c>
      <c r="Z569" s="94"/>
      <c r="AA569" s="94"/>
      <c r="AB569" s="94"/>
      <c r="AC569" s="94"/>
      <c r="AD569" s="94"/>
      <c r="AE569" s="94"/>
      <c r="AF569" s="94"/>
      <c r="AG569" s="94"/>
      <c r="AH569" s="94"/>
      <c r="AI569" s="95"/>
    </row>
    <row r="570" spans="1:46" ht="57" x14ac:dyDescent="0.25">
      <c r="B570" s="31" t="s">
        <v>52</v>
      </c>
      <c r="C570" s="31" t="s">
        <v>49</v>
      </c>
      <c r="D570" s="31" t="s">
        <v>50</v>
      </c>
      <c r="K570" s="13"/>
      <c r="L570" s="10" t="s">
        <v>0</v>
      </c>
      <c r="M570" s="11" t="s">
        <v>1</v>
      </c>
      <c r="N570" s="11" t="s">
        <v>2</v>
      </c>
      <c r="O570" s="11" t="s">
        <v>3</v>
      </c>
      <c r="P570" s="12" t="s">
        <v>4</v>
      </c>
      <c r="Q570" s="12" t="s">
        <v>5</v>
      </c>
      <c r="R570" s="11" t="s">
        <v>9</v>
      </c>
      <c r="S570" s="11" t="s">
        <v>10</v>
      </c>
      <c r="T570" s="11" t="s">
        <v>6</v>
      </c>
      <c r="U570" s="11" t="s">
        <v>7</v>
      </c>
      <c r="V570" s="5" t="s">
        <v>8</v>
      </c>
      <c r="W570" s="13"/>
      <c r="X570" s="13"/>
      <c r="Y570" s="10" t="s">
        <v>0</v>
      </c>
      <c r="Z570" s="11" t="s">
        <v>1</v>
      </c>
      <c r="AA570" s="11" t="s">
        <v>2</v>
      </c>
      <c r="AB570" s="11" t="s">
        <v>3</v>
      </c>
      <c r="AC570" s="12" t="s">
        <v>4</v>
      </c>
      <c r="AD570" s="12" t="s">
        <v>5</v>
      </c>
      <c r="AE570" s="11" t="s">
        <v>9</v>
      </c>
      <c r="AF570" s="11" t="s">
        <v>10</v>
      </c>
      <c r="AG570" s="11" t="s">
        <v>6</v>
      </c>
      <c r="AH570" s="11" t="s">
        <v>7</v>
      </c>
      <c r="AI570" s="5" t="s">
        <v>8</v>
      </c>
    </row>
    <row r="571" spans="1:46" x14ac:dyDescent="0.25">
      <c r="B571" s="31">
        <v>0</v>
      </c>
      <c r="C571" s="48">
        <f>AVERAGE(V571,V581)</f>
        <v>100</v>
      </c>
      <c r="D571" s="31">
        <f>STDEV(V571,V581)</f>
        <v>1.4210854715202004E-14</v>
      </c>
      <c r="L571" s="6">
        <v>0</v>
      </c>
      <c r="M571" s="1">
        <v>41.61</v>
      </c>
      <c r="N571" s="26">
        <v>24.61</v>
      </c>
      <c r="O571" s="9"/>
      <c r="P571" s="26">
        <v>40.43</v>
      </c>
      <c r="Q571" s="7">
        <f>P571-N571</f>
        <v>15.82</v>
      </c>
      <c r="R571" s="2"/>
      <c r="S571" s="2"/>
      <c r="T571" s="2"/>
      <c r="U571" s="8">
        <f>M571</f>
        <v>41.61</v>
      </c>
      <c r="V571" s="19">
        <f>100*U571/$M$571</f>
        <v>100</v>
      </c>
      <c r="W571" s="13"/>
      <c r="X571" s="13"/>
      <c r="Y571" s="6">
        <v>0</v>
      </c>
      <c r="Z571" s="1">
        <v>20.91</v>
      </c>
      <c r="AA571" s="26">
        <v>25.05</v>
      </c>
      <c r="AB571" s="9"/>
      <c r="AC571" s="26">
        <v>46.93</v>
      </c>
      <c r="AD571" s="7">
        <f>AC571-AA571</f>
        <v>21.88</v>
      </c>
      <c r="AE571" s="2"/>
      <c r="AF571" s="2"/>
      <c r="AG571" s="2"/>
      <c r="AH571" s="8">
        <f>Z571</f>
        <v>20.91</v>
      </c>
      <c r="AI571" s="19">
        <f>100*AH571/$Z$571</f>
        <v>100</v>
      </c>
      <c r="AJ571" s="102" t="s">
        <v>45</v>
      </c>
      <c r="AK571" s="103"/>
      <c r="AL571" s="103"/>
      <c r="AM571" s="103"/>
      <c r="AN571" s="103"/>
      <c r="AO571" s="103"/>
      <c r="AP571" s="103"/>
      <c r="AQ571" s="103"/>
      <c r="AR571" s="103"/>
      <c r="AS571" s="103"/>
      <c r="AT571" s="104"/>
    </row>
    <row r="572" spans="1:46" x14ac:dyDescent="0.25">
      <c r="B572" s="31">
        <v>7</v>
      </c>
      <c r="C572" s="78">
        <f t="shared" ref="C572:C577" si="613">AVERAGE(V572,V582)</f>
        <v>83.334755325941615</v>
      </c>
      <c r="D572" s="31">
        <f t="shared" ref="D572:D577" si="614">STDEV(V572,V582)</f>
        <v>6.1143582126093214</v>
      </c>
      <c r="L572" s="6">
        <v>7</v>
      </c>
      <c r="M572" s="51">
        <v>45.01</v>
      </c>
      <c r="N572" s="7">
        <f t="shared" ref="N572:N577" si="615">N571</f>
        <v>24.61</v>
      </c>
      <c r="O572" s="27">
        <v>37.43</v>
      </c>
      <c r="P572" s="26">
        <v>37.11</v>
      </c>
      <c r="Q572" s="3"/>
      <c r="R572" s="8">
        <f t="shared" ref="R572:R577" si="616">O572-N572</f>
        <v>12.82</v>
      </c>
      <c r="S572" s="8">
        <f t="shared" ref="S572:S577" si="617">P572-N572</f>
        <v>12.5</v>
      </c>
      <c r="T572" s="8">
        <f>R572/Q571</f>
        <v>0.81036662452591657</v>
      </c>
      <c r="U572" s="8">
        <f>M572*T572</f>
        <v>36.474601769911501</v>
      </c>
      <c r="V572" s="19">
        <f t="shared" ref="V572:V577" si="618">100*U572/$M$571</f>
        <v>87.658259480681323</v>
      </c>
      <c r="W572" s="13"/>
      <c r="X572" s="13"/>
      <c r="Y572" s="6">
        <v>7</v>
      </c>
      <c r="Z572" s="1">
        <v>20.11</v>
      </c>
      <c r="AA572" s="7">
        <f t="shared" ref="AA572:AA577" si="619">AA571</f>
        <v>25.05</v>
      </c>
      <c r="AB572" s="27">
        <v>44.83</v>
      </c>
      <c r="AC572" s="26">
        <v>44.14</v>
      </c>
      <c r="AD572" s="3"/>
      <c r="AE572" s="8">
        <f t="shared" ref="AE572:AE577" si="620">AB572-AA572</f>
        <v>19.779999999999998</v>
      </c>
      <c r="AF572" s="8">
        <f t="shared" ref="AF572:AF577" si="621">AC572-AA572</f>
        <v>19.09</v>
      </c>
      <c r="AG572" s="8">
        <f>AE572/AD571</f>
        <v>0.90402193784277873</v>
      </c>
      <c r="AH572" s="8">
        <f>Z572*AG572</f>
        <v>18.17988117001828</v>
      </c>
      <c r="AI572" s="19">
        <f t="shared" ref="AI572:AI577" si="622">100*AH572/$Z$571</f>
        <v>86.943477618451837</v>
      </c>
      <c r="AJ572" s="105"/>
      <c r="AK572" s="106"/>
      <c r="AL572" s="106"/>
      <c r="AM572" s="106"/>
      <c r="AN572" s="106"/>
      <c r="AO572" s="106"/>
      <c r="AP572" s="106"/>
      <c r="AQ572" s="106"/>
      <c r="AR572" s="106"/>
      <c r="AS572" s="106"/>
      <c r="AT572" s="107"/>
    </row>
    <row r="573" spans="1:46" x14ac:dyDescent="0.25">
      <c r="B573" s="31">
        <v>14</v>
      </c>
      <c r="C573" s="48">
        <f t="shared" si="613"/>
        <v>61.018283601164754</v>
      </c>
      <c r="D573" s="31">
        <f t="shared" si="614"/>
        <v>0.9406246514951303</v>
      </c>
      <c r="K573" s="13"/>
      <c r="L573" s="29">
        <v>16</v>
      </c>
      <c r="M573" s="23">
        <v>31.29</v>
      </c>
      <c r="N573" s="7">
        <f t="shared" si="615"/>
        <v>24.61</v>
      </c>
      <c r="O573" s="27">
        <v>36.99</v>
      </c>
      <c r="P573" s="26">
        <v>36.83</v>
      </c>
      <c r="Q573" s="3"/>
      <c r="R573" s="8">
        <f t="shared" si="616"/>
        <v>12.380000000000003</v>
      </c>
      <c r="S573" s="8">
        <f t="shared" si="617"/>
        <v>12.219999999999999</v>
      </c>
      <c r="T573" s="8">
        <f>R573/S572</f>
        <v>0.99040000000000017</v>
      </c>
      <c r="U573" s="8">
        <f>M573*T572*T573</f>
        <v>25.112950513274342</v>
      </c>
      <c r="V573" s="19">
        <f t="shared" si="618"/>
        <v>60.353161531541318</v>
      </c>
      <c r="W573" s="13"/>
      <c r="X573" s="13"/>
      <c r="Y573" s="29">
        <v>16</v>
      </c>
      <c r="Z573" s="23">
        <v>13.85</v>
      </c>
      <c r="AA573" s="7">
        <f t="shared" si="619"/>
        <v>25.05</v>
      </c>
      <c r="AB573" s="27">
        <v>44.04</v>
      </c>
      <c r="AC573" s="26">
        <v>43.83</v>
      </c>
      <c r="AD573" s="3"/>
      <c r="AE573" s="8">
        <f t="shared" si="620"/>
        <v>18.989999999999998</v>
      </c>
      <c r="AF573" s="8">
        <f t="shared" si="621"/>
        <v>18.779999999999998</v>
      </c>
      <c r="AG573" s="8">
        <f>AE573/AF572</f>
        <v>0.99476165531691974</v>
      </c>
      <c r="AH573" s="8">
        <f>Z573*AG572*AG573</f>
        <v>12.455116076738394</v>
      </c>
      <c r="AI573" s="19">
        <f t="shared" si="622"/>
        <v>59.565356655850756</v>
      </c>
    </row>
    <row r="574" spans="1:46" x14ac:dyDescent="0.25">
      <c r="B574" s="31">
        <v>21</v>
      </c>
      <c r="C574" s="48">
        <f t="shared" si="613"/>
        <v>54.50841124495264</v>
      </c>
      <c r="D574" s="31">
        <f t="shared" si="614"/>
        <v>0.23182531465403139</v>
      </c>
      <c r="K574" s="13"/>
      <c r="L574" s="6">
        <v>21</v>
      </c>
      <c r="M574" s="1">
        <v>28.06</v>
      </c>
      <c r="N574" s="7">
        <f t="shared" si="615"/>
        <v>24.61</v>
      </c>
      <c r="O574" s="27">
        <v>36.880000000000003</v>
      </c>
      <c r="P574" s="26">
        <v>36.42</v>
      </c>
      <c r="Q574" s="3"/>
      <c r="R574" s="8">
        <f t="shared" si="616"/>
        <v>12.270000000000003</v>
      </c>
      <c r="S574" s="8">
        <f t="shared" si="617"/>
        <v>11.810000000000002</v>
      </c>
      <c r="T574" s="8">
        <f>R574/S573</f>
        <v>1.0040916530278237</v>
      </c>
      <c r="U574" s="8">
        <f>M574*T574*T573*T572</f>
        <v>22.612740621649877</v>
      </c>
      <c r="V574" s="19">
        <f t="shared" si="618"/>
        <v>54.344485992910066</v>
      </c>
      <c r="W574" s="13"/>
      <c r="X574" s="13"/>
      <c r="Y574" s="6">
        <v>21</v>
      </c>
      <c r="Z574" s="1">
        <v>11.45</v>
      </c>
      <c r="AA574" s="7">
        <f t="shared" si="619"/>
        <v>25.05</v>
      </c>
      <c r="AB574" s="27">
        <v>43.88</v>
      </c>
      <c r="AC574" s="26">
        <v>42.98</v>
      </c>
      <c r="AD574" s="3"/>
      <c r="AE574" s="8">
        <f t="shared" si="620"/>
        <v>18.830000000000002</v>
      </c>
      <c r="AF574" s="8">
        <f t="shared" si="621"/>
        <v>17.929999999999996</v>
      </c>
      <c r="AG574" s="8">
        <f>AE574/AF573</f>
        <v>1.0026624068157617</v>
      </c>
      <c r="AH574" s="8">
        <f>Z574*AG574*AG573*AG572</f>
        <v>10.324243161559332</v>
      </c>
      <c r="AI574" s="19">
        <f t="shared" si="622"/>
        <v>49.374668395788291</v>
      </c>
    </row>
    <row r="575" spans="1:46" x14ac:dyDescent="0.25">
      <c r="B575" s="31">
        <v>28</v>
      </c>
      <c r="C575" s="48">
        <f t="shared" si="613"/>
        <v>49.821181402336279</v>
      </c>
      <c r="D575" s="31">
        <f t="shared" si="614"/>
        <v>1.539982904407567</v>
      </c>
      <c r="K575" s="13"/>
      <c r="L575" s="6">
        <v>28</v>
      </c>
      <c r="M575" s="1">
        <v>24.93</v>
      </c>
      <c r="N575" s="7">
        <f t="shared" si="615"/>
        <v>24.61</v>
      </c>
      <c r="O575" s="26">
        <v>36.53</v>
      </c>
      <c r="P575" s="26">
        <v>36.17</v>
      </c>
      <c r="Q575" s="3"/>
      <c r="R575" s="8">
        <f t="shared" si="616"/>
        <v>11.920000000000002</v>
      </c>
      <c r="S575" s="8">
        <f t="shared" si="617"/>
        <v>11.560000000000002</v>
      </c>
      <c r="T575" s="8">
        <f>R575/S574</f>
        <v>1.0093141405588484</v>
      </c>
      <c r="U575" s="8">
        <f>M575*T575*T574*T573*T572</f>
        <v>20.277488828755597</v>
      </c>
      <c r="V575" s="19">
        <f t="shared" si="618"/>
        <v>48.732249047718334</v>
      </c>
      <c r="W575" s="13"/>
      <c r="X575" s="13"/>
      <c r="Y575" s="6">
        <v>28</v>
      </c>
      <c r="Z575" s="1">
        <v>10.1</v>
      </c>
      <c r="AA575" s="7">
        <f t="shared" si="619"/>
        <v>25.05</v>
      </c>
      <c r="AB575" s="26">
        <v>43.09</v>
      </c>
      <c r="AC575" s="26">
        <v>41.99</v>
      </c>
      <c r="AD575" s="3"/>
      <c r="AE575" s="8">
        <f t="shared" si="620"/>
        <v>18.040000000000003</v>
      </c>
      <c r="AF575" s="8">
        <f t="shared" si="621"/>
        <v>16.940000000000001</v>
      </c>
      <c r="AG575" s="8">
        <f>AE575/AF574</f>
        <v>1.0061349693251538</v>
      </c>
      <c r="AH575" s="8">
        <f>Z575*AG575*AG574*AG573*AG572</f>
        <v>9.1628453252642235</v>
      </c>
      <c r="AI575" s="19">
        <f t="shared" si="622"/>
        <v>43.820398494807385</v>
      </c>
    </row>
    <row r="576" spans="1:46" x14ac:dyDescent="0.25">
      <c r="B576" s="31">
        <v>35</v>
      </c>
      <c r="C576" s="48">
        <f t="shared" si="613"/>
        <v>44.210539984147914</v>
      </c>
      <c r="D576" s="31">
        <f t="shared" si="614"/>
        <v>1.7925180801208673</v>
      </c>
      <c r="K576" s="13"/>
      <c r="L576" s="6">
        <v>35</v>
      </c>
      <c r="M576" s="1">
        <v>21.78</v>
      </c>
      <c r="N576" s="7">
        <f t="shared" si="615"/>
        <v>24.61</v>
      </c>
      <c r="O576" s="26">
        <v>36.270000000000003</v>
      </c>
      <c r="P576" s="26">
        <v>35.78</v>
      </c>
      <c r="Q576" s="3"/>
      <c r="R576" s="8">
        <f t="shared" si="616"/>
        <v>11.660000000000004</v>
      </c>
      <c r="S576" s="8">
        <f t="shared" si="617"/>
        <v>11.170000000000002</v>
      </c>
      <c r="T576" s="8">
        <f>R576/S575</f>
        <v>1.0086505190311419</v>
      </c>
      <c r="U576" s="8">
        <f>M576*T576*T575*T574*T573*T572</f>
        <v>17.868598234256133</v>
      </c>
      <c r="V576" s="19">
        <f t="shared" si="618"/>
        <v>42.943038294294958</v>
      </c>
      <c r="W576" s="13"/>
      <c r="X576" s="13"/>
      <c r="Y576" s="6">
        <v>35</v>
      </c>
      <c r="Z576" s="1">
        <v>9.24</v>
      </c>
      <c r="AA576" s="7">
        <f t="shared" si="619"/>
        <v>25.05</v>
      </c>
      <c r="AB576" s="26">
        <v>42.06</v>
      </c>
      <c r="AC576" s="26">
        <v>41.25</v>
      </c>
      <c r="AD576" s="3"/>
      <c r="AE576" s="8">
        <f t="shared" si="620"/>
        <v>17.010000000000002</v>
      </c>
      <c r="AF576" s="8">
        <f t="shared" si="621"/>
        <v>16.2</v>
      </c>
      <c r="AG576" s="8">
        <f>AE576/AF575</f>
        <v>1.0041322314049588</v>
      </c>
      <c r="AH576" s="8">
        <f>Z576*AG576*AG575*AG574*AG573*AG572</f>
        <v>8.4172816732355269</v>
      </c>
      <c r="AI576" s="19">
        <f t="shared" si="622"/>
        <v>40.254814314851878</v>
      </c>
    </row>
    <row r="577" spans="1:46" x14ac:dyDescent="0.25">
      <c r="B577" s="31">
        <v>42</v>
      </c>
      <c r="C577" s="78">
        <f t="shared" si="613"/>
        <v>38.148041535066319</v>
      </c>
      <c r="D577" s="31">
        <f t="shared" si="614"/>
        <v>0.72482422110320788</v>
      </c>
      <c r="K577" s="13"/>
      <c r="L577" s="29">
        <v>43</v>
      </c>
      <c r="M577" s="1">
        <v>19.02</v>
      </c>
      <c r="N577" s="7">
        <f t="shared" si="615"/>
        <v>24.61</v>
      </c>
      <c r="O577" s="26">
        <v>35.82</v>
      </c>
      <c r="P577" s="26">
        <v>35.39</v>
      </c>
      <c r="Q577" s="3"/>
      <c r="R577" s="8">
        <f t="shared" si="616"/>
        <v>11.21</v>
      </c>
      <c r="S577" s="8">
        <f t="shared" si="617"/>
        <v>10.780000000000001</v>
      </c>
      <c r="T577" s="8">
        <f>R577/S576</f>
        <v>1.0035810205908684</v>
      </c>
      <c r="U577" s="8">
        <f>M577*T577*T576*T575*T574*T573*T572</f>
        <v>15.660137131214206</v>
      </c>
      <c r="V577" s="19">
        <f t="shared" si="618"/>
        <v>37.635513413155984</v>
      </c>
      <c r="W577" s="13"/>
      <c r="X577" s="13"/>
      <c r="Y577" s="29">
        <v>43</v>
      </c>
      <c r="Z577" s="1">
        <v>7.04</v>
      </c>
      <c r="AA577" s="7">
        <f t="shared" si="619"/>
        <v>25.05</v>
      </c>
      <c r="AB577" s="26">
        <v>41.29</v>
      </c>
      <c r="AC577" s="26">
        <v>40.369999999999997</v>
      </c>
      <c r="AD577" s="3"/>
      <c r="AE577" s="8">
        <f t="shared" si="620"/>
        <v>16.239999999999998</v>
      </c>
      <c r="AF577" s="8">
        <f t="shared" si="621"/>
        <v>15.319999999999997</v>
      </c>
      <c r="AG577" s="8">
        <f>AE577/AF576</f>
        <v>1.0024691358024691</v>
      </c>
      <c r="AH577" s="8">
        <f>Z577*AG577*AG576*AG575*AG574*AG573*AG572</f>
        <v>6.4290019693519085</v>
      </c>
      <c r="AI577" s="19">
        <f t="shared" si="622"/>
        <v>30.746063937598795</v>
      </c>
    </row>
    <row r="578" spans="1:46" ht="15.75" thickBot="1" x14ac:dyDescent="0.3">
      <c r="M578" s="41" t="s">
        <v>44</v>
      </c>
      <c r="T578" s="45">
        <f>SUM(T572:T577)</f>
        <v>5.8264039577345983</v>
      </c>
      <c r="Z578" s="41" t="s">
        <v>44</v>
      </c>
      <c r="AG578" s="45">
        <f>SUM(AG572:AG577)</f>
        <v>5.9141823365080421</v>
      </c>
    </row>
    <row r="579" spans="1:46" ht="15.75" thickBot="1" x14ac:dyDescent="0.3">
      <c r="K579" s="15">
        <v>7000</v>
      </c>
      <c r="L579" s="93">
        <v>36235</v>
      </c>
      <c r="M579" s="94"/>
      <c r="N579" s="94"/>
      <c r="O579" s="94"/>
      <c r="P579" s="94"/>
      <c r="Q579" s="94"/>
      <c r="R579" s="94"/>
      <c r="S579" s="94"/>
      <c r="T579" s="94"/>
      <c r="U579" s="94"/>
      <c r="V579" s="95"/>
      <c r="W579" s="13"/>
      <c r="X579" s="15">
        <v>7001</v>
      </c>
      <c r="Y579" s="93">
        <v>36236</v>
      </c>
      <c r="Z579" s="94"/>
      <c r="AA579" s="94"/>
      <c r="AB579" s="94"/>
      <c r="AC579" s="94"/>
      <c r="AD579" s="94"/>
      <c r="AE579" s="94"/>
      <c r="AF579" s="94"/>
      <c r="AG579" s="94"/>
      <c r="AH579" s="94"/>
      <c r="AI579" s="95"/>
    </row>
    <row r="580" spans="1:46" ht="57" x14ac:dyDescent="0.25">
      <c r="B580" s="31" t="s">
        <v>51</v>
      </c>
      <c r="C580" s="31" t="s">
        <v>49</v>
      </c>
      <c r="D580" s="31" t="s">
        <v>50</v>
      </c>
      <c r="K580" s="13"/>
      <c r="L580" s="10" t="s">
        <v>0</v>
      </c>
      <c r="M580" s="11" t="s">
        <v>1</v>
      </c>
      <c r="N580" s="11" t="s">
        <v>2</v>
      </c>
      <c r="O580" s="11" t="s">
        <v>3</v>
      </c>
      <c r="P580" s="12" t="s">
        <v>4</v>
      </c>
      <c r="Q580" s="12" t="s">
        <v>5</v>
      </c>
      <c r="R580" s="11" t="s">
        <v>9</v>
      </c>
      <c r="S580" s="11" t="s">
        <v>10</v>
      </c>
      <c r="T580" s="11" t="s">
        <v>6</v>
      </c>
      <c r="U580" s="11" t="s">
        <v>7</v>
      </c>
      <c r="V580" s="5" t="s">
        <v>8</v>
      </c>
      <c r="W580" s="13"/>
      <c r="X580" s="13"/>
      <c r="Y580" s="10" t="s">
        <v>0</v>
      </c>
      <c r="Z580" s="11" t="s">
        <v>1</v>
      </c>
      <c r="AA580" s="11" t="s">
        <v>2</v>
      </c>
      <c r="AB580" s="11" t="s">
        <v>3</v>
      </c>
      <c r="AC580" s="12" t="s">
        <v>4</v>
      </c>
      <c r="AD580" s="12" t="s">
        <v>5</v>
      </c>
      <c r="AE580" s="11" t="s">
        <v>9</v>
      </c>
      <c r="AF580" s="11" t="s">
        <v>10</v>
      </c>
      <c r="AG580" s="11" t="s">
        <v>6</v>
      </c>
      <c r="AH580" s="11" t="s">
        <v>7</v>
      </c>
      <c r="AI580" s="5" t="s">
        <v>8</v>
      </c>
    </row>
    <row r="581" spans="1:46" x14ac:dyDescent="0.25">
      <c r="B581" s="31">
        <v>0</v>
      </c>
      <c r="C581" s="48">
        <f>AVERAGE(AI571,AI581)</f>
        <v>100</v>
      </c>
      <c r="D581" s="31">
        <f>STDEV(AI571,AI581)</f>
        <v>0</v>
      </c>
      <c r="L581" s="6">
        <v>0</v>
      </c>
      <c r="M581" s="21">
        <v>43.16</v>
      </c>
      <c r="N581" s="26">
        <v>24.81</v>
      </c>
      <c r="O581" s="9"/>
      <c r="P581" s="26">
        <v>39.380000000000003</v>
      </c>
      <c r="Q581" s="7">
        <f>P581-N581</f>
        <v>14.570000000000004</v>
      </c>
      <c r="R581" s="2"/>
      <c r="S581" s="2"/>
      <c r="T581" s="2"/>
      <c r="U581" s="8">
        <f>M581</f>
        <v>43.16</v>
      </c>
      <c r="V581" s="19">
        <f>100*U581/$M$581</f>
        <v>100.00000000000001</v>
      </c>
      <c r="W581" s="13"/>
      <c r="X581" s="13"/>
      <c r="Y581" s="6">
        <v>0</v>
      </c>
      <c r="Z581" s="1">
        <v>20.420000000000002</v>
      </c>
      <c r="AA581" s="26">
        <v>25.26</v>
      </c>
      <c r="AB581" s="9"/>
      <c r="AC581" s="26">
        <v>44.52</v>
      </c>
      <c r="AD581" s="7">
        <f>AC581-AA581</f>
        <v>19.260000000000002</v>
      </c>
      <c r="AE581" s="2"/>
      <c r="AF581" s="2"/>
      <c r="AG581" s="2"/>
      <c r="AH581" s="8">
        <f>Z581</f>
        <v>20.420000000000002</v>
      </c>
      <c r="AI581" s="19">
        <f>100*AH581/$Z$581</f>
        <v>100</v>
      </c>
      <c r="AJ581" s="102" t="s">
        <v>45</v>
      </c>
      <c r="AK581" s="103"/>
      <c r="AL581" s="103"/>
      <c r="AM581" s="103"/>
      <c r="AN581" s="103"/>
      <c r="AO581" s="103"/>
      <c r="AP581" s="103"/>
      <c r="AQ581" s="103"/>
      <c r="AR581" s="103"/>
      <c r="AS581" s="103"/>
      <c r="AT581" s="104"/>
    </row>
    <row r="582" spans="1:46" x14ac:dyDescent="0.25">
      <c r="B582" s="31">
        <v>7</v>
      </c>
      <c r="C582" s="78">
        <f t="shared" ref="C582:C587" si="623">AVERAGE(AI572,AI582)</f>
        <v>81.121399669478365</v>
      </c>
      <c r="D582" s="31">
        <f t="shared" ref="D582:D587" si="624">STDEV(AI572,AI582)</f>
        <v>8.2336615966316078</v>
      </c>
      <c r="L582" s="6">
        <v>7</v>
      </c>
      <c r="M582" s="1">
        <v>42.43</v>
      </c>
      <c r="N582" s="7">
        <f t="shared" ref="N582:N587" si="625">N581</f>
        <v>24.81</v>
      </c>
      <c r="O582" s="27">
        <v>36.520000000000003</v>
      </c>
      <c r="P582" s="26">
        <v>36.21</v>
      </c>
      <c r="Q582" s="3"/>
      <c r="R582" s="8">
        <f t="shared" ref="R582:R587" si="626">O582-N582</f>
        <v>11.710000000000004</v>
      </c>
      <c r="S582" s="8">
        <f t="shared" ref="S582:S587" si="627">P582-N582</f>
        <v>11.400000000000002</v>
      </c>
      <c r="T582" s="8">
        <f>R582/Q581</f>
        <v>0.80370624571036386</v>
      </c>
      <c r="U582" s="8">
        <f>M582*T582</f>
        <v>34.10125600549074</v>
      </c>
      <c r="V582" s="19">
        <f t="shared" ref="V582:V587" si="628">100*U582/$M$581</f>
        <v>79.011251171201906</v>
      </c>
      <c r="W582" s="13"/>
      <c r="X582" s="13"/>
      <c r="Y582" s="6">
        <v>7</v>
      </c>
      <c r="Z582" s="1">
        <v>17.010000000000002</v>
      </c>
      <c r="AA582" s="7">
        <f t="shared" ref="AA582:AA587" si="629">AA581</f>
        <v>25.26</v>
      </c>
      <c r="AB582" s="27">
        <v>42.67</v>
      </c>
      <c r="AC582" s="26">
        <v>42.01</v>
      </c>
      <c r="AD582" s="3"/>
      <c r="AE582" s="8">
        <f t="shared" ref="AE582:AE587" si="630">AB582-AA582</f>
        <v>17.41</v>
      </c>
      <c r="AF582" s="8">
        <f t="shared" ref="AF582:AF587" si="631">AC582-AA582</f>
        <v>16.749999999999996</v>
      </c>
      <c r="AG582" s="8">
        <f>AE582/AD581</f>
        <v>0.90394600207684317</v>
      </c>
      <c r="AH582" s="8">
        <f>Z582*AG582</f>
        <v>15.376121495327103</v>
      </c>
      <c r="AI582" s="19">
        <f t="shared" ref="AI582:AI587" si="632">100*AH582/$Z$581</f>
        <v>75.299321720504906</v>
      </c>
      <c r="AJ582" s="105"/>
      <c r="AK582" s="106"/>
      <c r="AL582" s="106"/>
      <c r="AM582" s="106"/>
      <c r="AN582" s="106"/>
      <c r="AO582" s="106"/>
      <c r="AP582" s="106"/>
      <c r="AQ582" s="106"/>
      <c r="AR582" s="106"/>
      <c r="AS582" s="106"/>
      <c r="AT582" s="107"/>
    </row>
    <row r="583" spans="1:46" x14ac:dyDescent="0.25">
      <c r="B583" s="31">
        <v>14</v>
      </c>
      <c r="C583" s="48">
        <f t="shared" si="623"/>
        <v>56.695154219541109</v>
      </c>
      <c r="D583" s="31">
        <f t="shared" si="624"/>
        <v>4.0590792121854022</v>
      </c>
      <c r="K583" s="13"/>
      <c r="L583" s="29">
        <v>15</v>
      </c>
      <c r="M583" s="1">
        <v>33.299999999999997</v>
      </c>
      <c r="N583" s="7">
        <f t="shared" si="625"/>
        <v>24.81</v>
      </c>
      <c r="O583" s="27">
        <v>36.15</v>
      </c>
      <c r="P583" s="26">
        <v>35.799999999999997</v>
      </c>
      <c r="Q583" s="3"/>
      <c r="R583" s="8">
        <f t="shared" si="626"/>
        <v>11.34</v>
      </c>
      <c r="S583" s="8">
        <f t="shared" si="627"/>
        <v>10.989999999999998</v>
      </c>
      <c r="T583" s="8">
        <f>R583/S582</f>
        <v>0.99473684210526292</v>
      </c>
      <c r="U583" s="8">
        <f>M583*T582*T583</f>
        <v>26.622557887512187</v>
      </c>
      <c r="V583" s="19">
        <f t="shared" si="628"/>
        <v>61.683405670788197</v>
      </c>
      <c r="W583" s="13"/>
      <c r="X583" s="13"/>
      <c r="Y583" s="29">
        <v>15</v>
      </c>
      <c r="Z583" s="1">
        <v>12.21</v>
      </c>
      <c r="AA583" s="7">
        <f t="shared" si="629"/>
        <v>25.26</v>
      </c>
      <c r="AB583" s="27">
        <v>41.94</v>
      </c>
      <c r="AC583" s="26">
        <v>41.03</v>
      </c>
      <c r="AD583" s="3"/>
      <c r="AE583" s="8">
        <f t="shared" si="630"/>
        <v>16.679999999999996</v>
      </c>
      <c r="AF583" s="8">
        <f t="shared" si="631"/>
        <v>15.77</v>
      </c>
      <c r="AG583" s="8">
        <f>AE583/AF582</f>
        <v>0.99582089552238806</v>
      </c>
      <c r="AH583" s="8">
        <f>Z583*AG582*AG583</f>
        <v>10.991055154135864</v>
      </c>
      <c r="AI583" s="19">
        <f t="shared" si="632"/>
        <v>53.824951783231462</v>
      </c>
    </row>
    <row r="584" spans="1:46" x14ac:dyDescent="0.25">
      <c r="B584" s="31">
        <v>21</v>
      </c>
      <c r="C584" s="48">
        <f t="shared" si="623"/>
        <v>47.985030362871882</v>
      </c>
      <c r="D584" s="31">
        <f t="shared" si="624"/>
        <v>1.9652449529398548</v>
      </c>
      <c r="K584" s="13"/>
      <c r="L584" s="6">
        <v>21</v>
      </c>
      <c r="M584" s="1">
        <v>29.17</v>
      </c>
      <c r="N584" s="7">
        <f t="shared" si="625"/>
        <v>24.81</v>
      </c>
      <c r="O584" s="38">
        <v>35.93</v>
      </c>
      <c r="P584" s="46">
        <v>35.049999999999997</v>
      </c>
      <c r="Q584" s="3"/>
      <c r="R584" s="8">
        <f t="shared" si="626"/>
        <v>11.120000000000001</v>
      </c>
      <c r="S584" s="8">
        <f t="shared" si="627"/>
        <v>10.239999999999998</v>
      </c>
      <c r="T584" s="8">
        <f>R584/S583</f>
        <v>1.0118289353958145</v>
      </c>
      <c r="U584" s="8">
        <f>M584*T584*T583*T582</f>
        <v>23.596580432103128</v>
      </c>
      <c r="V584" s="19">
        <f t="shared" si="628"/>
        <v>54.672336496995207</v>
      </c>
      <c r="W584" s="13"/>
      <c r="X584" s="13"/>
      <c r="Y584" s="6">
        <v>21</v>
      </c>
      <c r="Z584" s="1">
        <v>10.57</v>
      </c>
      <c r="AA584" s="7">
        <f t="shared" si="629"/>
        <v>25.26</v>
      </c>
      <c r="AB584" s="27">
        <v>41.03</v>
      </c>
      <c r="AC584" s="26">
        <v>40.119999999999997</v>
      </c>
      <c r="AD584" s="3"/>
      <c r="AE584" s="8">
        <f t="shared" si="630"/>
        <v>15.77</v>
      </c>
      <c r="AF584" s="8">
        <f t="shared" si="631"/>
        <v>14.859999999999996</v>
      </c>
      <c r="AG584" s="8">
        <f>AE584/AF583</f>
        <v>1</v>
      </c>
      <c r="AH584" s="8">
        <f>Z584*AG584*AG583*AG582</f>
        <v>9.5147791137769087</v>
      </c>
      <c r="AI584" s="19">
        <f t="shared" si="632"/>
        <v>46.595392329955473</v>
      </c>
    </row>
    <row r="585" spans="1:46" x14ac:dyDescent="0.25">
      <c r="B585" s="31">
        <v>28</v>
      </c>
      <c r="C585" s="48">
        <f t="shared" si="623"/>
        <v>42.643668830946602</v>
      </c>
      <c r="D585" s="31">
        <f t="shared" si="624"/>
        <v>1.6641470498786528</v>
      </c>
      <c r="K585" s="13"/>
      <c r="L585" s="6">
        <v>28</v>
      </c>
      <c r="M585" s="1">
        <v>26.9</v>
      </c>
      <c r="N585" s="7">
        <f t="shared" si="625"/>
        <v>24.81</v>
      </c>
      <c r="O585" s="26">
        <v>35.15</v>
      </c>
      <c r="P585" s="26">
        <v>34.79</v>
      </c>
      <c r="Q585" s="3"/>
      <c r="R585" s="8">
        <f t="shared" si="626"/>
        <v>10.34</v>
      </c>
      <c r="S585" s="8">
        <f t="shared" si="627"/>
        <v>9.98</v>
      </c>
      <c r="T585" s="8">
        <f>R585/S584</f>
        <v>1.0097656250000002</v>
      </c>
      <c r="U585" s="8">
        <f>M585*T585*T584*T583*T582</f>
        <v>21.972805097501439</v>
      </c>
      <c r="V585" s="19">
        <f t="shared" si="628"/>
        <v>50.910113756954225</v>
      </c>
      <c r="W585" s="13"/>
      <c r="X585" s="13"/>
      <c r="Y585" s="6">
        <v>28</v>
      </c>
      <c r="Z585" s="1">
        <v>9.35</v>
      </c>
      <c r="AA585" s="7">
        <f t="shared" si="629"/>
        <v>25.26</v>
      </c>
      <c r="AB585" s="26">
        <v>40.21</v>
      </c>
      <c r="AC585" s="26">
        <v>39.36</v>
      </c>
      <c r="AD585" s="3"/>
      <c r="AE585" s="8">
        <f t="shared" si="630"/>
        <v>14.95</v>
      </c>
      <c r="AF585" s="8">
        <f t="shared" si="631"/>
        <v>14.099999999999998</v>
      </c>
      <c r="AG585" s="8">
        <f>AE585/AF584</f>
        <v>1.0060565275908482</v>
      </c>
      <c r="AH585" s="8">
        <f>Z585*AG585*AG584*AG583*AG582</f>
        <v>8.4675489779189252</v>
      </c>
      <c r="AI585" s="19">
        <f t="shared" si="632"/>
        <v>41.466939167085819</v>
      </c>
    </row>
    <row r="586" spans="1:46" x14ac:dyDescent="0.25">
      <c r="B586" s="31">
        <v>35</v>
      </c>
      <c r="C586" s="48">
        <f t="shared" si="623"/>
        <v>37.914643400170306</v>
      </c>
      <c r="D586" s="31">
        <f t="shared" si="624"/>
        <v>3.30950144581373</v>
      </c>
      <c r="K586" s="13"/>
      <c r="L586" s="6">
        <v>35</v>
      </c>
      <c r="M586" s="1">
        <v>23.91</v>
      </c>
      <c r="N586" s="7">
        <f t="shared" si="625"/>
        <v>24.81</v>
      </c>
      <c r="O586" s="26">
        <v>34.840000000000003</v>
      </c>
      <c r="P586" s="26">
        <v>34.450000000000003</v>
      </c>
      <c r="Q586" s="3"/>
      <c r="R586" s="8">
        <f t="shared" si="626"/>
        <v>10.030000000000005</v>
      </c>
      <c r="S586" s="8">
        <f t="shared" si="627"/>
        <v>9.6400000000000041</v>
      </c>
      <c r="T586" s="8">
        <f>R586/S585</f>
        <v>1.0050100200400807</v>
      </c>
      <c r="U586" s="8">
        <f>M586*T586*T585*T584*T583*T582</f>
        <v>19.628322786498774</v>
      </c>
      <c r="V586" s="19">
        <f t="shared" si="628"/>
        <v>45.47804167400087</v>
      </c>
      <c r="W586" s="13"/>
      <c r="X586" s="13"/>
      <c r="Y586" s="6">
        <v>35</v>
      </c>
      <c r="Z586" s="1">
        <v>8.01</v>
      </c>
      <c r="AA586" s="7">
        <f t="shared" si="629"/>
        <v>25.26</v>
      </c>
      <c r="AB586" s="26">
        <v>39.380000000000003</v>
      </c>
      <c r="AC586" s="26">
        <v>38.39</v>
      </c>
      <c r="AD586" s="3"/>
      <c r="AE586" s="8">
        <f t="shared" si="630"/>
        <v>14.120000000000001</v>
      </c>
      <c r="AF586" s="8">
        <f t="shared" si="631"/>
        <v>13.129999999999999</v>
      </c>
      <c r="AG586" s="8">
        <f>AE586/AF585</f>
        <v>1.0014184397163122</v>
      </c>
      <c r="AH586" s="8">
        <f>Z586*AG586*AG585*AG584*AG583*AG582</f>
        <v>7.2643072815367997</v>
      </c>
      <c r="AI586" s="19">
        <f t="shared" si="632"/>
        <v>35.574472485488734</v>
      </c>
    </row>
    <row r="587" spans="1:46" x14ac:dyDescent="0.25">
      <c r="B587" s="31">
        <v>42</v>
      </c>
      <c r="C587" s="78">
        <f t="shared" si="623"/>
        <v>30.453079921449564</v>
      </c>
      <c r="D587" s="31">
        <f t="shared" si="624"/>
        <v>0.41434196919678162</v>
      </c>
      <c r="K587" s="13"/>
      <c r="L587" s="6">
        <v>42</v>
      </c>
      <c r="M587" s="1">
        <v>20.2</v>
      </c>
      <c r="N587" s="7">
        <f t="shared" si="625"/>
        <v>24.81</v>
      </c>
      <c r="O587" s="26">
        <v>34.51</v>
      </c>
      <c r="P587" s="26">
        <v>34.1</v>
      </c>
      <c r="Q587" s="3"/>
      <c r="R587" s="8">
        <f t="shared" si="626"/>
        <v>9.6999999999999993</v>
      </c>
      <c r="S587" s="8">
        <f t="shared" si="627"/>
        <v>9.2900000000000027</v>
      </c>
      <c r="T587" s="8">
        <f>R587/S586</f>
        <v>1.006224066390041</v>
      </c>
      <c r="U587" s="8">
        <f>M587*T587*T586*T585*T584*T583*T582</f>
        <v>16.685901863951123</v>
      </c>
      <c r="V587" s="19">
        <f t="shared" si="628"/>
        <v>38.660569656976655</v>
      </c>
      <c r="W587" s="13"/>
      <c r="X587" s="13"/>
      <c r="Y587" s="6">
        <v>42</v>
      </c>
      <c r="Z587" s="1">
        <v>6.76</v>
      </c>
      <c r="AA587" s="7">
        <f t="shared" si="629"/>
        <v>25.26</v>
      </c>
      <c r="AB587" s="26">
        <v>38.450000000000003</v>
      </c>
      <c r="AC587" s="26">
        <v>37.659999999999997</v>
      </c>
      <c r="AD587" s="3"/>
      <c r="AE587" s="8">
        <f t="shared" si="630"/>
        <v>13.190000000000001</v>
      </c>
      <c r="AF587" s="8">
        <f t="shared" si="631"/>
        <v>12.399999999999995</v>
      </c>
      <c r="AG587" s="8">
        <f>AE587/AF586</f>
        <v>1.0045696877380048</v>
      </c>
      <c r="AH587" s="8">
        <f>Z587*AG587*AG586*AG585*AG584*AG583*AG582</f>
        <v>6.1586915838623284</v>
      </c>
      <c r="AI587" s="19">
        <f t="shared" si="632"/>
        <v>30.160095905300331</v>
      </c>
    </row>
    <row r="588" spans="1:46" x14ac:dyDescent="0.25">
      <c r="K588" s="13"/>
      <c r="L588" s="34"/>
      <c r="M588" s="18" t="s">
        <v>47</v>
      </c>
      <c r="N588" s="18"/>
      <c r="O588" s="18"/>
      <c r="P588" s="18"/>
      <c r="Q588" s="18"/>
      <c r="R588" s="33"/>
      <c r="S588" s="33"/>
      <c r="T588" s="45">
        <f>SUM(T582:T587)</f>
        <v>5.8312717346415628</v>
      </c>
      <c r="U588" s="33"/>
      <c r="V588" s="32"/>
      <c r="W588" s="13"/>
      <c r="X588" s="13"/>
      <c r="Y588" s="34"/>
      <c r="Z588" s="18"/>
      <c r="AA588" s="18"/>
      <c r="AB588" s="18"/>
      <c r="AC588" s="18"/>
      <c r="AD588" s="18"/>
      <c r="AE588" s="33"/>
      <c r="AF588" s="33"/>
      <c r="AG588" s="45">
        <f>SUM(AG582:AG587)</f>
        <v>5.9118115526443962</v>
      </c>
      <c r="AH588" s="33"/>
      <c r="AI588" s="32"/>
    </row>
    <row r="589" spans="1:46" ht="15.75" thickBot="1" x14ac:dyDescent="0.3">
      <c r="Q589" s="49"/>
      <c r="S589" s="33"/>
    </row>
    <row r="590" spans="1:46" ht="15.75" thickBot="1" x14ac:dyDescent="0.3">
      <c r="A590" s="35">
        <v>29</v>
      </c>
      <c r="B590" s="35" t="s">
        <v>23</v>
      </c>
      <c r="C590" s="35"/>
      <c r="D590" s="35"/>
      <c r="E590" s="35"/>
      <c r="F590" s="35"/>
      <c r="G590" s="35"/>
      <c r="H590" s="35"/>
      <c r="I590" s="35"/>
      <c r="J590" s="35"/>
      <c r="K590" s="15">
        <v>7000</v>
      </c>
      <c r="L590" s="93">
        <v>36237</v>
      </c>
      <c r="M590" s="94"/>
      <c r="N590" s="94"/>
      <c r="O590" s="94"/>
      <c r="P590" s="94"/>
      <c r="Q590" s="94"/>
      <c r="R590" s="94"/>
      <c r="S590" s="94"/>
      <c r="T590" s="94"/>
      <c r="U590" s="94"/>
      <c r="V590" s="95"/>
      <c r="W590" s="13"/>
      <c r="X590" s="15">
        <v>7001</v>
      </c>
      <c r="Y590" s="93">
        <v>36238</v>
      </c>
      <c r="Z590" s="94"/>
      <c r="AA590" s="94"/>
      <c r="AB590" s="94"/>
      <c r="AC590" s="94"/>
      <c r="AD590" s="94"/>
      <c r="AE590" s="94"/>
      <c r="AF590" s="94"/>
      <c r="AG590" s="94"/>
      <c r="AH590" s="94"/>
      <c r="AI590" s="95"/>
    </row>
    <row r="591" spans="1:46" ht="57" x14ac:dyDescent="0.25">
      <c r="B591" s="31" t="s">
        <v>52</v>
      </c>
      <c r="C591" s="31" t="s">
        <v>49</v>
      </c>
      <c r="D591" s="31" t="s">
        <v>50</v>
      </c>
      <c r="K591" s="13"/>
      <c r="L591" s="10" t="s">
        <v>0</v>
      </c>
      <c r="M591" s="11" t="s">
        <v>1</v>
      </c>
      <c r="N591" s="11" t="s">
        <v>2</v>
      </c>
      <c r="O591" s="11" t="s">
        <v>3</v>
      </c>
      <c r="P591" s="12" t="s">
        <v>4</v>
      </c>
      <c r="Q591" s="12" t="s">
        <v>5</v>
      </c>
      <c r="R591" s="11" t="s">
        <v>9</v>
      </c>
      <c r="S591" s="11" t="s">
        <v>10</v>
      </c>
      <c r="T591" s="11" t="s">
        <v>6</v>
      </c>
      <c r="U591" s="11" t="s">
        <v>7</v>
      </c>
      <c r="V591" s="5" t="s">
        <v>8</v>
      </c>
      <c r="W591" s="13"/>
      <c r="X591" s="13"/>
      <c r="Y591" s="10" t="s">
        <v>0</v>
      </c>
      <c r="Z591" s="11" t="s">
        <v>1</v>
      </c>
      <c r="AA591" s="11" t="s">
        <v>2</v>
      </c>
      <c r="AB591" s="11" t="s">
        <v>3</v>
      </c>
      <c r="AC591" s="12" t="s">
        <v>4</v>
      </c>
      <c r="AD591" s="12" t="s">
        <v>5</v>
      </c>
      <c r="AE591" s="11" t="s">
        <v>9</v>
      </c>
      <c r="AF591" s="11" t="s">
        <v>10</v>
      </c>
      <c r="AG591" s="11" t="s">
        <v>6</v>
      </c>
      <c r="AH591" s="11" t="s">
        <v>7</v>
      </c>
      <c r="AI591" s="5" t="s">
        <v>8</v>
      </c>
    </row>
    <row r="592" spans="1:46" x14ac:dyDescent="0.25">
      <c r="B592" s="31">
        <v>0</v>
      </c>
      <c r="C592" s="48">
        <f>AVERAGE(V592,V602)</f>
        <v>100</v>
      </c>
      <c r="D592" s="31">
        <f>STDEV(V592,V602)</f>
        <v>1.4210854715202004E-14</v>
      </c>
      <c r="L592" s="6">
        <v>0</v>
      </c>
      <c r="M592" s="1">
        <v>43.48</v>
      </c>
      <c r="N592" s="26">
        <v>25.86</v>
      </c>
      <c r="O592" s="9"/>
      <c r="P592" s="26">
        <v>41.24</v>
      </c>
      <c r="Q592" s="7">
        <f>P592-N592</f>
        <v>15.380000000000003</v>
      </c>
      <c r="R592" s="2"/>
      <c r="S592" s="2"/>
      <c r="T592" s="2"/>
      <c r="U592" s="8">
        <f>M592</f>
        <v>43.48</v>
      </c>
      <c r="V592" s="19">
        <f>100*U592/$M$592</f>
        <v>100.00000000000001</v>
      </c>
      <c r="W592" s="13"/>
      <c r="X592" s="13"/>
      <c r="Y592" s="6">
        <v>0</v>
      </c>
      <c r="Z592" s="1">
        <v>20.48</v>
      </c>
      <c r="AA592" s="26">
        <v>27.12</v>
      </c>
      <c r="AB592" s="9"/>
      <c r="AC592" s="26">
        <v>48.87</v>
      </c>
      <c r="AD592" s="7">
        <f>AC592-AA592</f>
        <v>21.749999999999996</v>
      </c>
      <c r="AE592" s="2"/>
      <c r="AF592" s="2"/>
      <c r="AG592" s="2"/>
      <c r="AH592" s="8">
        <f>Z592</f>
        <v>20.48</v>
      </c>
      <c r="AI592" s="19">
        <f>100*AH592/$Z$592</f>
        <v>100</v>
      </c>
      <c r="AJ592" s="102" t="s">
        <v>45</v>
      </c>
      <c r="AK592" s="103"/>
      <c r="AL592" s="103"/>
      <c r="AM592" s="103"/>
      <c r="AN592" s="103"/>
      <c r="AO592" s="103"/>
      <c r="AP592" s="103"/>
      <c r="AQ592" s="103"/>
      <c r="AR592" s="103"/>
      <c r="AS592" s="103"/>
      <c r="AT592" s="104"/>
    </row>
    <row r="593" spans="2:46" x14ac:dyDescent="0.25">
      <c r="B593" s="31">
        <v>7</v>
      </c>
      <c r="C593" s="78">
        <f t="shared" ref="C593:C598" si="633">AVERAGE(V593,V603)</f>
        <v>82.485137212489093</v>
      </c>
      <c r="D593" s="31">
        <f t="shared" ref="D593:D598" si="634">STDEV(V593,V603)</f>
        <v>4.5156437489581993</v>
      </c>
      <c r="L593" s="6">
        <v>7</v>
      </c>
      <c r="M593" s="1">
        <v>42.9</v>
      </c>
      <c r="N593" s="7">
        <f t="shared" ref="N593:N598" si="635">N592</f>
        <v>25.86</v>
      </c>
      <c r="O593" s="27">
        <v>38.22</v>
      </c>
      <c r="P593" s="26">
        <v>37.94</v>
      </c>
      <c r="Q593" s="3"/>
      <c r="R593" s="8">
        <f t="shared" ref="R593:R598" si="636">O593-N593</f>
        <v>12.36</v>
      </c>
      <c r="S593" s="8">
        <f t="shared" ref="S593:S598" si="637">P593-N593</f>
        <v>12.079999999999998</v>
      </c>
      <c r="T593" s="8">
        <f>R593/Q592</f>
        <v>0.80364109232769809</v>
      </c>
      <c r="U593" s="8">
        <f>M593*T593</f>
        <v>34.476202860858244</v>
      </c>
      <c r="V593" s="19">
        <f t="shared" ref="V593:V598" si="638">100*U593/$M$592</f>
        <v>79.292094896178114</v>
      </c>
      <c r="W593" s="13"/>
      <c r="X593" s="13"/>
      <c r="Y593" s="6">
        <v>7</v>
      </c>
      <c r="Z593" s="1">
        <v>17.739999999999998</v>
      </c>
      <c r="AA593" s="7">
        <f t="shared" ref="AA593:AA598" si="639">AA592</f>
        <v>27.12</v>
      </c>
      <c r="AB593" s="27">
        <v>46.78</v>
      </c>
      <c r="AC593" s="26">
        <v>46.13</v>
      </c>
      <c r="AD593" s="3"/>
      <c r="AE593" s="8">
        <f t="shared" ref="AE593:AE598" si="640">AB593-AA593</f>
        <v>19.66</v>
      </c>
      <c r="AF593" s="8">
        <f t="shared" ref="AF593:AF598" si="641">AC593-AA593</f>
        <v>19.010000000000002</v>
      </c>
      <c r="AG593" s="8">
        <f>AE593/AD592</f>
        <v>0.90390804597701169</v>
      </c>
      <c r="AH593" s="8">
        <f>Z593*AG593</f>
        <v>16.035328735632184</v>
      </c>
      <c r="AI593" s="19">
        <f t="shared" ref="AI593:AI598" si="642">100*AH593/$Z$592</f>
        <v>78.297503591954026</v>
      </c>
      <c r="AJ593" s="105"/>
      <c r="AK593" s="106"/>
      <c r="AL593" s="106"/>
      <c r="AM593" s="106"/>
      <c r="AN593" s="106"/>
      <c r="AO593" s="106"/>
      <c r="AP593" s="106"/>
      <c r="AQ593" s="106"/>
      <c r="AR593" s="106"/>
      <c r="AS593" s="106"/>
      <c r="AT593" s="107"/>
    </row>
    <row r="594" spans="2:46" x14ac:dyDescent="0.25">
      <c r="B594" s="31">
        <v>14</v>
      </c>
      <c r="C594" s="48">
        <f t="shared" si="633"/>
        <v>63.515811272449703</v>
      </c>
      <c r="D594" s="31">
        <f t="shared" si="634"/>
        <v>2.9142328420136754</v>
      </c>
      <c r="K594" s="13"/>
      <c r="L594" s="6">
        <v>14</v>
      </c>
      <c r="M594" s="1">
        <v>33.36</v>
      </c>
      <c r="N594" s="7">
        <f t="shared" si="635"/>
        <v>25.86</v>
      </c>
      <c r="O594" s="27">
        <v>37.9</v>
      </c>
      <c r="P594" s="26">
        <v>37.520000000000003</v>
      </c>
      <c r="Q594" s="3"/>
      <c r="R594" s="8">
        <f t="shared" si="636"/>
        <v>12.04</v>
      </c>
      <c r="S594" s="8">
        <f t="shared" si="637"/>
        <v>11.660000000000004</v>
      </c>
      <c r="T594" s="8">
        <f>R594/S593</f>
        <v>0.9966887417218544</v>
      </c>
      <c r="U594" s="8">
        <f>M594*T593*T594</f>
        <v>26.720693771045216</v>
      </c>
      <c r="V594" s="19">
        <f t="shared" si="638"/>
        <v>61.455137467905288</v>
      </c>
      <c r="W594" s="13"/>
      <c r="X594" s="13"/>
      <c r="Y594" s="6">
        <v>14</v>
      </c>
      <c r="Z594" s="1">
        <v>12.91</v>
      </c>
      <c r="AA594" s="7">
        <f t="shared" si="639"/>
        <v>27.12</v>
      </c>
      <c r="AB594" s="27">
        <v>46.1</v>
      </c>
      <c r="AC594" s="26">
        <v>45.4</v>
      </c>
      <c r="AD594" s="3"/>
      <c r="AE594" s="8">
        <f t="shared" si="640"/>
        <v>18.98</v>
      </c>
      <c r="AF594" s="8">
        <f t="shared" si="641"/>
        <v>18.279999999999998</v>
      </c>
      <c r="AG594" s="8">
        <f>AE594/AF593</f>
        <v>0.99842188321935821</v>
      </c>
      <c r="AH594" s="8">
        <f>Z594*AG593*AG594</f>
        <v>11.651037114162543</v>
      </c>
      <c r="AI594" s="19">
        <f t="shared" si="642"/>
        <v>56.889829658996796</v>
      </c>
    </row>
    <row r="595" spans="2:46" x14ac:dyDescent="0.25">
      <c r="B595" s="31">
        <v>21</v>
      </c>
      <c r="C595" s="48">
        <f t="shared" si="633"/>
        <v>53.58491000182994</v>
      </c>
      <c r="D595" s="31">
        <f t="shared" si="634"/>
        <v>1.3965363613970609</v>
      </c>
      <c r="K595" s="13"/>
      <c r="L595" s="6">
        <v>21</v>
      </c>
      <c r="M595" s="1">
        <v>28.65</v>
      </c>
      <c r="N595" s="7">
        <f t="shared" si="635"/>
        <v>25.86</v>
      </c>
      <c r="O595" s="27">
        <v>37.479999999999997</v>
      </c>
      <c r="P595" s="26">
        <v>36.799999999999997</v>
      </c>
      <c r="Q595" s="3"/>
      <c r="R595" s="8">
        <f t="shared" si="636"/>
        <v>11.619999999999997</v>
      </c>
      <c r="S595" s="8">
        <f t="shared" si="637"/>
        <v>10.939999999999998</v>
      </c>
      <c r="T595" s="8">
        <f>R595/S594</f>
        <v>0.99656946826758097</v>
      </c>
      <c r="U595" s="8">
        <f>M595*T595*T594*T593</f>
        <v>22.869353724738829</v>
      </c>
      <c r="V595" s="19">
        <f t="shared" si="638"/>
        <v>52.597409670512491</v>
      </c>
      <c r="W595" s="13"/>
      <c r="X595" s="13"/>
      <c r="Y595" s="6">
        <v>21</v>
      </c>
      <c r="Z595" s="1">
        <v>10.47</v>
      </c>
      <c r="AA595" s="7">
        <f t="shared" si="639"/>
        <v>27.12</v>
      </c>
      <c r="AB595" s="27">
        <v>45.37</v>
      </c>
      <c r="AC595" s="26">
        <v>44.45</v>
      </c>
      <c r="AD595" s="3"/>
      <c r="AE595" s="8">
        <f t="shared" si="640"/>
        <v>18.249999999999996</v>
      </c>
      <c r="AF595" s="8">
        <f t="shared" si="641"/>
        <v>17.330000000000002</v>
      </c>
      <c r="AG595" s="8">
        <f>AE595/AF594</f>
        <v>0.99835886214442005</v>
      </c>
      <c r="AH595" s="8">
        <f>Z595*AG595*AG594*AG593</f>
        <v>9.4334749925904848</v>
      </c>
      <c r="AI595" s="19">
        <f t="shared" si="642"/>
        <v>46.061889612258227</v>
      </c>
    </row>
    <row r="596" spans="2:46" x14ac:dyDescent="0.25">
      <c r="B596" s="31">
        <v>28</v>
      </c>
      <c r="C596" s="48">
        <f t="shared" si="633"/>
        <v>48.734798711011187</v>
      </c>
      <c r="D596" s="31">
        <f t="shared" si="634"/>
        <v>2.5348514119268706</v>
      </c>
      <c r="K596" s="13"/>
      <c r="L596" s="6">
        <v>28</v>
      </c>
      <c r="M596" s="1">
        <v>25.64</v>
      </c>
      <c r="N596" s="7">
        <f t="shared" si="635"/>
        <v>25.86</v>
      </c>
      <c r="O596" s="26">
        <v>36.770000000000003</v>
      </c>
      <c r="P596" s="26">
        <v>36.39</v>
      </c>
      <c r="Q596" s="3"/>
      <c r="R596" s="8">
        <f t="shared" si="636"/>
        <v>10.910000000000004</v>
      </c>
      <c r="S596" s="8">
        <f t="shared" si="637"/>
        <v>10.530000000000001</v>
      </c>
      <c r="T596" s="8">
        <f>R596/S595</f>
        <v>0.99725776965265134</v>
      </c>
      <c r="U596" s="8">
        <f>M596*T596*T595*T594*T593</f>
        <v>20.410550340809099</v>
      </c>
      <c r="V596" s="19">
        <f t="shared" si="638"/>
        <v>46.942388088337403</v>
      </c>
      <c r="W596" s="13"/>
      <c r="X596" s="13"/>
      <c r="Y596" s="6">
        <v>28</v>
      </c>
      <c r="Z596" s="1">
        <v>8.89</v>
      </c>
      <c r="AA596" s="7">
        <f t="shared" si="639"/>
        <v>27.12</v>
      </c>
      <c r="AB596" s="26">
        <v>44.59</v>
      </c>
      <c r="AC596" s="26">
        <v>43.76</v>
      </c>
      <c r="AD596" s="3"/>
      <c r="AE596" s="8">
        <f t="shared" si="640"/>
        <v>17.470000000000002</v>
      </c>
      <c r="AF596" s="8">
        <f t="shared" si="641"/>
        <v>16.639999999999997</v>
      </c>
      <c r="AG596" s="8">
        <f>AE596/AF595</f>
        <v>1.0080784766301212</v>
      </c>
      <c r="AH596" s="8">
        <f>Z596*AG596*AG595*AG594*AG593</f>
        <v>8.0746019825927569</v>
      </c>
      <c r="AI596" s="19">
        <f t="shared" si="642"/>
        <v>39.426767493128693</v>
      </c>
    </row>
    <row r="597" spans="2:46" x14ac:dyDescent="0.25">
      <c r="B597" s="31">
        <v>35</v>
      </c>
      <c r="C597" s="48">
        <f t="shared" si="633"/>
        <v>41.200562960362831</v>
      </c>
      <c r="D597" s="31">
        <f t="shared" si="634"/>
        <v>2.7802786449184893</v>
      </c>
      <c r="K597" s="13"/>
      <c r="L597" s="6">
        <v>35</v>
      </c>
      <c r="M597" s="1">
        <v>21.43</v>
      </c>
      <c r="N597" s="7">
        <f t="shared" si="635"/>
        <v>25.86</v>
      </c>
      <c r="O597" s="26">
        <v>36.39</v>
      </c>
      <c r="P597" s="26">
        <v>36.04</v>
      </c>
      <c r="Q597" s="3"/>
      <c r="R597" s="8">
        <f t="shared" si="636"/>
        <v>10.530000000000001</v>
      </c>
      <c r="S597" s="8">
        <f t="shared" si="637"/>
        <v>10.18</v>
      </c>
      <c r="T597" s="8">
        <f>R597/S596</f>
        <v>1</v>
      </c>
      <c r="U597" s="8">
        <f>M597*T597*T596*T595*T594*T593</f>
        <v>17.059208026659086</v>
      </c>
      <c r="V597" s="19">
        <f t="shared" si="638"/>
        <v>39.234609076952822</v>
      </c>
      <c r="W597" s="13"/>
      <c r="X597" s="13"/>
      <c r="Y597" s="6">
        <v>35</v>
      </c>
      <c r="Z597" s="1">
        <v>7.91</v>
      </c>
      <c r="AA597" s="7">
        <f t="shared" si="639"/>
        <v>27.12</v>
      </c>
      <c r="AB597" s="26">
        <v>43.76</v>
      </c>
      <c r="AC597" s="26">
        <v>42.79</v>
      </c>
      <c r="AD597" s="3"/>
      <c r="AE597" s="8">
        <f t="shared" si="640"/>
        <v>16.639999999999997</v>
      </c>
      <c r="AF597" s="8">
        <f t="shared" si="641"/>
        <v>15.669999999999998</v>
      </c>
      <c r="AG597" s="8">
        <f>AE597/AF596</f>
        <v>1</v>
      </c>
      <c r="AH597" s="8">
        <f>Z597*AG597*AG596*AG595*AG594*AG593</f>
        <v>7.1844883782124516</v>
      </c>
      <c r="AI597" s="19">
        <f t="shared" si="642"/>
        <v>35.080509659240491</v>
      </c>
      <c r="AL597" s="18"/>
    </row>
    <row r="598" spans="2:46" x14ac:dyDescent="0.25">
      <c r="B598" s="31">
        <v>42</v>
      </c>
      <c r="C598" s="78">
        <f t="shared" si="633"/>
        <v>34.049213182706353</v>
      </c>
      <c r="D598" s="31">
        <f t="shared" si="634"/>
        <v>2.1443096626051759</v>
      </c>
      <c r="K598" s="13"/>
      <c r="L598" s="6">
        <v>42</v>
      </c>
      <c r="M598" s="1">
        <v>17.7</v>
      </c>
      <c r="N598" s="7">
        <f t="shared" si="635"/>
        <v>25.86</v>
      </c>
      <c r="O598" s="26">
        <v>36.08</v>
      </c>
      <c r="P598" s="26">
        <v>35.61</v>
      </c>
      <c r="Q598" s="3"/>
      <c r="R598" s="8">
        <f t="shared" si="636"/>
        <v>10.219999999999999</v>
      </c>
      <c r="S598" s="8">
        <f t="shared" si="637"/>
        <v>9.75</v>
      </c>
      <c r="T598" s="8">
        <f>R598/S597</f>
        <v>1.0039292730844793</v>
      </c>
      <c r="U598" s="8">
        <f>M598*T598*T597*T596*T595*T594*T593</f>
        <v>14.145329825045899</v>
      </c>
      <c r="V598" s="19">
        <f t="shared" si="638"/>
        <v>32.532957279314395</v>
      </c>
      <c r="W598" s="13"/>
      <c r="X598" s="13"/>
      <c r="Y598" s="6">
        <v>42</v>
      </c>
      <c r="Z598" s="1">
        <v>6.13</v>
      </c>
      <c r="AA598" s="7">
        <f t="shared" si="639"/>
        <v>27.12</v>
      </c>
      <c r="AB598" s="26">
        <v>42.82</v>
      </c>
      <c r="AC598" s="26">
        <v>41.83</v>
      </c>
      <c r="AD598" s="3"/>
      <c r="AE598" s="8">
        <f t="shared" si="640"/>
        <v>15.7</v>
      </c>
      <c r="AF598" s="8">
        <f t="shared" si="641"/>
        <v>14.709999999999997</v>
      </c>
      <c r="AG598" s="8">
        <f>AE598/AF597</f>
        <v>1.0019144862795151</v>
      </c>
      <c r="AH598" s="8">
        <f>Z598*AG598*AG597*AG596*AG595*AG594*AG593</f>
        <v>5.578410807025306</v>
      </c>
      <c r="AI598" s="19">
        <f t="shared" si="642"/>
        <v>27.238334018678252</v>
      </c>
    </row>
    <row r="599" spans="2:46" ht="15.75" thickBot="1" x14ac:dyDescent="0.3">
      <c r="T599" s="45">
        <f>SUM(T593:T598)</f>
        <v>5.7980863450542639</v>
      </c>
      <c r="AG599" s="45">
        <f>SUM(AG593:AG598)</f>
        <v>5.910681754250426</v>
      </c>
    </row>
    <row r="600" spans="2:46" ht="15.75" thickBot="1" x14ac:dyDescent="0.3">
      <c r="K600" s="15">
        <v>7000</v>
      </c>
      <c r="L600" s="93">
        <v>36239</v>
      </c>
      <c r="M600" s="94"/>
      <c r="N600" s="94"/>
      <c r="O600" s="94"/>
      <c r="P600" s="94"/>
      <c r="Q600" s="94"/>
      <c r="R600" s="94"/>
      <c r="S600" s="94"/>
      <c r="T600" s="94"/>
      <c r="U600" s="94"/>
      <c r="V600" s="95"/>
      <c r="W600" s="13"/>
      <c r="X600" s="15">
        <v>7001</v>
      </c>
      <c r="Y600" s="93">
        <v>36240</v>
      </c>
      <c r="Z600" s="94"/>
      <c r="AA600" s="94"/>
      <c r="AB600" s="94"/>
      <c r="AC600" s="94"/>
      <c r="AD600" s="94"/>
      <c r="AE600" s="94"/>
      <c r="AF600" s="94"/>
      <c r="AG600" s="94"/>
      <c r="AH600" s="94"/>
      <c r="AI600" s="95"/>
    </row>
    <row r="601" spans="2:46" ht="57" x14ac:dyDescent="0.25">
      <c r="B601" s="31" t="s">
        <v>51</v>
      </c>
      <c r="C601" s="31" t="s">
        <v>49</v>
      </c>
      <c r="D601" s="31" t="s">
        <v>50</v>
      </c>
      <c r="K601" s="13"/>
      <c r="L601" s="10" t="s">
        <v>0</v>
      </c>
      <c r="M601" s="11" t="s">
        <v>1</v>
      </c>
      <c r="N601" s="11" t="s">
        <v>2</v>
      </c>
      <c r="O601" s="11" t="s">
        <v>3</v>
      </c>
      <c r="P601" s="12" t="s">
        <v>4</v>
      </c>
      <c r="Q601" s="12" t="s">
        <v>5</v>
      </c>
      <c r="R601" s="11" t="s">
        <v>9</v>
      </c>
      <c r="S601" s="11" t="s">
        <v>10</v>
      </c>
      <c r="T601" s="11" t="s">
        <v>6</v>
      </c>
      <c r="U601" s="11" t="s">
        <v>7</v>
      </c>
      <c r="V601" s="5" t="s">
        <v>8</v>
      </c>
      <c r="W601" s="13"/>
      <c r="X601" s="13"/>
      <c r="Y601" s="10" t="s">
        <v>0</v>
      </c>
      <c r="Z601" s="11" t="s">
        <v>1</v>
      </c>
      <c r="AA601" s="11" t="s">
        <v>2</v>
      </c>
      <c r="AB601" s="11" t="s">
        <v>3</v>
      </c>
      <c r="AC601" s="12" t="s">
        <v>4</v>
      </c>
      <c r="AD601" s="12" t="s">
        <v>5</v>
      </c>
      <c r="AE601" s="11" t="s">
        <v>9</v>
      </c>
      <c r="AF601" s="11" t="s">
        <v>10</v>
      </c>
      <c r="AG601" s="11" t="s">
        <v>6</v>
      </c>
      <c r="AH601" s="11" t="s">
        <v>7</v>
      </c>
      <c r="AI601" s="5" t="s">
        <v>8</v>
      </c>
    </row>
    <row r="602" spans="2:46" x14ac:dyDescent="0.25">
      <c r="B602" s="31">
        <v>0</v>
      </c>
      <c r="C602" s="48">
        <f>AVERAGE(AI592,AI602)</f>
        <v>100</v>
      </c>
      <c r="D602" s="31">
        <f>STDEV(AI592,AI602)</f>
        <v>0</v>
      </c>
      <c r="L602" s="6">
        <v>0</v>
      </c>
      <c r="M602" s="1">
        <v>43.87</v>
      </c>
      <c r="N602" s="26">
        <v>26.64</v>
      </c>
      <c r="O602" s="9"/>
      <c r="P602" s="26">
        <v>45.65</v>
      </c>
      <c r="Q602" s="7">
        <f>P602-N602</f>
        <v>19.009999999999998</v>
      </c>
      <c r="R602" s="2"/>
      <c r="S602" s="2"/>
      <c r="T602" s="2"/>
      <c r="U602" s="8">
        <f>M602</f>
        <v>43.87</v>
      </c>
      <c r="V602" s="19">
        <f>100*U602/$M$602</f>
        <v>100</v>
      </c>
      <c r="W602" s="13"/>
      <c r="X602" s="13"/>
      <c r="Y602" s="6">
        <v>0</v>
      </c>
      <c r="Z602" s="1">
        <v>20.25</v>
      </c>
      <c r="AA602" s="26">
        <v>25.25</v>
      </c>
      <c r="AB602" s="9"/>
      <c r="AC602" s="26">
        <v>45.11</v>
      </c>
      <c r="AD602" s="7">
        <f>AC602-AA602</f>
        <v>19.86</v>
      </c>
      <c r="AE602" s="2"/>
      <c r="AF602" s="2"/>
      <c r="AG602" s="2"/>
      <c r="AH602" s="8">
        <f>Z602</f>
        <v>20.25</v>
      </c>
      <c r="AI602" s="19">
        <f>100*AH602/$Z$602</f>
        <v>100</v>
      </c>
      <c r="AJ602" s="102" t="s">
        <v>45</v>
      </c>
      <c r="AK602" s="103"/>
      <c r="AL602" s="103"/>
      <c r="AM602" s="103"/>
      <c r="AN602" s="103"/>
      <c r="AO602" s="103"/>
      <c r="AP602" s="103"/>
      <c r="AQ602" s="103"/>
      <c r="AR602" s="103"/>
      <c r="AS602" s="103"/>
      <c r="AT602" s="104"/>
    </row>
    <row r="603" spans="2:46" x14ac:dyDescent="0.25">
      <c r="B603" s="31">
        <v>7</v>
      </c>
      <c r="C603" s="78">
        <f t="shared" ref="C603:C608" si="643">AVERAGE(AI593,AI603)</f>
        <v>79.811539457757618</v>
      </c>
      <c r="D603" s="31">
        <f t="shared" ref="D603:D608" si="644">STDEV(AI593,AI603)</f>
        <v>2.1411700553387414</v>
      </c>
      <c r="L603" s="6">
        <v>7</v>
      </c>
      <c r="M603" s="1">
        <v>44.77</v>
      </c>
      <c r="N603" s="7">
        <f t="shared" ref="N603:N608" si="645">N602</f>
        <v>26.64</v>
      </c>
      <c r="O603" s="27">
        <v>42.6</v>
      </c>
      <c r="P603" s="26">
        <v>42.28</v>
      </c>
      <c r="Q603" s="3"/>
      <c r="R603" s="8">
        <f t="shared" ref="R603:R608" si="646">O603-N603</f>
        <v>15.96</v>
      </c>
      <c r="S603" s="8">
        <f t="shared" ref="S603:S608" si="647">P603-N603</f>
        <v>15.64</v>
      </c>
      <c r="T603" s="44">
        <f>R603/Q602</f>
        <v>0.83955812730142043</v>
      </c>
      <c r="U603" s="8">
        <f>M603*T603</f>
        <v>37.587017359284594</v>
      </c>
      <c r="V603" s="19">
        <f t="shared" ref="V603:V608" si="648">100*U603/$M$602</f>
        <v>85.678179528800086</v>
      </c>
      <c r="W603" s="13"/>
      <c r="X603" s="13"/>
      <c r="Y603" s="6">
        <v>7</v>
      </c>
      <c r="Z603" s="1">
        <v>18.149999999999999</v>
      </c>
      <c r="AA603" s="7">
        <f t="shared" ref="AA603:AA608" si="649">AA602</f>
        <v>25.25</v>
      </c>
      <c r="AB603" s="27">
        <v>43.27</v>
      </c>
      <c r="AC603" s="26">
        <v>42.57</v>
      </c>
      <c r="AD603" s="3"/>
      <c r="AE603" s="8">
        <f t="shared" ref="AE603:AE608" si="650">AB603-AA603</f>
        <v>18.020000000000003</v>
      </c>
      <c r="AF603" s="8">
        <f t="shared" ref="AF603:AF608" si="651">AC603-AA603</f>
        <v>17.32</v>
      </c>
      <c r="AG603" s="8">
        <f>AE603/AD602</f>
        <v>0.907351460221551</v>
      </c>
      <c r="AH603" s="8">
        <f>Z603*AG603</f>
        <v>16.46842900302115</v>
      </c>
      <c r="AI603" s="19">
        <f t="shared" ref="AI603:AI608" si="652">100*AH603/$Z$602</f>
        <v>81.325575323561225</v>
      </c>
      <c r="AJ603" s="105"/>
      <c r="AK603" s="106"/>
      <c r="AL603" s="106"/>
      <c r="AM603" s="106"/>
      <c r="AN603" s="106"/>
      <c r="AO603" s="106"/>
      <c r="AP603" s="106"/>
      <c r="AQ603" s="106"/>
      <c r="AR603" s="106"/>
      <c r="AS603" s="106"/>
      <c r="AT603" s="107"/>
    </row>
    <row r="604" spans="2:46" x14ac:dyDescent="0.25">
      <c r="B604" s="31">
        <v>14</v>
      </c>
      <c r="C604" s="48">
        <f t="shared" si="643"/>
        <v>59.930577060272491</v>
      </c>
      <c r="D604" s="31">
        <f t="shared" si="644"/>
        <v>4.3002662146348314</v>
      </c>
      <c r="K604" s="13"/>
      <c r="L604" s="6">
        <v>14</v>
      </c>
      <c r="M604" s="1">
        <v>34.31</v>
      </c>
      <c r="N604" s="7">
        <f t="shared" si="645"/>
        <v>26.64</v>
      </c>
      <c r="O604" s="27">
        <v>42.26</v>
      </c>
      <c r="P604" s="26">
        <v>41.81</v>
      </c>
      <c r="Q604" s="3"/>
      <c r="R604" s="8">
        <f t="shared" si="646"/>
        <v>15.619999999999997</v>
      </c>
      <c r="S604" s="8">
        <f t="shared" si="647"/>
        <v>15.170000000000002</v>
      </c>
      <c r="T604" s="8">
        <f>R604/S603</f>
        <v>0.99872122762148319</v>
      </c>
      <c r="U604" s="8">
        <f>M604*T603*T604</f>
        <v>28.768404003277318</v>
      </c>
      <c r="V604" s="19">
        <f t="shared" si="648"/>
        <v>65.576485076994118</v>
      </c>
      <c r="W604" s="13"/>
      <c r="X604" s="13"/>
      <c r="Y604" s="6">
        <v>14</v>
      </c>
      <c r="Z604" s="1">
        <v>14.07</v>
      </c>
      <c r="AA604" s="7">
        <f t="shared" si="649"/>
        <v>25.25</v>
      </c>
      <c r="AB604" s="27">
        <v>42.55</v>
      </c>
      <c r="AC604" s="26">
        <v>41.62</v>
      </c>
      <c r="AD604" s="3"/>
      <c r="AE604" s="8">
        <f t="shared" si="650"/>
        <v>17.299999999999997</v>
      </c>
      <c r="AF604" s="8">
        <f t="shared" si="651"/>
        <v>16.369999999999997</v>
      </c>
      <c r="AG604" s="8">
        <f>AE604/AF603</f>
        <v>0.9988452655889144</v>
      </c>
      <c r="AH604" s="8">
        <f>Z604*AG603*AG604</f>
        <v>12.751693203463507</v>
      </c>
      <c r="AI604" s="19">
        <f t="shared" si="652"/>
        <v>62.971324461548186</v>
      </c>
    </row>
    <row r="605" spans="2:46" x14ac:dyDescent="0.25">
      <c r="B605" s="31">
        <v>21</v>
      </c>
      <c r="C605" s="48">
        <f t="shared" si="643"/>
        <v>48.65946970770635</v>
      </c>
      <c r="D605" s="31">
        <f t="shared" si="644"/>
        <v>3.6735330003331343</v>
      </c>
      <c r="K605" s="13"/>
      <c r="L605" s="6">
        <v>21</v>
      </c>
      <c r="M605" s="1">
        <v>28.31</v>
      </c>
      <c r="N605" s="7">
        <f t="shared" si="645"/>
        <v>26.64</v>
      </c>
      <c r="O605" s="27">
        <v>41.94</v>
      </c>
      <c r="P605" s="26">
        <v>41.67</v>
      </c>
      <c r="Q605" s="3"/>
      <c r="R605" s="8">
        <f t="shared" si="646"/>
        <v>15.299999999999997</v>
      </c>
      <c r="S605" s="8">
        <f t="shared" si="647"/>
        <v>15.030000000000001</v>
      </c>
      <c r="T605" s="8">
        <f>R605/S604</f>
        <v>1.0085695451549108</v>
      </c>
      <c r="U605" s="8">
        <f>M605*T605*T604*T603</f>
        <v>23.940916413151758</v>
      </c>
      <c r="V605" s="19">
        <f t="shared" si="648"/>
        <v>54.572410333147388</v>
      </c>
      <c r="W605" s="13"/>
      <c r="X605" s="13"/>
      <c r="Y605" s="6">
        <v>21</v>
      </c>
      <c r="Z605" s="1">
        <v>11.39</v>
      </c>
      <c r="AA605" s="7">
        <f t="shared" si="649"/>
        <v>25.25</v>
      </c>
      <c r="AB605" s="27">
        <v>41.71</v>
      </c>
      <c r="AC605" s="26">
        <v>40.89</v>
      </c>
      <c r="AD605" s="3"/>
      <c r="AE605" s="8">
        <f t="shared" si="650"/>
        <v>16.46</v>
      </c>
      <c r="AF605" s="8">
        <f t="shared" si="651"/>
        <v>15.64</v>
      </c>
      <c r="AG605" s="8">
        <f>AE605/AF604</f>
        <v>1.0054978619425781</v>
      </c>
      <c r="AH605" s="8">
        <f>Z605*AG605*AG604*AG603</f>
        <v>10.379552585138782</v>
      </c>
      <c r="AI605" s="19">
        <f t="shared" si="652"/>
        <v>51.257049803154473</v>
      </c>
    </row>
    <row r="606" spans="2:46" x14ac:dyDescent="0.25">
      <c r="B606" s="31">
        <v>28</v>
      </c>
      <c r="C606" s="48">
        <f t="shared" si="643"/>
        <v>42.34577860075018</v>
      </c>
      <c r="D606" s="31">
        <f t="shared" si="644"/>
        <v>4.1281050971160109</v>
      </c>
      <c r="K606" s="13"/>
      <c r="L606" s="6">
        <v>28</v>
      </c>
      <c r="M606" s="1">
        <v>26.09</v>
      </c>
      <c r="N606" s="7">
        <f t="shared" si="645"/>
        <v>26.64</v>
      </c>
      <c r="O606" s="26">
        <v>41.74</v>
      </c>
      <c r="P606" s="26">
        <v>41.36</v>
      </c>
      <c r="Q606" s="3"/>
      <c r="R606" s="8">
        <f t="shared" si="646"/>
        <v>15.100000000000001</v>
      </c>
      <c r="S606" s="8">
        <f t="shared" si="647"/>
        <v>14.719999999999999</v>
      </c>
      <c r="T606" s="8">
        <f>R606/S605</f>
        <v>1.0046573519627413</v>
      </c>
      <c r="U606" s="8">
        <f>M606*T606*T605*T604*T603</f>
        <v>22.166286734687596</v>
      </c>
      <c r="V606" s="19">
        <f t="shared" si="648"/>
        <v>50.527209333684972</v>
      </c>
      <c r="W606" s="13"/>
      <c r="X606" s="13"/>
      <c r="Y606" s="6">
        <v>28</v>
      </c>
      <c r="Z606" s="1">
        <v>10.02</v>
      </c>
      <c r="AA606" s="7">
        <f t="shared" si="649"/>
        <v>25.25</v>
      </c>
      <c r="AB606" s="26">
        <v>40.950000000000003</v>
      </c>
      <c r="AC606" s="26">
        <v>40.130000000000003</v>
      </c>
      <c r="AD606" s="3"/>
      <c r="AE606" s="8">
        <f t="shared" si="650"/>
        <v>15.700000000000003</v>
      </c>
      <c r="AF606" s="8">
        <f t="shared" si="651"/>
        <v>14.880000000000003</v>
      </c>
      <c r="AG606" s="8">
        <f>AE606/AF605</f>
        <v>1.00383631713555</v>
      </c>
      <c r="AH606" s="8">
        <f>Z606*AG606*AG605*AG604*AG603</f>
        <v>9.1661199159452611</v>
      </c>
      <c r="AI606" s="19">
        <f t="shared" si="652"/>
        <v>45.264789708371659</v>
      </c>
    </row>
    <row r="607" spans="2:46" x14ac:dyDescent="0.25">
      <c r="B607" s="31">
        <v>35</v>
      </c>
      <c r="C607" s="48">
        <f t="shared" si="643"/>
        <v>36.179629855731505</v>
      </c>
      <c r="D607" s="31">
        <f t="shared" si="644"/>
        <v>1.554390688555779</v>
      </c>
      <c r="K607" s="13"/>
      <c r="L607" s="6">
        <v>35</v>
      </c>
      <c r="M607" s="1">
        <v>22.35</v>
      </c>
      <c r="N607" s="7">
        <f t="shared" si="645"/>
        <v>26.64</v>
      </c>
      <c r="O607" s="26">
        <v>41.32</v>
      </c>
      <c r="P607" s="26">
        <v>40.89</v>
      </c>
      <c r="Q607" s="3"/>
      <c r="R607" s="8">
        <f t="shared" si="646"/>
        <v>14.68</v>
      </c>
      <c r="S607" s="8">
        <f t="shared" si="647"/>
        <v>14.25</v>
      </c>
      <c r="T607" s="8">
        <f>R607/S606</f>
        <v>0.99728260869565222</v>
      </c>
      <c r="U607" s="8">
        <f>M607*T607*T606*T605*T604*T603</f>
        <v>18.937150939363143</v>
      </c>
      <c r="V607" s="19">
        <f t="shared" si="648"/>
        <v>43.16651684377284</v>
      </c>
      <c r="W607" s="13"/>
      <c r="X607" s="13"/>
      <c r="Y607" s="6">
        <v>35</v>
      </c>
      <c r="Z607" s="1">
        <v>8.2799999999999994</v>
      </c>
      <c r="AA607" s="7">
        <f t="shared" si="649"/>
        <v>25.25</v>
      </c>
      <c r="AB607" s="26">
        <v>40.08</v>
      </c>
      <c r="AC607" s="26">
        <v>39.020000000000003</v>
      </c>
      <c r="AD607" s="3"/>
      <c r="AE607" s="8">
        <f t="shared" si="650"/>
        <v>14.829999999999998</v>
      </c>
      <c r="AF607" s="8">
        <f t="shared" si="651"/>
        <v>13.770000000000003</v>
      </c>
      <c r="AG607" s="8">
        <f>AE607/AF606</f>
        <v>0.99663978494623628</v>
      </c>
      <c r="AH607" s="8">
        <f>Z607*AG607*AG606*AG605*AG604*AG603</f>
        <v>7.548946885575063</v>
      </c>
      <c r="AI607" s="19">
        <f t="shared" si="652"/>
        <v>37.278750052222527</v>
      </c>
    </row>
    <row r="608" spans="2:46" x14ac:dyDescent="0.25">
      <c r="B608" s="31">
        <v>42</v>
      </c>
      <c r="C608" s="78">
        <f t="shared" si="643"/>
        <v>28.594182636734125</v>
      </c>
      <c r="D608" s="31">
        <f t="shared" si="644"/>
        <v>1.9174595041794316</v>
      </c>
      <c r="K608" s="13"/>
      <c r="L608" s="6">
        <v>42</v>
      </c>
      <c r="M608" s="1">
        <v>18.21</v>
      </c>
      <c r="N608" s="7">
        <f t="shared" si="645"/>
        <v>26.64</v>
      </c>
      <c r="O608" s="26">
        <v>41.05</v>
      </c>
      <c r="P608" s="26">
        <v>40.61</v>
      </c>
      <c r="Q608" s="3"/>
      <c r="R608" s="8">
        <f t="shared" si="646"/>
        <v>14.409999999999997</v>
      </c>
      <c r="S608" s="8">
        <f t="shared" si="647"/>
        <v>13.969999999999999</v>
      </c>
      <c r="T608" s="8">
        <f>R608/S607</f>
        <v>1.0112280701754384</v>
      </c>
      <c r="U608" s="8">
        <f>M608*T608*T607*T606*T605*T604*T603</f>
        <v>15.60257128807133</v>
      </c>
      <c r="V608" s="19">
        <f t="shared" si="648"/>
        <v>35.565469086098311</v>
      </c>
      <c r="W608" s="13"/>
      <c r="X608" s="13"/>
      <c r="Y608" s="6">
        <v>42</v>
      </c>
      <c r="Z608" s="1">
        <v>6.59</v>
      </c>
      <c r="AA608" s="7">
        <f t="shared" si="649"/>
        <v>25.25</v>
      </c>
      <c r="AB608" s="26">
        <v>39.15</v>
      </c>
      <c r="AC608" s="26">
        <v>38.25</v>
      </c>
      <c r="AD608" s="3"/>
      <c r="AE608" s="8">
        <f t="shared" si="650"/>
        <v>13.899999999999999</v>
      </c>
      <c r="AF608" s="8">
        <f t="shared" si="651"/>
        <v>13</v>
      </c>
      <c r="AG608" s="8">
        <f>AE608/AF607</f>
        <v>1.0094408133623816</v>
      </c>
      <c r="AH608" s="8">
        <f>Z608*AG608*AG607*AG606*AG605*AG604*AG603</f>
        <v>6.0648813290949741</v>
      </c>
      <c r="AI608" s="19">
        <f t="shared" si="652"/>
        <v>29.950031254789995</v>
      </c>
    </row>
    <row r="609" spans="1:35" x14ac:dyDescent="0.25">
      <c r="K609" s="13"/>
      <c r="L609" s="34"/>
      <c r="M609" s="18"/>
      <c r="N609" s="18"/>
      <c r="O609" s="18"/>
      <c r="P609" s="18"/>
      <c r="Q609" s="18"/>
      <c r="R609" s="33"/>
      <c r="S609" s="33"/>
      <c r="T609" s="45">
        <f>SUM(T603:T608)</f>
        <v>5.8600169309116463</v>
      </c>
      <c r="U609" s="33"/>
      <c r="V609" s="32"/>
      <c r="W609" s="13"/>
      <c r="X609" s="13"/>
      <c r="Y609" s="34"/>
      <c r="Z609" s="18"/>
      <c r="AA609" s="18"/>
      <c r="AB609" s="18"/>
      <c r="AC609" s="18"/>
      <c r="AD609" s="18"/>
      <c r="AE609" s="33"/>
      <c r="AF609" s="33"/>
      <c r="AG609" s="45">
        <f>SUM(AG603:AG608)</f>
        <v>5.9216115031972114</v>
      </c>
      <c r="AH609" s="33"/>
      <c r="AI609" s="32"/>
    </row>
    <row r="610" spans="1:35" ht="15.75" thickBot="1" x14ac:dyDescent="0.3"/>
    <row r="611" spans="1:35" ht="15.75" thickBot="1" x14ac:dyDescent="0.3">
      <c r="A611" s="35">
        <v>30</v>
      </c>
      <c r="B611" s="35" t="s">
        <v>22</v>
      </c>
      <c r="C611" s="35"/>
      <c r="D611" s="35"/>
      <c r="E611" s="35"/>
      <c r="F611" s="35"/>
      <c r="G611" s="35"/>
      <c r="H611" s="35"/>
      <c r="I611" s="35"/>
      <c r="J611" s="35"/>
      <c r="K611" s="15">
        <v>7000</v>
      </c>
      <c r="L611" s="93">
        <v>36308</v>
      </c>
      <c r="M611" s="94"/>
      <c r="N611" s="94"/>
      <c r="O611" s="94"/>
      <c r="P611" s="94"/>
      <c r="Q611" s="94"/>
      <c r="R611" s="94"/>
      <c r="S611" s="94"/>
      <c r="T611" s="94"/>
      <c r="U611" s="94"/>
      <c r="V611" s="95"/>
      <c r="W611" s="13"/>
      <c r="X611" s="15">
        <v>7001</v>
      </c>
      <c r="Y611" s="93">
        <v>36309</v>
      </c>
      <c r="Z611" s="94"/>
      <c r="AA611" s="94"/>
      <c r="AB611" s="94"/>
      <c r="AC611" s="94"/>
      <c r="AD611" s="94"/>
      <c r="AE611" s="94"/>
      <c r="AF611" s="94"/>
      <c r="AG611" s="94"/>
      <c r="AH611" s="94"/>
      <c r="AI611" s="95"/>
    </row>
    <row r="612" spans="1:35" ht="57" x14ac:dyDescent="0.25">
      <c r="B612" s="31" t="s">
        <v>52</v>
      </c>
      <c r="C612" s="31" t="s">
        <v>49</v>
      </c>
      <c r="D612" s="31" t="s">
        <v>50</v>
      </c>
      <c r="K612" s="13"/>
      <c r="L612" s="10" t="s">
        <v>0</v>
      </c>
      <c r="M612" s="11" t="s">
        <v>1</v>
      </c>
      <c r="N612" s="11" t="s">
        <v>2</v>
      </c>
      <c r="O612" s="11" t="s">
        <v>3</v>
      </c>
      <c r="P612" s="12" t="s">
        <v>4</v>
      </c>
      <c r="Q612" s="12" t="s">
        <v>5</v>
      </c>
      <c r="R612" s="11" t="s">
        <v>9</v>
      </c>
      <c r="S612" s="11" t="s">
        <v>10</v>
      </c>
      <c r="T612" s="11" t="s">
        <v>6</v>
      </c>
      <c r="U612" s="11" t="s">
        <v>7</v>
      </c>
      <c r="V612" s="5" t="s">
        <v>8</v>
      </c>
      <c r="W612" s="13"/>
      <c r="X612" s="13"/>
      <c r="Y612" s="10" t="s">
        <v>0</v>
      </c>
      <c r="Z612" s="11" t="s">
        <v>1</v>
      </c>
      <c r="AA612" s="11" t="s">
        <v>2</v>
      </c>
      <c r="AB612" s="11" t="s">
        <v>3</v>
      </c>
      <c r="AC612" s="12" t="s">
        <v>4</v>
      </c>
      <c r="AD612" s="12" t="s">
        <v>5</v>
      </c>
      <c r="AE612" s="11" t="s">
        <v>9</v>
      </c>
      <c r="AF612" s="11" t="s">
        <v>10</v>
      </c>
      <c r="AG612" s="11" t="s">
        <v>6</v>
      </c>
      <c r="AH612" s="11" t="s">
        <v>7</v>
      </c>
      <c r="AI612" s="5" t="s">
        <v>8</v>
      </c>
    </row>
    <row r="613" spans="1:35" x14ac:dyDescent="0.25">
      <c r="B613" s="31">
        <v>0</v>
      </c>
      <c r="C613" s="48">
        <f>AVERAGE(V613,V623)</f>
        <v>100</v>
      </c>
      <c r="D613" s="31">
        <f>STDEV(V613,V623)</f>
        <v>0</v>
      </c>
      <c r="K613" s="13"/>
      <c r="L613" s="6">
        <v>0</v>
      </c>
      <c r="M613" s="1">
        <v>48.33</v>
      </c>
      <c r="N613" s="26">
        <v>25.04</v>
      </c>
      <c r="O613" s="9"/>
      <c r="P613" s="26">
        <v>40.69</v>
      </c>
      <c r="Q613" s="7">
        <f>P613-N613</f>
        <v>15.649999999999999</v>
      </c>
      <c r="R613" s="2"/>
      <c r="S613" s="2"/>
      <c r="T613" s="2"/>
      <c r="U613" s="8">
        <f>M613</f>
        <v>48.33</v>
      </c>
      <c r="V613" s="19">
        <f>100*U613/$M$613</f>
        <v>100</v>
      </c>
      <c r="W613" s="13"/>
      <c r="X613" s="13"/>
      <c r="Y613" s="6">
        <v>0</v>
      </c>
      <c r="Z613" s="1">
        <v>21.22</v>
      </c>
      <c r="AA613" s="26">
        <v>25.63</v>
      </c>
      <c r="AB613" s="9"/>
      <c r="AC613" s="26">
        <v>35.6</v>
      </c>
      <c r="AD613" s="7">
        <f>AC613-AA613</f>
        <v>9.9700000000000024</v>
      </c>
      <c r="AE613" s="2"/>
      <c r="AF613" s="2"/>
      <c r="AG613" s="2"/>
      <c r="AH613" s="8">
        <f>Z613</f>
        <v>21.22</v>
      </c>
      <c r="AI613" s="19">
        <f>100*AH613/$Z$613</f>
        <v>100</v>
      </c>
    </row>
    <row r="614" spans="1:35" x14ac:dyDescent="0.25">
      <c r="B614" s="31">
        <v>7</v>
      </c>
      <c r="C614" s="78">
        <f t="shared" ref="C614:C619" si="653">AVERAGE(V614,V624)</f>
        <v>60.174239597873843</v>
      </c>
      <c r="D614" s="31">
        <f t="shared" ref="D614:D619" si="654">STDEV(V614,V624)</f>
        <v>0.49013915595530222</v>
      </c>
      <c r="K614" s="13"/>
      <c r="L614" s="29">
        <v>9</v>
      </c>
      <c r="M614" s="23">
        <v>36.33</v>
      </c>
      <c r="N614" s="7">
        <f t="shared" ref="N614:N619" si="655">N613</f>
        <v>25.04</v>
      </c>
      <c r="O614" s="27">
        <v>37.64</v>
      </c>
      <c r="P614" s="26">
        <v>37.47</v>
      </c>
      <c r="Q614" s="3"/>
      <c r="R614" s="8">
        <f t="shared" ref="R614:R619" si="656">O614-N614</f>
        <v>12.600000000000001</v>
      </c>
      <c r="S614" s="8">
        <f t="shared" ref="S614:S619" si="657">P614-N614</f>
        <v>12.43</v>
      </c>
      <c r="T614" s="8">
        <f>R614/Q613</f>
        <v>0.80511182108626211</v>
      </c>
      <c r="U614" s="8">
        <f>M614*T614</f>
        <v>29.2497124600639</v>
      </c>
      <c r="V614" s="19">
        <f t="shared" ref="V614:V619" si="658">100*U614/$M$613</f>
        <v>60.520820318774888</v>
      </c>
      <c r="W614" s="13"/>
      <c r="X614" s="13"/>
      <c r="Y614" s="29">
        <v>9</v>
      </c>
      <c r="Z614" s="21">
        <v>13.48</v>
      </c>
      <c r="AA614" s="7">
        <f t="shared" ref="AA614:AA619" si="659">AA613</f>
        <v>25.63</v>
      </c>
      <c r="AB614" s="27">
        <v>34.89</v>
      </c>
      <c r="AC614" s="26">
        <v>34.700000000000003</v>
      </c>
      <c r="AD614" s="3"/>
      <c r="AE614" s="8">
        <f t="shared" ref="AE614:AE619" si="660">AB614-AA614</f>
        <v>9.2600000000000016</v>
      </c>
      <c r="AF614" s="8">
        <f t="shared" ref="AF614:AF619" si="661">AC614-AA614</f>
        <v>9.0700000000000038</v>
      </c>
      <c r="AG614" s="44">
        <f>AE614/AD613</f>
        <v>0.92878635907723162</v>
      </c>
      <c r="AH614" s="8">
        <f>Z614*AG614</f>
        <v>12.520040120361083</v>
      </c>
      <c r="AI614" s="19">
        <f t="shared" ref="AI614:AI619" si="662">100*AH614/$Z$613</f>
        <v>59.001131575688419</v>
      </c>
    </row>
    <row r="615" spans="1:35" x14ac:dyDescent="0.25">
      <c r="B615" s="31">
        <v>14</v>
      </c>
      <c r="C615" s="48">
        <f t="shared" si="653"/>
        <v>54.773522742130247</v>
      </c>
      <c r="D615" s="31">
        <f t="shared" si="654"/>
        <v>4.7585711848878907</v>
      </c>
      <c r="K615" s="13"/>
      <c r="L615" s="6">
        <v>14</v>
      </c>
      <c r="M615" s="1">
        <v>34.76</v>
      </c>
      <c r="N615" s="7">
        <f t="shared" si="655"/>
        <v>25.04</v>
      </c>
      <c r="O615" s="27">
        <v>37.520000000000003</v>
      </c>
      <c r="P615" s="26">
        <v>37.08</v>
      </c>
      <c r="Q615" s="3"/>
      <c r="R615" s="8">
        <f t="shared" si="656"/>
        <v>12.480000000000004</v>
      </c>
      <c r="S615" s="8">
        <f t="shared" si="657"/>
        <v>12.04</v>
      </c>
      <c r="T615" s="8">
        <f>R615/S614</f>
        <v>1.0040225261464204</v>
      </c>
      <c r="U615" s="8">
        <f>M615*T614*T615</f>
        <v>28.09826005824311</v>
      </c>
      <c r="V615" s="19">
        <f t="shared" si="658"/>
        <v>58.138340695723379</v>
      </c>
      <c r="W615" s="13"/>
      <c r="X615" s="13"/>
      <c r="Y615" s="6">
        <v>14</v>
      </c>
      <c r="Z615" s="1">
        <v>12.01</v>
      </c>
      <c r="AA615" s="7">
        <f t="shared" si="659"/>
        <v>25.63</v>
      </c>
      <c r="AB615" s="27">
        <v>34.729999999999997</v>
      </c>
      <c r="AC615" s="26">
        <v>33.86</v>
      </c>
      <c r="AD615" s="3"/>
      <c r="AE615" s="8">
        <f t="shared" si="660"/>
        <v>9.0999999999999979</v>
      </c>
      <c r="AF615" s="8">
        <f t="shared" si="661"/>
        <v>8.23</v>
      </c>
      <c r="AG615" s="8">
        <f>AE615/AF614</f>
        <v>1.0033076074972429</v>
      </c>
      <c r="AH615" s="8">
        <f>Z615*AG614*AG615</f>
        <v>11.191619621820248</v>
      </c>
      <c r="AI615" s="19">
        <f t="shared" si="662"/>
        <v>52.740903024600605</v>
      </c>
    </row>
    <row r="616" spans="1:35" x14ac:dyDescent="0.25">
      <c r="B616" s="31">
        <v>21</v>
      </c>
      <c r="C616" s="48">
        <f t="shared" si="653"/>
        <v>52.692688352998701</v>
      </c>
      <c r="D616" s="31">
        <f t="shared" si="654"/>
        <v>0.74256967304439248</v>
      </c>
      <c r="K616" s="13"/>
      <c r="L616" s="6">
        <v>21</v>
      </c>
      <c r="M616" s="1">
        <v>31.53</v>
      </c>
      <c r="N616" s="7">
        <f t="shared" si="655"/>
        <v>25.04</v>
      </c>
      <c r="O616" s="27">
        <v>37.19</v>
      </c>
      <c r="P616" s="26">
        <v>36.83</v>
      </c>
      <c r="Q616" s="3"/>
      <c r="R616" s="8">
        <f t="shared" si="656"/>
        <v>12.149999999999999</v>
      </c>
      <c r="S616" s="8">
        <f t="shared" si="657"/>
        <v>11.79</v>
      </c>
      <c r="T616" s="8">
        <f>R616/S615</f>
        <v>1.0091362126245846</v>
      </c>
      <c r="U616" s="8">
        <f>M616*T616*T615*T614</f>
        <v>25.720145536603926</v>
      </c>
      <c r="V616" s="19">
        <f t="shared" si="658"/>
        <v>53.217764404311872</v>
      </c>
      <c r="W616" s="13"/>
      <c r="X616" s="13"/>
      <c r="Y616" s="6">
        <v>21</v>
      </c>
      <c r="Z616" s="1">
        <v>10.72</v>
      </c>
      <c r="AA616" s="7">
        <f t="shared" si="659"/>
        <v>25.63</v>
      </c>
      <c r="AB616" s="27">
        <v>33.9</v>
      </c>
      <c r="AC616" s="26">
        <v>33.26</v>
      </c>
      <c r="AD616" s="3"/>
      <c r="AE616" s="8">
        <f t="shared" si="660"/>
        <v>8.27</v>
      </c>
      <c r="AF616" s="8">
        <f t="shared" si="661"/>
        <v>7.629999999999999</v>
      </c>
      <c r="AG616" s="8">
        <f>AE616/AF615</f>
        <v>1.0048602673147022</v>
      </c>
      <c r="AH616" s="8">
        <f>Z616*AG616*AG615*AG614</f>
        <v>10.038074008806968</v>
      </c>
      <c r="AI616" s="19">
        <f t="shared" si="662"/>
        <v>47.304778552341979</v>
      </c>
    </row>
    <row r="617" spans="1:35" x14ac:dyDescent="0.25">
      <c r="B617" s="31">
        <v>28</v>
      </c>
      <c r="C617" s="48">
        <f t="shared" si="653"/>
        <v>47.710594636698247</v>
      </c>
      <c r="D617" s="31">
        <f t="shared" si="654"/>
        <v>3.822673987905266E-2</v>
      </c>
      <c r="K617" s="13"/>
      <c r="L617" s="6">
        <v>28</v>
      </c>
      <c r="M617" s="1">
        <v>27.99</v>
      </c>
      <c r="N617" s="7">
        <f t="shared" si="655"/>
        <v>25.04</v>
      </c>
      <c r="O617" s="26">
        <v>36.94</v>
      </c>
      <c r="P617" s="26">
        <v>36.58</v>
      </c>
      <c r="Q617" s="3"/>
      <c r="R617" s="8">
        <f t="shared" si="656"/>
        <v>11.899999999999999</v>
      </c>
      <c r="S617" s="8">
        <f t="shared" si="657"/>
        <v>11.54</v>
      </c>
      <c r="T617" s="8">
        <f>R617/S616</f>
        <v>1.0093299406276506</v>
      </c>
      <c r="U617" s="8">
        <f>M617*T617*T616*T615*T614</f>
        <v>23.045466601883451</v>
      </c>
      <c r="V617" s="19">
        <f t="shared" si="658"/>
        <v>47.683564249707118</v>
      </c>
      <c r="W617" s="13"/>
      <c r="X617" s="13"/>
      <c r="Y617" s="6">
        <v>28</v>
      </c>
      <c r="Z617" s="1">
        <v>9.75</v>
      </c>
      <c r="AA617" s="7">
        <f t="shared" si="659"/>
        <v>25.63</v>
      </c>
      <c r="AB617" s="26">
        <v>33.32</v>
      </c>
      <c r="AC617" s="26">
        <v>32.25</v>
      </c>
      <c r="AD617" s="3"/>
      <c r="AE617" s="8">
        <f t="shared" si="660"/>
        <v>7.6900000000000013</v>
      </c>
      <c r="AF617" s="8">
        <f t="shared" si="661"/>
        <v>6.620000000000001</v>
      </c>
      <c r="AG617" s="8">
        <f>AE617/AF616</f>
        <v>1.0078636959370908</v>
      </c>
      <c r="AH617" s="8">
        <f>Z617*AG617*AG616*AG615*AG614</f>
        <v>9.2015719322211602</v>
      </c>
      <c r="AI617" s="19">
        <f t="shared" si="662"/>
        <v>43.362732951089349</v>
      </c>
    </row>
    <row r="618" spans="1:35" x14ac:dyDescent="0.25">
      <c r="B618" s="31">
        <v>35</v>
      </c>
      <c r="C618" s="48">
        <f t="shared" si="653"/>
        <v>42.812284298367302</v>
      </c>
      <c r="D618" s="31">
        <f t="shared" si="654"/>
        <v>0.52708074134017535</v>
      </c>
      <c r="K618" s="13"/>
      <c r="L618" s="29">
        <v>36</v>
      </c>
      <c r="M618" s="1">
        <v>25.24</v>
      </c>
      <c r="N618" s="7">
        <f t="shared" si="655"/>
        <v>25.04</v>
      </c>
      <c r="O618" s="26">
        <v>36.630000000000003</v>
      </c>
      <c r="P618" s="26">
        <v>36.18</v>
      </c>
      <c r="Q618" s="3"/>
      <c r="R618" s="8">
        <f t="shared" si="656"/>
        <v>11.590000000000003</v>
      </c>
      <c r="S618" s="8">
        <f t="shared" si="657"/>
        <v>11.14</v>
      </c>
      <c r="T618" s="8">
        <f>R618/S617</f>
        <v>1.0043327556325827</v>
      </c>
      <c r="U618" s="8">
        <f>M618*T618*T617*T616*T615*T614</f>
        <v>20.871304055098694</v>
      </c>
      <c r="V618" s="19">
        <f t="shared" si="658"/>
        <v>43.18498666480177</v>
      </c>
      <c r="W618" s="13"/>
      <c r="X618" s="13"/>
      <c r="Y618" s="29">
        <v>36</v>
      </c>
      <c r="Z618" s="1">
        <v>8.58</v>
      </c>
      <c r="AA618" s="7">
        <f t="shared" si="659"/>
        <v>25.63</v>
      </c>
      <c r="AB618" s="26">
        <v>32.270000000000003</v>
      </c>
      <c r="AC618" s="26">
        <v>31.24</v>
      </c>
      <c r="AD618" s="3"/>
      <c r="AE618" s="8">
        <f t="shared" si="660"/>
        <v>6.6400000000000041</v>
      </c>
      <c r="AF618" s="8">
        <f t="shared" si="661"/>
        <v>5.6099999999999994</v>
      </c>
      <c r="AG618" s="8">
        <f>AE618/AF617</f>
        <v>1.0030211480362543</v>
      </c>
      <c r="AH618" s="8">
        <f>Z618*AG618*AG617*AG616*AG615*AG614</f>
        <v>8.1218466940112837</v>
      </c>
      <c r="AI618" s="19">
        <f t="shared" si="662"/>
        <v>38.274489604200213</v>
      </c>
    </row>
    <row r="619" spans="1:35" x14ac:dyDescent="0.25">
      <c r="B619" s="31">
        <v>42</v>
      </c>
      <c r="C619" s="78">
        <f t="shared" si="653"/>
        <v>38.056289138149339</v>
      </c>
      <c r="D619" s="31">
        <f t="shared" si="654"/>
        <v>0.74610345283721402</v>
      </c>
      <c r="K619" s="13"/>
      <c r="L619" s="6">
        <v>42</v>
      </c>
      <c r="M619" s="1">
        <v>22.41</v>
      </c>
      <c r="N619" s="7">
        <f t="shared" si="655"/>
        <v>25.04</v>
      </c>
      <c r="O619" s="26">
        <v>36.25</v>
      </c>
      <c r="P619" s="26">
        <v>35.72</v>
      </c>
      <c r="Q619" s="3"/>
      <c r="R619" s="8">
        <f t="shared" si="656"/>
        <v>11.21</v>
      </c>
      <c r="S619" s="8">
        <f t="shared" si="657"/>
        <v>10.68</v>
      </c>
      <c r="T619" s="8">
        <f>R619/S618</f>
        <v>1.0062836624775584</v>
      </c>
      <c r="U619" s="8">
        <f>M619*T619*T618*T617*T616*T615*T614</f>
        <v>18.647581446608356</v>
      </c>
      <c r="V619" s="19">
        <f t="shared" si="658"/>
        <v>38.58386394911723</v>
      </c>
      <c r="W619" s="13"/>
      <c r="X619" s="13"/>
      <c r="Y619" s="6">
        <v>42</v>
      </c>
      <c r="Z619" s="1">
        <v>7.21</v>
      </c>
      <c r="AA619" s="7">
        <f t="shared" si="659"/>
        <v>25.63</v>
      </c>
      <c r="AB619" s="26">
        <v>31.27</v>
      </c>
      <c r="AC619" s="26">
        <v>30.24</v>
      </c>
      <c r="AD619" s="3"/>
      <c r="AE619" s="8">
        <f t="shared" si="660"/>
        <v>5.6400000000000006</v>
      </c>
      <c r="AF619" s="8">
        <f t="shared" si="661"/>
        <v>4.6099999999999994</v>
      </c>
      <c r="AG619" s="8">
        <f>AE619/AF618</f>
        <v>1.0053475935828879</v>
      </c>
      <c r="AH619" s="8">
        <f>Z619*AG619*AG618*AG617*AG616*AG615*AG614</f>
        <v>6.8614990444127111</v>
      </c>
      <c r="AI619" s="19">
        <f t="shared" si="662"/>
        <v>32.335056759720601</v>
      </c>
    </row>
    <row r="620" spans="1:35" ht="15.75" thickBot="1" x14ac:dyDescent="0.3">
      <c r="M620" s="41" t="s">
        <v>44</v>
      </c>
      <c r="P620" s="49"/>
      <c r="T620" s="45">
        <f>SUM(T614:T619)</f>
        <v>5.8382169185950588</v>
      </c>
      <c r="Z620" s="40" t="s">
        <v>43</v>
      </c>
      <c r="AG620" s="45">
        <f>SUM(AG614:AG619)</f>
        <v>5.95318667144541</v>
      </c>
    </row>
    <row r="621" spans="1:35" ht="15.75" thickBot="1" x14ac:dyDescent="0.3">
      <c r="K621" s="15">
        <v>7000</v>
      </c>
      <c r="L621" s="93">
        <v>36310</v>
      </c>
      <c r="M621" s="94"/>
      <c r="N621" s="94"/>
      <c r="O621" s="94"/>
      <c r="P621" s="94"/>
      <c r="Q621" s="94"/>
      <c r="R621" s="94"/>
      <c r="S621" s="94"/>
      <c r="T621" s="94"/>
      <c r="U621" s="94"/>
      <c r="V621" s="95"/>
      <c r="W621" s="13"/>
      <c r="X621" s="15">
        <v>7001</v>
      </c>
      <c r="Y621" s="93">
        <v>36311</v>
      </c>
      <c r="Z621" s="94"/>
      <c r="AA621" s="94"/>
      <c r="AB621" s="94"/>
      <c r="AC621" s="94"/>
      <c r="AD621" s="94"/>
      <c r="AE621" s="94"/>
      <c r="AF621" s="94"/>
      <c r="AG621" s="94"/>
      <c r="AH621" s="94"/>
      <c r="AI621" s="95"/>
    </row>
    <row r="622" spans="1:35" ht="57" x14ac:dyDescent="0.25">
      <c r="B622" s="31" t="s">
        <v>51</v>
      </c>
      <c r="C622" s="31" t="s">
        <v>49</v>
      </c>
      <c r="D622" s="31" t="s">
        <v>50</v>
      </c>
      <c r="K622" s="13"/>
      <c r="L622" s="10" t="s">
        <v>0</v>
      </c>
      <c r="M622" s="11" t="s">
        <v>1</v>
      </c>
      <c r="N622" s="11" t="s">
        <v>2</v>
      </c>
      <c r="O622" s="11" t="s">
        <v>3</v>
      </c>
      <c r="P622" s="12" t="s">
        <v>4</v>
      </c>
      <c r="Q622" s="12" t="s">
        <v>5</v>
      </c>
      <c r="R622" s="11" t="s">
        <v>9</v>
      </c>
      <c r="S622" s="11" t="s">
        <v>10</v>
      </c>
      <c r="T622" s="11" t="s">
        <v>6</v>
      </c>
      <c r="U622" s="11" t="s">
        <v>7</v>
      </c>
      <c r="V622" s="5" t="s">
        <v>8</v>
      </c>
      <c r="W622" s="13"/>
      <c r="X622" s="13"/>
      <c r="Y622" s="10" t="s">
        <v>0</v>
      </c>
      <c r="Z622" s="11" t="s">
        <v>1</v>
      </c>
      <c r="AA622" s="11" t="s">
        <v>2</v>
      </c>
      <c r="AB622" s="11" t="s">
        <v>3</v>
      </c>
      <c r="AC622" s="12" t="s">
        <v>4</v>
      </c>
      <c r="AD622" s="12" t="s">
        <v>5</v>
      </c>
      <c r="AE622" s="11" t="s">
        <v>9</v>
      </c>
      <c r="AF622" s="11" t="s">
        <v>10</v>
      </c>
      <c r="AG622" s="11" t="s">
        <v>6</v>
      </c>
      <c r="AH622" s="11" t="s">
        <v>7</v>
      </c>
      <c r="AI622" s="5" t="s">
        <v>8</v>
      </c>
    </row>
    <row r="623" spans="1:35" x14ac:dyDescent="0.25">
      <c r="B623" s="31">
        <v>0</v>
      </c>
      <c r="C623" s="48">
        <f>AVERAGE(AI613,AI623)</f>
        <v>100</v>
      </c>
      <c r="D623" s="31">
        <f>STDEV(AI613,AI623)</f>
        <v>0</v>
      </c>
      <c r="K623" s="13"/>
      <c r="L623" s="6">
        <v>0</v>
      </c>
      <c r="M623" s="1">
        <v>48.9</v>
      </c>
      <c r="N623" s="26">
        <v>25.26</v>
      </c>
      <c r="O623" s="9"/>
      <c r="P623" s="26">
        <v>40.98</v>
      </c>
      <c r="Q623" s="7">
        <f>P623-N623</f>
        <v>15.719999999999995</v>
      </c>
      <c r="R623" s="2"/>
      <c r="S623" s="2"/>
      <c r="T623" s="2"/>
      <c r="U623" s="8">
        <f>M623</f>
        <v>48.9</v>
      </c>
      <c r="V623" s="19">
        <f>100*U623/$M$623</f>
        <v>100</v>
      </c>
      <c r="W623" s="13"/>
      <c r="X623" s="13"/>
      <c r="Y623" s="6">
        <v>0</v>
      </c>
      <c r="Z623" s="1">
        <v>20.54</v>
      </c>
      <c r="AA623" s="26">
        <v>25.59</v>
      </c>
      <c r="AB623" s="9"/>
      <c r="AC623" s="26">
        <v>37.380000000000003</v>
      </c>
      <c r="AD623" s="7">
        <f>AC623-AA623</f>
        <v>11.790000000000003</v>
      </c>
      <c r="AE623" s="2"/>
      <c r="AF623" s="2"/>
      <c r="AG623" s="2"/>
      <c r="AH623" s="8">
        <f>Z623</f>
        <v>20.54</v>
      </c>
      <c r="AI623" s="19">
        <f>100*AH623/$Z$623</f>
        <v>100</v>
      </c>
    </row>
    <row r="624" spans="1:35" x14ac:dyDescent="0.25">
      <c r="B624" s="31">
        <v>7</v>
      </c>
      <c r="C624" s="78">
        <f t="shared" ref="C624:C629" si="663">AVERAGE(AI614,AI624)</f>
        <v>61.647339950755189</v>
      </c>
      <c r="D624" s="31">
        <f t="shared" ref="D624:D629" si="664">STDEV(AI614,AI624)</f>
        <v>3.7423037728846964</v>
      </c>
      <c r="K624" s="13"/>
      <c r="L624" s="29">
        <v>8</v>
      </c>
      <c r="M624" s="1">
        <v>36.5</v>
      </c>
      <c r="N624" s="7">
        <f t="shared" ref="N624:N629" si="665">N623</f>
        <v>25.26</v>
      </c>
      <c r="O624" s="27">
        <v>37.86</v>
      </c>
      <c r="P624" s="26">
        <v>37.53</v>
      </c>
      <c r="Q624" s="3"/>
      <c r="R624" s="8">
        <f t="shared" ref="R624:R629" si="666">O624-N624</f>
        <v>12.599999999999998</v>
      </c>
      <c r="S624" s="8">
        <f t="shared" ref="S624:S629" si="667">P624-N624</f>
        <v>12.27</v>
      </c>
      <c r="T624" s="8">
        <f>R624/Q623</f>
        <v>0.80152671755725202</v>
      </c>
      <c r="U624" s="8">
        <f>M624*T624</f>
        <v>29.255725190839698</v>
      </c>
      <c r="V624" s="19">
        <f t="shared" ref="V624:V629" si="668">100*U624/$M$623</f>
        <v>59.827658876972798</v>
      </c>
      <c r="W624" s="13"/>
      <c r="X624" s="13"/>
      <c r="Y624" s="29">
        <v>8</v>
      </c>
      <c r="Z624" s="1">
        <v>14.35</v>
      </c>
      <c r="AA624" s="7">
        <f t="shared" ref="AA624:AA629" si="669">AA623</f>
        <v>25.59</v>
      </c>
      <c r="AB624" s="27">
        <v>36.44</v>
      </c>
      <c r="AC624" s="26">
        <v>35.590000000000003</v>
      </c>
      <c r="AD624" s="3"/>
      <c r="AE624" s="8">
        <f t="shared" ref="AE624:AE629" si="670">AB624-AA624</f>
        <v>10.849999999999998</v>
      </c>
      <c r="AF624" s="8">
        <f t="shared" ref="AF624:AF629" si="671">AC624-AA624</f>
        <v>10.000000000000004</v>
      </c>
      <c r="AG624" s="8">
        <f>AE624/AD623</f>
        <v>0.92027141645462218</v>
      </c>
      <c r="AH624" s="8">
        <f>Z624*AG624</f>
        <v>13.205894826123828</v>
      </c>
      <c r="AI624" s="19">
        <f t="shared" ref="AI624:AI629" si="672">100*AH624/$Z$623</f>
        <v>64.293548325821959</v>
      </c>
    </row>
    <row r="625" spans="1:35" x14ac:dyDescent="0.25">
      <c r="B625" s="31">
        <v>14</v>
      </c>
      <c r="C625" s="48">
        <f t="shared" si="663"/>
        <v>52.474259386714017</v>
      </c>
      <c r="D625" s="31">
        <f t="shared" si="664"/>
        <v>0.37709104901971346</v>
      </c>
      <c r="K625" s="13"/>
      <c r="L625" s="6">
        <v>14</v>
      </c>
      <c r="M625" s="1">
        <v>30.96</v>
      </c>
      <c r="N625" s="7">
        <f t="shared" si="665"/>
        <v>25.26</v>
      </c>
      <c r="O625" s="27">
        <v>37.69</v>
      </c>
      <c r="P625" s="26">
        <v>37.35</v>
      </c>
      <c r="Q625" s="3"/>
      <c r="R625" s="8">
        <f t="shared" si="666"/>
        <v>12.429999999999996</v>
      </c>
      <c r="S625" s="8">
        <f t="shared" si="667"/>
        <v>12.09</v>
      </c>
      <c r="T625" s="8">
        <f>R625/S624</f>
        <v>1.0130399348003256</v>
      </c>
      <c r="U625" s="8">
        <f>M625*T624*T625</f>
        <v>25.13885664159465</v>
      </c>
      <c r="V625" s="19">
        <f t="shared" si="668"/>
        <v>51.408704788537115</v>
      </c>
      <c r="W625" s="13"/>
      <c r="X625" s="13"/>
      <c r="Y625" s="6">
        <v>14</v>
      </c>
      <c r="Z625" s="1">
        <v>11.56</v>
      </c>
      <c r="AA625" s="7">
        <f t="shared" si="669"/>
        <v>25.59</v>
      </c>
      <c r="AB625" s="27">
        <v>35.67</v>
      </c>
      <c r="AC625" s="26">
        <v>34.82</v>
      </c>
      <c r="AD625" s="3"/>
      <c r="AE625" s="8">
        <f t="shared" si="670"/>
        <v>10.080000000000002</v>
      </c>
      <c r="AF625" s="8">
        <f t="shared" si="671"/>
        <v>9.23</v>
      </c>
      <c r="AG625" s="8">
        <f>AE625/AF624</f>
        <v>1.0079999999999998</v>
      </c>
      <c r="AH625" s="8">
        <f>Z625*AG624*AG625</f>
        <v>10.723444274809154</v>
      </c>
      <c r="AI625" s="19">
        <f t="shared" si="672"/>
        <v>52.207615748827429</v>
      </c>
    </row>
    <row r="626" spans="1:35" x14ac:dyDescent="0.25">
      <c r="B626" s="31">
        <v>21</v>
      </c>
      <c r="C626" s="48">
        <f t="shared" si="663"/>
        <v>48.189975528305823</v>
      </c>
      <c r="D626" s="31">
        <f t="shared" si="664"/>
        <v>1.2518575687797182</v>
      </c>
      <c r="K626" s="13"/>
      <c r="L626" s="6">
        <v>21</v>
      </c>
      <c r="M626" s="1">
        <v>31.6</v>
      </c>
      <c r="N626" s="7">
        <f t="shared" si="665"/>
        <v>25.26</v>
      </c>
      <c r="O626" s="27">
        <v>37.28</v>
      </c>
      <c r="P626" s="26">
        <v>36.840000000000003</v>
      </c>
      <c r="Q626" s="3"/>
      <c r="R626" s="8">
        <f t="shared" si="666"/>
        <v>12.02</v>
      </c>
      <c r="S626" s="8">
        <f t="shared" si="667"/>
        <v>11.580000000000002</v>
      </c>
      <c r="T626" s="8">
        <f>R626/S625</f>
        <v>0.99421009098428448</v>
      </c>
      <c r="U626" s="8">
        <f>M626*T626*T625*T624</f>
        <v>25.509962415524228</v>
      </c>
      <c r="V626" s="19">
        <f t="shared" si="668"/>
        <v>52.167612301685537</v>
      </c>
      <c r="W626" s="13"/>
      <c r="X626" s="13"/>
      <c r="Y626" s="6">
        <v>21</v>
      </c>
      <c r="Z626" s="1">
        <v>10.89</v>
      </c>
      <c r="AA626" s="7">
        <f t="shared" si="669"/>
        <v>25.59</v>
      </c>
      <c r="AB626" s="27">
        <v>34.799999999999997</v>
      </c>
      <c r="AC626" s="26">
        <v>33.9</v>
      </c>
      <c r="AD626" s="3"/>
      <c r="AE626" s="8">
        <f t="shared" si="670"/>
        <v>9.2099999999999973</v>
      </c>
      <c r="AF626" s="8">
        <f t="shared" si="671"/>
        <v>8.3099999999999987</v>
      </c>
      <c r="AG626" s="8">
        <f>AE626/AF625</f>
        <v>0.99783315276272988</v>
      </c>
      <c r="AH626" s="8">
        <f>Z626*AG626*AG625*AG624</f>
        <v>10.08004043237699</v>
      </c>
      <c r="AI626" s="19">
        <f t="shared" si="672"/>
        <v>49.075172504269666</v>
      </c>
    </row>
    <row r="627" spans="1:35" x14ac:dyDescent="0.25">
      <c r="B627" s="31">
        <v>28</v>
      </c>
      <c r="C627" s="48">
        <f t="shared" si="663"/>
        <v>43.130954171394762</v>
      </c>
      <c r="D627" s="31">
        <f t="shared" si="664"/>
        <v>0.32778469371436997</v>
      </c>
      <c r="K627" s="13"/>
      <c r="L627" s="6">
        <v>28</v>
      </c>
      <c r="M627" s="1">
        <v>28.62</v>
      </c>
      <c r="N627" s="7">
        <f t="shared" si="665"/>
        <v>25.26</v>
      </c>
      <c r="O627" s="26">
        <v>36.96</v>
      </c>
      <c r="P627" s="26">
        <v>36.619999999999997</v>
      </c>
      <c r="Q627" s="3"/>
      <c r="R627" s="8">
        <f t="shared" si="666"/>
        <v>11.7</v>
      </c>
      <c r="S627" s="8">
        <f t="shared" si="667"/>
        <v>11.359999999999996</v>
      </c>
      <c r="T627" s="8">
        <f>R627/S626</f>
        <v>1.0103626943005179</v>
      </c>
      <c r="U627" s="8">
        <f>M627*T627*T626*T625*T624</f>
        <v>23.343698636584108</v>
      </c>
      <c r="V627" s="19">
        <f t="shared" si="668"/>
        <v>47.737625023689382</v>
      </c>
      <c r="W627" s="13"/>
      <c r="X627" s="13"/>
      <c r="Y627" s="6">
        <v>28</v>
      </c>
      <c r="Z627" s="1">
        <v>9.44</v>
      </c>
      <c r="AA627" s="7">
        <f t="shared" si="669"/>
        <v>25.59</v>
      </c>
      <c r="AB627" s="26">
        <v>33.97</v>
      </c>
      <c r="AC627" s="26">
        <v>33.03</v>
      </c>
      <c r="AD627" s="3"/>
      <c r="AE627" s="8">
        <f t="shared" si="670"/>
        <v>8.379999999999999</v>
      </c>
      <c r="AF627" s="8">
        <f t="shared" si="671"/>
        <v>7.4400000000000013</v>
      </c>
      <c r="AG627" s="8">
        <f>AE627/AF626</f>
        <v>1.0084235860409145</v>
      </c>
      <c r="AH627" s="8">
        <f>Z627*AG627*AG626*AG625*AG624</f>
        <v>8.8114906254552157</v>
      </c>
      <c r="AI627" s="19">
        <f t="shared" si="672"/>
        <v>42.899175391700176</v>
      </c>
    </row>
    <row r="628" spans="1:35" x14ac:dyDescent="0.25">
      <c r="B628" s="31">
        <v>35</v>
      </c>
      <c r="C628" s="48">
        <f t="shared" si="663"/>
        <v>37.229837157361303</v>
      </c>
      <c r="D628" s="31">
        <f t="shared" si="664"/>
        <v>1.4773616582858253</v>
      </c>
      <c r="K628" s="13"/>
      <c r="L628" s="6">
        <v>35</v>
      </c>
      <c r="M628" s="1">
        <v>25.31</v>
      </c>
      <c r="N628" s="7">
        <f t="shared" si="665"/>
        <v>25.26</v>
      </c>
      <c r="O628" s="26">
        <v>36.68</v>
      </c>
      <c r="P628" s="26">
        <v>36.28</v>
      </c>
      <c r="Q628" s="3"/>
      <c r="R628" s="8">
        <f t="shared" si="666"/>
        <v>11.419999999999998</v>
      </c>
      <c r="S628" s="8">
        <f t="shared" si="667"/>
        <v>11.02</v>
      </c>
      <c r="T628" s="8">
        <f>R628/S627</f>
        <v>1.0052816901408452</v>
      </c>
      <c r="U628" s="8">
        <f>M628*T628*T627*T626*T625*T624</f>
        <v>20.752955564715155</v>
      </c>
      <c r="V628" s="19">
        <f t="shared" si="668"/>
        <v>42.439581931932828</v>
      </c>
      <c r="W628" s="13"/>
      <c r="X628" s="13"/>
      <c r="Y628" s="6">
        <v>35</v>
      </c>
      <c r="Z628" s="1">
        <v>7.92</v>
      </c>
      <c r="AA628" s="7">
        <f t="shared" si="669"/>
        <v>25.59</v>
      </c>
      <c r="AB628" s="26">
        <v>33.07</v>
      </c>
      <c r="AC628" s="26">
        <v>32.380000000000003</v>
      </c>
      <c r="AD628" s="3"/>
      <c r="AE628" s="8">
        <f t="shared" si="670"/>
        <v>7.48</v>
      </c>
      <c r="AF628" s="8">
        <f t="shared" si="671"/>
        <v>6.7900000000000027</v>
      </c>
      <c r="AG628" s="8">
        <f>AE628/AF627</f>
        <v>1.0053763440860215</v>
      </c>
      <c r="AH628" s="8">
        <f>Z628*AG628*AG627*AG626*AG625*AG624</f>
        <v>7.4324369395412999</v>
      </c>
      <c r="AI628" s="19">
        <f t="shared" si="672"/>
        <v>36.185184710522392</v>
      </c>
    </row>
    <row r="629" spans="1:35" x14ac:dyDescent="0.25">
      <c r="B629" s="31">
        <v>42</v>
      </c>
      <c r="C629" s="78">
        <f t="shared" si="663"/>
        <v>33.009241947672976</v>
      </c>
      <c r="D629" s="31">
        <f t="shared" si="664"/>
        <v>0.95344183635329793</v>
      </c>
      <c r="K629" s="13"/>
      <c r="L629" s="6">
        <v>42</v>
      </c>
      <c r="M629" s="1">
        <v>22.24</v>
      </c>
      <c r="N629" s="7">
        <f t="shared" si="665"/>
        <v>25.26</v>
      </c>
      <c r="O629" s="26">
        <v>36.35</v>
      </c>
      <c r="P629" s="26">
        <v>35.42</v>
      </c>
      <c r="Q629" s="3"/>
      <c r="R629" s="8">
        <f t="shared" si="666"/>
        <v>11.09</v>
      </c>
      <c r="S629" s="8">
        <f t="shared" si="667"/>
        <v>10.16</v>
      </c>
      <c r="T629" s="8">
        <f>R629/S628</f>
        <v>1.0063520871143377</v>
      </c>
      <c r="U629" s="8">
        <f>M629*T629*T628*T627*T626*T625*T624</f>
        <v>18.351541305991727</v>
      </c>
      <c r="V629" s="19">
        <f t="shared" si="668"/>
        <v>37.528714327181447</v>
      </c>
      <c r="W629" s="13"/>
      <c r="X629" s="13"/>
      <c r="Y629" s="6">
        <v>42</v>
      </c>
      <c r="Z629" s="1">
        <v>7.34</v>
      </c>
      <c r="AA629" s="7">
        <f t="shared" si="669"/>
        <v>25.59</v>
      </c>
      <c r="AB629" s="26">
        <v>32.409999999999997</v>
      </c>
      <c r="AC629" s="26">
        <v>31.34</v>
      </c>
      <c r="AD629" s="3"/>
      <c r="AE629" s="8">
        <f t="shared" si="670"/>
        <v>6.8199999999999967</v>
      </c>
      <c r="AF629" s="8">
        <f t="shared" si="671"/>
        <v>5.75</v>
      </c>
      <c r="AG629" s="8">
        <f>AE629/AF628</f>
        <v>1.00441826215022</v>
      </c>
      <c r="AH629" s="8">
        <f>Z629*AG629*AG628*AG627*AG626*AG625*AG624</f>
        <v>6.9185759336574444</v>
      </c>
      <c r="AI629" s="19">
        <f t="shared" si="672"/>
        <v>33.683427135625344</v>
      </c>
    </row>
    <row r="630" spans="1:35" x14ac:dyDescent="0.25">
      <c r="K630" s="13"/>
      <c r="L630" s="34"/>
      <c r="M630" s="18"/>
      <c r="N630" s="18"/>
      <c r="O630" s="18"/>
      <c r="P630" s="18"/>
      <c r="Q630" s="18"/>
      <c r="R630" s="33"/>
      <c r="S630" s="33"/>
      <c r="T630" s="45">
        <f>SUM(T624:T629)</f>
        <v>5.8307732148975626</v>
      </c>
      <c r="U630" s="33"/>
      <c r="V630" s="32"/>
      <c r="W630" s="13"/>
      <c r="X630" s="13"/>
      <c r="Y630" s="34"/>
      <c r="Z630" s="18"/>
      <c r="AA630" s="18"/>
      <c r="AB630" s="18"/>
      <c r="AC630" s="18"/>
      <c r="AD630" s="18"/>
      <c r="AE630" s="33"/>
      <c r="AF630" s="33"/>
      <c r="AG630" s="45">
        <f>SUM(AG624:AG629)</f>
        <v>5.944322761494508</v>
      </c>
      <c r="AH630" s="33"/>
      <c r="AI630" s="32"/>
    </row>
    <row r="631" spans="1:35" ht="15.75" thickBot="1" x14ac:dyDescent="0.3"/>
    <row r="632" spans="1:35" ht="15.75" thickBot="1" x14ac:dyDescent="0.3">
      <c r="A632" s="35">
        <v>31</v>
      </c>
      <c r="B632" s="35" t="s">
        <v>21</v>
      </c>
      <c r="C632" s="35"/>
      <c r="D632" s="35"/>
      <c r="E632" s="35"/>
      <c r="F632" s="35"/>
      <c r="G632" s="35"/>
      <c r="H632" s="35"/>
      <c r="I632" s="35"/>
      <c r="J632" s="35"/>
      <c r="K632" s="15">
        <v>7000</v>
      </c>
      <c r="L632" s="93">
        <v>36312</v>
      </c>
      <c r="M632" s="94"/>
      <c r="N632" s="94"/>
      <c r="O632" s="94"/>
      <c r="P632" s="94"/>
      <c r="Q632" s="94"/>
      <c r="R632" s="94"/>
      <c r="S632" s="94"/>
      <c r="T632" s="94"/>
      <c r="U632" s="94"/>
      <c r="V632" s="95"/>
      <c r="W632" s="13"/>
      <c r="X632" s="15">
        <v>7001</v>
      </c>
      <c r="Y632" s="93">
        <v>36313</v>
      </c>
      <c r="Z632" s="94"/>
      <c r="AA632" s="94"/>
      <c r="AB632" s="94"/>
      <c r="AC632" s="94"/>
      <c r="AD632" s="94"/>
      <c r="AE632" s="94"/>
      <c r="AF632" s="94"/>
      <c r="AG632" s="94"/>
      <c r="AH632" s="94"/>
      <c r="AI632" s="95"/>
    </row>
    <row r="633" spans="1:35" ht="57" x14ac:dyDescent="0.25">
      <c r="B633" s="31" t="s">
        <v>52</v>
      </c>
      <c r="C633" s="31" t="s">
        <v>49</v>
      </c>
      <c r="D633" s="31" t="s">
        <v>50</v>
      </c>
      <c r="K633" s="13"/>
      <c r="L633" s="10" t="s">
        <v>0</v>
      </c>
      <c r="M633" s="11" t="s">
        <v>1</v>
      </c>
      <c r="N633" s="11" t="s">
        <v>2</v>
      </c>
      <c r="O633" s="11" t="s">
        <v>3</v>
      </c>
      <c r="P633" s="12" t="s">
        <v>4</v>
      </c>
      <c r="Q633" s="12" t="s">
        <v>5</v>
      </c>
      <c r="R633" s="11" t="s">
        <v>9</v>
      </c>
      <c r="S633" s="11" t="s">
        <v>10</v>
      </c>
      <c r="T633" s="11" t="s">
        <v>6</v>
      </c>
      <c r="U633" s="11" t="s">
        <v>7</v>
      </c>
      <c r="V633" s="5" t="s">
        <v>8</v>
      </c>
      <c r="W633" s="13"/>
      <c r="X633" s="13"/>
      <c r="Y633" s="10" t="s">
        <v>0</v>
      </c>
      <c r="Z633" s="11" t="s">
        <v>1</v>
      </c>
      <c r="AA633" s="11" t="s">
        <v>2</v>
      </c>
      <c r="AB633" s="11" t="s">
        <v>3</v>
      </c>
      <c r="AC633" s="12" t="s">
        <v>4</v>
      </c>
      <c r="AD633" s="12" t="s">
        <v>5</v>
      </c>
      <c r="AE633" s="11" t="s">
        <v>9</v>
      </c>
      <c r="AF633" s="11" t="s">
        <v>10</v>
      </c>
      <c r="AG633" s="11" t="s">
        <v>6</v>
      </c>
      <c r="AH633" s="11" t="s">
        <v>7</v>
      </c>
      <c r="AI633" s="5" t="s">
        <v>8</v>
      </c>
    </row>
    <row r="634" spans="1:35" x14ac:dyDescent="0.25">
      <c r="B634" s="31">
        <v>0</v>
      </c>
      <c r="C634" s="48">
        <f>AVERAGE(V634,V644)</f>
        <v>100</v>
      </c>
      <c r="D634" s="31">
        <f>STDEV(V634,V644)</f>
        <v>0</v>
      </c>
      <c r="K634" s="13"/>
      <c r="L634" s="6">
        <v>0</v>
      </c>
      <c r="M634" s="1">
        <v>47.11</v>
      </c>
      <c r="N634" s="26">
        <v>25.4</v>
      </c>
      <c r="O634" s="9"/>
      <c r="P634" s="26">
        <v>40.479999999999997</v>
      </c>
      <c r="Q634" s="7">
        <f>P634-N634</f>
        <v>15.079999999999998</v>
      </c>
      <c r="R634" s="2"/>
      <c r="S634" s="2"/>
      <c r="T634" s="2"/>
      <c r="U634" s="8">
        <f>M634</f>
        <v>47.11</v>
      </c>
      <c r="V634" s="19">
        <f>100*U634/$M$634</f>
        <v>100</v>
      </c>
      <c r="W634" s="13"/>
      <c r="X634" s="13"/>
      <c r="Y634" s="6">
        <v>0</v>
      </c>
      <c r="Z634" s="1">
        <v>19.79</v>
      </c>
      <c r="AA634" s="26">
        <v>25.45</v>
      </c>
      <c r="AB634" s="9"/>
      <c r="AC634" s="26">
        <v>37.479999999999997</v>
      </c>
      <c r="AD634" s="7">
        <f>AC634-AA634</f>
        <v>12.029999999999998</v>
      </c>
      <c r="AE634" s="2"/>
      <c r="AF634" s="2"/>
      <c r="AG634" s="2"/>
      <c r="AH634" s="8">
        <f>Z634</f>
        <v>19.79</v>
      </c>
      <c r="AI634" s="19">
        <f>100*AH634/$Z$634</f>
        <v>100</v>
      </c>
    </row>
    <row r="635" spans="1:35" x14ac:dyDescent="0.25">
      <c r="B635" s="31">
        <v>7</v>
      </c>
      <c r="C635" s="78">
        <f t="shared" ref="C635:C640" si="673">AVERAGE(V635,V645)</f>
        <v>66.978057199113465</v>
      </c>
      <c r="D635" s="31">
        <f t="shared" ref="D635:D640" si="674">STDEV(V635,V645)</f>
        <v>0.40117887404856073</v>
      </c>
      <c r="K635" s="13"/>
      <c r="L635" s="6">
        <v>7</v>
      </c>
      <c r="M635" s="1">
        <v>39.82</v>
      </c>
      <c r="N635" s="7">
        <f t="shared" ref="N635:N640" si="675">N634</f>
        <v>25.4</v>
      </c>
      <c r="O635" s="27">
        <v>37.4</v>
      </c>
      <c r="P635" s="26">
        <v>37.119999999999997</v>
      </c>
      <c r="Q635" s="3"/>
      <c r="R635" s="8">
        <f t="shared" ref="R635:R640" si="676">O635-N635</f>
        <v>12</v>
      </c>
      <c r="S635" s="8">
        <f t="shared" ref="S635:S640" si="677">P635-N635</f>
        <v>11.719999999999999</v>
      </c>
      <c r="T635" s="8">
        <f>R635/Q634</f>
        <v>0.79575596816976135</v>
      </c>
      <c r="U635" s="8">
        <f>M635*T635</f>
        <v>31.687002652519897</v>
      </c>
      <c r="V635" s="19">
        <f t="shared" ref="V635:V640" si="678">100*U635/$M$634</f>
        <v>67.261733501421986</v>
      </c>
      <c r="W635" s="13"/>
      <c r="X635" s="13"/>
      <c r="Y635" s="6">
        <v>7</v>
      </c>
      <c r="Z635" s="1">
        <v>15.21</v>
      </c>
      <c r="AA635" s="7">
        <f t="shared" ref="AA635:AA640" si="679">AA634</f>
        <v>25.45</v>
      </c>
      <c r="AB635" s="27">
        <v>36.42</v>
      </c>
      <c r="AC635" s="26">
        <v>35.78</v>
      </c>
      <c r="AD635" s="3"/>
      <c r="AE635" s="8">
        <f t="shared" ref="AE635:AE640" si="680">AB635-AA635</f>
        <v>10.970000000000002</v>
      </c>
      <c r="AF635" s="8">
        <f t="shared" ref="AF635:AF640" si="681">AC635-AA635</f>
        <v>10.330000000000002</v>
      </c>
      <c r="AG635" s="8">
        <f>AE635/AD634</f>
        <v>0.9118869492934335</v>
      </c>
      <c r="AH635" s="8">
        <f>Z635*AG635</f>
        <v>13.869800498753124</v>
      </c>
      <c r="AI635" s="19">
        <f t="shared" ref="AI635:AI640" si="682">100*AH635/$Z$634</f>
        <v>70.084893879500385</v>
      </c>
    </row>
    <row r="636" spans="1:35" x14ac:dyDescent="0.25">
      <c r="B636" s="31">
        <v>14</v>
      </c>
      <c r="C636" s="48">
        <f t="shared" si="673"/>
        <v>58.268724063014588</v>
      </c>
      <c r="D636" s="31">
        <f t="shared" si="674"/>
        <v>1.2442218202720912</v>
      </c>
      <c r="K636" s="13"/>
      <c r="L636" s="6">
        <v>14</v>
      </c>
      <c r="M636" s="1">
        <v>34.75</v>
      </c>
      <c r="N636" s="7">
        <f t="shared" si="675"/>
        <v>25.4</v>
      </c>
      <c r="O636" s="27">
        <v>37.21</v>
      </c>
      <c r="P636" s="26">
        <v>36.22</v>
      </c>
      <c r="Q636" s="3"/>
      <c r="R636" s="8">
        <f t="shared" si="676"/>
        <v>11.810000000000002</v>
      </c>
      <c r="S636" s="8">
        <f t="shared" si="677"/>
        <v>10.82</v>
      </c>
      <c r="T636" s="8">
        <f>R636/S635</f>
        <v>1.0076791808873724</v>
      </c>
      <c r="U636" s="8">
        <f>M636*T635*T636</f>
        <v>27.864868596156121</v>
      </c>
      <c r="V636" s="19">
        <f t="shared" si="678"/>
        <v>59.14852174942925</v>
      </c>
      <c r="W636" s="13"/>
      <c r="X636" s="13"/>
      <c r="Y636" s="6">
        <v>14</v>
      </c>
      <c r="Z636" s="1">
        <v>15.1</v>
      </c>
      <c r="AA636" s="7">
        <f t="shared" si="679"/>
        <v>25.45</v>
      </c>
      <c r="AB636" s="27">
        <v>35.81</v>
      </c>
      <c r="AC636" s="26">
        <v>35.020000000000003</v>
      </c>
      <c r="AD636" s="3"/>
      <c r="AE636" s="8">
        <f t="shared" si="680"/>
        <v>10.360000000000003</v>
      </c>
      <c r="AF636" s="8">
        <f t="shared" si="681"/>
        <v>9.5700000000000038</v>
      </c>
      <c r="AG636" s="8">
        <f>AE636/AF635</f>
        <v>1.0029041626331077</v>
      </c>
      <c r="AH636" s="8">
        <f>Z636*AG635*AG636</f>
        <v>13.80948178118757</v>
      </c>
      <c r="AI636" s="19">
        <f t="shared" si="682"/>
        <v>69.780099955470291</v>
      </c>
    </row>
    <row r="637" spans="1:35" x14ac:dyDescent="0.25">
      <c r="B637" s="31">
        <v>21</v>
      </c>
      <c r="C637" s="48">
        <f t="shared" si="673"/>
        <v>54.618446071302344</v>
      </c>
      <c r="D637" s="31">
        <f t="shared" si="674"/>
        <v>2.6326002145066263</v>
      </c>
      <c r="K637" s="13"/>
      <c r="L637" s="6">
        <v>21</v>
      </c>
      <c r="M637" s="1">
        <v>32.58</v>
      </c>
      <c r="N637" s="7">
        <f t="shared" si="675"/>
        <v>25.4</v>
      </c>
      <c r="O637" s="27">
        <v>36.42</v>
      </c>
      <c r="P637" s="26">
        <v>36.06</v>
      </c>
      <c r="Q637" s="3"/>
      <c r="R637" s="8">
        <f t="shared" si="676"/>
        <v>11.020000000000003</v>
      </c>
      <c r="S637" s="8">
        <f t="shared" si="677"/>
        <v>10.660000000000004</v>
      </c>
      <c r="T637" s="8">
        <f>R637/S636</f>
        <v>1.0184842883548986</v>
      </c>
      <c r="U637" s="8">
        <f>M637*T637*T636*T635</f>
        <v>26.607716474601222</v>
      </c>
      <c r="V637" s="19">
        <f t="shared" si="678"/>
        <v>56.479975535133136</v>
      </c>
      <c r="W637" s="13"/>
      <c r="X637" s="13"/>
      <c r="Y637" s="6">
        <v>21</v>
      </c>
      <c r="Z637" s="1">
        <v>11.43</v>
      </c>
      <c r="AA637" s="7">
        <f t="shared" si="679"/>
        <v>25.45</v>
      </c>
      <c r="AB637" s="27">
        <v>35.11</v>
      </c>
      <c r="AC637" s="26">
        <v>34.270000000000003</v>
      </c>
      <c r="AD637" s="3"/>
      <c r="AE637" s="8">
        <f t="shared" si="680"/>
        <v>9.66</v>
      </c>
      <c r="AF637" s="8">
        <f t="shared" si="681"/>
        <v>8.8200000000000038</v>
      </c>
      <c r="AG637" s="8">
        <f>AE637/AF636</f>
        <v>1.0094043887147333</v>
      </c>
      <c r="AH637" s="8">
        <f>Z637*AG637*AG636*AG635</f>
        <v>10.551442902362428</v>
      </c>
      <c r="AI637" s="19">
        <f t="shared" si="682"/>
        <v>53.31704346822854</v>
      </c>
    </row>
    <row r="638" spans="1:35" x14ac:dyDescent="0.25">
      <c r="B638" s="31">
        <v>28</v>
      </c>
      <c r="C638" s="48">
        <f t="shared" si="673"/>
        <v>50.61403485513798</v>
      </c>
      <c r="D638" s="31">
        <f t="shared" si="674"/>
        <v>4.48579242567717</v>
      </c>
      <c r="K638" s="13"/>
      <c r="L638" s="6">
        <v>28</v>
      </c>
      <c r="M638" s="1">
        <v>30.91</v>
      </c>
      <c r="N638" s="7">
        <f t="shared" si="675"/>
        <v>25.4</v>
      </c>
      <c r="O638" s="26">
        <v>36.1</v>
      </c>
      <c r="P638" s="26">
        <v>35.72</v>
      </c>
      <c r="Q638" s="3"/>
      <c r="R638" s="8">
        <f t="shared" si="676"/>
        <v>10.700000000000003</v>
      </c>
      <c r="S638" s="8">
        <f t="shared" si="677"/>
        <v>10.32</v>
      </c>
      <c r="T638" s="8">
        <f>R638/S637</f>
        <v>1.0037523452157597</v>
      </c>
      <c r="U638" s="8">
        <f>M638*T638*T637*T636*T635</f>
        <v>25.338570042223054</v>
      </c>
      <c r="V638" s="19">
        <f t="shared" si="678"/>
        <v>53.785969098329559</v>
      </c>
      <c r="W638" s="13"/>
      <c r="X638" s="13"/>
      <c r="Y638" s="6">
        <v>28</v>
      </c>
      <c r="Z638" s="1">
        <v>11.85</v>
      </c>
      <c r="AA638" s="7">
        <f t="shared" si="679"/>
        <v>25.45</v>
      </c>
      <c r="AB638" s="26">
        <v>34.26</v>
      </c>
      <c r="AC638" s="26">
        <v>33.47</v>
      </c>
      <c r="AD638" s="3"/>
      <c r="AE638" s="8">
        <f t="shared" si="680"/>
        <v>8.8099999999999987</v>
      </c>
      <c r="AF638" s="8">
        <f t="shared" si="681"/>
        <v>8.02</v>
      </c>
      <c r="AG638" s="8">
        <f>AE638/AF637</f>
        <v>0.99886621315192681</v>
      </c>
      <c r="AH638" s="8">
        <f>Z638*AG638*AG637*AG636*AG635</f>
        <v>10.926757288694898</v>
      </c>
      <c r="AI638" s="19">
        <f t="shared" si="682"/>
        <v>55.213528492647292</v>
      </c>
    </row>
    <row r="639" spans="1:35" x14ac:dyDescent="0.25">
      <c r="B639" s="31">
        <v>35</v>
      </c>
      <c r="C639" s="48">
        <f t="shared" si="673"/>
        <v>41.984202871241536</v>
      </c>
      <c r="D639" s="31">
        <f t="shared" si="674"/>
        <v>1.4768287857585145</v>
      </c>
      <c r="K639" s="13"/>
      <c r="L639" s="6">
        <v>35</v>
      </c>
      <c r="M639" s="1">
        <v>24.68</v>
      </c>
      <c r="N639" s="7">
        <f t="shared" si="675"/>
        <v>25.4</v>
      </c>
      <c r="O639" s="26">
        <v>35.74</v>
      </c>
      <c r="P639" s="26">
        <v>35.369999999999997</v>
      </c>
      <c r="Q639" s="3"/>
      <c r="R639" s="8">
        <f t="shared" si="676"/>
        <v>10.340000000000003</v>
      </c>
      <c r="S639" s="8">
        <f t="shared" si="677"/>
        <v>9.9699999999999989</v>
      </c>
      <c r="T639" s="8">
        <f>R639/S638</f>
        <v>1.0019379844961243</v>
      </c>
      <c r="U639" s="8">
        <f>M639*T639*T638*T637*T636*T635</f>
        <v>20.270716230914687</v>
      </c>
      <c r="V639" s="19">
        <f t="shared" si="678"/>
        <v>43.028478520302876</v>
      </c>
      <c r="W639" s="13"/>
      <c r="X639" s="13"/>
      <c r="Y639" s="6">
        <v>35</v>
      </c>
      <c r="Z639" s="1">
        <v>8.16</v>
      </c>
      <c r="AA639" s="7">
        <f t="shared" si="679"/>
        <v>25.45</v>
      </c>
      <c r="AB639" s="26">
        <v>33.520000000000003</v>
      </c>
      <c r="AC639" s="26">
        <v>32.659999999999997</v>
      </c>
      <c r="AD639" s="3"/>
      <c r="AE639" s="8">
        <f t="shared" si="680"/>
        <v>8.0700000000000038</v>
      </c>
      <c r="AF639" s="8">
        <f t="shared" si="681"/>
        <v>7.2099999999999973</v>
      </c>
      <c r="AG639" s="8">
        <f>AE639/AF638</f>
        <v>1.0062344139650878</v>
      </c>
      <c r="AH639" s="8">
        <f>Z639*AG639*AG638*AG637*AG636*AG635</f>
        <v>7.5711573341888512</v>
      </c>
      <c r="AI639" s="19">
        <f t="shared" si="682"/>
        <v>38.257490319296878</v>
      </c>
    </row>
    <row r="640" spans="1:35" x14ac:dyDescent="0.25">
      <c r="B640" s="31">
        <v>42</v>
      </c>
      <c r="C640" s="78">
        <f t="shared" si="673"/>
        <v>38.186489627489415</v>
      </c>
      <c r="D640" s="31">
        <f t="shared" si="674"/>
        <v>1.3316944149145888</v>
      </c>
      <c r="K640" s="13"/>
      <c r="L640" s="6">
        <v>42</v>
      </c>
      <c r="M640" s="1">
        <v>22.22</v>
      </c>
      <c r="N640" s="7">
        <f t="shared" si="675"/>
        <v>25.4</v>
      </c>
      <c r="O640" s="26">
        <v>35.47</v>
      </c>
      <c r="P640" s="26">
        <v>34.92</v>
      </c>
      <c r="Q640" s="3"/>
      <c r="R640" s="8">
        <f t="shared" si="676"/>
        <v>10.07</v>
      </c>
      <c r="S640" s="8">
        <f t="shared" si="677"/>
        <v>9.5200000000000031</v>
      </c>
      <c r="T640" s="8">
        <f>R640/S639</f>
        <v>1.0100300902708126</v>
      </c>
      <c r="U640" s="8">
        <f>M640*T640*T639*T638*T637*T636*T635</f>
        <v>18.433266649766193</v>
      </c>
      <c r="V640" s="19">
        <f t="shared" si="678"/>
        <v>39.128139778743773</v>
      </c>
      <c r="W640" s="13"/>
      <c r="X640" s="13"/>
      <c r="Y640" s="6">
        <v>42</v>
      </c>
      <c r="Z640" s="1">
        <v>7.61</v>
      </c>
      <c r="AA640" s="7">
        <f t="shared" si="679"/>
        <v>25.45</v>
      </c>
      <c r="AB640" s="26">
        <v>32.700000000000003</v>
      </c>
      <c r="AC640" s="26">
        <v>31.66</v>
      </c>
      <c r="AD640" s="3"/>
      <c r="AE640" s="8">
        <f t="shared" si="680"/>
        <v>7.2500000000000036</v>
      </c>
      <c r="AF640" s="8">
        <f t="shared" si="681"/>
        <v>6.2100000000000009</v>
      </c>
      <c r="AG640" s="8">
        <f>AE640/AF639</f>
        <v>1.0055478502080453</v>
      </c>
      <c r="AH640" s="8">
        <f>Z640*AG640*AG639*AG638*AG637*AG636*AG635</f>
        <v>7.1000190030957624</v>
      </c>
      <c r="AI640" s="19">
        <f t="shared" si="682"/>
        <v>35.876801430499057</v>
      </c>
    </row>
    <row r="641" spans="1:35" ht="15.75" thickBot="1" x14ac:dyDescent="0.3">
      <c r="T641" s="45">
        <f>SUM(T635:T640)</f>
        <v>5.8376398573947288</v>
      </c>
      <c r="AG641" s="45">
        <f>SUM(AG635:AG640)</f>
        <v>5.9348439779663344</v>
      </c>
    </row>
    <row r="642" spans="1:35" ht="15.75" thickBot="1" x14ac:dyDescent="0.3">
      <c r="K642" s="15">
        <v>7000</v>
      </c>
      <c r="L642" s="93">
        <v>36314</v>
      </c>
      <c r="M642" s="94"/>
      <c r="N642" s="94"/>
      <c r="O642" s="94"/>
      <c r="P642" s="94"/>
      <c r="Q642" s="94"/>
      <c r="R642" s="94"/>
      <c r="S642" s="94"/>
      <c r="T642" s="94"/>
      <c r="U642" s="94"/>
      <c r="V642" s="95"/>
      <c r="W642" s="13"/>
      <c r="X642" s="15">
        <v>7001</v>
      </c>
      <c r="Y642" s="93">
        <v>36315</v>
      </c>
      <c r="Z642" s="94"/>
      <c r="AA642" s="94"/>
      <c r="AB642" s="94"/>
      <c r="AC642" s="94"/>
      <c r="AD642" s="94"/>
      <c r="AE642" s="94"/>
      <c r="AF642" s="94"/>
      <c r="AG642" s="94"/>
      <c r="AH642" s="94"/>
      <c r="AI642" s="95"/>
    </row>
    <row r="643" spans="1:35" ht="57" x14ac:dyDescent="0.25">
      <c r="B643" s="31" t="s">
        <v>51</v>
      </c>
      <c r="C643" s="31" t="s">
        <v>49</v>
      </c>
      <c r="D643" s="31" t="s">
        <v>50</v>
      </c>
      <c r="K643" s="13"/>
      <c r="L643" s="10" t="s">
        <v>0</v>
      </c>
      <c r="M643" s="11" t="s">
        <v>1</v>
      </c>
      <c r="N643" s="11" t="s">
        <v>2</v>
      </c>
      <c r="O643" s="11" t="s">
        <v>3</v>
      </c>
      <c r="P643" s="12" t="s">
        <v>4</v>
      </c>
      <c r="Q643" s="12" t="s">
        <v>5</v>
      </c>
      <c r="R643" s="11" t="s">
        <v>9</v>
      </c>
      <c r="S643" s="11" t="s">
        <v>10</v>
      </c>
      <c r="T643" s="11" t="s">
        <v>6</v>
      </c>
      <c r="U643" s="11" t="s">
        <v>7</v>
      </c>
      <c r="V643" s="5" t="s">
        <v>8</v>
      </c>
      <c r="W643" s="13"/>
      <c r="X643" s="13"/>
      <c r="Y643" s="10" t="s">
        <v>0</v>
      </c>
      <c r="Z643" s="11" t="s">
        <v>1</v>
      </c>
      <c r="AA643" s="11" t="s">
        <v>2</v>
      </c>
      <c r="AB643" s="11" t="s">
        <v>3</v>
      </c>
      <c r="AC643" s="12" t="s">
        <v>4</v>
      </c>
      <c r="AD643" s="12" t="s">
        <v>5</v>
      </c>
      <c r="AE643" s="11" t="s">
        <v>9</v>
      </c>
      <c r="AF643" s="11" t="s">
        <v>10</v>
      </c>
      <c r="AG643" s="11" t="s">
        <v>6</v>
      </c>
      <c r="AH643" s="11" t="s">
        <v>7</v>
      </c>
      <c r="AI643" s="5" t="s">
        <v>8</v>
      </c>
    </row>
    <row r="644" spans="1:35" x14ac:dyDescent="0.25">
      <c r="B644" s="31">
        <v>0</v>
      </c>
      <c r="C644" s="48">
        <f>AVERAGE(AI634,AI644)</f>
        <v>100</v>
      </c>
      <c r="D644" s="31">
        <f>STDEV(AI634,AI644)</f>
        <v>0</v>
      </c>
      <c r="K644" s="13"/>
      <c r="L644" s="6">
        <v>0</v>
      </c>
      <c r="M644" s="1">
        <v>47.23</v>
      </c>
      <c r="N644" s="26">
        <v>25.05</v>
      </c>
      <c r="O644" s="9"/>
      <c r="P644" s="26">
        <v>40.22</v>
      </c>
      <c r="Q644" s="7">
        <f>P644-N644</f>
        <v>15.169999999999998</v>
      </c>
      <c r="R644" s="2"/>
      <c r="S644" s="2"/>
      <c r="T644" s="2"/>
      <c r="U644" s="8">
        <f>M644</f>
        <v>47.23</v>
      </c>
      <c r="V644" s="19">
        <f>100*U644/$M$644</f>
        <v>100</v>
      </c>
      <c r="W644" s="13"/>
      <c r="X644" s="13"/>
      <c r="Y644" s="6">
        <v>0</v>
      </c>
      <c r="Z644" s="1">
        <v>20.93</v>
      </c>
      <c r="AA644" s="26">
        <v>25.43</v>
      </c>
      <c r="AB644" s="9"/>
      <c r="AC644" s="26">
        <v>36.479999999999997</v>
      </c>
      <c r="AD644" s="7">
        <f>AC644-AA644</f>
        <v>11.049999999999997</v>
      </c>
      <c r="AE644" s="2"/>
      <c r="AF644" s="2"/>
      <c r="AG644" s="2"/>
      <c r="AH644" s="8">
        <f>Z644</f>
        <v>20.93</v>
      </c>
      <c r="AI644" s="19">
        <f>100*AH644/$Z$644</f>
        <v>100</v>
      </c>
    </row>
    <row r="645" spans="1:35" x14ac:dyDescent="0.25">
      <c r="B645" s="31">
        <v>7</v>
      </c>
      <c r="C645" s="78">
        <f t="shared" ref="C645:C650" si="683">AVERAGE(AI635,AI645)</f>
        <v>68.960851965768853</v>
      </c>
      <c r="D645" s="31">
        <f t="shared" ref="D645:D650" si="684">STDEV(AI635,AI645)</f>
        <v>1.5896353190749504</v>
      </c>
      <c r="K645" s="13"/>
      <c r="L645" s="6">
        <v>7</v>
      </c>
      <c r="M645" s="1">
        <v>39.590000000000003</v>
      </c>
      <c r="N645" s="7">
        <f t="shared" ref="N645:N650" si="685">N644</f>
        <v>25.05</v>
      </c>
      <c r="O645" s="27">
        <v>37.119999999999997</v>
      </c>
      <c r="P645" s="26">
        <v>36.79</v>
      </c>
      <c r="Q645" s="3"/>
      <c r="R645" s="8">
        <f t="shared" ref="R645:R650" si="686">O645-N645</f>
        <v>12.069999999999997</v>
      </c>
      <c r="S645" s="8">
        <f t="shared" ref="S645:S650" si="687">P645-N645</f>
        <v>11.739999999999998</v>
      </c>
      <c r="T645" s="8">
        <f>R645/Q644</f>
        <v>0.79564930784442967</v>
      </c>
      <c r="U645" s="8">
        <f>M645*T645</f>
        <v>31.499756097560972</v>
      </c>
      <c r="V645" s="19">
        <f t="shared" ref="V645:V650" si="688">100*U645/$M$644</f>
        <v>66.694380896804944</v>
      </c>
      <c r="W645" s="13"/>
      <c r="X645" s="13"/>
      <c r="Y645" s="6">
        <v>7</v>
      </c>
      <c r="Z645" s="1">
        <v>15.58</v>
      </c>
      <c r="AA645" s="7">
        <f t="shared" ref="AA645:AA650" si="689">AA644</f>
        <v>25.43</v>
      </c>
      <c r="AB645" s="27">
        <v>35.5</v>
      </c>
      <c r="AC645" s="26">
        <v>34.65</v>
      </c>
      <c r="AD645" s="3"/>
      <c r="AE645" s="8">
        <f t="shared" ref="AE645:AE650" si="690">AB645-AA645</f>
        <v>10.07</v>
      </c>
      <c r="AF645" s="8">
        <f t="shared" ref="AF645:AF650" si="691">AC645-AA645</f>
        <v>9.2199999999999989</v>
      </c>
      <c r="AG645" s="8">
        <f>AE645/AD644</f>
        <v>0.91131221719457045</v>
      </c>
      <c r="AH645" s="8">
        <f>Z645*AG645</f>
        <v>14.198244343891409</v>
      </c>
      <c r="AI645" s="19">
        <f t="shared" ref="AI645:AI650" si="692">100*AH645/$Z$644</f>
        <v>67.836810052037308</v>
      </c>
    </row>
    <row r="646" spans="1:35" x14ac:dyDescent="0.25">
      <c r="B646" s="31">
        <v>14</v>
      </c>
      <c r="C646" s="48">
        <f t="shared" si="683"/>
        <v>62.302836368730581</v>
      </c>
      <c r="D646" s="31">
        <f t="shared" si="684"/>
        <v>10.574447573805768</v>
      </c>
      <c r="K646" s="13"/>
      <c r="L646" s="6">
        <v>14</v>
      </c>
      <c r="M646" s="1">
        <v>33.58</v>
      </c>
      <c r="N646" s="7">
        <f t="shared" si="685"/>
        <v>25.05</v>
      </c>
      <c r="O646" s="27">
        <v>36.96</v>
      </c>
      <c r="P646" s="26">
        <v>36.590000000000003</v>
      </c>
      <c r="Q646" s="3"/>
      <c r="R646" s="8">
        <f t="shared" si="686"/>
        <v>11.91</v>
      </c>
      <c r="S646" s="8">
        <f t="shared" si="687"/>
        <v>11.540000000000003</v>
      </c>
      <c r="T646" s="8">
        <f>R646/S645</f>
        <v>1.0144804088586032</v>
      </c>
      <c r="U646" s="8">
        <f>M646*T645*T646</f>
        <v>27.10478992766814</v>
      </c>
      <c r="V646" s="19">
        <f t="shared" si="688"/>
        <v>57.388926376599919</v>
      </c>
      <c r="W646" s="13"/>
      <c r="X646" s="13"/>
      <c r="Y646" s="6">
        <v>14</v>
      </c>
      <c r="Z646" s="1">
        <v>12.47</v>
      </c>
      <c r="AA646" s="7">
        <f t="shared" si="689"/>
        <v>25.43</v>
      </c>
      <c r="AB646" s="27">
        <v>34.74</v>
      </c>
      <c r="AC646" s="26">
        <v>33.869999999999997</v>
      </c>
      <c r="AD646" s="3"/>
      <c r="AE646" s="8">
        <f t="shared" si="690"/>
        <v>9.3100000000000023</v>
      </c>
      <c r="AF646" s="8">
        <f t="shared" si="691"/>
        <v>8.4399999999999977</v>
      </c>
      <c r="AG646" s="8">
        <f>AE646/AF645</f>
        <v>1.0097613882863343</v>
      </c>
      <c r="AH646" s="8">
        <f>Z646*AG645*AG646</f>
        <v>11.474992383270687</v>
      </c>
      <c r="AI646" s="19">
        <f t="shared" si="692"/>
        <v>54.825572781990864</v>
      </c>
    </row>
    <row r="647" spans="1:35" x14ac:dyDescent="0.25">
      <c r="B647" s="31">
        <v>21</v>
      </c>
      <c r="C647" s="48">
        <f t="shared" si="683"/>
        <v>50.430232436389076</v>
      </c>
      <c r="D647" s="31">
        <f t="shared" si="684"/>
        <v>4.0825673132356393</v>
      </c>
      <c r="K647" s="13"/>
      <c r="L647" s="6">
        <v>21</v>
      </c>
      <c r="M647" s="1">
        <v>30.71</v>
      </c>
      <c r="N647" s="7">
        <f t="shared" si="685"/>
        <v>25.05</v>
      </c>
      <c r="O647" s="27">
        <v>36.65</v>
      </c>
      <c r="P647" s="46">
        <v>36.31</v>
      </c>
      <c r="Q647" s="3"/>
      <c r="R647" s="8">
        <f t="shared" si="686"/>
        <v>11.599999999999998</v>
      </c>
      <c r="S647" s="8">
        <f t="shared" si="687"/>
        <v>11.260000000000002</v>
      </c>
      <c r="T647" s="8">
        <f>R647/S646</f>
        <v>1.0051993067590983</v>
      </c>
      <c r="U647" s="8">
        <f>M647*T647*T646*T645</f>
        <v>24.91709171370881</v>
      </c>
      <c r="V647" s="19">
        <f t="shared" si="688"/>
        <v>52.756916607471545</v>
      </c>
      <c r="W647" s="13"/>
      <c r="X647" s="13"/>
      <c r="Y647" s="6">
        <v>21</v>
      </c>
      <c r="Z647" s="1">
        <v>10.75</v>
      </c>
      <c r="AA647" s="7">
        <f t="shared" si="689"/>
        <v>25.43</v>
      </c>
      <c r="AB647" s="27">
        <v>33.92</v>
      </c>
      <c r="AC647" s="26">
        <v>33.11</v>
      </c>
      <c r="AD647" s="3"/>
      <c r="AE647" s="8">
        <f t="shared" si="690"/>
        <v>8.490000000000002</v>
      </c>
      <c r="AF647" s="8">
        <f t="shared" si="691"/>
        <v>7.68</v>
      </c>
      <c r="AG647" s="8">
        <f>AE647/AF646</f>
        <v>1.0059241706161142</v>
      </c>
      <c r="AH647" s="8">
        <f>Z647*AG647*AG646*AG645</f>
        <v>9.9508380999722341</v>
      </c>
      <c r="AI647" s="19">
        <f t="shared" si="692"/>
        <v>47.543421404549612</v>
      </c>
    </row>
    <row r="648" spans="1:35" x14ac:dyDescent="0.25">
      <c r="B648" s="31">
        <v>28</v>
      </c>
      <c r="C648" s="48">
        <f t="shared" si="683"/>
        <v>49.13663217330884</v>
      </c>
      <c r="D648" s="31">
        <f t="shared" si="684"/>
        <v>8.5940291919436014</v>
      </c>
      <c r="K648" s="13"/>
      <c r="L648" s="6">
        <v>28</v>
      </c>
      <c r="M648" s="1">
        <v>27.69</v>
      </c>
      <c r="N648" s="7">
        <f t="shared" si="685"/>
        <v>25.05</v>
      </c>
      <c r="O648" s="26">
        <v>36.28</v>
      </c>
      <c r="P648" s="26">
        <v>35.880000000000003</v>
      </c>
      <c r="Q648" s="3"/>
      <c r="R648" s="8">
        <f t="shared" si="686"/>
        <v>11.23</v>
      </c>
      <c r="S648" s="8">
        <f t="shared" si="687"/>
        <v>10.830000000000002</v>
      </c>
      <c r="T648" s="8">
        <f>R648/S647</f>
        <v>0.99733570159857898</v>
      </c>
      <c r="U648" s="8">
        <f>M648*T648*T647*T646*T645</f>
        <v>22.406904119022283</v>
      </c>
      <c r="V648" s="19">
        <f t="shared" si="688"/>
        <v>47.442100611946401</v>
      </c>
      <c r="W648" s="13"/>
      <c r="X648" s="13"/>
      <c r="Y648" s="6">
        <v>28</v>
      </c>
      <c r="Z648" s="1">
        <v>9.8000000000000007</v>
      </c>
      <c r="AA648" s="7">
        <f t="shared" si="689"/>
        <v>25.43</v>
      </c>
      <c r="AB648" s="26">
        <v>33.06</v>
      </c>
      <c r="AC648" s="26">
        <v>32.22</v>
      </c>
      <c r="AD648" s="3"/>
      <c r="AE648" s="8">
        <f t="shared" si="690"/>
        <v>7.6300000000000026</v>
      </c>
      <c r="AF648" s="8">
        <f t="shared" si="691"/>
        <v>6.7899999999999991</v>
      </c>
      <c r="AG648" s="8">
        <f>AE648/AF647</f>
        <v>0.9934895833333337</v>
      </c>
      <c r="AH648" s="8">
        <f>Z648*AG648*AG647*AG646*AG645</f>
        <v>9.0124027142359999</v>
      </c>
      <c r="AI648" s="19">
        <f t="shared" si="692"/>
        <v>43.059735853970381</v>
      </c>
    </row>
    <row r="649" spans="1:35" x14ac:dyDescent="0.25">
      <c r="B649" s="31">
        <v>35</v>
      </c>
      <c r="C649" s="48">
        <f t="shared" si="683"/>
        <v>36.722913626685816</v>
      </c>
      <c r="D649" s="31">
        <f t="shared" si="684"/>
        <v>2.170219171192211</v>
      </c>
      <c r="K649" s="13"/>
      <c r="L649" s="6">
        <v>35</v>
      </c>
      <c r="M649" s="1">
        <v>23.59</v>
      </c>
      <c r="N649" s="7">
        <f t="shared" si="685"/>
        <v>25.05</v>
      </c>
      <c r="O649" s="26">
        <v>36.020000000000003</v>
      </c>
      <c r="P649" s="26">
        <v>35.6</v>
      </c>
      <c r="Q649" s="3"/>
      <c r="R649" s="8">
        <f t="shared" si="686"/>
        <v>10.970000000000002</v>
      </c>
      <c r="S649" s="8">
        <f t="shared" si="687"/>
        <v>10.55</v>
      </c>
      <c r="T649" s="8">
        <f>R649/S648</f>
        <v>1.0129270544783011</v>
      </c>
      <c r="U649" s="8">
        <f>M649*T649*T648*T647*T646*T645</f>
        <v>19.335927627035705</v>
      </c>
      <c r="V649" s="19">
        <f t="shared" si="688"/>
        <v>40.939927222180195</v>
      </c>
      <c r="W649" s="13"/>
      <c r="X649" s="13"/>
      <c r="Y649" s="6">
        <v>35</v>
      </c>
      <c r="Z649" s="1">
        <v>7.95</v>
      </c>
      <c r="AA649" s="7">
        <f t="shared" si="689"/>
        <v>25.43</v>
      </c>
      <c r="AB649" s="26">
        <v>32.270000000000003</v>
      </c>
      <c r="AC649" s="26">
        <v>31.57</v>
      </c>
      <c r="AD649" s="3"/>
      <c r="AE649" s="8">
        <f t="shared" si="690"/>
        <v>6.8400000000000034</v>
      </c>
      <c r="AF649" s="8">
        <f t="shared" si="691"/>
        <v>6.1400000000000006</v>
      </c>
      <c r="AG649" s="8">
        <f>AE649/AF648</f>
        <v>1.0073637702503688</v>
      </c>
      <c r="AH649" s="8">
        <f>Z649*AG649*AG648*AG647*AG646*AG645</f>
        <v>7.3649189203018466</v>
      </c>
      <c r="AI649" s="19">
        <f t="shared" si="692"/>
        <v>35.188336934074755</v>
      </c>
    </row>
    <row r="650" spans="1:35" x14ac:dyDescent="0.25">
      <c r="B650" s="31">
        <v>42</v>
      </c>
      <c r="C650" s="78">
        <f t="shared" si="683"/>
        <v>34.081184547738332</v>
      </c>
      <c r="D650" s="31">
        <f t="shared" si="684"/>
        <v>2.5393857484263131</v>
      </c>
      <c r="K650" s="13"/>
      <c r="L650" s="6">
        <v>42</v>
      </c>
      <c r="M650" s="1">
        <v>21.4</v>
      </c>
      <c r="N650" s="7">
        <f t="shared" si="685"/>
        <v>25.05</v>
      </c>
      <c r="O650" s="26">
        <v>35.630000000000003</v>
      </c>
      <c r="P650" s="26">
        <v>35.119999999999997</v>
      </c>
      <c r="Q650" s="3"/>
      <c r="R650" s="8">
        <f t="shared" si="686"/>
        <v>10.580000000000002</v>
      </c>
      <c r="S650" s="8">
        <f t="shared" si="687"/>
        <v>10.069999999999997</v>
      </c>
      <c r="T650" s="8">
        <f>R650/S649</f>
        <v>1.0028436018957347</v>
      </c>
      <c r="U650" s="8">
        <f>M650*T650*T649*T648*T647*T646*T645</f>
        <v>17.590737684625818</v>
      </c>
      <c r="V650" s="19">
        <f t="shared" si="688"/>
        <v>37.244839476235057</v>
      </c>
      <c r="W650" s="13"/>
      <c r="X650" s="13"/>
      <c r="Y650" s="6">
        <v>42</v>
      </c>
      <c r="Z650" s="1">
        <v>7.33</v>
      </c>
      <c r="AA650" s="7">
        <f t="shared" si="689"/>
        <v>25.43</v>
      </c>
      <c r="AB650" s="26">
        <v>31.54</v>
      </c>
      <c r="AC650" s="26">
        <v>30.52</v>
      </c>
      <c r="AD650" s="3"/>
      <c r="AE650" s="8">
        <f t="shared" si="690"/>
        <v>6.1099999999999994</v>
      </c>
      <c r="AF650" s="8">
        <f t="shared" si="691"/>
        <v>5.09</v>
      </c>
      <c r="AG650" s="8">
        <f>AE650/AF649</f>
        <v>0.99511400651465776</v>
      </c>
      <c r="AH650" s="8">
        <f>Z650*AG650*AG649*AG648*AG647*AG646*AG645</f>
        <v>6.7573693122798142</v>
      </c>
      <c r="AI650" s="19">
        <f t="shared" si="692"/>
        <v>32.285567664977613</v>
      </c>
    </row>
    <row r="651" spans="1:35" x14ac:dyDescent="0.25">
      <c r="K651" s="13"/>
      <c r="L651" s="34"/>
      <c r="M651" s="18"/>
      <c r="N651" s="18"/>
      <c r="O651" s="18"/>
      <c r="P651" s="18"/>
      <c r="Q651" s="18"/>
      <c r="R651" s="33"/>
      <c r="S651" s="33"/>
      <c r="T651" s="45">
        <f>SUM(T645:T650)</f>
        <v>5.8284353814347458</v>
      </c>
      <c r="U651" s="33"/>
      <c r="V651" s="32"/>
      <c r="W651" s="13"/>
      <c r="X651" s="13"/>
      <c r="Y651" s="34"/>
      <c r="Z651" s="18"/>
      <c r="AA651" s="18"/>
      <c r="AB651" s="18"/>
      <c r="AC651" s="18"/>
      <c r="AD651" s="18"/>
      <c r="AE651" s="33"/>
      <c r="AF651" s="33"/>
      <c r="AG651" s="45">
        <f>SUM(AG645:AG650)</f>
        <v>5.9229651361953799</v>
      </c>
      <c r="AH651" s="33"/>
      <c r="AI651" s="32"/>
    </row>
    <row r="652" spans="1:35" ht="15.75" thickBot="1" x14ac:dyDescent="0.3"/>
    <row r="653" spans="1:35" ht="15.75" thickBot="1" x14ac:dyDescent="0.3">
      <c r="A653" s="35">
        <v>32</v>
      </c>
      <c r="B653" s="35" t="s">
        <v>20</v>
      </c>
      <c r="C653" s="35"/>
      <c r="D653" s="35"/>
      <c r="E653" s="35"/>
      <c r="F653" s="35"/>
      <c r="G653" s="35"/>
      <c r="H653" s="35"/>
      <c r="I653" s="35"/>
      <c r="J653" s="35"/>
      <c r="K653" s="15">
        <v>7000</v>
      </c>
      <c r="L653" s="93">
        <v>36841</v>
      </c>
      <c r="M653" s="94"/>
      <c r="N653" s="94"/>
      <c r="O653" s="94"/>
      <c r="P653" s="94"/>
      <c r="Q653" s="94"/>
      <c r="R653" s="94"/>
      <c r="S653" s="94"/>
      <c r="T653" s="94"/>
      <c r="U653" s="94"/>
      <c r="V653" s="95"/>
      <c r="W653" s="13"/>
      <c r="X653" s="15">
        <v>7001</v>
      </c>
      <c r="Y653" s="93">
        <v>36842</v>
      </c>
      <c r="Z653" s="94"/>
      <c r="AA653" s="94"/>
      <c r="AB653" s="94"/>
      <c r="AC653" s="94"/>
      <c r="AD653" s="94"/>
      <c r="AE653" s="94"/>
      <c r="AF653" s="94"/>
      <c r="AG653" s="94"/>
      <c r="AH653" s="94"/>
      <c r="AI653" s="95"/>
    </row>
    <row r="654" spans="1:35" ht="57" x14ac:dyDescent="0.25">
      <c r="B654" s="31" t="s">
        <v>52</v>
      </c>
      <c r="C654" s="31" t="s">
        <v>49</v>
      </c>
      <c r="D654" s="31" t="s">
        <v>50</v>
      </c>
      <c r="K654" s="13"/>
      <c r="L654" s="10" t="s">
        <v>0</v>
      </c>
      <c r="M654" s="11" t="s">
        <v>1</v>
      </c>
      <c r="N654" s="11" t="s">
        <v>2</v>
      </c>
      <c r="O654" s="11" t="s">
        <v>3</v>
      </c>
      <c r="P654" s="12" t="s">
        <v>4</v>
      </c>
      <c r="Q654" s="12" t="s">
        <v>5</v>
      </c>
      <c r="R654" s="11" t="s">
        <v>9</v>
      </c>
      <c r="S654" s="11" t="s">
        <v>10</v>
      </c>
      <c r="T654" s="11" t="s">
        <v>6</v>
      </c>
      <c r="U654" s="11" t="s">
        <v>7</v>
      </c>
      <c r="V654" s="5" t="s">
        <v>8</v>
      </c>
      <c r="W654" s="13"/>
      <c r="X654" s="13"/>
      <c r="Y654" s="10" t="s">
        <v>0</v>
      </c>
      <c r="Z654" s="11" t="s">
        <v>1</v>
      </c>
      <c r="AA654" s="11" t="s">
        <v>2</v>
      </c>
      <c r="AB654" s="11" t="s">
        <v>3</v>
      </c>
      <c r="AC654" s="12" t="s">
        <v>4</v>
      </c>
      <c r="AD654" s="12" t="s">
        <v>5</v>
      </c>
      <c r="AE654" s="11" t="s">
        <v>9</v>
      </c>
      <c r="AF654" s="11" t="s">
        <v>10</v>
      </c>
      <c r="AG654" s="11" t="s">
        <v>6</v>
      </c>
      <c r="AH654" s="11" t="s">
        <v>7</v>
      </c>
      <c r="AI654" s="5" t="s">
        <v>8</v>
      </c>
    </row>
    <row r="655" spans="1:35" x14ac:dyDescent="0.25">
      <c r="B655" s="31">
        <v>0</v>
      </c>
      <c r="C655" s="48">
        <f>AVERAGE(V655,V665)</f>
        <v>100</v>
      </c>
      <c r="D655" s="31">
        <f>STDEV(V655,V665)</f>
        <v>0</v>
      </c>
      <c r="K655" s="13"/>
      <c r="L655" s="6">
        <v>0</v>
      </c>
      <c r="M655" s="1">
        <v>46.86</v>
      </c>
      <c r="N655" s="26">
        <v>24.99</v>
      </c>
      <c r="O655" s="9"/>
      <c r="P655" s="26">
        <v>39.5</v>
      </c>
      <c r="Q655" s="7">
        <f>P655-N655</f>
        <v>14.510000000000002</v>
      </c>
      <c r="R655" s="2"/>
      <c r="S655" s="2"/>
      <c r="T655" s="2"/>
      <c r="U655" s="8">
        <f>M655</f>
        <v>46.86</v>
      </c>
      <c r="V655" s="19">
        <f>100*U655/$M$655</f>
        <v>100</v>
      </c>
      <c r="W655" s="13"/>
      <c r="X655" s="13"/>
      <c r="Y655" s="6">
        <v>0</v>
      </c>
      <c r="Z655" s="1">
        <v>21.44</v>
      </c>
      <c r="AA655" s="26">
        <v>25.43</v>
      </c>
      <c r="AB655" s="9"/>
      <c r="AC655" s="26">
        <v>36.270000000000003</v>
      </c>
      <c r="AD655" s="7">
        <f>AC655-AA655</f>
        <v>10.840000000000003</v>
      </c>
      <c r="AE655" s="2"/>
      <c r="AF655" s="2"/>
      <c r="AG655" s="2"/>
      <c r="AH655" s="8">
        <f>Z655</f>
        <v>21.44</v>
      </c>
      <c r="AI655" s="19">
        <f>100*AH655/$Z$655</f>
        <v>100</v>
      </c>
    </row>
    <row r="656" spans="1:35" x14ac:dyDescent="0.25">
      <c r="B656" s="31">
        <v>7</v>
      </c>
      <c r="C656" s="78">
        <f t="shared" ref="C656:C661" si="693">AVERAGE(V656,V666)</f>
        <v>65.868297659467771</v>
      </c>
      <c r="D656" s="31">
        <f t="shared" ref="D656:D661" si="694">STDEV(V656,V666)</f>
        <v>2.0903092368253389</v>
      </c>
      <c r="K656" s="13"/>
      <c r="L656" s="6">
        <v>7</v>
      </c>
      <c r="M656" s="1">
        <v>37.42</v>
      </c>
      <c r="N656" s="7">
        <f t="shared" ref="N656:N661" si="695">N655</f>
        <v>24.99</v>
      </c>
      <c r="O656" s="27">
        <v>36.69</v>
      </c>
      <c r="P656" s="26">
        <v>36.369999999999997</v>
      </c>
      <c r="Q656" s="3"/>
      <c r="R656" s="8">
        <f t="shared" ref="R656:R661" si="696">O656-N656</f>
        <v>11.7</v>
      </c>
      <c r="S656" s="8">
        <f t="shared" ref="S656:S661" si="697">P656-N656</f>
        <v>11.379999999999999</v>
      </c>
      <c r="T656" s="8">
        <f>R656/Q655</f>
        <v>0.80634045485871797</v>
      </c>
      <c r="U656" s="8">
        <f>M656*T656</f>
        <v>30.173259820813229</v>
      </c>
      <c r="V656" s="19">
        <f t="shared" ref="V656:V661" si="698">100*U656/$M$655</f>
        <v>64.39022582333169</v>
      </c>
      <c r="W656" s="13"/>
      <c r="X656" s="13"/>
      <c r="Y656" s="6">
        <v>7</v>
      </c>
      <c r="Z656" s="1">
        <v>15.14</v>
      </c>
      <c r="AA656" s="7">
        <f t="shared" ref="AA656:AA661" si="699">AA655</f>
        <v>25.43</v>
      </c>
      <c r="AB656" s="27">
        <v>35.28</v>
      </c>
      <c r="AC656" s="26">
        <v>34.61</v>
      </c>
      <c r="AD656" s="3"/>
      <c r="AE656" s="8">
        <f t="shared" ref="AE656:AE661" si="700">AB656-AA656</f>
        <v>9.8500000000000014</v>
      </c>
      <c r="AF656" s="8">
        <f t="shared" ref="AF656:AF661" si="701">AC656-AA656</f>
        <v>9.18</v>
      </c>
      <c r="AG656" s="8">
        <f>AE656/AD655</f>
        <v>0.90867158671586701</v>
      </c>
      <c r="AH656" s="8">
        <f>Z656*AG656</f>
        <v>13.757287822878228</v>
      </c>
      <c r="AI656" s="19">
        <f t="shared" ref="AI656:AI661" si="702">100*AH656/$Z$655</f>
        <v>64.166454397752915</v>
      </c>
    </row>
    <row r="657" spans="2:35" x14ac:dyDescent="0.25">
      <c r="B657" s="31">
        <v>14</v>
      </c>
      <c r="C657" s="48">
        <f t="shared" si="693"/>
        <v>57.920600819869044</v>
      </c>
      <c r="D657" s="31">
        <f t="shared" si="694"/>
        <v>1.6582976665680211</v>
      </c>
      <c r="K657" s="13"/>
      <c r="L657" s="6">
        <v>14</v>
      </c>
      <c r="M657" s="1">
        <v>32.72</v>
      </c>
      <c r="N657" s="7">
        <f t="shared" si="695"/>
        <v>24.99</v>
      </c>
      <c r="O657" s="27">
        <v>36.46</v>
      </c>
      <c r="P657" s="26">
        <v>36.1</v>
      </c>
      <c r="Q657" s="3"/>
      <c r="R657" s="8">
        <f t="shared" si="696"/>
        <v>11.470000000000002</v>
      </c>
      <c r="S657" s="8">
        <f t="shared" si="697"/>
        <v>11.110000000000003</v>
      </c>
      <c r="T657" s="8">
        <f>R657/S656</f>
        <v>1.0079086115992972</v>
      </c>
      <c r="U657" s="8">
        <f>M657*T656*T657</f>
        <v>26.592116218255637</v>
      </c>
      <c r="V657" s="19">
        <f t="shared" si="698"/>
        <v>56.748007294612968</v>
      </c>
      <c r="W657" s="13"/>
      <c r="X657" s="13"/>
      <c r="Y657" s="6">
        <v>14</v>
      </c>
      <c r="Z657" s="1">
        <v>12.39</v>
      </c>
      <c r="AA657" s="7">
        <f t="shared" si="699"/>
        <v>25.43</v>
      </c>
      <c r="AB657" s="27">
        <v>34.65</v>
      </c>
      <c r="AC657" s="26">
        <v>33.81</v>
      </c>
      <c r="AD657" s="3"/>
      <c r="AE657" s="8">
        <f t="shared" si="700"/>
        <v>9.2199999999999989</v>
      </c>
      <c r="AF657" s="8">
        <f t="shared" si="701"/>
        <v>8.3800000000000026</v>
      </c>
      <c r="AG657" s="8">
        <f>AE657/AF656</f>
        <v>1.0043572984749454</v>
      </c>
      <c r="AH657" s="8">
        <f>Z657*AG656*AG657</f>
        <v>11.307497347032291</v>
      </c>
      <c r="AI657" s="19">
        <f t="shared" si="702"/>
        <v>52.740192849964039</v>
      </c>
    </row>
    <row r="658" spans="2:35" x14ac:dyDescent="0.25">
      <c r="B658" s="31">
        <v>21</v>
      </c>
      <c r="C658" s="48">
        <f t="shared" si="693"/>
        <v>52.924123603541723</v>
      </c>
      <c r="D658" s="31">
        <f t="shared" si="694"/>
        <v>1.3557040634470758</v>
      </c>
      <c r="K658" s="13"/>
      <c r="L658" s="6">
        <v>21</v>
      </c>
      <c r="M658" s="1">
        <v>31.04</v>
      </c>
      <c r="N658" s="7">
        <f t="shared" si="695"/>
        <v>24.99</v>
      </c>
      <c r="O658" s="27">
        <v>36.11</v>
      </c>
      <c r="P658" s="26">
        <v>35.69</v>
      </c>
      <c r="Q658" s="3"/>
      <c r="R658" s="8">
        <f t="shared" si="696"/>
        <v>11.120000000000001</v>
      </c>
      <c r="S658" s="8">
        <f t="shared" si="697"/>
        <v>10.7</v>
      </c>
      <c r="T658" s="8">
        <f>R658/S657</f>
        <v>1.0009000900090008</v>
      </c>
      <c r="U658" s="8">
        <f>M658*T658*T657*T656</f>
        <v>25.24945718424491</v>
      </c>
      <c r="V658" s="19">
        <f t="shared" si="698"/>
        <v>53.882751140087308</v>
      </c>
      <c r="W658" s="13"/>
      <c r="X658" s="13"/>
      <c r="Y658" s="6">
        <v>21</v>
      </c>
      <c r="Z658" s="1">
        <v>11.26</v>
      </c>
      <c r="AA658" s="7">
        <f t="shared" si="699"/>
        <v>25.43</v>
      </c>
      <c r="AB658" s="27">
        <v>33.81</v>
      </c>
      <c r="AC658" s="26">
        <v>32.97</v>
      </c>
      <c r="AD658" s="3"/>
      <c r="AE658" s="8">
        <f t="shared" si="700"/>
        <v>8.3800000000000026</v>
      </c>
      <c r="AF658" s="8">
        <f t="shared" si="701"/>
        <v>7.5399999999999991</v>
      </c>
      <c r="AG658" s="8">
        <f>AE658/AF657</f>
        <v>1</v>
      </c>
      <c r="AH658" s="8">
        <f>Z658*AG658*AG657*AG656</f>
        <v>10.276224384792863</v>
      </c>
      <c r="AI658" s="19">
        <f t="shared" si="702"/>
        <v>47.930151048474173</v>
      </c>
    </row>
    <row r="659" spans="2:35" x14ac:dyDescent="0.25">
      <c r="B659" s="31">
        <v>28</v>
      </c>
      <c r="C659" s="48">
        <f t="shared" si="693"/>
        <v>48.006385094596666</v>
      </c>
      <c r="D659" s="31">
        <f t="shared" si="694"/>
        <v>2.2291757154661402</v>
      </c>
      <c r="K659" s="13"/>
      <c r="L659" s="6">
        <v>28</v>
      </c>
      <c r="M659" s="1">
        <v>28.22</v>
      </c>
      <c r="N659" s="7">
        <f t="shared" si="695"/>
        <v>24.99</v>
      </c>
      <c r="O659" s="26">
        <v>35.82</v>
      </c>
      <c r="P659" s="26">
        <v>35.36</v>
      </c>
      <c r="Q659" s="3"/>
      <c r="R659" s="8">
        <f t="shared" si="696"/>
        <v>10.830000000000002</v>
      </c>
      <c r="S659" s="8">
        <f t="shared" si="697"/>
        <v>10.370000000000001</v>
      </c>
      <c r="T659" s="8">
        <f>R659/S658</f>
        <v>1.0121495327102805</v>
      </c>
      <c r="U659" s="8">
        <f>M659*T659*T658*T657*T656</f>
        <v>23.234429958442554</v>
      </c>
      <c r="V659" s="19">
        <f t="shared" si="698"/>
        <v>49.582650359459144</v>
      </c>
      <c r="W659" s="13"/>
      <c r="X659" s="13"/>
      <c r="Y659" s="6">
        <v>28</v>
      </c>
      <c r="Z659" s="1">
        <v>9.58</v>
      </c>
      <c r="AA659" s="7">
        <f t="shared" si="699"/>
        <v>25.43</v>
      </c>
      <c r="AB659" s="26">
        <v>33</v>
      </c>
      <c r="AC659" s="26">
        <v>32.21</v>
      </c>
      <c r="AD659" s="3"/>
      <c r="AE659" s="8">
        <f t="shared" si="700"/>
        <v>7.57</v>
      </c>
      <c r="AF659" s="8">
        <f t="shared" si="701"/>
        <v>6.7800000000000011</v>
      </c>
      <c r="AG659" s="8">
        <f>AE659/AF658</f>
        <v>1.003978779840849</v>
      </c>
      <c r="AH659" s="8">
        <f>Z659*AG659*AG658*AG657*AG656</f>
        <v>8.7777908952114441</v>
      </c>
      <c r="AI659" s="19">
        <f t="shared" si="702"/>
        <v>40.94118887691905</v>
      </c>
    </row>
    <row r="660" spans="2:35" x14ac:dyDescent="0.25">
      <c r="B660" s="31">
        <v>35</v>
      </c>
      <c r="C660" s="48">
        <f t="shared" si="693"/>
        <v>43.511422275475084</v>
      </c>
      <c r="D660" s="31">
        <f t="shared" si="694"/>
        <v>4.1563019173371183</v>
      </c>
      <c r="K660" s="13"/>
      <c r="L660" s="6">
        <v>35</v>
      </c>
      <c r="M660" s="1">
        <v>26.26</v>
      </c>
      <c r="N660" s="7">
        <f t="shared" si="695"/>
        <v>24.99</v>
      </c>
      <c r="O660" s="26">
        <v>35.43</v>
      </c>
      <c r="P660" s="46">
        <v>35.130000000000003</v>
      </c>
      <c r="Q660" s="3"/>
      <c r="R660" s="8">
        <f t="shared" si="696"/>
        <v>10.440000000000001</v>
      </c>
      <c r="S660" s="8">
        <f t="shared" si="697"/>
        <v>10.140000000000004</v>
      </c>
      <c r="T660" s="8">
        <f>R660/S659</f>
        <v>1.0067502410800386</v>
      </c>
      <c r="U660" s="8">
        <f>M660*T660*T659*T658*T657*T656</f>
        <v>21.766644106400687</v>
      </c>
      <c r="V660" s="19">
        <f t="shared" si="698"/>
        <v>46.45037154588281</v>
      </c>
      <c r="W660" s="13"/>
      <c r="X660" s="13"/>
      <c r="Y660" s="6">
        <v>35</v>
      </c>
      <c r="Z660" s="1">
        <v>8.2899999999999991</v>
      </c>
      <c r="AA660" s="7">
        <f t="shared" si="699"/>
        <v>25.43</v>
      </c>
      <c r="AB660" s="26">
        <v>32.229999999999997</v>
      </c>
      <c r="AC660" s="37">
        <v>31.49</v>
      </c>
      <c r="AD660" s="3"/>
      <c r="AE660" s="8">
        <f t="shared" si="700"/>
        <v>6.7999999999999972</v>
      </c>
      <c r="AF660" s="8">
        <f t="shared" si="701"/>
        <v>6.0599999999999987</v>
      </c>
      <c r="AG660" s="8">
        <f>AE660/AF659</f>
        <v>1.0029498525073741</v>
      </c>
      <c r="AH660" s="8">
        <f>Z660*AG660*AG659*AG658*AG657*AG656</f>
        <v>7.6182193166820502</v>
      </c>
      <c r="AI660" s="19">
        <f t="shared" si="702"/>
        <v>35.532739350196131</v>
      </c>
    </row>
    <row r="661" spans="2:35" x14ac:dyDescent="0.25">
      <c r="B661" s="31">
        <v>42</v>
      </c>
      <c r="C661" s="78">
        <f t="shared" si="693"/>
        <v>37.476933491989307</v>
      </c>
      <c r="D661" s="31">
        <f t="shared" si="694"/>
        <v>2.3513018841678766</v>
      </c>
      <c r="K661" s="13"/>
      <c r="L661" s="6">
        <v>42</v>
      </c>
      <c r="M661" s="1">
        <v>22.04</v>
      </c>
      <c r="N661" s="7">
        <f t="shared" si="695"/>
        <v>24.99</v>
      </c>
      <c r="O661" s="46">
        <v>35.17</v>
      </c>
      <c r="P661" s="26">
        <v>34.64</v>
      </c>
      <c r="Q661" s="3"/>
      <c r="R661" s="8">
        <f t="shared" si="696"/>
        <v>10.180000000000003</v>
      </c>
      <c r="S661" s="8">
        <f t="shared" si="697"/>
        <v>9.6500000000000021</v>
      </c>
      <c r="T661" s="65">
        <f>R661/S660</f>
        <v>1.0039447731755424</v>
      </c>
      <c r="U661" s="8">
        <f>M661*T661*T660*T659*T658*T657*T656</f>
        <v>18.340795472485066</v>
      </c>
      <c r="V661" s="19">
        <f t="shared" si="698"/>
        <v>39.139554998901119</v>
      </c>
      <c r="W661" s="13"/>
      <c r="X661" s="13"/>
      <c r="Y661" s="6">
        <v>42</v>
      </c>
      <c r="Z661" s="1">
        <v>7.32</v>
      </c>
      <c r="AA661" s="7">
        <f t="shared" si="699"/>
        <v>25.43</v>
      </c>
      <c r="AB661" s="37">
        <v>31.7</v>
      </c>
      <c r="AC661" s="26">
        <v>30.75</v>
      </c>
      <c r="AD661" s="3"/>
      <c r="AE661" s="8">
        <f t="shared" si="700"/>
        <v>6.27</v>
      </c>
      <c r="AF661" s="8">
        <f t="shared" si="701"/>
        <v>5.32</v>
      </c>
      <c r="AG661" s="8">
        <f>AE661/AF660</f>
        <v>1.0346534653465349</v>
      </c>
      <c r="AH661" s="8">
        <f>Z661*AG661*AG660*AG659*AG658*AG657*AG656</f>
        <v>6.9599310682114552</v>
      </c>
      <c r="AI661" s="19">
        <f t="shared" si="702"/>
        <v>32.462365056956408</v>
      </c>
    </row>
    <row r="662" spans="2:35" ht="15.75" thickBot="1" x14ac:dyDescent="0.3">
      <c r="L662" s="49">
        <f>O660-P660</f>
        <v>0.29999999999999716</v>
      </c>
      <c r="M662">
        <f>0.1275+0.1537</f>
        <v>0.28120000000000001</v>
      </c>
      <c r="N662" s="49">
        <f>O661-P660</f>
        <v>3.9999999999999147E-2</v>
      </c>
      <c r="O662" s="49">
        <f>O661-P661</f>
        <v>0.53000000000000114</v>
      </c>
      <c r="P662">
        <f>0.2607+0.2479</f>
        <v>0.50859999999999994</v>
      </c>
      <c r="T662" s="45">
        <f>SUM(T656:T661)</f>
        <v>5.8379937034328773</v>
      </c>
      <c r="U662" s="33"/>
      <c r="V662" s="32"/>
      <c r="W662" s="13"/>
      <c r="X662" s="13"/>
      <c r="Y662" s="34"/>
      <c r="Z662" s="18"/>
      <c r="AA662" s="18"/>
      <c r="AB662" s="18"/>
      <c r="AC662" s="18"/>
      <c r="AD662" s="18"/>
      <c r="AE662" s="33"/>
      <c r="AF662" s="33"/>
      <c r="AG662" s="45">
        <f>SUM(AG656:AG661)</f>
        <v>5.9546109828855709</v>
      </c>
    </row>
    <row r="663" spans="2:35" ht="15.75" thickBot="1" x14ac:dyDescent="0.3">
      <c r="K663" s="15">
        <v>7000</v>
      </c>
      <c r="L663" s="93">
        <v>36843</v>
      </c>
      <c r="M663" s="94"/>
      <c r="N663" s="94"/>
      <c r="O663" s="94"/>
      <c r="P663" s="94"/>
      <c r="Q663" s="94"/>
      <c r="R663" s="94"/>
      <c r="S663" s="94"/>
      <c r="T663" s="94"/>
      <c r="U663" s="94"/>
      <c r="V663" s="95"/>
      <c r="W663" s="13"/>
      <c r="X663" s="15">
        <v>7001</v>
      </c>
      <c r="Y663" s="93">
        <v>36844</v>
      </c>
      <c r="Z663" s="94"/>
      <c r="AA663" s="94"/>
      <c r="AB663" s="94"/>
      <c r="AC663" s="94"/>
      <c r="AD663" s="94"/>
      <c r="AE663" s="94"/>
      <c r="AF663" s="94"/>
      <c r="AG663" s="94"/>
      <c r="AH663" s="94"/>
      <c r="AI663" s="95"/>
    </row>
    <row r="664" spans="2:35" ht="57" x14ac:dyDescent="0.25">
      <c r="B664" s="31" t="s">
        <v>51</v>
      </c>
      <c r="C664" s="31" t="s">
        <v>49</v>
      </c>
      <c r="D664" s="31" t="s">
        <v>50</v>
      </c>
      <c r="K664" s="13"/>
      <c r="L664" s="10" t="s">
        <v>0</v>
      </c>
      <c r="M664" s="11" t="s">
        <v>1</v>
      </c>
      <c r="N664" s="11" t="s">
        <v>2</v>
      </c>
      <c r="O664" s="11" t="s">
        <v>3</v>
      </c>
      <c r="P664" s="12" t="s">
        <v>4</v>
      </c>
      <c r="Q664" s="12" t="s">
        <v>5</v>
      </c>
      <c r="R664" s="11" t="s">
        <v>9</v>
      </c>
      <c r="S664" s="11" t="s">
        <v>10</v>
      </c>
      <c r="T664" s="11" t="s">
        <v>6</v>
      </c>
      <c r="U664" s="11" t="s">
        <v>7</v>
      </c>
      <c r="V664" s="5" t="s">
        <v>8</v>
      </c>
      <c r="W664" s="13"/>
      <c r="X664" s="13"/>
      <c r="Y664" s="10" t="s">
        <v>0</v>
      </c>
      <c r="Z664" s="11" t="s">
        <v>1</v>
      </c>
      <c r="AA664" s="11" t="s">
        <v>2</v>
      </c>
      <c r="AB664" s="11" t="s">
        <v>3</v>
      </c>
      <c r="AC664" s="12" t="s">
        <v>4</v>
      </c>
      <c r="AD664" s="12" t="s">
        <v>5</v>
      </c>
      <c r="AE664" s="11" t="s">
        <v>9</v>
      </c>
      <c r="AF664" s="11" t="s">
        <v>10</v>
      </c>
      <c r="AG664" s="11" t="s">
        <v>6</v>
      </c>
      <c r="AH664" s="11" t="s">
        <v>7</v>
      </c>
      <c r="AI664" s="5" t="s">
        <v>8</v>
      </c>
    </row>
    <row r="665" spans="2:35" x14ac:dyDescent="0.25">
      <c r="B665" s="31">
        <v>0</v>
      </c>
      <c r="C665" s="48">
        <f>AVERAGE(AI655,AI665)</f>
        <v>100</v>
      </c>
      <c r="D665" s="31">
        <f>STDEV(AI655,AI665)</f>
        <v>0</v>
      </c>
      <c r="K665" s="13"/>
      <c r="L665" s="6">
        <v>0</v>
      </c>
      <c r="M665" s="1">
        <v>45.35</v>
      </c>
      <c r="N665" s="26">
        <v>23.18</v>
      </c>
      <c r="O665" s="9"/>
      <c r="P665" s="26">
        <v>36.99</v>
      </c>
      <c r="Q665" s="7">
        <f>P665-N665</f>
        <v>13.810000000000002</v>
      </c>
      <c r="R665" s="2"/>
      <c r="S665" s="2"/>
      <c r="T665" s="2"/>
      <c r="U665" s="8">
        <f>M665</f>
        <v>45.35</v>
      </c>
      <c r="V665" s="19">
        <f>100*U665/$M$665</f>
        <v>100</v>
      </c>
      <c r="W665" s="13"/>
      <c r="X665" s="13"/>
      <c r="Y665" s="6">
        <v>0</v>
      </c>
      <c r="Z665" s="1">
        <v>21.91</v>
      </c>
      <c r="AA665" s="26">
        <v>26.24</v>
      </c>
      <c r="AB665" s="9"/>
      <c r="AC665" s="26">
        <v>40.17</v>
      </c>
      <c r="AD665" s="7">
        <f>AC665-AA665</f>
        <v>13.930000000000003</v>
      </c>
      <c r="AE665" s="2"/>
      <c r="AF665" s="2"/>
      <c r="AG665" s="2"/>
      <c r="AH665" s="8">
        <f>Z665</f>
        <v>21.91</v>
      </c>
      <c r="AI665" s="19">
        <f>100*AH665/$Z$665</f>
        <v>100</v>
      </c>
    </row>
    <row r="666" spans="2:35" x14ac:dyDescent="0.25">
      <c r="B666" s="31">
        <v>7</v>
      </c>
      <c r="C666" s="78">
        <f t="shared" ref="C666:C671" si="703">AVERAGE(AI656,AI666)</f>
        <v>61.720230104779766</v>
      </c>
      <c r="D666" s="31">
        <f t="shared" ref="D666:D671" si="704">STDEV(AI656,AI666)</f>
        <v>3.4594835717291623</v>
      </c>
      <c r="K666" s="13"/>
      <c r="L666" s="6">
        <v>7</v>
      </c>
      <c r="M666" s="1">
        <v>37.76</v>
      </c>
      <c r="N666" s="7">
        <f t="shared" ref="N666:N671" si="705">N665</f>
        <v>23.18</v>
      </c>
      <c r="O666" s="27">
        <v>34.35</v>
      </c>
      <c r="P666" s="26">
        <v>34.03</v>
      </c>
      <c r="Q666" s="3"/>
      <c r="R666" s="8">
        <f t="shared" ref="R666:R671" si="706">O666-N666</f>
        <v>11.170000000000002</v>
      </c>
      <c r="S666" s="8">
        <f t="shared" ref="S666:S671" si="707">P666-N666</f>
        <v>10.850000000000001</v>
      </c>
      <c r="T666" s="8">
        <f>R666/Q665</f>
        <v>0.80883417813178859</v>
      </c>
      <c r="U666" s="8">
        <f>M666*T666</f>
        <v>30.541578566256337</v>
      </c>
      <c r="V666" s="19">
        <f t="shared" ref="V666:V671" si="708">100*U666/$M$665</f>
        <v>67.346369495603838</v>
      </c>
      <c r="W666" s="13"/>
      <c r="X666" s="13"/>
      <c r="Y666" s="6">
        <v>7</v>
      </c>
      <c r="Z666" s="1">
        <v>14.2</v>
      </c>
      <c r="AA666" s="7">
        <f t="shared" ref="AA666:AA671" si="709">AA665</f>
        <v>26.24</v>
      </c>
      <c r="AB666" s="27">
        <v>38.979999999999997</v>
      </c>
      <c r="AC666" s="26">
        <v>38.29</v>
      </c>
      <c r="AD666" s="3"/>
      <c r="AE666" s="8">
        <f t="shared" ref="AE666:AE671" si="710">AB666-AA666</f>
        <v>12.739999999999998</v>
      </c>
      <c r="AF666" s="8">
        <f t="shared" ref="AF666:AF671" si="711">AC666-AA666</f>
        <v>12.05</v>
      </c>
      <c r="AG666" s="8">
        <f>AE666/AD665</f>
        <v>0.91457286432160767</v>
      </c>
      <c r="AH666" s="8">
        <f>Z666*AG666</f>
        <v>12.986934673366829</v>
      </c>
      <c r="AI666" s="19">
        <f t="shared" ref="AI666:AI671" si="712">100*AH666/$Z$665</f>
        <v>59.274005811806617</v>
      </c>
    </row>
    <row r="667" spans="2:35" x14ac:dyDescent="0.25">
      <c r="B667" s="31">
        <v>14</v>
      </c>
      <c r="C667" s="48">
        <f t="shared" si="703"/>
        <v>49.717008760312112</v>
      </c>
      <c r="D667" s="31">
        <f t="shared" si="704"/>
        <v>4.2754279411363099</v>
      </c>
      <c r="K667" s="13"/>
      <c r="L667" s="6">
        <v>14</v>
      </c>
      <c r="M667" s="1">
        <v>32.83</v>
      </c>
      <c r="N667" s="7">
        <f t="shared" si="705"/>
        <v>23.18</v>
      </c>
      <c r="O667" s="27">
        <v>34.130000000000003</v>
      </c>
      <c r="P667" s="26">
        <v>33.74</v>
      </c>
      <c r="Q667" s="3"/>
      <c r="R667" s="8">
        <f t="shared" si="706"/>
        <v>10.950000000000003</v>
      </c>
      <c r="S667" s="8">
        <f t="shared" si="707"/>
        <v>10.560000000000002</v>
      </c>
      <c r="T667" s="8">
        <f>R667/S666</f>
        <v>1.0092165898617513</v>
      </c>
      <c r="U667" s="8">
        <f>M667*T666*T667</f>
        <v>26.798763635514241</v>
      </c>
      <c r="V667" s="19">
        <f t="shared" si="708"/>
        <v>59.09319434512512</v>
      </c>
      <c r="W667" s="13"/>
      <c r="X667" s="13"/>
      <c r="Y667" s="6">
        <v>14</v>
      </c>
      <c r="Z667" s="1">
        <v>11.14</v>
      </c>
      <c r="AA667" s="7">
        <f t="shared" si="709"/>
        <v>26.24</v>
      </c>
      <c r="AB667" s="27">
        <v>38.340000000000003</v>
      </c>
      <c r="AC667" s="26">
        <v>37.47</v>
      </c>
      <c r="AD667" s="3"/>
      <c r="AE667" s="8">
        <f t="shared" si="710"/>
        <v>12.100000000000005</v>
      </c>
      <c r="AF667" s="8">
        <f t="shared" si="711"/>
        <v>11.23</v>
      </c>
      <c r="AG667" s="8">
        <f>AE667/AF666</f>
        <v>1.0041493775933614</v>
      </c>
      <c r="AH667" s="8">
        <f>Z667*AG666*AG667</f>
        <v>10.230616985341648</v>
      </c>
      <c r="AI667" s="19">
        <f t="shared" si="712"/>
        <v>46.693824670660192</v>
      </c>
    </row>
    <row r="668" spans="2:35" x14ac:dyDescent="0.25">
      <c r="B668" s="31">
        <v>21</v>
      </c>
      <c r="C668" s="48">
        <f t="shared" si="703"/>
        <v>43.54622138576849</v>
      </c>
      <c r="D668" s="31">
        <f t="shared" si="704"/>
        <v>6.1998127854880076</v>
      </c>
      <c r="K668" s="13"/>
      <c r="L668" s="6">
        <v>21</v>
      </c>
      <c r="M668" s="1">
        <v>28.68</v>
      </c>
      <c r="N668" s="7">
        <f t="shared" si="705"/>
        <v>23.18</v>
      </c>
      <c r="O668" s="27">
        <v>33.81</v>
      </c>
      <c r="P668" s="26">
        <v>33.4</v>
      </c>
      <c r="Q668" s="3"/>
      <c r="R668" s="8">
        <f t="shared" si="706"/>
        <v>10.630000000000003</v>
      </c>
      <c r="S668" s="8">
        <f t="shared" si="707"/>
        <v>10.219999999999999</v>
      </c>
      <c r="T668" s="8">
        <f>R668/S667</f>
        <v>1.0066287878787878</v>
      </c>
      <c r="U668" s="8">
        <f>M668*T668*T667*T666</f>
        <v>23.566352466382749</v>
      </c>
      <c r="V668" s="19">
        <f t="shared" si="708"/>
        <v>51.965496066996138</v>
      </c>
      <c r="W668" s="13"/>
      <c r="X668" s="13"/>
      <c r="Y668" s="6">
        <v>21</v>
      </c>
      <c r="Z668" s="1">
        <v>9.31</v>
      </c>
      <c r="AA668" s="7">
        <f t="shared" si="709"/>
        <v>26.24</v>
      </c>
      <c r="AB668" s="27">
        <v>37.51</v>
      </c>
      <c r="AC668" s="26">
        <v>36.590000000000003</v>
      </c>
      <c r="AD668" s="3"/>
      <c r="AE668" s="8">
        <f t="shared" si="710"/>
        <v>11.27</v>
      </c>
      <c r="AF668" s="8">
        <f t="shared" si="711"/>
        <v>10.350000000000005</v>
      </c>
      <c r="AG668" s="8">
        <f>AE668/AF667</f>
        <v>1.0035618878005341</v>
      </c>
      <c r="AH668" s="8">
        <f>Z668*AG668*AG667*AG666</f>
        <v>8.5804581165230598</v>
      </c>
      <c r="AI668" s="19">
        <f t="shared" si="712"/>
        <v>39.1622917230628</v>
      </c>
    </row>
    <row r="669" spans="2:35" x14ac:dyDescent="0.25">
      <c r="B669" s="31">
        <v>28</v>
      </c>
      <c r="C669" s="48">
        <f t="shared" si="703"/>
        <v>36.644494725803938</v>
      </c>
      <c r="D669" s="31">
        <f t="shared" si="704"/>
        <v>6.0764431418761395</v>
      </c>
      <c r="K669" s="13"/>
      <c r="L669" s="6">
        <v>28</v>
      </c>
      <c r="M669" s="1">
        <v>25.55</v>
      </c>
      <c r="N669" s="7">
        <f t="shared" si="705"/>
        <v>23.18</v>
      </c>
      <c r="O669" s="26">
        <v>33.43</v>
      </c>
      <c r="P669" s="26">
        <v>33.090000000000003</v>
      </c>
      <c r="Q669" s="3"/>
      <c r="R669" s="8">
        <f t="shared" si="706"/>
        <v>10.25</v>
      </c>
      <c r="S669" s="8">
        <f t="shared" si="707"/>
        <v>9.9100000000000037</v>
      </c>
      <c r="T669" s="8">
        <f>R669/S668</f>
        <v>1.0029354207436401</v>
      </c>
      <c r="U669" s="8">
        <f>M669*T669*T668*T667*T666</f>
        <v>21.056059342784451</v>
      </c>
      <c r="V669" s="19">
        <f t="shared" si="708"/>
        <v>46.430119829734181</v>
      </c>
      <c r="W669" s="13"/>
      <c r="X669" s="13"/>
      <c r="Y669" s="6">
        <v>28</v>
      </c>
      <c r="Z669" s="1">
        <v>7.69</v>
      </c>
      <c r="AA669" s="7">
        <f t="shared" si="709"/>
        <v>26.24</v>
      </c>
      <c r="AB669" s="26">
        <v>36.590000000000003</v>
      </c>
      <c r="AC669" s="26">
        <v>35.840000000000003</v>
      </c>
      <c r="AD669" s="3"/>
      <c r="AE669" s="8">
        <f t="shared" si="710"/>
        <v>10.350000000000005</v>
      </c>
      <c r="AF669" s="8">
        <f t="shared" si="711"/>
        <v>9.600000000000005</v>
      </c>
      <c r="AG669" s="8">
        <f>AE669/AF668</f>
        <v>1</v>
      </c>
      <c r="AH669" s="8">
        <f>Z669*AG669*AG668*AG667*AG666</f>
        <v>7.087403105914321</v>
      </c>
      <c r="AI669" s="19">
        <f t="shared" si="712"/>
        <v>32.347800574688826</v>
      </c>
    </row>
    <row r="670" spans="2:35" x14ac:dyDescent="0.25">
      <c r="B670" s="31">
        <v>35</v>
      </c>
      <c r="C670" s="48">
        <f t="shared" si="703"/>
        <v>33.411393238157018</v>
      </c>
      <c r="D670" s="31">
        <f t="shared" si="704"/>
        <v>3.0000364421331511</v>
      </c>
      <c r="K670" s="13"/>
      <c r="L670" s="6">
        <v>35</v>
      </c>
      <c r="M670" s="1">
        <v>22.17</v>
      </c>
      <c r="N670" s="7">
        <f t="shared" si="705"/>
        <v>23.18</v>
      </c>
      <c r="O670" s="26">
        <v>33.159999999999997</v>
      </c>
      <c r="P670" s="26">
        <v>32.72</v>
      </c>
      <c r="Q670" s="3"/>
      <c r="R670" s="8">
        <f t="shared" si="706"/>
        <v>9.9799999999999969</v>
      </c>
      <c r="S670" s="8">
        <f t="shared" si="707"/>
        <v>9.5399999999999991</v>
      </c>
      <c r="T670" s="8">
        <f>R670/S669</f>
        <v>1.0070635721493435</v>
      </c>
      <c r="U670" s="8">
        <f>M670*T670*T669*T668*T667*T666</f>
        <v>18.399616507798047</v>
      </c>
      <c r="V670" s="19">
        <f t="shared" si="708"/>
        <v>40.572473005067359</v>
      </c>
      <c r="W670" s="13"/>
      <c r="X670" s="13"/>
      <c r="Y670" s="6">
        <v>35</v>
      </c>
      <c r="Z670" s="1">
        <v>7.4</v>
      </c>
      <c r="AA670" s="7">
        <f t="shared" si="709"/>
        <v>26.24</v>
      </c>
      <c r="AB670" s="26">
        <v>35.89</v>
      </c>
      <c r="AC670" s="26">
        <v>35.119999999999997</v>
      </c>
      <c r="AD670" s="3"/>
      <c r="AE670" s="8">
        <f t="shared" si="710"/>
        <v>9.6500000000000021</v>
      </c>
      <c r="AF670" s="8">
        <f t="shared" si="711"/>
        <v>8.879999999999999</v>
      </c>
      <c r="AG670" s="8">
        <f>AE670/AF669</f>
        <v>1.005208333333333</v>
      </c>
      <c r="AH670" s="8">
        <f>Z670*AG670*AG669*AG668*AG667*AG666</f>
        <v>6.8556493253324327</v>
      </c>
      <c r="AI670" s="19">
        <f t="shared" si="712"/>
        <v>31.290047126117901</v>
      </c>
    </row>
    <row r="671" spans="2:35" x14ac:dyDescent="0.25">
      <c r="B671" s="31">
        <v>42</v>
      </c>
      <c r="C671" s="78">
        <f t="shared" si="703"/>
        <v>31.11509683711807</v>
      </c>
      <c r="D671" s="31">
        <f t="shared" si="704"/>
        <v>1.9053249886496335</v>
      </c>
      <c r="K671" s="13"/>
      <c r="L671" s="6">
        <v>42</v>
      </c>
      <c r="M671" s="1">
        <v>19.57</v>
      </c>
      <c r="N671" s="7">
        <f t="shared" si="705"/>
        <v>23.18</v>
      </c>
      <c r="O671" s="26">
        <v>32.72</v>
      </c>
      <c r="P671" s="26">
        <v>32.14</v>
      </c>
      <c r="Q671" s="3"/>
      <c r="R671" s="8">
        <f t="shared" si="706"/>
        <v>9.5399999999999991</v>
      </c>
      <c r="S671" s="8">
        <f t="shared" si="707"/>
        <v>8.9600000000000009</v>
      </c>
      <c r="T671" s="8">
        <f>R671/S670</f>
        <v>1</v>
      </c>
      <c r="U671" s="8">
        <f>M671*T671*T670*T669*T668*T667*T666</f>
        <v>16.241790485232645</v>
      </c>
      <c r="V671" s="19">
        <f t="shared" si="708"/>
        <v>35.814311985077495</v>
      </c>
      <c r="W671" s="13"/>
      <c r="X671" s="13"/>
      <c r="Y671" s="6">
        <v>42</v>
      </c>
      <c r="Z671" s="1">
        <v>7.04</v>
      </c>
      <c r="AA671" s="7">
        <f t="shared" si="709"/>
        <v>26.24</v>
      </c>
      <c r="AB671" s="26">
        <v>35.119999999999997</v>
      </c>
      <c r="AC671" s="26">
        <v>34.25</v>
      </c>
      <c r="AD671" s="3"/>
      <c r="AE671" s="8">
        <f t="shared" si="710"/>
        <v>8.879999999999999</v>
      </c>
      <c r="AF671" s="8">
        <f t="shared" si="711"/>
        <v>8.0100000000000016</v>
      </c>
      <c r="AG671" s="8">
        <f>AE671/AF670</f>
        <v>1</v>
      </c>
      <c r="AH671" s="8">
        <f>Z671*AG671*AG670*AG669*AG668*AG667*AG666</f>
        <v>6.52213125004599</v>
      </c>
      <c r="AI671" s="19">
        <f t="shared" si="712"/>
        <v>29.767828617279733</v>
      </c>
    </row>
    <row r="672" spans="2:35" x14ac:dyDescent="0.25">
      <c r="K672" s="13"/>
      <c r="L672" s="34"/>
      <c r="M672" s="18"/>
      <c r="N672" s="18"/>
      <c r="O672" s="18"/>
      <c r="P672" s="18"/>
      <c r="Q672" s="18"/>
      <c r="R672" s="33"/>
      <c r="S672" s="33"/>
      <c r="T672" s="45">
        <f>SUM(T666:T671)</f>
        <v>5.8346785487653108</v>
      </c>
      <c r="U672" s="33"/>
      <c r="V672" s="32"/>
      <c r="W672" s="13"/>
      <c r="X672" s="13"/>
      <c r="Y672" s="34"/>
      <c r="Z672" s="18"/>
      <c r="AA672" s="18"/>
      <c r="AB672" s="18"/>
      <c r="AC672" s="18"/>
      <c r="AD672" s="18"/>
      <c r="AE672" s="33"/>
      <c r="AF672" s="33"/>
      <c r="AG672" s="45">
        <f>SUM(AG666:AG671)</f>
        <v>5.9274924630488366</v>
      </c>
      <c r="AH672" s="33"/>
      <c r="AI672" s="32"/>
    </row>
    <row r="673" spans="1:35" ht="15.75" thickBot="1" x14ac:dyDescent="0.3"/>
    <row r="674" spans="1:35" ht="15.75" thickBot="1" x14ac:dyDescent="0.3">
      <c r="A674" s="35">
        <v>33</v>
      </c>
      <c r="B674" s="35" t="s">
        <v>19</v>
      </c>
      <c r="C674" s="35"/>
      <c r="D674" s="35"/>
      <c r="E674" s="35"/>
      <c r="F674" s="35"/>
      <c r="G674" s="35"/>
      <c r="H674" s="35"/>
      <c r="I674" s="35"/>
      <c r="J674" s="35"/>
      <c r="K674" s="15">
        <v>7000</v>
      </c>
      <c r="L674" s="93">
        <v>36316</v>
      </c>
      <c r="M674" s="94"/>
      <c r="N674" s="94"/>
      <c r="O674" s="94"/>
      <c r="P674" s="94"/>
      <c r="Q674" s="94"/>
      <c r="R674" s="94"/>
      <c r="S674" s="94"/>
      <c r="T674" s="94"/>
      <c r="U674" s="94"/>
      <c r="V674" s="95"/>
      <c r="W674" s="13"/>
      <c r="X674" s="15">
        <v>7001</v>
      </c>
      <c r="Y674" s="93">
        <v>36317</v>
      </c>
      <c r="Z674" s="94"/>
      <c r="AA674" s="94"/>
      <c r="AB674" s="94"/>
      <c r="AC674" s="94"/>
      <c r="AD674" s="94"/>
      <c r="AE674" s="94"/>
      <c r="AF674" s="94"/>
      <c r="AG674" s="94"/>
      <c r="AH674" s="94"/>
      <c r="AI674" s="95"/>
    </row>
    <row r="675" spans="1:35" ht="57" x14ac:dyDescent="0.25">
      <c r="B675" s="31" t="s">
        <v>52</v>
      </c>
      <c r="C675" s="31" t="s">
        <v>49</v>
      </c>
      <c r="D675" s="31" t="s">
        <v>50</v>
      </c>
      <c r="K675" s="13"/>
      <c r="L675" s="10" t="s">
        <v>0</v>
      </c>
      <c r="M675" s="11" t="s">
        <v>1</v>
      </c>
      <c r="N675" s="11" t="s">
        <v>2</v>
      </c>
      <c r="O675" s="11" t="s">
        <v>3</v>
      </c>
      <c r="P675" s="12" t="s">
        <v>4</v>
      </c>
      <c r="Q675" s="12" t="s">
        <v>5</v>
      </c>
      <c r="R675" s="11" t="s">
        <v>9</v>
      </c>
      <c r="S675" s="11" t="s">
        <v>10</v>
      </c>
      <c r="T675" s="11" t="s">
        <v>6</v>
      </c>
      <c r="U675" s="11" t="s">
        <v>7</v>
      </c>
      <c r="V675" s="5" t="s">
        <v>8</v>
      </c>
      <c r="W675" s="13"/>
      <c r="X675" s="13"/>
      <c r="Y675" s="10" t="s">
        <v>0</v>
      </c>
      <c r="Z675" s="11" t="s">
        <v>1</v>
      </c>
      <c r="AA675" s="11" t="s">
        <v>2</v>
      </c>
      <c r="AB675" s="11" t="s">
        <v>3</v>
      </c>
      <c r="AC675" s="12" t="s">
        <v>4</v>
      </c>
      <c r="AD675" s="12" t="s">
        <v>5</v>
      </c>
      <c r="AE675" s="11" t="s">
        <v>9</v>
      </c>
      <c r="AF675" s="11" t="s">
        <v>10</v>
      </c>
      <c r="AG675" s="11" t="s">
        <v>6</v>
      </c>
      <c r="AH675" s="11" t="s">
        <v>7</v>
      </c>
      <c r="AI675" s="5" t="s">
        <v>8</v>
      </c>
    </row>
    <row r="676" spans="1:35" x14ac:dyDescent="0.25">
      <c r="B676" s="31">
        <v>0</v>
      </c>
      <c r="C676" s="48">
        <f>AVERAGE(V676,V686)</f>
        <v>100</v>
      </c>
      <c r="D676" s="31">
        <f>STDEV(V676,V686)</f>
        <v>0</v>
      </c>
      <c r="K676" s="13"/>
      <c r="L676" s="6">
        <v>0</v>
      </c>
      <c r="M676" s="21">
        <v>47.33</v>
      </c>
      <c r="N676" s="26">
        <v>24.77</v>
      </c>
      <c r="O676" s="9"/>
      <c r="P676" s="26">
        <v>39.08</v>
      </c>
      <c r="Q676" s="7">
        <f>P676-N676</f>
        <v>14.309999999999999</v>
      </c>
      <c r="R676" s="2"/>
      <c r="S676" s="2"/>
      <c r="T676" s="2"/>
      <c r="U676" s="8">
        <f>M676</f>
        <v>47.33</v>
      </c>
      <c r="V676" s="19">
        <f>100*U676/$M$676</f>
        <v>100</v>
      </c>
      <c r="W676" s="13"/>
      <c r="X676" s="13"/>
      <c r="Y676" s="6">
        <v>0</v>
      </c>
      <c r="Z676" s="1">
        <v>20.56</v>
      </c>
      <c r="AA676" s="26">
        <v>28.06</v>
      </c>
      <c r="AB676" s="9"/>
      <c r="AC676" s="26">
        <v>42.62</v>
      </c>
      <c r="AD676" s="7">
        <f>AC676-AA676</f>
        <v>14.559999999999999</v>
      </c>
      <c r="AE676" s="2"/>
      <c r="AF676" s="2"/>
      <c r="AG676" s="2"/>
      <c r="AH676" s="8">
        <f>Z676</f>
        <v>20.56</v>
      </c>
      <c r="AI676" s="19">
        <f>100*AH676/$Z$676</f>
        <v>100</v>
      </c>
    </row>
    <row r="677" spans="1:35" x14ac:dyDescent="0.25">
      <c r="B677" s="31">
        <v>7</v>
      </c>
      <c r="C677" s="78">
        <f t="shared" ref="C677:C682" si="713">AVERAGE(V677,V687)</f>
        <v>70.240006073064507</v>
      </c>
      <c r="D677" s="31">
        <f t="shared" ref="D677:D682" si="714">STDEV(V677,V687)</f>
        <v>0.40295988781922615</v>
      </c>
      <c r="K677" s="13"/>
      <c r="L677" s="6">
        <v>7</v>
      </c>
      <c r="M677" s="1">
        <v>41.9</v>
      </c>
      <c r="N677" s="7">
        <f t="shared" ref="N677:N682" si="715">N676</f>
        <v>24.77</v>
      </c>
      <c r="O677" s="27">
        <v>36.17</v>
      </c>
      <c r="P677" s="26">
        <v>35.880000000000003</v>
      </c>
      <c r="Q677" s="3"/>
      <c r="R677" s="8">
        <f t="shared" ref="R677:R682" si="716">O677-N677</f>
        <v>11.400000000000002</v>
      </c>
      <c r="S677" s="8">
        <f t="shared" ref="S677:S682" si="717">P677-N677</f>
        <v>11.110000000000003</v>
      </c>
      <c r="T677" s="8">
        <f>R677/Q676</f>
        <v>0.79664570230607989</v>
      </c>
      <c r="U677" s="8">
        <f>M677*T677</f>
        <v>33.379454926624746</v>
      </c>
      <c r="V677" s="19">
        <f t="shared" ref="V677:V682" si="718">100*U677/$M$676</f>
        <v>70.524941742287652</v>
      </c>
      <c r="W677" s="13"/>
      <c r="X677" s="13"/>
      <c r="Y677" s="6">
        <v>7</v>
      </c>
      <c r="Z677" s="21">
        <v>14.77</v>
      </c>
      <c r="AA677" s="7">
        <f t="shared" ref="AA677:AA682" si="719">AA676</f>
        <v>28.06</v>
      </c>
      <c r="AB677" s="27">
        <v>41.29</v>
      </c>
      <c r="AC677" s="26">
        <v>40.619999999999997</v>
      </c>
      <c r="AD677" s="3"/>
      <c r="AE677" s="8">
        <f t="shared" ref="AE677:AE682" si="720">AB677-AA677</f>
        <v>13.23</v>
      </c>
      <c r="AF677" s="8">
        <f t="shared" ref="AF677:AF682" si="721">AC677-AA677</f>
        <v>12.559999999999999</v>
      </c>
      <c r="AG677" s="8">
        <f>AE677/AD676</f>
        <v>0.90865384615384626</v>
      </c>
      <c r="AH677" s="8">
        <f>Z677*AG677</f>
        <v>13.420817307692309</v>
      </c>
      <c r="AI677" s="19">
        <f t="shared" ref="AI677:AI682" si="722">100*AH677/$Z$676</f>
        <v>65.276348772822516</v>
      </c>
    </row>
    <row r="678" spans="1:35" x14ac:dyDescent="0.25">
      <c r="B678" s="31">
        <v>14</v>
      </c>
      <c r="C678" s="48">
        <f t="shared" si="713"/>
        <v>62.576381566585866</v>
      </c>
      <c r="D678" s="31">
        <f t="shared" si="714"/>
        <v>3.1016532229152451</v>
      </c>
      <c r="K678" s="13"/>
      <c r="L678" s="6">
        <v>14</v>
      </c>
      <c r="M678" s="1">
        <v>35.65</v>
      </c>
      <c r="N678" s="7">
        <f t="shared" si="715"/>
        <v>24.77</v>
      </c>
      <c r="O678" s="27">
        <v>35.950000000000003</v>
      </c>
      <c r="P678" s="26">
        <v>35.4</v>
      </c>
      <c r="Q678" s="3"/>
      <c r="R678" s="8">
        <f t="shared" si="716"/>
        <v>11.180000000000003</v>
      </c>
      <c r="S678" s="8">
        <f t="shared" si="717"/>
        <v>10.629999999999999</v>
      </c>
      <c r="T678" s="8">
        <f>R678/S677</f>
        <v>1.0063006300630064</v>
      </c>
      <c r="U678" s="8">
        <f>M678*T677*T678</f>
        <v>28.579359822774741</v>
      </c>
      <c r="V678" s="19">
        <f t="shared" si="718"/>
        <v>60.383181539773382</v>
      </c>
      <c r="W678" s="13"/>
      <c r="X678" s="13"/>
      <c r="Y678" s="6">
        <v>14</v>
      </c>
      <c r="Z678" s="1">
        <v>12.93</v>
      </c>
      <c r="AA678" s="7">
        <f t="shared" si="719"/>
        <v>28.06</v>
      </c>
      <c r="AB678" s="27">
        <v>40.68</v>
      </c>
      <c r="AC678" s="26">
        <v>39.69</v>
      </c>
      <c r="AD678" s="3"/>
      <c r="AE678" s="8">
        <f t="shared" si="720"/>
        <v>12.620000000000001</v>
      </c>
      <c r="AF678" s="8">
        <f t="shared" si="721"/>
        <v>11.629999999999999</v>
      </c>
      <c r="AG678" s="8">
        <f>AE678/AF677</f>
        <v>1.0047770700636944</v>
      </c>
      <c r="AH678" s="8">
        <f>Z678*AG677*AG678</f>
        <v>11.805019521680551</v>
      </c>
      <c r="AI678" s="19">
        <f t="shared" si="722"/>
        <v>57.417410124905409</v>
      </c>
    </row>
    <row r="679" spans="1:35" x14ac:dyDescent="0.25">
      <c r="B679" s="31">
        <v>21</v>
      </c>
      <c r="C679" s="48">
        <f t="shared" si="713"/>
        <v>55.287295212915737</v>
      </c>
      <c r="D679" s="31">
        <f t="shared" si="714"/>
        <v>1.7974395786564157</v>
      </c>
      <c r="K679" s="13"/>
      <c r="L679" s="6">
        <v>21</v>
      </c>
      <c r="M679" s="1">
        <v>31.36</v>
      </c>
      <c r="N679" s="7">
        <f t="shared" si="715"/>
        <v>24.77</v>
      </c>
      <c r="O679" s="27">
        <v>35.58</v>
      </c>
      <c r="P679" s="26">
        <v>35.159999999999997</v>
      </c>
      <c r="Q679" s="3"/>
      <c r="R679" s="8">
        <f t="shared" si="716"/>
        <v>10.809999999999999</v>
      </c>
      <c r="S679" s="8">
        <f t="shared" si="717"/>
        <v>10.389999999999997</v>
      </c>
      <c r="T679" s="8">
        <f>R679/S678</f>
        <v>1.0169332079021636</v>
      </c>
      <c r="U679" s="8">
        <f>M679*T679*T678*T677</f>
        <v>25.565921178638749</v>
      </c>
      <c r="V679" s="19">
        <f t="shared" si="718"/>
        <v>54.016313498074695</v>
      </c>
      <c r="W679" s="13"/>
      <c r="X679" s="13"/>
      <c r="Y679" s="6">
        <v>21</v>
      </c>
      <c r="Z679" s="1">
        <v>10.74</v>
      </c>
      <c r="AA679" s="7">
        <f t="shared" si="719"/>
        <v>28.06</v>
      </c>
      <c r="AB679" s="27">
        <v>39.79</v>
      </c>
      <c r="AC679" s="26">
        <v>38.85</v>
      </c>
      <c r="AD679" s="3"/>
      <c r="AE679" s="8">
        <f t="shared" si="720"/>
        <v>11.73</v>
      </c>
      <c r="AF679" s="8">
        <f t="shared" si="721"/>
        <v>10.790000000000003</v>
      </c>
      <c r="AG679" s="8">
        <f>AE679/AF678</f>
        <v>1.00859845227859</v>
      </c>
      <c r="AH679" s="8">
        <f>Z679*AG679*AG678*AG677</f>
        <v>9.8898741111123574</v>
      </c>
      <c r="AI679" s="19">
        <f t="shared" si="722"/>
        <v>48.102500540429752</v>
      </c>
    </row>
    <row r="680" spans="1:35" x14ac:dyDescent="0.25">
      <c r="B680" s="31">
        <v>28</v>
      </c>
      <c r="C680" s="48">
        <f t="shared" si="713"/>
        <v>51.666824430325491</v>
      </c>
      <c r="D680" s="31">
        <f t="shared" si="714"/>
        <v>0.14444211624751666</v>
      </c>
      <c r="K680" s="13"/>
      <c r="L680" s="6">
        <v>28</v>
      </c>
      <c r="M680" s="1">
        <v>29.94</v>
      </c>
      <c r="N680" s="7">
        <f t="shared" si="715"/>
        <v>24.77</v>
      </c>
      <c r="O680" s="26">
        <v>35.200000000000003</v>
      </c>
      <c r="P680" s="26">
        <v>34.799999999999997</v>
      </c>
      <c r="Q680" s="3"/>
      <c r="R680" s="8">
        <f t="shared" si="716"/>
        <v>10.430000000000003</v>
      </c>
      <c r="S680" s="8">
        <f t="shared" si="717"/>
        <v>10.029999999999998</v>
      </c>
      <c r="T680" s="8">
        <f>R680/S679</f>
        <v>1.0038498556304145</v>
      </c>
      <c r="U680" s="8">
        <f>M680*T680*T679*T678*T677</f>
        <v>24.502248971619835</v>
      </c>
      <c r="V680" s="19">
        <f t="shared" si="718"/>
        <v>51.768960430213042</v>
      </c>
      <c r="W680" s="13"/>
      <c r="X680" s="13"/>
      <c r="Y680" s="6">
        <v>28</v>
      </c>
      <c r="Z680" s="1">
        <v>10.08</v>
      </c>
      <c r="AA680" s="7">
        <f t="shared" si="719"/>
        <v>28.06</v>
      </c>
      <c r="AB680" s="26">
        <v>38.85</v>
      </c>
      <c r="AC680" s="26">
        <v>37.950000000000003</v>
      </c>
      <c r="AD680" s="3"/>
      <c r="AE680" s="8">
        <f t="shared" si="720"/>
        <v>10.790000000000003</v>
      </c>
      <c r="AF680" s="8">
        <f t="shared" si="721"/>
        <v>9.8900000000000041</v>
      </c>
      <c r="AG680" s="8">
        <f>AE680/AF679</f>
        <v>1</v>
      </c>
      <c r="AH680" s="8">
        <f>Z680*AG680*AG679*AG678*AG677</f>
        <v>9.282116484172489</v>
      </c>
      <c r="AI680" s="19">
        <f t="shared" si="722"/>
        <v>45.146480954146348</v>
      </c>
    </row>
    <row r="681" spans="1:35" x14ac:dyDescent="0.25">
      <c r="B681" s="31">
        <v>35</v>
      </c>
      <c r="C681" s="48">
        <f t="shared" si="713"/>
        <v>44.522409694553843</v>
      </c>
      <c r="D681" s="31">
        <f t="shared" si="714"/>
        <v>2.9767976374583687</v>
      </c>
      <c r="K681" s="13"/>
      <c r="L681" s="6">
        <v>35</v>
      </c>
      <c r="M681" s="1">
        <v>24.41</v>
      </c>
      <c r="N681" s="7">
        <f t="shared" si="715"/>
        <v>24.77</v>
      </c>
      <c r="O681" s="26">
        <v>34.85</v>
      </c>
      <c r="P681" s="26">
        <v>34.4</v>
      </c>
      <c r="Q681" s="3"/>
      <c r="R681" s="8">
        <f t="shared" si="716"/>
        <v>10.080000000000002</v>
      </c>
      <c r="S681" s="8">
        <f t="shared" si="717"/>
        <v>9.629999999999999</v>
      </c>
      <c r="T681" s="8">
        <f>R681/S680</f>
        <v>1.0049850448654043</v>
      </c>
      <c r="U681" s="8">
        <f>M681*T681*T680*T679*T678*T677</f>
        <v>20.076200808943188</v>
      </c>
      <c r="V681" s="24">
        <f t="shared" si="718"/>
        <v>42.417495898886941</v>
      </c>
      <c r="W681" s="13"/>
      <c r="X681" s="13"/>
      <c r="Y681" s="6">
        <v>35</v>
      </c>
      <c r="Z681" s="1">
        <v>8.2899999999999991</v>
      </c>
      <c r="AA681" s="7">
        <f t="shared" si="719"/>
        <v>28.06</v>
      </c>
      <c r="AB681" s="26">
        <v>37.979999999999997</v>
      </c>
      <c r="AC681" s="26">
        <v>37.03</v>
      </c>
      <c r="AD681" s="3"/>
      <c r="AE681" s="8">
        <f t="shared" si="720"/>
        <v>9.9199999999999982</v>
      </c>
      <c r="AF681" s="8">
        <f t="shared" si="721"/>
        <v>8.9700000000000024</v>
      </c>
      <c r="AG681" s="8">
        <f>AE681/AF680</f>
        <v>1.003033367037411</v>
      </c>
      <c r="AH681" s="8">
        <f>Z681*AG681*AG680*AG679*AG678*AG677</f>
        <v>7.6569602621454624</v>
      </c>
      <c r="AI681" s="19">
        <f t="shared" si="722"/>
        <v>37.242024621330074</v>
      </c>
    </row>
    <row r="682" spans="1:35" x14ac:dyDescent="0.25">
      <c r="B682" s="31">
        <v>42</v>
      </c>
      <c r="C682" s="78">
        <f t="shared" si="713"/>
        <v>41.189464022388542</v>
      </c>
      <c r="D682" s="31">
        <f t="shared" si="714"/>
        <v>5.0459806500974089</v>
      </c>
      <c r="K682" s="13"/>
      <c r="L682" s="6">
        <v>42</v>
      </c>
      <c r="M682" s="1">
        <v>21.65</v>
      </c>
      <c r="N682" s="7">
        <f t="shared" si="715"/>
        <v>24.77</v>
      </c>
      <c r="O682" s="26">
        <v>34.4</v>
      </c>
      <c r="P682" s="26">
        <v>34.01</v>
      </c>
      <c r="Q682" s="3"/>
      <c r="R682" s="8">
        <f t="shared" si="716"/>
        <v>9.629999999999999</v>
      </c>
      <c r="S682" s="8">
        <f t="shared" si="717"/>
        <v>9.2399999999999984</v>
      </c>
      <c r="T682" s="8">
        <f>R682/S681</f>
        <v>1</v>
      </c>
      <c r="U682" s="8">
        <f>M682*T682*T681*T680*T679*T678*T677</f>
        <v>17.806216612602217</v>
      </c>
      <c r="V682" s="24">
        <f t="shared" si="718"/>
        <v>37.621416886968561</v>
      </c>
      <c r="W682" s="13"/>
      <c r="X682" s="13"/>
      <c r="Y682" s="6">
        <v>42</v>
      </c>
      <c r="Z682" s="1">
        <v>7.87</v>
      </c>
      <c r="AA682" s="7">
        <f t="shared" si="719"/>
        <v>28.06</v>
      </c>
      <c r="AB682" s="26">
        <v>37.04</v>
      </c>
      <c r="AC682" s="26">
        <v>35.9</v>
      </c>
      <c r="AD682" s="3"/>
      <c r="AE682" s="8">
        <f t="shared" si="720"/>
        <v>8.98</v>
      </c>
      <c r="AF682" s="8">
        <f t="shared" si="721"/>
        <v>7.84</v>
      </c>
      <c r="AG682" s="8">
        <f>AE682/AF681</f>
        <v>1.0011148272017836</v>
      </c>
      <c r="AH682" s="8">
        <f>Z682*AG682*AG681*AG680*AG679*AG678*AG677</f>
        <v>7.2771359540850069</v>
      </c>
      <c r="AI682" s="19">
        <f t="shared" si="722"/>
        <v>35.394630126872606</v>
      </c>
    </row>
    <row r="683" spans="1:35" ht="15.75" thickBot="1" x14ac:dyDescent="0.3">
      <c r="M683" t="s">
        <v>48</v>
      </c>
      <c r="T683" s="45">
        <f>SUM(T677:T682)</f>
        <v>5.8287144407670688</v>
      </c>
      <c r="Z683" s="40" t="s">
        <v>46</v>
      </c>
      <c r="AG683" s="45">
        <f>SUM(AG677:AG682)</f>
        <v>5.9261775627353259</v>
      </c>
    </row>
    <row r="684" spans="1:35" ht="15.75" thickBot="1" x14ac:dyDescent="0.3">
      <c r="K684" s="15">
        <v>7000</v>
      </c>
      <c r="L684" s="93">
        <v>36318</v>
      </c>
      <c r="M684" s="94"/>
      <c r="N684" s="94"/>
      <c r="O684" s="94"/>
      <c r="P684" s="94"/>
      <c r="Q684" s="94"/>
      <c r="R684" s="94"/>
      <c r="S684" s="94"/>
      <c r="T684" s="94"/>
      <c r="U684" s="94"/>
      <c r="V684" s="95"/>
      <c r="W684" s="13"/>
      <c r="X684" s="15">
        <v>7001</v>
      </c>
      <c r="Y684" s="93">
        <v>36319</v>
      </c>
      <c r="Z684" s="94"/>
      <c r="AA684" s="94"/>
      <c r="AB684" s="94"/>
      <c r="AC684" s="94"/>
      <c r="AD684" s="94"/>
      <c r="AE684" s="94"/>
      <c r="AF684" s="94"/>
      <c r="AG684" s="94"/>
      <c r="AH684" s="94"/>
      <c r="AI684" s="95"/>
    </row>
    <row r="685" spans="1:35" ht="57" x14ac:dyDescent="0.25">
      <c r="B685" s="31" t="s">
        <v>51</v>
      </c>
      <c r="C685" s="31" t="s">
        <v>49</v>
      </c>
      <c r="D685" s="31" t="s">
        <v>50</v>
      </c>
      <c r="K685" s="13"/>
      <c r="L685" s="10" t="s">
        <v>0</v>
      </c>
      <c r="M685" s="11" t="s">
        <v>1</v>
      </c>
      <c r="N685" s="11" t="s">
        <v>2</v>
      </c>
      <c r="O685" s="11" t="s">
        <v>3</v>
      </c>
      <c r="P685" s="12" t="s">
        <v>4</v>
      </c>
      <c r="Q685" s="12" t="s">
        <v>5</v>
      </c>
      <c r="R685" s="11" t="s">
        <v>9</v>
      </c>
      <c r="S685" s="11" t="s">
        <v>10</v>
      </c>
      <c r="T685" s="11" t="s">
        <v>6</v>
      </c>
      <c r="U685" s="11" t="s">
        <v>7</v>
      </c>
      <c r="V685" s="5" t="s">
        <v>8</v>
      </c>
      <c r="W685" s="13"/>
      <c r="X685" s="13"/>
      <c r="Y685" s="10" t="s">
        <v>0</v>
      </c>
      <c r="Z685" s="11" t="s">
        <v>1</v>
      </c>
      <c r="AA685" s="11" t="s">
        <v>2</v>
      </c>
      <c r="AB685" s="11" t="s">
        <v>3</v>
      </c>
      <c r="AC685" s="12" t="s">
        <v>4</v>
      </c>
      <c r="AD685" s="12" t="s">
        <v>5</v>
      </c>
      <c r="AE685" s="11" t="s">
        <v>9</v>
      </c>
      <c r="AF685" s="11" t="s">
        <v>10</v>
      </c>
      <c r="AG685" s="11" t="s">
        <v>6</v>
      </c>
      <c r="AH685" s="11" t="s">
        <v>7</v>
      </c>
      <c r="AI685" s="5" t="s">
        <v>8</v>
      </c>
    </row>
    <row r="686" spans="1:35" x14ac:dyDescent="0.25">
      <c r="B686" s="31">
        <v>0</v>
      </c>
      <c r="C686" s="48">
        <f>AVERAGE(AI676,AI686)</f>
        <v>100</v>
      </c>
      <c r="D686" s="31">
        <f>STDEV(AI676,AI686)</f>
        <v>0</v>
      </c>
      <c r="K686" s="13"/>
      <c r="L686" s="6">
        <v>0</v>
      </c>
      <c r="M686" s="1">
        <v>47.76</v>
      </c>
      <c r="N686" s="26">
        <v>25.5</v>
      </c>
      <c r="O686" s="9"/>
      <c r="P686" s="26">
        <v>35.47</v>
      </c>
      <c r="Q686" s="7">
        <f>P686-N686</f>
        <v>9.9699999999999989</v>
      </c>
      <c r="R686" s="2"/>
      <c r="S686" s="2"/>
      <c r="T686" s="2"/>
      <c r="U686" s="8">
        <f>M686</f>
        <v>47.76</v>
      </c>
      <c r="V686" s="19">
        <f>100*U686/$M$686</f>
        <v>100</v>
      </c>
      <c r="W686" s="13"/>
      <c r="X686" s="13"/>
      <c r="Y686" s="6">
        <v>0</v>
      </c>
      <c r="Z686" s="1">
        <v>20.36</v>
      </c>
      <c r="AA686" s="26">
        <v>27.74</v>
      </c>
      <c r="AB686" s="9"/>
      <c r="AC686" s="26">
        <v>44.06</v>
      </c>
      <c r="AD686" s="7">
        <f>AC686-AA686</f>
        <v>16.320000000000004</v>
      </c>
      <c r="AE686" s="2"/>
      <c r="AF686" s="2"/>
      <c r="AG686" s="2"/>
      <c r="AH686" s="8">
        <f>Z686</f>
        <v>20.36</v>
      </c>
      <c r="AI686" s="19">
        <f>100*AH686/$Z$686</f>
        <v>100</v>
      </c>
    </row>
    <row r="687" spans="1:35" x14ac:dyDescent="0.25">
      <c r="B687" s="31">
        <v>7</v>
      </c>
      <c r="C687" s="78">
        <f t="shared" ref="C687:C692" si="723">AVERAGE(AI677,AI687)</f>
        <v>66.809442660420274</v>
      </c>
      <c r="D687" s="31">
        <f t="shared" ref="D687:D692" si="724">STDEV(AI677,AI687)</f>
        <v>2.1681221682320428</v>
      </c>
      <c r="K687" s="13"/>
      <c r="L687" s="6">
        <v>7</v>
      </c>
      <c r="M687" s="1">
        <v>41.69</v>
      </c>
      <c r="N687" s="7">
        <f t="shared" ref="N687:N692" si="725">N686</f>
        <v>25.5</v>
      </c>
      <c r="O687" s="27">
        <v>33.49</v>
      </c>
      <c r="P687" s="26">
        <v>32.86</v>
      </c>
      <c r="Q687" s="3"/>
      <c r="R687" s="8">
        <f t="shared" ref="R687:R692" si="726">O687-N687</f>
        <v>7.990000000000002</v>
      </c>
      <c r="S687" s="8">
        <f t="shared" ref="S687:S692" si="727">P687-N687</f>
        <v>7.3599999999999994</v>
      </c>
      <c r="T687" s="8">
        <f>R687/Q686</f>
        <v>0.80140421263791406</v>
      </c>
      <c r="U687" s="8">
        <f>M687*T687</f>
        <v>33.410541624874632</v>
      </c>
      <c r="V687" s="19">
        <f t="shared" ref="V687:V692" si="728">100*U687/$M$686</f>
        <v>69.955070403841361</v>
      </c>
      <c r="W687" s="13"/>
      <c r="X687" s="13"/>
      <c r="Y687" s="6">
        <v>7</v>
      </c>
      <c r="Z687" s="1">
        <v>15.21</v>
      </c>
      <c r="AA687" s="7">
        <f t="shared" ref="AA687:AA692" si="729">AA686</f>
        <v>27.74</v>
      </c>
      <c r="AB687" s="27">
        <v>42.67</v>
      </c>
      <c r="AC687" s="26">
        <v>40.5</v>
      </c>
      <c r="AD687" s="3"/>
      <c r="AE687" s="8">
        <f t="shared" ref="AE687:AE692" si="730">AB687-AA687</f>
        <v>14.930000000000003</v>
      </c>
      <c r="AF687" s="8">
        <f t="shared" ref="AF687:AF692" si="731">AC687-AA687</f>
        <v>12.760000000000002</v>
      </c>
      <c r="AG687" s="8">
        <f>AE687/AD686</f>
        <v>0.91482843137254899</v>
      </c>
      <c r="AH687" s="8">
        <f>Z687*AG687</f>
        <v>13.91454044117647</v>
      </c>
      <c r="AI687" s="19">
        <f t="shared" ref="AI687:AI692" si="732">100*AH687/$Z$686</f>
        <v>68.342536548018032</v>
      </c>
    </row>
    <row r="688" spans="1:35" x14ac:dyDescent="0.25">
      <c r="B688" s="31">
        <v>14</v>
      </c>
      <c r="C688" s="48">
        <f t="shared" si="723"/>
        <v>57.961698613928597</v>
      </c>
      <c r="D688" s="31">
        <f t="shared" si="724"/>
        <v>0.76974016302015202</v>
      </c>
      <c r="K688" s="13"/>
      <c r="L688" s="6">
        <v>14</v>
      </c>
      <c r="M688" s="1">
        <v>37.43</v>
      </c>
      <c r="N688" s="7">
        <f t="shared" si="725"/>
        <v>25.5</v>
      </c>
      <c r="O688" s="27">
        <v>33.090000000000003</v>
      </c>
      <c r="P688" s="26">
        <v>32.729999999999997</v>
      </c>
      <c r="Q688" s="3"/>
      <c r="R688" s="8">
        <f t="shared" si="726"/>
        <v>7.5900000000000034</v>
      </c>
      <c r="S688" s="8">
        <f t="shared" si="727"/>
        <v>7.2299999999999969</v>
      </c>
      <c r="T688" s="8">
        <f>R688/S687</f>
        <v>1.0312500000000004</v>
      </c>
      <c r="U688" s="8">
        <f>M688*T687*T688</f>
        <v>30.933952169007046</v>
      </c>
      <c r="V688" s="19">
        <f t="shared" si="728"/>
        <v>64.769581593398343</v>
      </c>
      <c r="W688" s="13"/>
      <c r="X688" s="13"/>
      <c r="Y688" s="6">
        <v>14</v>
      </c>
      <c r="Z688" s="1">
        <v>12.81</v>
      </c>
      <c r="AA688" s="7">
        <f t="shared" si="729"/>
        <v>27.74</v>
      </c>
      <c r="AB688" s="27">
        <v>40.71</v>
      </c>
      <c r="AC688" s="26">
        <v>39.85</v>
      </c>
      <c r="AD688" s="3"/>
      <c r="AE688" s="8">
        <f t="shared" si="730"/>
        <v>12.970000000000002</v>
      </c>
      <c r="AF688" s="8">
        <f t="shared" si="731"/>
        <v>12.110000000000003</v>
      </c>
      <c r="AG688" s="8">
        <f>AE688/AF687</f>
        <v>1.0164576802507839</v>
      </c>
      <c r="AH688" s="8">
        <f>Z688*AG687*AG688</f>
        <v>11.911818974160983</v>
      </c>
      <c r="AI688" s="19">
        <f t="shared" si="732"/>
        <v>58.505987102951785</v>
      </c>
    </row>
    <row r="689" spans="1:35" x14ac:dyDescent="0.25">
      <c r="B689" s="31">
        <v>21</v>
      </c>
      <c r="C689" s="48">
        <f t="shared" si="723"/>
        <v>50.040044882385367</v>
      </c>
      <c r="D689" s="31">
        <f t="shared" si="724"/>
        <v>2.7401014860928843</v>
      </c>
      <c r="K689" s="13"/>
      <c r="L689" s="6">
        <v>21</v>
      </c>
      <c r="M689" s="1">
        <v>32.729999999999997</v>
      </c>
      <c r="N689" s="7">
        <f t="shared" si="725"/>
        <v>25.5</v>
      </c>
      <c r="O689" s="27">
        <v>32.72</v>
      </c>
      <c r="P689" s="26">
        <v>32.32</v>
      </c>
      <c r="Q689" s="3"/>
      <c r="R689" s="8">
        <f t="shared" si="726"/>
        <v>7.2199999999999989</v>
      </c>
      <c r="S689" s="8">
        <f t="shared" si="727"/>
        <v>6.82</v>
      </c>
      <c r="T689" s="8">
        <f>R689/S688</f>
        <v>0.99861687413554656</v>
      </c>
      <c r="U689" s="8">
        <f>M689*T689*T688*T687</f>
        <v>27.012233060696637</v>
      </c>
      <c r="V689" s="19">
        <f t="shared" si="728"/>
        <v>56.558276927756779</v>
      </c>
      <c r="W689" s="13"/>
      <c r="X689" s="13"/>
      <c r="Y689" s="6">
        <v>21</v>
      </c>
      <c r="Z689" s="1">
        <v>11.39</v>
      </c>
      <c r="AA689" s="7">
        <f t="shared" si="729"/>
        <v>27.74</v>
      </c>
      <c r="AB689" s="27">
        <v>39.840000000000003</v>
      </c>
      <c r="AC689" s="26">
        <v>39.07</v>
      </c>
      <c r="AD689" s="3"/>
      <c r="AE689" s="8">
        <f t="shared" si="730"/>
        <v>12.100000000000005</v>
      </c>
      <c r="AF689" s="8">
        <f t="shared" si="731"/>
        <v>11.330000000000002</v>
      </c>
      <c r="AG689" s="8">
        <f>AE689/AF688</f>
        <v>0.99917423616845602</v>
      </c>
      <c r="AH689" s="8">
        <f>Z689*AG689*AG688*AG687</f>
        <v>10.582637166075823</v>
      </c>
      <c r="AI689" s="19">
        <f t="shared" si="732"/>
        <v>51.977589224340981</v>
      </c>
    </row>
    <row r="690" spans="1:35" x14ac:dyDescent="0.25">
      <c r="B690" s="31">
        <v>28</v>
      </c>
      <c r="C690" s="48">
        <f t="shared" si="723"/>
        <v>42.645451692507251</v>
      </c>
      <c r="D690" s="31">
        <f t="shared" si="724"/>
        <v>3.5369895017019841</v>
      </c>
      <c r="K690" s="13"/>
      <c r="L690" s="6">
        <v>28</v>
      </c>
      <c r="M690" s="1">
        <v>29.24</v>
      </c>
      <c r="N690" s="7">
        <f t="shared" si="725"/>
        <v>25.5</v>
      </c>
      <c r="O690" s="26">
        <v>32.46</v>
      </c>
      <c r="P690" s="26">
        <v>32.06</v>
      </c>
      <c r="Q690" s="3"/>
      <c r="R690" s="8">
        <f t="shared" si="726"/>
        <v>6.9600000000000009</v>
      </c>
      <c r="S690" s="8">
        <f t="shared" si="727"/>
        <v>6.5600000000000023</v>
      </c>
      <c r="T690" s="8">
        <f>R690/S689</f>
        <v>1.0205278592375366</v>
      </c>
      <c r="U690" s="8">
        <f>M690*T690*T689*T688*T687</f>
        <v>24.627295194377158</v>
      </c>
      <c r="V690" s="19">
        <f t="shared" si="728"/>
        <v>51.564688430437933</v>
      </c>
      <c r="W690" s="13"/>
      <c r="X690" s="13"/>
      <c r="Y690" s="6">
        <v>28</v>
      </c>
      <c r="Z690" s="1">
        <v>8.7200000000000006</v>
      </c>
      <c r="AA690" s="7">
        <f t="shared" si="729"/>
        <v>27.74</v>
      </c>
      <c r="AB690" s="26">
        <v>39.17</v>
      </c>
      <c r="AC690" s="26">
        <v>38.21</v>
      </c>
      <c r="AD690" s="3"/>
      <c r="AE690" s="8">
        <f t="shared" si="730"/>
        <v>11.430000000000003</v>
      </c>
      <c r="AF690" s="8">
        <f t="shared" si="731"/>
        <v>10.470000000000002</v>
      </c>
      <c r="AG690" s="8">
        <f>AE690/AF689</f>
        <v>1.0088261253309798</v>
      </c>
      <c r="AH690" s="8">
        <f>Z690*AG690*AG689*AG688*AG687</f>
        <v>8.1734044069247549</v>
      </c>
      <c r="AI690" s="19">
        <f t="shared" si="732"/>
        <v>40.144422430868147</v>
      </c>
    </row>
    <row r="691" spans="1:35" x14ac:dyDescent="0.25">
      <c r="B691" s="31">
        <v>35</v>
      </c>
      <c r="C691" s="48">
        <f t="shared" si="723"/>
        <v>36.909623507616288</v>
      </c>
      <c r="D691" s="31">
        <f t="shared" si="724"/>
        <v>0.47008616316196239</v>
      </c>
      <c r="K691" s="13"/>
      <c r="L691" s="6">
        <v>35</v>
      </c>
      <c r="M691" s="1">
        <v>26.28</v>
      </c>
      <c r="N691" s="7">
        <f t="shared" si="725"/>
        <v>25.5</v>
      </c>
      <c r="O691" s="26">
        <v>32.1</v>
      </c>
      <c r="P691" s="26">
        <v>31.64</v>
      </c>
      <c r="Q691" s="3"/>
      <c r="R691" s="8">
        <f t="shared" si="726"/>
        <v>6.6000000000000014</v>
      </c>
      <c r="S691" s="8">
        <f t="shared" si="727"/>
        <v>6.1400000000000006</v>
      </c>
      <c r="T691" s="8">
        <f>R691/S690</f>
        <v>1.0060975609756095</v>
      </c>
      <c r="U691" s="8">
        <f>M691*T691*T690*T689*T688*T687</f>
        <v>22.26920969892943</v>
      </c>
      <c r="V691" s="24">
        <f t="shared" si="728"/>
        <v>46.627323490220753</v>
      </c>
      <c r="W691" s="13"/>
      <c r="X691" s="13"/>
      <c r="Y691" s="6">
        <v>35</v>
      </c>
      <c r="Z691" s="1">
        <v>7.93</v>
      </c>
      <c r="AA691" s="7">
        <f t="shared" si="729"/>
        <v>27.74</v>
      </c>
      <c r="AB691" s="26">
        <v>38.229999999999997</v>
      </c>
      <c r="AC691" s="26">
        <v>37.25</v>
      </c>
      <c r="AD691" s="3"/>
      <c r="AE691" s="8">
        <f t="shared" si="730"/>
        <v>10.489999999999998</v>
      </c>
      <c r="AF691" s="8">
        <f t="shared" si="731"/>
        <v>9.5100000000000016</v>
      </c>
      <c r="AG691" s="8">
        <f>AE691/AF690</f>
        <v>1.0019102196752623</v>
      </c>
      <c r="AH691" s="8">
        <f>Z691*AG691*AG690*AG689*AG688*AG687</f>
        <v>7.4471224793985478</v>
      </c>
      <c r="AI691" s="19">
        <f t="shared" si="732"/>
        <v>36.577222393902495</v>
      </c>
    </row>
    <row r="692" spans="1:35" x14ac:dyDescent="0.25">
      <c r="B692" s="31">
        <v>42</v>
      </c>
      <c r="C692" s="78">
        <f t="shared" si="723"/>
        <v>34.660835389806493</v>
      </c>
      <c r="D692" s="31">
        <f t="shared" si="724"/>
        <v>1.0377424691568908</v>
      </c>
      <c r="K692" s="13"/>
      <c r="L692" s="6">
        <v>42</v>
      </c>
      <c r="M692" s="1">
        <v>25.35</v>
      </c>
      <c r="N692" s="7">
        <f t="shared" si="725"/>
        <v>25.5</v>
      </c>
      <c r="O692" s="26">
        <v>31.61</v>
      </c>
      <c r="P692" s="26">
        <v>31.09</v>
      </c>
      <c r="Q692" s="3"/>
      <c r="R692" s="8">
        <f t="shared" si="726"/>
        <v>6.1099999999999994</v>
      </c>
      <c r="S692" s="8">
        <f t="shared" si="727"/>
        <v>5.59</v>
      </c>
      <c r="T692" s="8">
        <f>R692/S691</f>
        <v>0.99511400651465776</v>
      </c>
      <c r="U692" s="8">
        <f>M692*T692*T691*T690*T689*T688*T687</f>
        <v>21.376187328969348</v>
      </c>
      <c r="V692" s="24">
        <f t="shared" si="728"/>
        <v>44.757511157808523</v>
      </c>
      <c r="W692" s="13"/>
      <c r="X692" s="13"/>
      <c r="Y692" s="6">
        <v>42</v>
      </c>
      <c r="Z692" s="1">
        <v>7.34</v>
      </c>
      <c r="AA692" s="7">
        <f t="shared" si="729"/>
        <v>27.74</v>
      </c>
      <c r="AB692" s="26">
        <v>37.270000000000003</v>
      </c>
      <c r="AC692" s="26">
        <v>36.24</v>
      </c>
      <c r="AD692" s="3"/>
      <c r="AE692" s="8">
        <f t="shared" si="730"/>
        <v>9.5300000000000047</v>
      </c>
      <c r="AF692" s="8">
        <f t="shared" si="731"/>
        <v>8.5000000000000036</v>
      </c>
      <c r="AG692" s="8">
        <f>AE692/AF691</f>
        <v>1.0021030494216618</v>
      </c>
      <c r="AH692" s="8">
        <f>Z692*AG692*AG691*AG690*AG689*AG688*AG687</f>
        <v>6.9075454768979423</v>
      </c>
      <c r="AI692" s="19">
        <f t="shared" si="732"/>
        <v>33.927040652740388</v>
      </c>
    </row>
    <row r="693" spans="1:35" x14ac:dyDescent="0.25">
      <c r="K693" s="13"/>
      <c r="L693" s="34"/>
      <c r="M693" s="18"/>
      <c r="N693" s="18"/>
      <c r="O693" s="18"/>
      <c r="P693" s="18"/>
      <c r="Q693" s="18"/>
      <c r="R693" s="33"/>
      <c r="S693" s="33"/>
      <c r="T693" s="45">
        <f>SUM(T687:T692)</f>
        <v>5.8530105135012658</v>
      </c>
      <c r="U693" s="33"/>
      <c r="V693" s="32"/>
      <c r="W693" s="13"/>
      <c r="X693" s="13"/>
      <c r="Y693" s="34"/>
      <c r="Z693" s="18"/>
      <c r="AA693" s="18"/>
      <c r="AB693" s="18"/>
      <c r="AC693" s="18"/>
      <c r="AD693" s="18"/>
      <c r="AE693" s="33"/>
      <c r="AF693" s="33"/>
      <c r="AG693" s="45">
        <f>SUM(AG687:AG692)</f>
        <v>5.9432997422196934</v>
      </c>
      <c r="AH693" s="33"/>
      <c r="AI693" s="32"/>
    </row>
    <row r="694" spans="1:35" ht="15.75" thickBot="1" x14ac:dyDescent="0.3"/>
    <row r="695" spans="1:35" ht="15.75" thickBot="1" x14ac:dyDescent="0.3">
      <c r="A695" s="35">
        <v>34</v>
      </c>
      <c r="B695" s="35" t="s">
        <v>18</v>
      </c>
      <c r="C695" s="35"/>
      <c r="D695" s="35"/>
      <c r="E695" s="35"/>
      <c r="F695" s="35"/>
      <c r="G695" s="35"/>
      <c r="H695" s="35"/>
      <c r="I695" s="35"/>
      <c r="J695" s="35"/>
      <c r="K695" s="15">
        <v>7000</v>
      </c>
      <c r="L695" s="93">
        <v>36387</v>
      </c>
      <c r="M695" s="94"/>
      <c r="N695" s="94"/>
      <c r="O695" s="94"/>
      <c r="P695" s="94"/>
      <c r="Q695" s="94"/>
      <c r="R695" s="94"/>
      <c r="S695" s="94"/>
      <c r="T695" s="94"/>
      <c r="U695" s="94"/>
      <c r="V695" s="95"/>
      <c r="W695" s="13"/>
      <c r="X695" s="15">
        <v>7001</v>
      </c>
      <c r="Y695" s="93">
        <v>36388</v>
      </c>
      <c r="Z695" s="94"/>
      <c r="AA695" s="94"/>
      <c r="AB695" s="94"/>
      <c r="AC695" s="94"/>
      <c r="AD695" s="94"/>
      <c r="AE695" s="94"/>
      <c r="AF695" s="94"/>
      <c r="AG695" s="94"/>
      <c r="AH695" s="94"/>
      <c r="AI695" s="95"/>
    </row>
    <row r="696" spans="1:35" ht="57" x14ac:dyDescent="0.25">
      <c r="B696" s="31" t="s">
        <v>52</v>
      </c>
      <c r="C696" s="31" t="s">
        <v>49</v>
      </c>
      <c r="D696" s="31" t="s">
        <v>50</v>
      </c>
      <c r="K696" s="13"/>
      <c r="L696" s="10" t="s">
        <v>0</v>
      </c>
      <c r="M696" s="11" t="s">
        <v>1</v>
      </c>
      <c r="N696" s="11" t="s">
        <v>2</v>
      </c>
      <c r="O696" s="11" t="s">
        <v>3</v>
      </c>
      <c r="P696" s="12" t="s">
        <v>4</v>
      </c>
      <c r="Q696" s="12" t="s">
        <v>5</v>
      </c>
      <c r="R696" s="11" t="s">
        <v>9</v>
      </c>
      <c r="S696" s="11" t="s">
        <v>10</v>
      </c>
      <c r="T696" s="11" t="s">
        <v>6</v>
      </c>
      <c r="U696" s="11" t="s">
        <v>7</v>
      </c>
      <c r="V696" s="5" t="s">
        <v>8</v>
      </c>
      <c r="W696" s="13"/>
      <c r="X696" s="13"/>
      <c r="Y696" s="10" t="s">
        <v>0</v>
      </c>
      <c r="Z696" s="11" t="s">
        <v>1</v>
      </c>
      <c r="AA696" s="11" t="s">
        <v>2</v>
      </c>
      <c r="AB696" s="11" t="s">
        <v>3</v>
      </c>
      <c r="AC696" s="12" t="s">
        <v>4</v>
      </c>
      <c r="AD696" s="12" t="s">
        <v>5</v>
      </c>
      <c r="AE696" s="11" t="s">
        <v>9</v>
      </c>
      <c r="AF696" s="11" t="s">
        <v>10</v>
      </c>
      <c r="AG696" s="11" t="s">
        <v>6</v>
      </c>
      <c r="AH696" s="11" t="s">
        <v>7</v>
      </c>
      <c r="AI696" s="5" t="s">
        <v>8</v>
      </c>
    </row>
    <row r="697" spans="1:35" x14ac:dyDescent="0.25">
      <c r="B697" s="31">
        <v>0</v>
      </c>
      <c r="C697" s="48">
        <f>AVERAGE(V697,V707)</f>
        <v>100</v>
      </c>
      <c r="D697" s="31">
        <f>STDEV(V697,V707)</f>
        <v>0</v>
      </c>
      <c r="K697" s="13"/>
      <c r="L697" s="6">
        <v>0</v>
      </c>
      <c r="M697" s="1">
        <v>47.76</v>
      </c>
      <c r="N697" s="26">
        <v>27.56</v>
      </c>
      <c r="O697" s="9"/>
      <c r="P697" s="26">
        <v>40.880000000000003</v>
      </c>
      <c r="Q697" s="7">
        <f>P697-N697</f>
        <v>13.320000000000004</v>
      </c>
      <c r="R697" s="2"/>
      <c r="S697" s="2"/>
      <c r="T697" s="2"/>
      <c r="U697" s="8">
        <f>M697</f>
        <v>47.76</v>
      </c>
      <c r="V697" s="19">
        <f>100*U697/$M$697</f>
        <v>100</v>
      </c>
      <c r="W697" s="13"/>
      <c r="X697" s="13"/>
      <c r="Y697" s="6">
        <v>0</v>
      </c>
      <c r="Z697" s="1">
        <v>20.260000000000002</v>
      </c>
      <c r="AA697" s="26">
        <v>25.38</v>
      </c>
      <c r="AB697" s="9"/>
      <c r="AC697" s="26">
        <v>46.92</v>
      </c>
      <c r="AD697" s="7">
        <f>AC697-AA697</f>
        <v>21.540000000000003</v>
      </c>
      <c r="AE697" s="2"/>
      <c r="AF697" s="2"/>
      <c r="AG697" s="2"/>
      <c r="AH697" s="8">
        <f>Z697</f>
        <v>20.260000000000002</v>
      </c>
      <c r="AI697" s="19">
        <f>100*AH697/$Z$697</f>
        <v>100</v>
      </c>
    </row>
    <row r="698" spans="1:35" x14ac:dyDescent="0.25">
      <c r="B698" s="31">
        <v>7</v>
      </c>
      <c r="C698" s="78">
        <f t="shared" ref="C698:C703" si="733">AVERAGE(V698,V708)</f>
        <v>72.418927482992416</v>
      </c>
      <c r="D698" s="31">
        <f t="shared" ref="D698:D703" si="734">STDEV(V698,V708)</f>
        <v>2.2680670446086957</v>
      </c>
      <c r="K698" s="13"/>
      <c r="L698" s="6">
        <v>7</v>
      </c>
      <c r="M698" s="1">
        <v>42.5</v>
      </c>
      <c r="N698" s="7">
        <f t="shared" ref="N698:N703" si="735">N697</f>
        <v>27.56</v>
      </c>
      <c r="O698" s="27">
        <v>38.159999999999997</v>
      </c>
      <c r="P698" s="26">
        <v>37.78</v>
      </c>
      <c r="Q698" s="3"/>
      <c r="R698" s="8">
        <f t="shared" ref="R698:R703" si="736">O698-N698</f>
        <v>10.599999999999998</v>
      </c>
      <c r="S698" s="8">
        <f t="shared" ref="S698:S703" si="737">P698-N698</f>
        <v>10.220000000000002</v>
      </c>
      <c r="T698" s="8">
        <f>R698/Q697</f>
        <v>0.7957957957957954</v>
      </c>
      <c r="U698" s="8">
        <f>M698*T698</f>
        <v>33.821321321321307</v>
      </c>
      <c r="V698" s="19">
        <f t="shared" ref="V698:V703" si="738">100*U698/$M$697</f>
        <v>70.815161895563875</v>
      </c>
      <c r="W698" s="13"/>
      <c r="X698" s="13"/>
      <c r="Y698" s="6">
        <v>7</v>
      </c>
      <c r="Z698" s="1">
        <v>15.79</v>
      </c>
      <c r="AA698" s="7">
        <f t="shared" ref="AA698:AA703" si="739">AA697</f>
        <v>25.38</v>
      </c>
      <c r="AB698" s="27">
        <v>45.06</v>
      </c>
      <c r="AC698" s="26">
        <v>44.24</v>
      </c>
      <c r="AD698" s="3"/>
      <c r="AE698" s="8">
        <f t="shared" ref="AE698:AE703" si="740">AB698-AA698</f>
        <v>19.680000000000003</v>
      </c>
      <c r="AF698" s="8">
        <f t="shared" ref="AF698:AF703" si="741">AC698-AA698</f>
        <v>18.860000000000003</v>
      </c>
      <c r="AG698" s="8">
        <f>AE698/AD697</f>
        <v>0.91364902506963797</v>
      </c>
      <c r="AH698" s="8">
        <f>Z698*AG698</f>
        <v>14.426518105849583</v>
      </c>
      <c r="AI698" s="19">
        <f t="shared" ref="AI698:AI703" si="742">100*AH698/$Z$697</f>
        <v>71.20690081860603</v>
      </c>
    </row>
    <row r="699" spans="1:35" x14ac:dyDescent="0.25">
      <c r="B699" s="31">
        <v>14</v>
      </c>
      <c r="C699" s="48">
        <f t="shared" si="733"/>
        <v>62.073803946311941</v>
      </c>
      <c r="D699" s="31">
        <f t="shared" si="734"/>
        <v>2.7531443188693276</v>
      </c>
      <c r="K699" s="13"/>
      <c r="L699" s="6">
        <v>14</v>
      </c>
      <c r="M699" s="1">
        <v>35.840000000000003</v>
      </c>
      <c r="N699" s="7">
        <f t="shared" si="735"/>
        <v>27.56</v>
      </c>
      <c r="O699" s="27">
        <v>37.85</v>
      </c>
      <c r="P699" s="26">
        <v>37.340000000000003</v>
      </c>
      <c r="Q699" s="3"/>
      <c r="R699" s="8">
        <f t="shared" si="736"/>
        <v>10.290000000000003</v>
      </c>
      <c r="S699" s="8">
        <f t="shared" si="737"/>
        <v>9.7800000000000047</v>
      </c>
      <c r="T699" s="8">
        <f>R699/S698</f>
        <v>1.0068493150684932</v>
      </c>
      <c r="U699" s="8">
        <f>M699*T698*T699</f>
        <v>28.71667283722077</v>
      </c>
      <c r="V699" s="19">
        <f t="shared" si="738"/>
        <v>60.127036928854217</v>
      </c>
      <c r="W699" s="13"/>
      <c r="X699" s="13"/>
      <c r="Y699" s="6">
        <v>14</v>
      </c>
      <c r="Z699" s="1">
        <v>12.64</v>
      </c>
      <c r="AA699" s="7">
        <f t="shared" si="739"/>
        <v>25.38</v>
      </c>
      <c r="AB699" s="27">
        <v>44.3</v>
      </c>
      <c r="AC699" s="46">
        <v>43.46</v>
      </c>
      <c r="AD699" s="3"/>
      <c r="AE699" s="8">
        <f t="shared" si="740"/>
        <v>18.919999999999998</v>
      </c>
      <c r="AF699" s="8">
        <f t="shared" si="741"/>
        <v>18.080000000000002</v>
      </c>
      <c r="AG699" s="8">
        <f>AE699/AF698</f>
        <v>1.0031813361611874</v>
      </c>
      <c r="AH699" s="8">
        <f>Z699*AG698*AG699</f>
        <v>11.585263412861812</v>
      </c>
      <c r="AI699" s="19">
        <f t="shared" si="742"/>
        <v>57.182938859140229</v>
      </c>
    </row>
    <row r="700" spans="1:35" x14ac:dyDescent="0.25">
      <c r="B700" s="31">
        <v>21</v>
      </c>
      <c r="C700" s="48">
        <f t="shared" si="733"/>
        <v>54.848844656742195</v>
      </c>
      <c r="D700" s="31">
        <f t="shared" si="734"/>
        <v>2.4290748762233014</v>
      </c>
      <c r="K700" s="13"/>
      <c r="L700" s="6">
        <v>21</v>
      </c>
      <c r="M700" s="1">
        <v>31.67</v>
      </c>
      <c r="N700" s="7">
        <f t="shared" si="735"/>
        <v>27.56</v>
      </c>
      <c r="O700" s="27">
        <v>37.340000000000003</v>
      </c>
      <c r="P700" s="26">
        <v>36.909999999999997</v>
      </c>
      <c r="Q700" s="3"/>
      <c r="R700" s="8">
        <f t="shared" si="736"/>
        <v>9.7800000000000047</v>
      </c>
      <c r="S700" s="8">
        <f t="shared" si="737"/>
        <v>9.3499999999999979</v>
      </c>
      <c r="T700" s="8">
        <f>R700/S699</f>
        <v>1</v>
      </c>
      <c r="U700" s="8">
        <f>M700*T700*T699*T698</f>
        <v>25.375475132666903</v>
      </c>
      <c r="V700" s="19">
        <f t="shared" si="738"/>
        <v>53.131229339754825</v>
      </c>
      <c r="W700" s="13"/>
      <c r="X700" s="13"/>
      <c r="Y700" s="6">
        <v>21</v>
      </c>
      <c r="Z700" s="1">
        <v>10.37</v>
      </c>
      <c r="AA700" s="7">
        <f t="shared" si="739"/>
        <v>25.38</v>
      </c>
      <c r="AB700" s="27">
        <v>43.43</v>
      </c>
      <c r="AC700" s="26">
        <v>42.56</v>
      </c>
      <c r="AD700" s="3"/>
      <c r="AE700" s="8">
        <f t="shared" si="740"/>
        <v>18.05</v>
      </c>
      <c r="AF700" s="8">
        <f t="shared" si="741"/>
        <v>17.180000000000003</v>
      </c>
      <c r="AG700" s="8">
        <f>AE700/AF699</f>
        <v>0.99834070796460173</v>
      </c>
      <c r="AH700" s="8">
        <f>Z700*AG700*AG699*AG698</f>
        <v>9.4889110446379075</v>
      </c>
      <c r="AI700" s="19">
        <f t="shared" si="742"/>
        <v>46.835691237107142</v>
      </c>
    </row>
    <row r="701" spans="1:35" x14ac:dyDescent="0.25">
      <c r="B701" s="31">
        <v>28</v>
      </c>
      <c r="C701" s="48">
        <f t="shared" si="733"/>
        <v>49.634897599068452</v>
      </c>
      <c r="D701" s="31">
        <f t="shared" si="734"/>
        <v>1.9248958381655772</v>
      </c>
      <c r="K701" s="13"/>
      <c r="L701" s="6">
        <v>28</v>
      </c>
      <c r="M701" s="1">
        <v>28.41</v>
      </c>
      <c r="N701" s="7">
        <f t="shared" si="735"/>
        <v>27.56</v>
      </c>
      <c r="O701" s="26">
        <v>37.03</v>
      </c>
      <c r="P701" s="26">
        <v>36.64</v>
      </c>
      <c r="Q701" s="3"/>
      <c r="R701" s="8">
        <f t="shared" si="736"/>
        <v>9.4700000000000024</v>
      </c>
      <c r="S701" s="8">
        <f t="shared" si="737"/>
        <v>9.0800000000000018</v>
      </c>
      <c r="T701" s="8">
        <f>R701/S700</f>
        <v>1.012834224598931</v>
      </c>
      <c r="U701" s="8">
        <f>M701*T701*T700*T699*T698</f>
        <v>23.055562437758248</v>
      </c>
      <c r="V701" s="19">
        <f t="shared" si="738"/>
        <v>48.273790698823809</v>
      </c>
      <c r="W701" s="13"/>
      <c r="X701" s="13"/>
      <c r="Y701" s="6">
        <v>28</v>
      </c>
      <c r="Z701" s="1">
        <v>8.14</v>
      </c>
      <c r="AA701" s="7">
        <f t="shared" si="739"/>
        <v>25.38</v>
      </c>
      <c r="AB701" s="26">
        <v>42.67</v>
      </c>
      <c r="AC701" s="26">
        <v>41.44</v>
      </c>
      <c r="AD701" s="3"/>
      <c r="AE701" s="8">
        <f t="shared" si="740"/>
        <v>17.290000000000003</v>
      </c>
      <c r="AF701" s="8">
        <f t="shared" si="741"/>
        <v>16.059999999999999</v>
      </c>
      <c r="AG701" s="8">
        <f>AE701/AF700</f>
        <v>1.0064027939464493</v>
      </c>
      <c r="AH701" s="8">
        <f>Z701*AG701*AG700*AG699*AG698</f>
        <v>7.4960738685457953</v>
      </c>
      <c r="AI701" s="19">
        <f t="shared" si="742"/>
        <v>36.999377436060193</v>
      </c>
    </row>
    <row r="702" spans="1:35" x14ac:dyDescent="0.25">
      <c r="B702" s="31">
        <v>35</v>
      </c>
      <c r="C702" s="48">
        <f t="shared" si="733"/>
        <v>43.729708810536465</v>
      </c>
      <c r="D702" s="31">
        <f t="shared" si="734"/>
        <v>2.685093240225036</v>
      </c>
      <c r="K702" s="13"/>
      <c r="L702" s="6">
        <v>35</v>
      </c>
      <c r="M702" s="1">
        <v>24.43</v>
      </c>
      <c r="N702" s="7">
        <f t="shared" si="735"/>
        <v>27.56</v>
      </c>
      <c r="O702" s="26">
        <v>36.71</v>
      </c>
      <c r="P702" s="26">
        <v>36.229999999999997</v>
      </c>
      <c r="Q702" s="3"/>
      <c r="R702" s="8">
        <f t="shared" si="736"/>
        <v>9.1500000000000021</v>
      </c>
      <c r="S702" s="8">
        <f t="shared" si="737"/>
        <v>8.6699999999999982</v>
      </c>
      <c r="T702" s="8">
        <f>R702/S701</f>
        <v>1.0077092511013217</v>
      </c>
      <c r="U702" s="8">
        <f>M702*T702*T701*T700*T699*T698</f>
        <v>19.978514815869076</v>
      </c>
      <c r="V702" s="19">
        <f t="shared" si="738"/>
        <v>41.831061172255183</v>
      </c>
      <c r="W702" s="13"/>
      <c r="X702" s="13"/>
      <c r="Y702" s="6">
        <v>35</v>
      </c>
      <c r="Z702" s="1">
        <v>7.66</v>
      </c>
      <c r="AA702" s="7">
        <f t="shared" si="739"/>
        <v>25.38</v>
      </c>
      <c r="AB702" s="26">
        <v>41.48</v>
      </c>
      <c r="AC702" s="26">
        <v>40.369999999999997</v>
      </c>
      <c r="AD702" s="3"/>
      <c r="AE702" s="8">
        <f t="shared" si="740"/>
        <v>16.099999999999998</v>
      </c>
      <c r="AF702" s="8">
        <f t="shared" si="741"/>
        <v>14.989999999999998</v>
      </c>
      <c r="AG702" s="8">
        <f>AE702/AF701</f>
        <v>1.0024906600249066</v>
      </c>
      <c r="AH702" s="8">
        <f>Z702*AG702*AG701*AG700*AG699*AG698</f>
        <v>7.0716141703889805</v>
      </c>
      <c r="AI702" s="19">
        <f t="shared" si="742"/>
        <v>34.904314760064068</v>
      </c>
    </row>
    <row r="703" spans="1:35" x14ac:dyDescent="0.25">
      <c r="B703" s="31">
        <v>42</v>
      </c>
      <c r="C703" s="78">
        <f t="shared" si="733"/>
        <v>40.59325096738236</v>
      </c>
      <c r="D703" s="31">
        <f t="shared" si="734"/>
        <v>1.8925806149557929</v>
      </c>
      <c r="K703" s="13"/>
      <c r="L703" s="6">
        <v>42</v>
      </c>
      <c r="M703" s="1">
        <v>22.69</v>
      </c>
      <c r="N703" s="7">
        <f t="shared" si="735"/>
        <v>27.56</v>
      </c>
      <c r="O703" s="26">
        <v>36.32</v>
      </c>
      <c r="P703" s="26">
        <v>35.729999999999997</v>
      </c>
      <c r="Q703" s="3"/>
      <c r="R703" s="8">
        <f t="shared" si="736"/>
        <v>8.7600000000000016</v>
      </c>
      <c r="S703" s="8">
        <f t="shared" si="737"/>
        <v>8.1699999999999982</v>
      </c>
      <c r="T703" s="8">
        <f>R703/S702</f>
        <v>1.0103806228373706</v>
      </c>
      <c r="U703" s="8">
        <f>M703*T703*T702*T701*T700*T699*T698</f>
        <v>18.748185316176905</v>
      </c>
      <c r="V703" s="19">
        <f t="shared" si="738"/>
        <v>39.254994380604913</v>
      </c>
      <c r="W703" s="13"/>
      <c r="X703" s="13"/>
      <c r="Y703" s="6">
        <v>42</v>
      </c>
      <c r="Z703" s="1">
        <v>7.16</v>
      </c>
      <c r="AA703" s="7">
        <f t="shared" si="739"/>
        <v>25.38</v>
      </c>
      <c r="AB703" s="26">
        <v>40.450000000000003</v>
      </c>
      <c r="AC703" s="26">
        <v>39.369999999999997</v>
      </c>
      <c r="AD703" s="3"/>
      <c r="AE703" s="8">
        <f t="shared" si="740"/>
        <v>15.070000000000004</v>
      </c>
      <c r="AF703" s="8">
        <f t="shared" si="741"/>
        <v>13.989999999999998</v>
      </c>
      <c r="AG703" s="8">
        <f>AE703/AF702</f>
        <v>1.0053368912608409</v>
      </c>
      <c r="AH703" s="8">
        <f>Z703*AG703*AG702*AG701*AG700*AG699*AG698</f>
        <v>6.6452975170738346</v>
      </c>
      <c r="AI703" s="19">
        <f t="shared" si="742"/>
        <v>32.800086461371343</v>
      </c>
    </row>
    <row r="704" spans="1:35" ht="15.75" thickBot="1" x14ac:dyDescent="0.3">
      <c r="T704" s="45">
        <f>SUM(T698:T703)</f>
        <v>5.8335692094019116</v>
      </c>
      <c r="AG704" s="45">
        <f>SUM(AG698:AG703)</f>
        <v>5.9294014144276241</v>
      </c>
    </row>
    <row r="705" spans="1:35" ht="15.75" thickBot="1" x14ac:dyDescent="0.3">
      <c r="K705" s="15">
        <v>7000</v>
      </c>
      <c r="L705" s="93">
        <v>36389</v>
      </c>
      <c r="M705" s="94"/>
      <c r="N705" s="94"/>
      <c r="O705" s="94"/>
      <c r="P705" s="94"/>
      <c r="Q705" s="94"/>
      <c r="R705" s="94"/>
      <c r="S705" s="94"/>
      <c r="T705" s="94"/>
      <c r="U705" s="94"/>
      <c r="V705" s="95"/>
      <c r="W705" s="13"/>
      <c r="X705" s="15">
        <v>7001</v>
      </c>
      <c r="Y705" s="93">
        <v>36390</v>
      </c>
      <c r="Z705" s="94"/>
      <c r="AA705" s="94"/>
      <c r="AB705" s="94"/>
      <c r="AC705" s="94"/>
      <c r="AD705" s="94"/>
      <c r="AE705" s="94"/>
      <c r="AF705" s="94"/>
      <c r="AG705" s="94"/>
      <c r="AH705" s="94"/>
      <c r="AI705" s="95"/>
    </row>
    <row r="706" spans="1:35" ht="57" x14ac:dyDescent="0.25">
      <c r="B706" s="31" t="s">
        <v>51</v>
      </c>
      <c r="C706" s="31" t="s">
        <v>49</v>
      </c>
      <c r="D706" s="31" t="s">
        <v>50</v>
      </c>
      <c r="K706" s="13"/>
      <c r="L706" s="10" t="s">
        <v>0</v>
      </c>
      <c r="M706" s="11" t="s">
        <v>1</v>
      </c>
      <c r="N706" s="11" t="s">
        <v>2</v>
      </c>
      <c r="O706" s="11" t="s">
        <v>3</v>
      </c>
      <c r="P706" s="12" t="s">
        <v>4</v>
      </c>
      <c r="Q706" s="12" t="s">
        <v>5</v>
      </c>
      <c r="R706" s="11" t="s">
        <v>9</v>
      </c>
      <c r="S706" s="11" t="s">
        <v>10</v>
      </c>
      <c r="T706" s="11" t="s">
        <v>6</v>
      </c>
      <c r="U706" s="11" t="s">
        <v>7</v>
      </c>
      <c r="V706" s="5" t="s">
        <v>8</v>
      </c>
      <c r="W706" s="13"/>
      <c r="X706" s="13"/>
      <c r="Y706" s="10" t="s">
        <v>0</v>
      </c>
      <c r="Z706" s="11" t="s">
        <v>1</v>
      </c>
      <c r="AA706" s="11" t="s">
        <v>2</v>
      </c>
      <c r="AB706" s="11" t="s">
        <v>3</v>
      </c>
      <c r="AC706" s="12" t="s">
        <v>4</v>
      </c>
      <c r="AD706" s="12" t="s">
        <v>5</v>
      </c>
      <c r="AE706" s="11" t="s">
        <v>9</v>
      </c>
      <c r="AF706" s="11" t="s">
        <v>10</v>
      </c>
      <c r="AG706" s="11" t="s">
        <v>6</v>
      </c>
      <c r="AH706" s="11" t="s">
        <v>7</v>
      </c>
      <c r="AI706" s="5" t="s">
        <v>8</v>
      </c>
    </row>
    <row r="707" spans="1:35" x14ac:dyDescent="0.25">
      <c r="B707" s="31">
        <v>0</v>
      </c>
      <c r="C707" s="48">
        <f>AVERAGE(AI697,AI707)</f>
        <v>100</v>
      </c>
      <c r="D707" s="31">
        <f>STDEV(AI697,AI707)</f>
        <v>0</v>
      </c>
      <c r="K707" s="13"/>
      <c r="L707" s="6">
        <v>0</v>
      </c>
      <c r="M707" s="1">
        <v>46.56</v>
      </c>
      <c r="N707" s="26">
        <v>25.15</v>
      </c>
      <c r="O707" s="9"/>
      <c r="P707" s="26">
        <v>39.81</v>
      </c>
      <c r="Q707" s="7">
        <f>P707-N707</f>
        <v>14.660000000000004</v>
      </c>
      <c r="R707" s="2"/>
      <c r="S707" s="2"/>
      <c r="T707" s="2"/>
      <c r="U707" s="8">
        <f>M707</f>
        <v>46.56</v>
      </c>
      <c r="V707" s="19">
        <f>100*U707/$M$707</f>
        <v>100</v>
      </c>
      <c r="W707" s="13"/>
      <c r="X707" s="13"/>
      <c r="Y707" s="6">
        <v>0</v>
      </c>
      <c r="Z707" s="1">
        <v>19.75</v>
      </c>
      <c r="AA707" s="26">
        <v>25.32</v>
      </c>
      <c r="AB707" s="9"/>
      <c r="AC707" s="26">
        <v>43.1</v>
      </c>
      <c r="AD707" s="7">
        <f>AC707-AA707</f>
        <v>17.78</v>
      </c>
      <c r="AE707" s="2"/>
      <c r="AF707" s="2"/>
      <c r="AG707" s="2"/>
      <c r="AH707" s="8">
        <f>Z707</f>
        <v>19.75</v>
      </c>
      <c r="AI707" s="19">
        <f>100*AH707/$Z$707</f>
        <v>100</v>
      </c>
    </row>
    <row r="708" spans="1:35" x14ac:dyDescent="0.25">
      <c r="B708" s="31">
        <v>7</v>
      </c>
      <c r="C708" s="78">
        <f t="shared" ref="C708:C713" si="743">AVERAGE(AI698,AI708)</f>
        <v>73.38619592054448</v>
      </c>
      <c r="D708" s="31">
        <f t="shared" ref="D708:D713" si="744">STDEV(AI698,AI708)</f>
        <v>3.0819886895746134</v>
      </c>
      <c r="K708" s="13"/>
      <c r="L708" s="6">
        <v>7</v>
      </c>
      <c r="M708" s="1">
        <v>42.53</v>
      </c>
      <c r="N708" s="7">
        <f t="shared" ref="N708:N713" si="745">N707</f>
        <v>25.15</v>
      </c>
      <c r="O708" s="27">
        <v>37.03</v>
      </c>
      <c r="P708" s="26">
        <v>36.520000000000003</v>
      </c>
      <c r="Q708" s="3"/>
      <c r="R708" s="8">
        <f t="shared" ref="R708:R713" si="746">O708-N708</f>
        <v>11.880000000000003</v>
      </c>
      <c r="S708" s="8">
        <f t="shared" ref="S708:S713" si="747">P708-N708</f>
        <v>11.370000000000005</v>
      </c>
      <c r="T708" s="8">
        <f>R708/Q707</f>
        <v>0.81036834924965895</v>
      </c>
      <c r="U708" s="8">
        <f>M708*T708</f>
        <v>34.464965893587994</v>
      </c>
      <c r="V708" s="19">
        <f t="shared" ref="V708:V713" si="748">100*U708/$M$707</f>
        <v>74.022693070420956</v>
      </c>
      <c r="W708" s="13"/>
      <c r="X708" s="13"/>
      <c r="Y708" s="6">
        <v>7</v>
      </c>
      <c r="Z708" s="1">
        <v>16.399999999999999</v>
      </c>
      <c r="AA708" s="7">
        <f t="shared" ref="AA708:AA713" si="749">AA707</f>
        <v>25.32</v>
      </c>
      <c r="AB708" s="27">
        <v>41.5</v>
      </c>
      <c r="AC708" s="26">
        <v>40.61</v>
      </c>
      <c r="AD708" s="3"/>
      <c r="AE708" s="8">
        <f t="shared" ref="AE708:AE713" si="750">AB708-AA708</f>
        <v>16.18</v>
      </c>
      <c r="AF708" s="8">
        <f t="shared" ref="AF708:AF713" si="751">AC708-AA708</f>
        <v>15.29</v>
      </c>
      <c r="AG708" s="8">
        <f>AE708/AD707</f>
        <v>0.91001124859392568</v>
      </c>
      <c r="AH708" s="8">
        <f>Z708*AG708</f>
        <v>14.924184476940379</v>
      </c>
      <c r="AI708" s="19">
        <f t="shared" ref="AI708:AI713" si="752">100*AH708/$Z$707</f>
        <v>75.565491022482931</v>
      </c>
    </row>
    <row r="709" spans="1:35" x14ac:dyDescent="0.25">
      <c r="B709" s="31">
        <v>14</v>
      </c>
      <c r="C709" s="48">
        <f t="shared" si="743"/>
        <v>57.995038753296441</v>
      </c>
      <c r="D709" s="31">
        <f t="shared" si="744"/>
        <v>1.1484826843174751</v>
      </c>
      <c r="K709" s="13"/>
      <c r="L709" s="6">
        <v>14</v>
      </c>
      <c r="M709" s="1">
        <v>36.21</v>
      </c>
      <c r="N709" s="7">
        <f t="shared" si="745"/>
        <v>25.15</v>
      </c>
      <c r="O709" s="27">
        <v>36.700000000000003</v>
      </c>
      <c r="P709" s="26">
        <v>36.340000000000003</v>
      </c>
      <c r="Q709" s="3"/>
      <c r="R709" s="8">
        <f t="shared" si="746"/>
        <v>11.550000000000004</v>
      </c>
      <c r="S709" s="8">
        <f t="shared" si="747"/>
        <v>11.190000000000005</v>
      </c>
      <c r="T709" s="8">
        <f>R709/S708</f>
        <v>1.0158311345646438</v>
      </c>
      <c r="U709" s="8">
        <f>M709*T708*T709</f>
        <v>29.807977840731155</v>
      </c>
      <c r="V709" s="19">
        <f t="shared" si="748"/>
        <v>64.020570963769657</v>
      </c>
      <c r="W709" s="13"/>
      <c r="X709" s="13"/>
      <c r="Y709" s="6">
        <v>14</v>
      </c>
      <c r="Z709" s="1">
        <v>12.68</v>
      </c>
      <c r="AA709" s="7">
        <f t="shared" si="749"/>
        <v>25.32</v>
      </c>
      <c r="AB709" s="27">
        <v>40.71</v>
      </c>
      <c r="AC709" s="26">
        <v>39.729999999999997</v>
      </c>
      <c r="AD709" s="3"/>
      <c r="AE709" s="8">
        <f t="shared" si="750"/>
        <v>15.39</v>
      </c>
      <c r="AF709" s="8">
        <f t="shared" si="751"/>
        <v>14.409999999999997</v>
      </c>
      <c r="AG709" s="8">
        <f>AE709/AF708</f>
        <v>1.0065402223675606</v>
      </c>
      <c r="AH709" s="8">
        <f>Z709*AG708*AG709</f>
        <v>11.6144098828719</v>
      </c>
      <c r="AI709" s="19">
        <f t="shared" si="752"/>
        <v>58.807138647452661</v>
      </c>
    </row>
    <row r="710" spans="1:35" x14ac:dyDescent="0.25">
      <c r="B710" s="31">
        <v>21</v>
      </c>
      <c r="C710" s="48">
        <f t="shared" si="743"/>
        <v>50.001215635409622</v>
      </c>
      <c r="D710" s="31">
        <f t="shared" si="744"/>
        <v>4.4767275361023042</v>
      </c>
      <c r="K710" s="13"/>
      <c r="L710" s="6">
        <v>21</v>
      </c>
      <c r="M710" s="1">
        <v>31.88</v>
      </c>
      <c r="N710" s="7">
        <f t="shared" si="745"/>
        <v>25.15</v>
      </c>
      <c r="O710" s="27">
        <v>36.380000000000003</v>
      </c>
      <c r="P710" s="26">
        <v>35.92</v>
      </c>
      <c r="Q710" s="3"/>
      <c r="R710" s="8">
        <f t="shared" si="746"/>
        <v>11.230000000000004</v>
      </c>
      <c r="S710" s="8">
        <f t="shared" si="747"/>
        <v>10.770000000000003</v>
      </c>
      <c r="T710" s="8">
        <f>R710/S709</f>
        <v>1.003574620196604</v>
      </c>
      <c r="U710" s="8">
        <f>M710*T710*T709*T708</f>
        <v>26.337343763768487</v>
      </c>
      <c r="V710" s="19">
        <f t="shared" si="748"/>
        <v>56.566459973729565</v>
      </c>
      <c r="W710" s="13"/>
      <c r="X710" s="13"/>
      <c r="Y710" s="6">
        <v>21</v>
      </c>
      <c r="Z710" s="1">
        <v>11.44</v>
      </c>
      <c r="AA710" s="7">
        <f t="shared" si="749"/>
        <v>25.32</v>
      </c>
      <c r="AB710" s="27">
        <v>39.76</v>
      </c>
      <c r="AC710" s="26">
        <v>38.909999999999997</v>
      </c>
      <c r="AD710" s="3"/>
      <c r="AE710" s="8">
        <f t="shared" si="750"/>
        <v>14.439999999999998</v>
      </c>
      <c r="AF710" s="8">
        <f t="shared" si="751"/>
        <v>13.589999999999996</v>
      </c>
      <c r="AG710" s="8">
        <f>AE710/AF709</f>
        <v>1.0020818875780708</v>
      </c>
      <c r="AH710" s="8">
        <f>Z710*AG710*AG709*AG708</f>
        <v>10.500431156658141</v>
      </c>
      <c r="AI710" s="19">
        <f t="shared" si="752"/>
        <v>53.166740033712109</v>
      </c>
    </row>
    <row r="711" spans="1:35" x14ac:dyDescent="0.25">
      <c r="B711" s="31">
        <v>28</v>
      </c>
      <c r="C711" s="48">
        <f t="shared" si="743"/>
        <v>40.704990251185215</v>
      </c>
      <c r="D711" s="31">
        <f t="shared" si="744"/>
        <v>5.2405279000533502</v>
      </c>
      <c r="K711" s="13"/>
      <c r="L711" s="6">
        <v>28</v>
      </c>
      <c r="M711" s="1">
        <v>28.45</v>
      </c>
      <c r="N711" s="7">
        <f t="shared" si="745"/>
        <v>25.15</v>
      </c>
      <c r="O711" s="26">
        <v>36.03</v>
      </c>
      <c r="P711" s="26">
        <v>35.590000000000003</v>
      </c>
      <c r="Q711" s="3"/>
      <c r="R711" s="8">
        <f t="shared" si="746"/>
        <v>10.880000000000003</v>
      </c>
      <c r="S711" s="8">
        <f t="shared" si="747"/>
        <v>10.440000000000005</v>
      </c>
      <c r="T711" s="8">
        <f>R711/S710</f>
        <v>1.0102135561745589</v>
      </c>
      <c r="U711" s="8">
        <f>M711*T711*T710*T709*T708</f>
        <v>23.74373969488018</v>
      </c>
      <c r="V711" s="19">
        <f t="shared" si="748"/>
        <v>50.996004499313095</v>
      </c>
      <c r="W711" s="13"/>
      <c r="X711" s="13"/>
      <c r="Y711" s="6">
        <v>28</v>
      </c>
      <c r="Z711" s="1">
        <v>9.5</v>
      </c>
      <c r="AA711" s="7">
        <f t="shared" si="749"/>
        <v>25.32</v>
      </c>
      <c r="AB711" s="26">
        <v>38.99</v>
      </c>
      <c r="AC711" s="26">
        <v>38.14</v>
      </c>
      <c r="AD711" s="3"/>
      <c r="AE711" s="8">
        <f t="shared" si="750"/>
        <v>13.670000000000002</v>
      </c>
      <c r="AF711" s="8">
        <f t="shared" si="751"/>
        <v>12.82</v>
      </c>
      <c r="AG711" s="8">
        <f>AE711/AF710</f>
        <v>1.0058866813833705</v>
      </c>
      <c r="AH711" s="8">
        <f>Z711*AG711*AG710*AG709*AG708</f>
        <v>8.771094105596271</v>
      </c>
      <c r="AI711" s="19">
        <f t="shared" si="752"/>
        <v>44.410603066310237</v>
      </c>
    </row>
    <row r="712" spans="1:35" x14ac:dyDescent="0.25">
      <c r="B712" s="31">
        <v>35</v>
      </c>
      <c r="C712" s="48">
        <f t="shared" si="743"/>
        <v>37.061978414170568</v>
      </c>
      <c r="D712" s="31">
        <f t="shared" si="744"/>
        <v>3.0513972026769078</v>
      </c>
      <c r="K712" s="13"/>
      <c r="L712" s="6">
        <v>35</v>
      </c>
      <c r="M712" s="1">
        <v>25.31</v>
      </c>
      <c r="N712" s="7">
        <f t="shared" si="745"/>
        <v>25.15</v>
      </c>
      <c r="O712" s="26">
        <v>35.65</v>
      </c>
      <c r="P712" s="26">
        <v>35.18</v>
      </c>
      <c r="Q712" s="3"/>
      <c r="R712" s="8">
        <f t="shared" si="746"/>
        <v>10.5</v>
      </c>
      <c r="S712" s="8">
        <f t="shared" si="747"/>
        <v>10.030000000000001</v>
      </c>
      <c r="T712" s="8">
        <f>R712/S711</f>
        <v>1.0057471264367812</v>
      </c>
      <c r="U712" s="8">
        <f>M712*T712*T711*T710*T709*T708</f>
        <v>21.244562762569544</v>
      </c>
      <c r="V712" s="19">
        <f t="shared" si="748"/>
        <v>45.628356448817748</v>
      </c>
      <c r="W712" s="13"/>
      <c r="X712" s="13"/>
      <c r="Y712" s="6">
        <v>35</v>
      </c>
      <c r="Z712" s="1">
        <v>8.3699999999999992</v>
      </c>
      <c r="AA712" s="7">
        <f t="shared" si="749"/>
        <v>25.32</v>
      </c>
      <c r="AB712" s="26">
        <v>38.17</v>
      </c>
      <c r="AC712" s="26">
        <v>37.11</v>
      </c>
      <c r="AD712" s="3"/>
      <c r="AE712" s="8">
        <f t="shared" si="750"/>
        <v>12.850000000000001</v>
      </c>
      <c r="AF712" s="8">
        <f t="shared" si="751"/>
        <v>11.79</v>
      </c>
      <c r="AG712" s="8">
        <f>AE712/AF711</f>
        <v>1.0023400936037443</v>
      </c>
      <c r="AH712" s="8">
        <f>Z712*AG712*AG711*AG710*AG709*AG708</f>
        <v>7.7458793084847217</v>
      </c>
      <c r="AI712" s="19">
        <f t="shared" si="752"/>
        <v>39.219642068277075</v>
      </c>
    </row>
    <row r="713" spans="1:35" x14ac:dyDescent="0.25">
      <c r="B713" s="31">
        <v>42</v>
      </c>
      <c r="C713" s="78">
        <f t="shared" si="743"/>
        <v>34.869707325175739</v>
      </c>
      <c r="D713" s="31">
        <f t="shared" si="744"/>
        <v>2.9268858945624916</v>
      </c>
      <c r="K713" s="13"/>
      <c r="L713" s="6">
        <v>42</v>
      </c>
      <c r="M713" s="1">
        <v>23.19</v>
      </c>
      <c r="N713" s="7">
        <f t="shared" si="745"/>
        <v>25.15</v>
      </c>
      <c r="O713" s="26">
        <v>35.21</v>
      </c>
      <c r="P713" s="26">
        <v>34.659999999999997</v>
      </c>
      <c r="Q713" s="3"/>
      <c r="R713" s="8">
        <f t="shared" si="746"/>
        <v>10.060000000000002</v>
      </c>
      <c r="S713" s="8">
        <f t="shared" si="747"/>
        <v>9.509999999999998</v>
      </c>
      <c r="T713" s="8">
        <f>R713/S712</f>
        <v>1.0029910269192424</v>
      </c>
      <c r="U713" s="8">
        <f>M713*T713*T712*T711*T710*T709*T708</f>
        <v>19.523309917216807</v>
      </c>
      <c r="V713" s="19">
        <f t="shared" si="748"/>
        <v>41.931507554159808</v>
      </c>
      <c r="W713" s="13"/>
      <c r="X713" s="13"/>
      <c r="Y713" s="6">
        <v>42</v>
      </c>
      <c r="Z713" s="1">
        <v>7.87</v>
      </c>
      <c r="AA713" s="7">
        <f t="shared" si="749"/>
        <v>25.32</v>
      </c>
      <c r="AB713" s="26">
        <v>37.130000000000003</v>
      </c>
      <c r="AC713" s="26">
        <v>36.090000000000003</v>
      </c>
      <c r="AD713" s="3"/>
      <c r="AE713" s="8">
        <f t="shared" si="750"/>
        <v>11.810000000000002</v>
      </c>
      <c r="AF713" s="8">
        <f t="shared" si="751"/>
        <v>10.770000000000003</v>
      </c>
      <c r="AG713" s="8">
        <f>AE713/AF712</f>
        <v>1.0016963528413914</v>
      </c>
      <c r="AH713" s="8">
        <f>Z713*AG713*AG712*AG711*AG710*AG709*AG708</f>
        <v>7.2955173173235757</v>
      </c>
      <c r="AI713" s="19">
        <f t="shared" si="752"/>
        <v>36.939328188980127</v>
      </c>
    </row>
    <row r="714" spans="1:35" x14ac:dyDescent="0.25">
      <c r="K714" s="13"/>
      <c r="L714" s="34"/>
      <c r="M714" s="18"/>
      <c r="N714" s="18"/>
      <c r="O714" s="18"/>
      <c r="P714" s="18"/>
      <c r="Q714" s="18"/>
      <c r="R714" s="33"/>
      <c r="S714" s="33"/>
      <c r="T714" s="45">
        <f>SUM(T708:T713)</f>
        <v>5.8487258135414901</v>
      </c>
      <c r="U714" s="33"/>
      <c r="V714" s="32"/>
      <c r="W714" s="13"/>
      <c r="X714" s="13"/>
      <c r="Y714" s="34"/>
      <c r="Z714" s="18"/>
      <c r="AA714" s="18"/>
      <c r="AB714" s="18"/>
      <c r="AC714" s="18"/>
      <c r="AD714" s="18"/>
      <c r="AE714" s="33"/>
      <c r="AF714" s="33"/>
      <c r="AG714" s="45">
        <f>SUM(AG708:AG713)</f>
        <v>5.9285564863680635</v>
      </c>
      <c r="AH714" s="33"/>
      <c r="AI714" s="32"/>
    </row>
    <row r="715" spans="1:35" ht="15.75" thickBot="1" x14ac:dyDescent="0.3"/>
    <row r="716" spans="1:35" ht="15.75" thickBot="1" x14ac:dyDescent="0.3">
      <c r="A716" s="35">
        <v>35</v>
      </c>
      <c r="B716" s="35" t="s">
        <v>17</v>
      </c>
      <c r="C716" s="35"/>
      <c r="D716" s="35"/>
      <c r="E716" s="35"/>
      <c r="F716" s="35"/>
      <c r="G716" s="35"/>
      <c r="H716" s="35"/>
      <c r="I716" s="35"/>
      <c r="J716" s="35"/>
      <c r="K716" s="15">
        <v>7000</v>
      </c>
      <c r="L716" s="93">
        <v>36391</v>
      </c>
      <c r="M716" s="94"/>
      <c r="N716" s="94"/>
      <c r="O716" s="94"/>
      <c r="P716" s="94"/>
      <c r="Q716" s="94"/>
      <c r="R716" s="94"/>
      <c r="S716" s="94"/>
      <c r="T716" s="94"/>
      <c r="U716" s="94"/>
      <c r="V716" s="95"/>
      <c r="W716" s="13"/>
      <c r="X716" s="15">
        <v>7001</v>
      </c>
      <c r="Y716" s="93">
        <v>36392</v>
      </c>
      <c r="Z716" s="94"/>
      <c r="AA716" s="94"/>
      <c r="AB716" s="94"/>
      <c r="AC716" s="94"/>
      <c r="AD716" s="94"/>
      <c r="AE716" s="94"/>
      <c r="AF716" s="94"/>
      <c r="AG716" s="94"/>
      <c r="AH716" s="94"/>
      <c r="AI716" s="95"/>
    </row>
    <row r="717" spans="1:35" ht="57" x14ac:dyDescent="0.25">
      <c r="B717" s="31" t="s">
        <v>52</v>
      </c>
      <c r="C717" s="31" t="s">
        <v>49</v>
      </c>
      <c r="D717" s="31" t="s">
        <v>50</v>
      </c>
      <c r="K717" s="13"/>
      <c r="L717" s="10" t="s">
        <v>0</v>
      </c>
      <c r="M717" s="11" t="s">
        <v>1</v>
      </c>
      <c r="N717" s="11" t="s">
        <v>2</v>
      </c>
      <c r="O717" s="11" t="s">
        <v>3</v>
      </c>
      <c r="P717" s="12" t="s">
        <v>4</v>
      </c>
      <c r="Q717" s="12" t="s">
        <v>5</v>
      </c>
      <c r="R717" s="11" t="s">
        <v>9</v>
      </c>
      <c r="S717" s="11" t="s">
        <v>10</v>
      </c>
      <c r="T717" s="11" t="s">
        <v>6</v>
      </c>
      <c r="U717" s="11" t="s">
        <v>7</v>
      </c>
      <c r="V717" s="5" t="s">
        <v>8</v>
      </c>
      <c r="W717" s="13"/>
      <c r="X717" s="13"/>
      <c r="Y717" s="10" t="s">
        <v>0</v>
      </c>
      <c r="Z717" s="11" t="s">
        <v>1</v>
      </c>
      <c r="AA717" s="11" t="s">
        <v>2</v>
      </c>
      <c r="AB717" s="11" t="s">
        <v>3</v>
      </c>
      <c r="AC717" s="12" t="s">
        <v>4</v>
      </c>
      <c r="AD717" s="12" t="s">
        <v>5</v>
      </c>
      <c r="AE717" s="11" t="s">
        <v>9</v>
      </c>
      <c r="AF717" s="11" t="s">
        <v>10</v>
      </c>
      <c r="AG717" s="11" t="s">
        <v>6</v>
      </c>
      <c r="AH717" s="11" t="s">
        <v>7</v>
      </c>
      <c r="AI717" s="5" t="s">
        <v>8</v>
      </c>
    </row>
    <row r="718" spans="1:35" x14ac:dyDescent="0.25">
      <c r="B718" s="31">
        <v>0</v>
      </c>
      <c r="C718" s="48">
        <f>AVERAGE(V718,V728)</f>
        <v>100</v>
      </c>
      <c r="D718" s="31">
        <f>STDEV(V718,V728)</f>
        <v>0</v>
      </c>
      <c r="K718" s="13"/>
      <c r="L718" s="6">
        <v>0</v>
      </c>
      <c r="M718" s="1">
        <v>48.81</v>
      </c>
      <c r="N718" s="26">
        <v>25.43</v>
      </c>
      <c r="O718" s="9"/>
      <c r="P718" s="26">
        <v>35.47</v>
      </c>
      <c r="Q718" s="7">
        <f>P718-N718</f>
        <v>10.039999999999999</v>
      </c>
      <c r="R718" s="2"/>
      <c r="S718" s="2"/>
      <c r="T718" s="2"/>
      <c r="U718" s="8">
        <f>M718</f>
        <v>48.81</v>
      </c>
      <c r="V718" s="19">
        <f>100*U718/$M$718</f>
        <v>100</v>
      </c>
      <c r="W718" s="13"/>
      <c r="X718" s="13"/>
      <c r="Y718" s="6">
        <v>0</v>
      </c>
      <c r="Z718" s="1">
        <v>20.67</v>
      </c>
      <c r="AA718" s="26">
        <v>25.35</v>
      </c>
      <c r="AB718" s="9"/>
      <c r="AC718" s="26">
        <v>35.35</v>
      </c>
      <c r="AD718" s="7">
        <f>AC718-AA718</f>
        <v>10</v>
      </c>
      <c r="AE718" s="2"/>
      <c r="AF718" s="2"/>
      <c r="AG718" s="2"/>
      <c r="AH718" s="8">
        <f>Z718</f>
        <v>20.67</v>
      </c>
      <c r="AI718" s="19">
        <f>100*AH718/$Z$718</f>
        <v>99.999999999999986</v>
      </c>
    </row>
    <row r="719" spans="1:35" x14ac:dyDescent="0.25">
      <c r="B719" s="31">
        <v>7</v>
      </c>
      <c r="C719" s="78">
        <f t="shared" ref="C719:C724" si="753">AVERAGE(V719,V729)</f>
        <v>69.663960028880751</v>
      </c>
      <c r="D719" s="31">
        <f t="shared" ref="D719:D724" si="754">STDEV(V719,V729)</f>
        <v>0.51538011186775179</v>
      </c>
      <c r="K719" s="13"/>
      <c r="L719" s="6">
        <v>7</v>
      </c>
      <c r="M719" s="1">
        <v>42.79</v>
      </c>
      <c r="N719" s="7">
        <f t="shared" ref="N719:N724" si="755">N718</f>
        <v>25.43</v>
      </c>
      <c r="O719" s="27">
        <v>33.450000000000003</v>
      </c>
      <c r="P719" s="26">
        <v>33.1</v>
      </c>
      <c r="Q719" s="3"/>
      <c r="R719" s="8">
        <f t="shared" ref="R719:R724" si="756">O719-N719</f>
        <v>8.0200000000000031</v>
      </c>
      <c r="S719" s="8">
        <f t="shared" ref="S719:S724" si="757">P719-N719</f>
        <v>7.6700000000000017</v>
      </c>
      <c r="T719" s="8">
        <f>R719/Q718</f>
        <v>0.79880478087649442</v>
      </c>
      <c r="U719" s="8">
        <f>M719*T719</f>
        <v>34.180856573705199</v>
      </c>
      <c r="V719" s="19">
        <f t="shared" ref="V719:V724" si="758">100*U719/$M$718</f>
        <v>70.028388800871127</v>
      </c>
      <c r="W719" s="13"/>
      <c r="X719" s="13"/>
      <c r="Y719" s="6">
        <v>7</v>
      </c>
      <c r="Z719" s="1">
        <v>16.28</v>
      </c>
      <c r="AA719" s="7">
        <f t="shared" ref="AA719:AA724" si="759">AA718</f>
        <v>25.35</v>
      </c>
      <c r="AB719" s="27">
        <v>34.549999999999997</v>
      </c>
      <c r="AC719" s="26">
        <v>33.72</v>
      </c>
      <c r="AD719" s="3"/>
      <c r="AE719" s="8">
        <f t="shared" ref="AE719:AE724" si="760">AB719-AA719</f>
        <v>9.1999999999999957</v>
      </c>
      <c r="AF719" s="8">
        <f t="shared" ref="AF719:AF724" si="761">AC719-AA719</f>
        <v>8.3699999999999974</v>
      </c>
      <c r="AG719" s="8">
        <f>AE719/AD718</f>
        <v>0.9199999999999996</v>
      </c>
      <c r="AH719" s="8">
        <f>Z719*AG719</f>
        <v>14.977599999999994</v>
      </c>
      <c r="AI719" s="19">
        <f t="shared" ref="AI719:AI724" si="762">100*AH719/$Z$718</f>
        <v>72.460570875665169</v>
      </c>
    </row>
    <row r="720" spans="1:35" x14ac:dyDescent="0.25">
      <c r="B720" s="31">
        <v>14</v>
      </c>
      <c r="C720" s="48">
        <f t="shared" si="753"/>
        <v>60.651180519259135</v>
      </c>
      <c r="D720" s="31">
        <f t="shared" si="754"/>
        <v>0.68899058401764579</v>
      </c>
      <c r="K720" s="13"/>
      <c r="L720" s="29">
        <v>15</v>
      </c>
      <c r="M720" s="1">
        <v>37.020000000000003</v>
      </c>
      <c r="N720" s="7">
        <f t="shared" si="755"/>
        <v>25.43</v>
      </c>
      <c r="O720" s="27">
        <v>33.17</v>
      </c>
      <c r="P720" s="26">
        <v>32.75</v>
      </c>
      <c r="Q720" s="3"/>
      <c r="R720" s="8">
        <f t="shared" si="756"/>
        <v>7.740000000000002</v>
      </c>
      <c r="S720" s="8">
        <f t="shared" si="757"/>
        <v>7.32</v>
      </c>
      <c r="T720" s="8">
        <f>R720/S719</f>
        <v>1.0091264667535855</v>
      </c>
      <c r="U720" s="8">
        <f>M720*T719*T720</f>
        <v>29.841638608538489</v>
      </c>
      <c r="V720" s="19">
        <f t="shared" si="758"/>
        <v>61.138370433391692</v>
      </c>
      <c r="W720" s="13"/>
      <c r="X720" s="13"/>
      <c r="Y720" s="29">
        <v>15</v>
      </c>
      <c r="Z720" s="1">
        <v>13.16</v>
      </c>
      <c r="AA720" s="7">
        <f t="shared" si="759"/>
        <v>25.35</v>
      </c>
      <c r="AB720" s="27">
        <v>33.76</v>
      </c>
      <c r="AC720" s="26">
        <v>32.93</v>
      </c>
      <c r="AD720" s="3"/>
      <c r="AE720" s="8">
        <f t="shared" si="760"/>
        <v>8.4099999999999966</v>
      </c>
      <c r="AF720" s="8">
        <f t="shared" si="761"/>
        <v>7.5799999999999983</v>
      </c>
      <c r="AG720" s="8">
        <f>AE720/AF719</f>
        <v>1.004778972520908</v>
      </c>
      <c r="AH720" s="8">
        <f>Z720*AG719*AG720</f>
        <v>12.165059976105132</v>
      </c>
      <c r="AI720" s="19">
        <f t="shared" si="762"/>
        <v>58.853700900363485</v>
      </c>
    </row>
    <row r="721" spans="2:35" x14ac:dyDescent="0.25">
      <c r="B721" s="31">
        <v>21</v>
      </c>
      <c r="C721" s="48">
        <f t="shared" si="753"/>
        <v>54.484648774924736</v>
      </c>
      <c r="D721" s="31">
        <f t="shared" si="754"/>
        <v>1.5714653833562993</v>
      </c>
      <c r="K721" s="13"/>
      <c r="L721" s="6">
        <v>21</v>
      </c>
      <c r="M721" s="1">
        <v>33.299999999999997</v>
      </c>
      <c r="N721" s="7">
        <f t="shared" si="755"/>
        <v>25.43</v>
      </c>
      <c r="O721" s="27">
        <v>32.83</v>
      </c>
      <c r="P721" s="26">
        <v>32.409999999999997</v>
      </c>
      <c r="Q721" s="3"/>
      <c r="R721" s="8">
        <f t="shared" si="756"/>
        <v>7.3999999999999986</v>
      </c>
      <c r="S721" s="8">
        <f t="shared" si="757"/>
        <v>6.9799999999999969</v>
      </c>
      <c r="T721" s="8">
        <f>R721/S720</f>
        <v>1.0109289617486337</v>
      </c>
      <c r="U721" s="8">
        <f>M721*T721*T720*T719</f>
        <v>27.136330774961586</v>
      </c>
      <c r="V721" s="19">
        <f t="shared" si="758"/>
        <v>55.595842603895889</v>
      </c>
      <c r="W721" s="13"/>
      <c r="X721" s="13"/>
      <c r="Y721" s="6">
        <v>21</v>
      </c>
      <c r="Z721" s="1">
        <v>10.66</v>
      </c>
      <c r="AA721" s="7">
        <f t="shared" si="759"/>
        <v>25.35</v>
      </c>
      <c r="AB721" s="27">
        <v>32.97</v>
      </c>
      <c r="AC721" s="26">
        <v>32.130000000000003</v>
      </c>
      <c r="AD721" s="3"/>
      <c r="AE721" s="8">
        <f t="shared" si="760"/>
        <v>7.6199999999999974</v>
      </c>
      <c r="AF721" s="8">
        <f t="shared" si="761"/>
        <v>6.7800000000000011</v>
      </c>
      <c r="AG721" s="8">
        <f>AE721/AF720</f>
        <v>1.0052770448548811</v>
      </c>
      <c r="AH721" s="8">
        <f>Z721*AG721*AG720*AG719</f>
        <v>9.9060686999366325</v>
      </c>
      <c r="AI721" s="19">
        <f t="shared" si="762"/>
        <v>47.924860667327685</v>
      </c>
    </row>
    <row r="722" spans="2:35" x14ac:dyDescent="0.25">
      <c r="B722" s="31">
        <v>28</v>
      </c>
      <c r="C722" s="48">
        <f t="shared" si="753"/>
        <v>51.282155946622026</v>
      </c>
      <c r="D722" s="31">
        <f t="shared" si="754"/>
        <v>1.0609953070880391</v>
      </c>
      <c r="K722" s="13"/>
      <c r="L722" s="6">
        <v>28</v>
      </c>
      <c r="M722" s="1">
        <v>30.9</v>
      </c>
      <c r="N722" s="7">
        <f t="shared" si="755"/>
        <v>25.43</v>
      </c>
      <c r="O722" s="26">
        <v>32.47</v>
      </c>
      <c r="P722" s="26">
        <v>32.08</v>
      </c>
      <c r="Q722" s="3"/>
      <c r="R722" s="8">
        <f t="shared" si="756"/>
        <v>7.0399999999999991</v>
      </c>
      <c r="S722" s="8">
        <f t="shared" si="757"/>
        <v>6.6499999999999986</v>
      </c>
      <c r="T722" s="8">
        <f>R722/S721</f>
        <v>1.0085959885386824</v>
      </c>
      <c r="U722" s="8">
        <f>M722*T722*T721*T720*T719</f>
        <v>25.397010985750995</v>
      </c>
      <c r="V722" s="19">
        <f t="shared" si="758"/>
        <v>52.032392923071079</v>
      </c>
      <c r="W722" s="13"/>
      <c r="X722" s="13"/>
      <c r="Y722" s="6">
        <v>28</v>
      </c>
      <c r="Z722" s="1">
        <v>10.19</v>
      </c>
      <c r="AA722" s="7">
        <f t="shared" si="759"/>
        <v>25.35</v>
      </c>
      <c r="AB722" s="26">
        <v>32.15</v>
      </c>
      <c r="AC722" s="26">
        <v>31.33</v>
      </c>
      <c r="AD722" s="3"/>
      <c r="AE722" s="8">
        <f t="shared" si="760"/>
        <v>6.7999999999999972</v>
      </c>
      <c r="AF722" s="8">
        <f t="shared" si="761"/>
        <v>5.9799999999999969</v>
      </c>
      <c r="AG722" s="8">
        <f>AE722/AF721</f>
        <v>1.0029498525073741</v>
      </c>
      <c r="AH722" s="8">
        <f>Z722*AG722*AG721*AG720*AG719</f>
        <v>9.4972426399797545</v>
      </c>
      <c r="AI722" s="19">
        <f t="shared" si="762"/>
        <v>45.946989066181679</v>
      </c>
    </row>
    <row r="723" spans="2:35" x14ac:dyDescent="0.25">
      <c r="B723" s="31">
        <v>35</v>
      </c>
      <c r="C723" s="48">
        <f t="shared" si="753"/>
        <v>48.046336148165786</v>
      </c>
      <c r="D723" s="31">
        <f t="shared" si="754"/>
        <v>0.31213519975623771</v>
      </c>
      <c r="K723" s="13"/>
      <c r="L723" s="6">
        <v>35</v>
      </c>
      <c r="M723" s="1">
        <v>28.45</v>
      </c>
      <c r="N723" s="7">
        <f t="shared" si="755"/>
        <v>25.43</v>
      </c>
      <c r="O723" s="26">
        <v>32.130000000000003</v>
      </c>
      <c r="P723" s="26">
        <v>31.63</v>
      </c>
      <c r="Q723" s="3"/>
      <c r="R723" s="8">
        <f t="shared" si="756"/>
        <v>6.7000000000000028</v>
      </c>
      <c r="S723" s="8">
        <f t="shared" si="757"/>
        <v>6.1999999999999993</v>
      </c>
      <c r="T723" s="8">
        <f>R723/S722</f>
        <v>1.0075187969924819</v>
      </c>
      <c r="U723" s="8">
        <f>M723*T723*T722*T721*T720*T719</f>
        <v>23.55914664841195</v>
      </c>
      <c r="V723" s="19">
        <f t="shared" si="758"/>
        <v>48.267049064560439</v>
      </c>
      <c r="W723" s="13"/>
      <c r="X723" s="13"/>
      <c r="Y723" s="6">
        <v>35</v>
      </c>
      <c r="Z723" s="1">
        <v>9.23</v>
      </c>
      <c r="AA723" s="7">
        <f t="shared" si="759"/>
        <v>25.35</v>
      </c>
      <c r="AB723" s="26">
        <v>31.36</v>
      </c>
      <c r="AC723" s="26">
        <v>30.37</v>
      </c>
      <c r="AD723" s="3"/>
      <c r="AE723" s="8">
        <f t="shared" si="760"/>
        <v>6.009999999999998</v>
      </c>
      <c r="AF723" s="8">
        <f t="shared" si="761"/>
        <v>5.0199999999999996</v>
      </c>
      <c r="AG723" s="8">
        <f>AE723/AF722</f>
        <v>1.0050167224080269</v>
      </c>
      <c r="AH723" s="8">
        <f>Z723*AG723*AG722*AG721*AG720*AG719</f>
        <v>8.6456637088914121</v>
      </c>
      <c r="AI723" s="19">
        <f t="shared" si="762"/>
        <v>41.827110347805572</v>
      </c>
    </row>
    <row r="724" spans="2:35" x14ac:dyDescent="0.25">
      <c r="B724" s="31">
        <v>42</v>
      </c>
      <c r="C724" s="78">
        <f t="shared" si="753"/>
        <v>43.959053243225199</v>
      </c>
      <c r="D724" s="31">
        <f t="shared" si="754"/>
        <v>0.34418197979232451</v>
      </c>
      <c r="K724" s="13"/>
      <c r="L724" s="6">
        <v>42</v>
      </c>
      <c r="M724" s="1">
        <v>25.6</v>
      </c>
      <c r="N724" s="7">
        <f t="shared" si="755"/>
        <v>25.43</v>
      </c>
      <c r="O724" s="26">
        <v>31.74</v>
      </c>
      <c r="P724" s="26">
        <v>31.16</v>
      </c>
      <c r="Q724" s="3"/>
      <c r="R724" s="8">
        <f t="shared" si="756"/>
        <v>6.3099999999999987</v>
      </c>
      <c r="S724" s="8">
        <f t="shared" si="757"/>
        <v>5.73</v>
      </c>
      <c r="T724" s="8">
        <f>R724/S723</f>
        <v>1.0177419354838708</v>
      </c>
      <c r="U724" s="8">
        <f>M724*T724*T723*T722*T721*T720*T719</f>
        <v>21.575204450353606</v>
      </c>
      <c r="V724" s="19">
        <f t="shared" si="758"/>
        <v>44.202426655098563</v>
      </c>
      <c r="W724" s="13"/>
      <c r="X724" s="13"/>
      <c r="Y724" s="6">
        <v>42</v>
      </c>
      <c r="Z724" s="1">
        <v>8.3800000000000008</v>
      </c>
      <c r="AA724" s="7">
        <f t="shared" si="759"/>
        <v>25.35</v>
      </c>
      <c r="AB724" s="26">
        <v>30.41</v>
      </c>
      <c r="AC724" s="26">
        <v>29.37</v>
      </c>
      <c r="AD724" s="3"/>
      <c r="AE724" s="8">
        <f t="shared" si="760"/>
        <v>5.0599999999999987</v>
      </c>
      <c r="AF724" s="8">
        <f t="shared" si="761"/>
        <v>4.0199999999999996</v>
      </c>
      <c r="AG724" s="8">
        <f>AE724/AF723</f>
        <v>1.0079681274900396</v>
      </c>
      <c r="AH724" s="8">
        <f>Z724*AG724*AG723*AG722*AG721*AG720*AG719</f>
        <v>7.9120214508246702</v>
      </c>
      <c r="AI724" s="19">
        <f t="shared" si="762"/>
        <v>38.277800923196274</v>
      </c>
    </row>
    <row r="725" spans="2:35" ht="15.75" thickBot="1" x14ac:dyDescent="0.3">
      <c r="T725" s="45">
        <f>SUM(T719:T724)</f>
        <v>5.8527169303937487</v>
      </c>
      <c r="AG725" s="45">
        <f>SUM(AG719:AG724)</f>
        <v>5.9459907197812294</v>
      </c>
    </row>
    <row r="726" spans="2:35" ht="15.75" thickBot="1" x14ac:dyDescent="0.3">
      <c r="K726" s="15">
        <v>7000</v>
      </c>
      <c r="L726" s="93">
        <v>36393</v>
      </c>
      <c r="M726" s="94"/>
      <c r="N726" s="94"/>
      <c r="O726" s="94"/>
      <c r="P726" s="94"/>
      <c r="Q726" s="94"/>
      <c r="R726" s="94"/>
      <c r="S726" s="94"/>
      <c r="T726" s="94"/>
      <c r="U726" s="94"/>
      <c r="V726" s="95"/>
      <c r="W726" s="13"/>
      <c r="X726" s="15">
        <v>7001</v>
      </c>
      <c r="Y726" s="93">
        <v>36394</v>
      </c>
      <c r="Z726" s="94"/>
      <c r="AA726" s="94"/>
      <c r="AB726" s="94"/>
      <c r="AC726" s="94"/>
      <c r="AD726" s="94"/>
      <c r="AE726" s="94"/>
      <c r="AF726" s="94"/>
      <c r="AG726" s="94"/>
      <c r="AH726" s="94"/>
      <c r="AI726" s="95"/>
    </row>
    <row r="727" spans="2:35" ht="57" x14ac:dyDescent="0.25">
      <c r="B727" s="31" t="s">
        <v>51</v>
      </c>
      <c r="C727" s="31" t="s">
        <v>49</v>
      </c>
      <c r="D727" s="31" t="s">
        <v>50</v>
      </c>
      <c r="K727" s="13"/>
      <c r="L727" s="10" t="s">
        <v>0</v>
      </c>
      <c r="M727" s="11" t="s">
        <v>1</v>
      </c>
      <c r="N727" s="11" t="s">
        <v>2</v>
      </c>
      <c r="O727" s="11" t="s">
        <v>3</v>
      </c>
      <c r="P727" s="12" t="s">
        <v>4</v>
      </c>
      <c r="Q727" s="12" t="s">
        <v>5</v>
      </c>
      <c r="R727" s="11" t="s">
        <v>9</v>
      </c>
      <c r="S727" s="11" t="s">
        <v>10</v>
      </c>
      <c r="T727" s="11" t="s">
        <v>6</v>
      </c>
      <c r="U727" s="11" t="s">
        <v>7</v>
      </c>
      <c r="V727" s="5" t="s">
        <v>8</v>
      </c>
      <c r="W727" s="13"/>
      <c r="X727" s="13"/>
      <c r="Y727" s="10" t="s">
        <v>0</v>
      </c>
      <c r="Z727" s="11" t="s">
        <v>1</v>
      </c>
      <c r="AA727" s="11" t="s">
        <v>2</v>
      </c>
      <c r="AB727" s="11" t="s">
        <v>3</v>
      </c>
      <c r="AC727" s="12" t="s">
        <v>4</v>
      </c>
      <c r="AD727" s="12" t="s">
        <v>5</v>
      </c>
      <c r="AE727" s="11" t="s">
        <v>9</v>
      </c>
      <c r="AF727" s="11" t="s">
        <v>10</v>
      </c>
      <c r="AG727" s="11" t="s">
        <v>6</v>
      </c>
      <c r="AH727" s="11" t="s">
        <v>7</v>
      </c>
      <c r="AI727" s="5" t="s">
        <v>8</v>
      </c>
    </row>
    <row r="728" spans="2:35" x14ac:dyDescent="0.25">
      <c r="B728" s="31">
        <v>0</v>
      </c>
      <c r="C728" s="48">
        <f>AVERAGE(AI718,AI728)</f>
        <v>100</v>
      </c>
      <c r="D728" s="31">
        <f>STDEV(AI718,AI728)</f>
        <v>1.4210854715202004E-14</v>
      </c>
      <c r="K728" s="13"/>
      <c r="L728" s="6">
        <v>0</v>
      </c>
      <c r="M728" s="1">
        <v>49.55</v>
      </c>
      <c r="N728" s="26">
        <v>26.14</v>
      </c>
      <c r="O728" s="9"/>
      <c r="P728" s="26">
        <v>37.81</v>
      </c>
      <c r="Q728" s="7">
        <f>P728-N728</f>
        <v>11.670000000000002</v>
      </c>
      <c r="R728" s="2"/>
      <c r="S728" s="2"/>
      <c r="T728" s="2"/>
      <c r="U728" s="8">
        <f>M728</f>
        <v>49.55</v>
      </c>
      <c r="V728" s="19">
        <f>100*U728/$M$728</f>
        <v>100</v>
      </c>
      <c r="W728" s="13"/>
      <c r="X728" s="13"/>
      <c r="Y728" s="6">
        <v>0</v>
      </c>
      <c r="Z728" s="1">
        <v>20.309999999999999</v>
      </c>
      <c r="AA728" s="26">
        <v>26.47</v>
      </c>
      <c r="AB728" s="9"/>
      <c r="AC728" s="26">
        <v>36.96</v>
      </c>
      <c r="AD728" s="7">
        <f>AC728-AA728</f>
        <v>10.490000000000002</v>
      </c>
      <c r="AE728" s="2"/>
      <c r="AF728" s="2"/>
      <c r="AG728" s="2"/>
      <c r="AH728" s="8">
        <f>Z728</f>
        <v>20.309999999999999</v>
      </c>
      <c r="AI728" s="19">
        <f>100*AH728/$Z$728</f>
        <v>100</v>
      </c>
    </row>
    <row r="729" spans="2:35" x14ac:dyDescent="0.25">
      <c r="B729" s="31">
        <v>7</v>
      </c>
      <c r="C729" s="78">
        <f t="shared" ref="C729:C734" si="763">AVERAGE(AI719,AI729)</f>
        <v>70.062675573757218</v>
      </c>
      <c r="D729" s="31">
        <f t="shared" ref="D729:D734" si="764">STDEV(AI719,AI729)</f>
        <v>3.3911360571089517</v>
      </c>
      <c r="K729" s="13"/>
      <c r="L729" s="6">
        <v>7</v>
      </c>
      <c r="M729" s="1">
        <v>42.95</v>
      </c>
      <c r="N729" s="7">
        <f t="shared" ref="N729:N734" si="765">N728</f>
        <v>26.14</v>
      </c>
      <c r="O729" s="27">
        <v>35.47</v>
      </c>
      <c r="P729" s="26">
        <v>35.1</v>
      </c>
      <c r="Q729" s="3"/>
      <c r="R729" s="8">
        <f t="shared" ref="R729:R734" si="766">O729-N729</f>
        <v>9.3299999999999983</v>
      </c>
      <c r="S729" s="8">
        <f t="shared" ref="S729:S734" si="767">P729-N729</f>
        <v>8.9600000000000009</v>
      </c>
      <c r="T729" s="8">
        <f>R729/Q728</f>
        <v>0.79948586118251896</v>
      </c>
      <c r="U729" s="8">
        <f>M729*T729</f>
        <v>34.337917737789191</v>
      </c>
      <c r="V729" s="19">
        <f t="shared" ref="V729:V734" si="768">100*U729/$M$728</f>
        <v>69.29953125689039</v>
      </c>
      <c r="W729" s="13"/>
      <c r="X729" s="13"/>
      <c r="Y729" s="6">
        <v>7</v>
      </c>
      <c r="Z729" s="1">
        <v>14.97</v>
      </c>
      <c r="AA729" s="7">
        <f t="shared" ref="AA729:AA734" si="769">AA728</f>
        <v>26.47</v>
      </c>
      <c r="AB729" s="27">
        <v>36.1</v>
      </c>
      <c r="AC729" s="26">
        <v>35.25</v>
      </c>
      <c r="AD729" s="3"/>
      <c r="AE729" s="8">
        <f t="shared" ref="AE729:AE734" si="770">AB729-AA729</f>
        <v>9.6300000000000026</v>
      </c>
      <c r="AF729" s="8">
        <f t="shared" ref="AF729:AF734" si="771">AC729-AA729</f>
        <v>8.7800000000000011</v>
      </c>
      <c r="AG729" s="8">
        <f>AE729/AD728</f>
        <v>0.91801715919923743</v>
      </c>
      <c r="AH729" s="8">
        <f>Z729*AG729</f>
        <v>13.742716873212585</v>
      </c>
      <c r="AI729" s="19">
        <f t="shared" ref="AI729:AI734" si="772">100*AH729/$Z$728</f>
        <v>67.664780271849267</v>
      </c>
    </row>
    <row r="730" spans="2:35" x14ac:dyDescent="0.25">
      <c r="B730" s="31">
        <v>14</v>
      </c>
      <c r="C730" s="48">
        <f t="shared" si="763"/>
        <v>57.773535952687894</v>
      </c>
      <c r="D730" s="31">
        <f t="shared" si="764"/>
        <v>1.5275839186028457</v>
      </c>
      <c r="K730" s="13"/>
      <c r="L730" s="6">
        <v>14</v>
      </c>
      <c r="M730" s="1">
        <v>37.04</v>
      </c>
      <c r="N730" s="7">
        <f t="shared" si="765"/>
        <v>26.14</v>
      </c>
      <c r="O730" s="27">
        <v>35.159999999999997</v>
      </c>
      <c r="P730" s="26">
        <v>34.840000000000003</v>
      </c>
      <c r="Q730" s="3"/>
      <c r="R730" s="8">
        <f t="shared" si="766"/>
        <v>9.019999999999996</v>
      </c>
      <c r="S730" s="8">
        <f t="shared" si="767"/>
        <v>8.7000000000000028</v>
      </c>
      <c r="T730" s="8">
        <f>R730/S729</f>
        <v>1.0066964285714279</v>
      </c>
      <c r="U730" s="8">
        <f>M730*T729*T730</f>
        <v>29.811257344840218</v>
      </c>
      <c r="V730" s="19">
        <f t="shared" si="768"/>
        <v>60.163990605126578</v>
      </c>
      <c r="W730" s="13"/>
      <c r="X730" s="13"/>
      <c r="Y730" s="6">
        <v>14</v>
      </c>
      <c r="Z730" s="1">
        <v>12.5</v>
      </c>
      <c r="AA730" s="7">
        <f t="shared" si="769"/>
        <v>26.47</v>
      </c>
      <c r="AB730" s="27">
        <v>35.28</v>
      </c>
      <c r="AC730" s="26">
        <v>34.58</v>
      </c>
      <c r="AD730" s="3"/>
      <c r="AE730" s="8">
        <f t="shared" si="770"/>
        <v>8.8100000000000023</v>
      </c>
      <c r="AF730" s="8">
        <f t="shared" si="771"/>
        <v>8.11</v>
      </c>
      <c r="AG730" s="8">
        <f>AE730/AF729</f>
        <v>1.0034168564920274</v>
      </c>
      <c r="AH730" s="8">
        <f>Z730*AG729*AG730</f>
        <v>11.514423651117998</v>
      </c>
      <c r="AI730" s="19">
        <f t="shared" si="772"/>
        <v>56.693371005012303</v>
      </c>
    </row>
    <row r="731" spans="2:35" x14ac:dyDescent="0.25">
      <c r="B731" s="31">
        <v>21</v>
      </c>
      <c r="C731" s="48">
        <f t="shared" si="763"/>
        <v>48.93214827863396</v>
      </c>
      <c r="D731" s="31">
        <f t="shared" si="764"/>
        <v>1.4245198011197273</v>
      </c>
      <c r="K731" s="13"/>
      <c r="L731" s="6">
        <v>21</v>
      </c>
      <c r="M731" s="1">
        <v>32.56</v>
      </c>
      <c r="N731" s="7">
        <f t="shared" si="765"/>
        <v>26.14</v>
      </c>
      <c r="O731" s="27">
        <v>34.92</v>
      </c>
      <c r="P731" s="26">
        <v>34.450000000000003</v>
      </c>
      <c r="Q731" s="3"/>
      <c r="R731" s="8">
        <f t="shared" si="766"/>
        <v>8.7800000000000011</v>
      </c>
      <c r="S731" s="8">
        <f t="shared" si="767"/>
        <v>8.3100000000000023</v>
      </c>
      <c r="T731" s="8">
        <f>R731/S730</f>
        <v>1.0091954022988503</v>
      </c>
      <c r="U731" s="8">
        <f>M731*T731*T730*T729</f>
        <v>26.446546925719993</v>
      </c>
      <c r="V731" s="19">
        <f t="shared" si="768"/>
        <v>53.373454945953576</v>
      </c>
      <c r="W731" s="13"/>
      <c r="X731" s="13"/>
      <c r="Y731" s="6">
        <v>21</v>
      </c>
      <c r="Z731" s="1">
        <v>10.93</v>
      </c>
      <c r="AA731" s="7">
        <f t="shared" si="769"/>
        <v>26.47</v>
      </c>
      <c r="AB731" s="27">
        <v>34.64</v>
      </c>
      <c r="AC731" s="26">
        <v>33.76</v>
      </c>
      <c r="AD731" s="3"/>
      <c r="AE731" s="8">
        <f t="shared" si="770"/>
        <v>8.1700000000000017</v>
      </c>
      <c r="AF731" s="8">
        <f t="shared" si="771"/>
        <v>7.2899999999999991</v>
      </c>
      <c r="AG731" s="8">
        <f>AE731/AF730</f>
        <v>1.0073982737361284</v>
      </c>
      <c r="AH731" s="8">
        <f>Z731*AG731*AG730*AG729</f>
        <v>10.142699429246859</v>
      </c>
      <c r="AI731" s="19">
        <f t="shared" si="772"/>
        <v>49.939435889940228</v>
      </c>
    </row>
    <row r="732" spans="2:35" x14ac:dyDescent="0.25">
      <c r="B732" s="31">
        <v>28</v>
      </c>
      <c r="C732" s="48">
        <f t="shared" si="763"/>
        <v>47.006687841565807</v>
      </c>
      <c r="D732" s="31">
        <f t="shared" si="764"/>
        <v>1.4986403801783883</v>
      </c>
      <c r="K732" s="13"/>
      <c r="L732" s="6">
        <v>28</v>
      </c>
      <c r="M732" s="1">
        <v>30.46</v>
      </c>
      <c r="N732" s="7">
        <f t="shared" si="765"/>
        <v>26.14</v>
      </c>
      <c r="O732" s="26">
        <v>34.549999999999997</v>
      </c>
      <c r="P732" s="26">
        <v>34.090000000000003</v>
      </c>
      <c r="Q732" s="3"/>
      <c r="R732" s="8">
        <f t="shared" si="766"/>
        <v>8.4099999999999966</v>
      </c>
      <c r="S732" s="8">
        <f t="shared" si="767"/>
        <v>7.9500000000000028</v>
      </c>
      <c r="T732" s="8">
        <f>R732/S731</f>
        <v>1.012033694344163</v>
      </c>
      <c r="U732" s="8">
        <f>M732*T732*T731*T730*T729</f>
        <v>25.038565849720705</v>
      </c>
      <c r="V732" s="19">
        <f t="shared" si="768"/>
        <v>50.531918970172967</v>
      </c>
      <c r="W732" s="13"/>
      <c r="X732" s="13"/>
      <c r="Y732" s="6">
        <v>28</v>
      </c>
      <c r="Z732" s="1">
        <v>10.42</v>
      </c>
      <c r="AA732" s="7">
        <f t="shared" si="769"/>
        <v>26.47</v>
      </c>
      <c r="AB732" s="26">
        <v>33.83</v>
      </c>
      <c r="AC732" s="26">
        <v>32.979999999999997</v>
      </c>
      <c r="AD732" s="3"/>
      <c r="AE732" s="8">
        <f t="shared" si="770"/>
        <v>7.3599999999999994</v>
      </c>
      <c r="AF732" s="8">
        <f t="shared" si="771"/>
        <v>6.509999999999998</v>
      </c>
      <c r="AG732" s="8">
        <f>AE732/AF731</f>
        <v>1.0096021947873801</v>
      </c>
      <c r="AH732" s="8">
        <f>Z732*AG732*AG731*AG730*AG729</f>
        <v>9.762283121902529</v>
      </c>
      <c r="AI732" s="19">
        <f t="shared" si="772"/>
        <v>48.066386616949927</v>
      </c>
    </row>
    <row r="733" spans="2:35" x14ac:dyDescent="0.25">
      <c r="B733" s="31">
        <v>35</v>
      </c>
      <c r="C733" s="48">
        <f t="shared" si="763"/>
        <v>42.031199181669535</v>
      </c>
      <c r="D733" s="31">
        <f t="shared" si="764"/>
        <v>0.28862519677932624</v>
      </c>
      <c r="K733" s="13"/>
      <c r="L733" s="6">
        <v>35</v>
      </c>
      <c r="M733" s="1">
        <v>28.4</v>
      </c>
      <c r="N733" s="7">
        <f t="shared" si="765"/>
        <v>26.14</v>
      </c>
      <c r="O733" s="26">
        <v>34.21</v>
      </c>
      <c r="P733" s="26">
        <v>33.69</v>
      </c>
      <c r="Q733" s="3"/>
      <c r="R733" s="8">
        <f t="shared" si="766"/>
        <v>8.07</v>
      </c>
      <c r="S733" s="8">
        <f t="shared" si="767"/>
        <v>7.5499999999999972</v>
      </c>
      <c r="T733" s="8">
        <f>R733/S732</f>
        <v>1.0150943396226413</v>
      </c>
      <c r="U733" s="8">
        <f>M733*T733*T732*T731*T730*T729</f>
        <v>23.697596311342593</v>
      </c>
      <c r="V733" s="19">
        <f t="shared" si="768"/>
        <v>47.825623231771132</v>
      </c>
      <c r="W733" s="13"/>
      <c r="X733" s="13"/>
      <c r="Y733" s="6">
        <v>35</v>
      </c>
      <c r="Z733" s="1">
        <v>9.1</v>
      </c>
      <c r="AA733" s="7">
        <f t="shared" si="769"/>
        <v>26.47</v>
      </c>
      <c r="AB733" s="26">
        <v>33.020000000000003</v>
      </c>
      <c r="AC733" s="26">
        <v>32.04</v>
      </c>
      <c r="AD733" s="3"/>
      <c r="AE733" s="8">
        <f t="shared" si="770"/>
        <v>6.5500000000000043</v>
      </c>
      <c r="AF733" s="8">
        <f t="shared" si="771"/>
        <v>5.57</v>
      </c>
      <c r="AG733" s="8">
        <f>AE733/AF732</f>
        <v>1.0061443932411684</v>
      </c>
      <c r="AH733" s="8">
        <f>Z733*AG733*AG732*AG731*AG730*AG729</f>
        <v>8.5779869959548538</v>
      </c>
      <c r="AI733" s="19">
        <f t="shared" si="772"/>
        <v>42.235288015533499</v>
      </c>
    </row>
    <row r="734" spans="2:35" x14ac:dyDescent="0.25">
      <c r="B734" s="31">
        <v>42</v>
      </c>
      <c r="C734" s="78">
        <f t="shared" si="763"/>
        <v>38.306181913017937</v>
      </c>
      <c r="D734" s="31">
        <f t="shared" si="764"/>
        <v>4.0136780719373821E-2</v>
      </c>
      <c r="K734" s="13"/>
      <c r="L734" s="6">
        <v>42</v>
      </c>
      <c r="M734" s="1">
        <v>25.52</v>
      </c>
      <c r="N734" s="7">
        <f t="shared" si="765"/>
        <v>26.14</v>
      </c>
      <c r="O734" s="26">
        <v>33.82</v>
      </c>
      <c r="P734" s="26">
        <v>33.200000000000003</v>
      </c>
      <c r="Q734" s="3"/>
      <c r="R734" s="8">
        <f t="shared" si="766"/>
        <v>7.68</v>
      </c>
      <c r="S734" s="8">
        <f t="shared" si="767"/>
        <v>7.0600000000000023</v>
      </c>
      <c r="T734" s="8">
        <f>R734/S733</f>
        <v>1.0172185430463581</v>
      </c>
      <c r="U734" s="8">
        <f>M734*T734*T733*T732*T731*T730*T729</f>
        <v>21.661119356434835</v>
      </c>
      <c r="V734" s="19">
        <f t="shared" si="768"/>
        <v>43.715679831351835</v>
      </c>
      <c r="W734" s="13"/>
      <c r="X734" s="13"/>
      <c r="Y734" s="6">
        <v>42</v>
      </c>
      <c r="Z734" s="1">
        <v>8.23</v>
      </c>
      <c r="AA734" s="7">
        <f t="shared" si="769"/>
        <v>26.47</v>
      </c>
      <c r="AB734" s="26">
        <v>32.06</v>
      </c>
      <c r="AC734" s="26">
        <v>31.03</v>
      </c>
      <c r="AD734" s="3"/>
      <c r="AE734" s="8">
        <f t="shared" si="770"/>
        <v>5.5900000000000034</v>
      </c>
      <c r="AF734" s="8">
        <f t="shared" si="771"/>
        <v>4.5600000000000023</v>
      </c>
      <c r="AG734" s="8">
        <f>AE734/AF733</f>
        <v>1.0035906642728911</v>
      </c>
      <c r="AH734" s="8">
        <f>Z734*AG734*AG733*AG732*AG731*AG730*AG729</f>
        <v>7.7857497255667241</v>
      </c>
      <c r="AI734" s="19">
        <f t="shared" si="772"/>
        <v>38.334562902839608</v>
      </c>
    </row>
    <row r="735" spans="2:35" x14ac:dyDescent="0.25">
      <c r="K735" s="13"/>
      <c r="L735" s="34"/>
      <c r="M735" s="18"/>
      <c r="N735" s="18"/>
      <c r="O735" s="18"/>
      <c r="P735" s="18"/>
      <c r="Q735" s="18"/>
      <c r="R735" s="33"/>
      <c r="S735" s="33"/>
      <c r="T735" s="45">
        <f>SUM(T729:T734)</f>
        <v>5.8597242690659597</v>
      </c>
      <c r="U735" s="33"/>
      <c r="V735" s="32"/>
      <c r="W735" s="13"/>
      <c r="X735" s="13"/>
      <c r="Y735" s="34"/>
      <c r="Z735" s="18"/>
      <c r="AA735" s="18"/>
      <c r="AB735" s="18"/>
      <c r="AC735" s="18"/>
      <c r="AD735" s="18"/>
      <c r="AE735" s="33"/>
      <c r="AF735" s="33"/>
      <c r="AG735" s="45">
        <f>SUM(AG729:AG734)</f>
        <v>5.9481695417288325</v>
      </c>
      <c r="AH735" s="33"/>
      <c r="AI735" s="32"/>
    </row>
    <row r="736" spans="2:35" ht="15.75" thickBot="1" x14ac:dyDescent="0.3"/>
    <row r="737" spans="1:35" ht="15.75" thickBot="1" x14ac:dyDescent="0.3">
      <c r="A737" s="35">
        <v>36</v>
      </c>
      <c r="B737" s="35" t="s">
        <v>16</v>
      </c>
      <c r="C737" s="35"/>
      <c r="D737" s="35"/>
      <c r="E737" s="35"/>
      <c r="F737" s="35"/>
      <c r="G737" s="35"/>
      <c r="H737" s="35"/>
      <c r="I737" s="35"/>
      <c r="J737" s="35"/>
      <c r="K737" s="15">
        <v>7000</v>
      </c>
      <c r="L737" s="93">
        <v>36395</v>
      </c>
      <c r="M737" s="94"/>
      <c r="N737" s="94"/>
      <c r="O737" s="94"/>
      <c r="P737" s="94"/>
      <c r="Q737" s="94"/>
      <c r="R737" s="94"/>
      <c r="S737" s="94"/>
      <c r="T737" s="94"/>
      <c r="U737" s="94"/>
      <c r="V737" s="95"/>
      <c r="W737" s="13"/>
      <c r="X737" s="15">
        <v>7001</v>
      </c>
      <c r="Y737" s="93">
        <v>36396</v>
      </c>
      <c r="Z737" s="94"/>
      <c r="AA737" s="94"/>
      <c r="AB737" s="94"/>
      <c r="AC737" s="94"/>
      <c r="AD737" s="94"/>
      <c r="AE737" s="94"/>
      <c r="AF737" s="94"/>
      <c r="AG737" s="94"/>
      <c r="AH737" s="94"/>
      <c r="AI737" s="95"/>
    </row>
    <row r="738" spans="1:35" ht="57" x14ac:dyDescent="0.25">
      <c r="B738" s="31" t="s">
        <v>52</v>
      </c>
      <c r="C738" s="31" t="s">
        <v>49</v>
      </c>
      <c r="D738" s="31" t="s">
        <v>50</v>
      </c>
      <c r="K738" s="13"/>
      <c r="L738" s="10" t="s">
        <v>0</v>
      </c>
      <c r="M738" s="11" t="s">
        <v>1</v>
      </c>
      <c r="N738" s="11" t="s">
        <v>2</v>
      </c>
      <c r="O738" s="11" t="s">
        <v>3</v>
      </c>
      <c r="P738" s="12" t="s">
        <v>4</v>
      </c>
      <c r="Q738" s="12" t="s">
        <v>5</v>
      </c>
      <c r="R738" s="11" t="s">
        <v>9</v>
      </c>
      <c r="S738" s="11" t="s">
        <v>10</v>
      </c>
      <c r="T738" s="11" t="s">
        <v>6</v>
      </c>
      <c r="U738" s="11" t="s">
        <v>7</v>
      </c>
      <c r="V738" s="5" t="s">
        <v>8</v>
      </c>
      <c r="W738" s="13"/>
      <c r="X738" s="13"/>
      <c r="Y738" s="10" t="s">
        <v>0</v>
      </c>
      <c r="Z738" s="11" t="s">
        <v>1</v>
      </c>
      <c r="AA738" s="11" t="s">
        <v>2</v>
      </c>
      <c r="AB738" s="11" t="s">
        <v>3</v>
      </c>
      <c r="AC738" s="12" t="s">
        <v>4</v>
      </c>
      <c r="AD738" s="12" t="s">
        <v>5</v>
      </c>
      <c r="AE738" s="11" t="s">
        <v>9</v>
      </c>
      <c r="AF738" s="11" t="s">
        <v>10</v>
      </c>
      <c r="AG738" s="11" t="s">
        <v>6</v>
      </c>
      <c r="AH738" s="11" t="s">
        <v>7</v>
      </c>
      <c r="AI738" s="5" t="s">
        <v>8</v>
      </c>
    </row>
    <row r="739" spans="1:35" x14ac:dyDescent="0.25">
      <c r="B739" s="31">
        <v>0</v>
      </c>
      <c r="C739" s="48">
        <f>AVERAGE(V739,V749)</f>
        <v>100</v>
      </c>
      <c r="D739" s="31">
        <f>STDEV(V739,V749)</f>
        <v>0</v>
      </c>
      <c r="K739" s="13"/>
      <c r="L739" s="6">
        <v>0</v>
      </c>
      <c r="M739" s="1">
        <v>49.03</v>
      </c>
      <c r="N739" s="26">
        <v>26.02</v>
      </c>
      <c r="O739" s="9"/>
      <c r="P739" s="26">
        <v>37.619999999999997</v>
      </c>
      <c r="Q739" s="7">
        <f>P739-N739</f>
        <v>11.599999999999998</v>
      </c>
      <c r="R739" s="2"/>
      <c r="S739" s="2"/>
      <c r="T739" s="2"/>
      <c r="U739" s="8">
        <f>M739</f>
        <v>49.03</v>
      </c>
      <c r="V739" s="19">
        <f>100*U739/$M$739</f>
        <v>100</v>
      </c>
      <c r="W739" s="13"/>
      <c r="X739" s="13"/>
      <c r="Y739" s="6">
        <v>0</v>
      </c>
      <c r="Z739" s="1">
        <v>20.3</v>
      </c>
      <c r="AA739" s="26">
        <v>25.19</v>
      </c>
      <c r="AB739" s="9"/>
      <c r="AC739" s="26">
        <v>35.26</v>
      </c>
      <c r="AD739" s="7">
        <f>AC739-AA739</f>
        <v>10.069999999999997</v>
      </c>
      <c r="AE739" s="2"/>
      <c r="AF739" s="2"/>
      <c r="AG739" s="2"/>
      <c r="AH739" s="8">
        <f>Z739</f>
        <v>20.3</v>
      </c>
      <c r="AI739" s="19">
        <f>100*AH739/$Z$739</f>
        <v>100</v>
      </c>
    </row>
    <row r="740" spans="1:35" x14ac:dyDescent="0.25">
      <c r="B740" s="31">
        <v>7</v>
      </c>
      <c r="C740" s="78">
        <f t="shared" ref="C740:C745" si="773">AVERAGE(V740,V750)</f>
        <v>68.619522018698817</v>
      </c>
      <c r="D740" s="31">
        <f t="shared" ref="D740:D745" si="774">STDEV(V740,V750)</f>
        <v>3.20468984161452</v>
      </c>
      <c r="K740" s="13"/>
      <c r="L740" s="6">
        <v>7</v>
      </c>
      <c r="M740" s="1">
        <v>41.02</v>
      </c>
      <c r="N740" s="7">
        <f t="shared" ref="N740:N745" si="775">N739</f>
        <v>26.02</v>
      </c>
      <c r="O740" s="27">
        <v>35.22</v>
      </c>
      <c r="P740" s="26">
        <v>34.83</v>
      </c>
      <c r="Q740" s="3"/>
      <c r="R740" s="8">
        <f t="shared" ref="R740:R745" si="776">O740-N740</f>
        <v>9.1999999999999993</v>
      </c>
      <c r="S740" s="8">
        <f t="shared" ref="S740:S745" si="777">P740-N740</f>
        <v>8.8099999999999987</v>
      </c>
      <c r="T740" s="8">
        <f>R740/Q739</f>
        <v>0.7931034482758621</v>
      </c>
      <c r="U740" s="8">
        <f>M740*T740</f>
        <v>32.533103448275867</v>
      </c>
      <c r="V740" s="19">
        <f t="shared" ref="V740:V745" si="778">100*U740/$M$739</f>
        <v>66.353464100093547</v>
      </c>
      <c r="W740" s="13"/>
      <c r="X740" s="13"/>
      <c r="Y740" s="6">
        <v>7</v>
      </c>
      <c r="Z740" s="1">
        <v>15.4</v>
      </c>
      <c r="AA740" s="7">
        <f t="shared" ref="AA740:AA745" si="779">AA739</f>
        <v>25.19</v>
      </c>
      <c r="AB740" s="27">
        <v>34.4</v>
      </c>
      <c r="AC740" s="26">
        <v>33.53</v>
      </c>
      <c r="AD740" s="3"/>
      <c r="AE740" s="8">
        <f t="shared" ref="AE740:AE745" si="780">AB740-AA740</f>
        <v>9.2099999999999973</v>
      </c>
      <c r="AF740" s="8">
        <f t="shared" ref="AF740:AF745" si="781">AC740-AA740</f>
        <v>8.34</v>
      </c>
      <c r="AG740" s="8">
        <f>AE740/AD739</f>
        <v>0.91459781529294937</v>
      </c>
      <c r="AH740" s="8">
        <f>Z740*AG740</f>
        <v>14.08480635551142</v>
      </c>
      <c r="AI740" s="19">
        <f t="shared" ref="AI740:AI745" si="782">100*AH740/$Z$739</f>
        <v>69.383282539465128</v>
      </c>
    </row>
    <row r="741" spans="1:35" x14ac:dyDescent="0.25">
      <c r="B741" s="31">
        <v>14</v>
      </c>
      <c r="C741" s="48">
        <f t="shared" si="773"/>
        <v>60.30885266894726</v>
      </c>
      <c r="D741" s="31">
        <f t="shared" si="774"/>
        <v>3.6674928353779603</v>
      </c>
      <c r="K741" s="13"/>
      <c r="L741" s="6">
        <v>14</v>
      </c>
      <c r="M741" s="1">
        <v>35.24</v>
      </c>
      <c r="N741" s="7">
        <f t="shared" si="775"/>
        <v>26.02</v>
      </c>
      <c r="O741" s="27">
        <v>34.94</v>
      </c>
      <c r="P741" s="26">
        <v>34.6</v>
      </c>
      <c r="Q741" s="3"/>
      <c r="R741" s="8">
        <f t="shared" si="776"/>
        <v>8.9199999999999982</v>
      </c>
      <c r="S741" s="8">
        <f t="shared" si="777"/>
        <v>8.5800000000000018</v>
      </c>
      <c r="T741" s="8">
        <f>R741/S740</f>
        <v>1.0124858115777524</v>
      </c>
      <c r="U741" s="8">
        <f>M741*T740*T741</f>
        <v>28.297931034482758</v>
      </c>
      <c r="V741" s="19">
        <f t="shared" si="778"/>
        <v>57.715543615098426</v>
      </c>
      <c r="W741" s="13"/>
      <c r="X741" s="13"/>
      <c r="Y741" s="6">
        <v>14</v>
      </c>
      <c r="Z741" s="1">
        <v>11.49</v>
      </c>
      <c r="AA741" s="7">
        <f t="shared" si="779"/>
        <v>25.19</v>
      </c>
      <c r="AB741" s="27">
        <v>33.590000000000003</v>
      </c>
      <c r="AC741" s="26">
        <v>32.909999999999997</v>
      </c>
      <c r="AD741" s="3"/>
      <c r="AE741" s="8">
        <f t="shared" si="780"/>
        <v>8.4000000000000021</v>
      </c>
      <c r="AF741" s="8">
        <f t="shared" si="781"/>
        <v>7.7199999999999953</v>
      </c>
      <c r="AG741" s="8">
        <f>AE741/AF740</f>
        <v>1.0071942446043167</v>
      </c>
      <c r="AH741" s="8">
        <f>Z741*AG740*AG741</f>
        <v>10.584331263886609</v>
      </c>
      <c r="AI741" s="19">
        <f t="shared" si="782"/>
        <v>52.139562876288714</v>
      </c>
    </row>
    <row r="742" spans="1:35" x14ac:dyDescent="0.25">
      <c r="B742" s="31">
        <v>21</v>
      </c>
      <c r="C742" s="48">
        <f t="shared" si="773"/>
        <v>54.834810717892154</v>
      </c>
      <c r="D742" s="31">
        <f t="shared" si="774"/>
        <v>1.9912827899008043</v>
      </c>
      <c r="K742" s="13"/>
      <c r="L742" s="6">
        <v>21</v>
      </c>
      <c r="M742" s="1">
        <v>32.32</v>
      </c>
      <c r="N742" s="7">
        <f t="shared" si="775"/>
        <v>26.02</v>
      </c>
      <c r="O742" s="27">
        <v>34.68</v>
      </c>
      <c r="P742" s="26">
        <v>34.24</v>
      </c>
      <c r="Q742" s="3"/>
      <c r="R742" s="8">
        <f t="shared" si="776"/>
        <v>8.66</v>
      </c>
      <c r="S742" s="8">
        <f t="shared" si="777"/>
        <v>8.2200000000000024</v>
      </c>
      <c r="T742" s="8">
        <f>R742/S741</f>
        <v>1.0093240093240092</v>
      </c>
      <c r="U742" s="8">
        <f>M742*T742*T741*T740</f>
        <v>26.195140993753849</v>
      </c>
      <c r="V742" s="19">
        <f t="shared" si="778"/>
        <v>53.426761153893224</v>
      </c>
      <c r="W742" s="13"/>
      <c r="X742" s="13"/>
      <c r="Y742" s="6">
        <v>21</v>
      </c>
      <c r="Z742" s="1">
        <v>10.76</v>
      </c>
      <c r="AA742" s="7">
        <f t="shared" si="779"/>
        <v>25.19</v>
      </c>
      <c r="AB742" s="27">
        <v>32.94</v>
      </c>
      <c r="AC742" s="26">
        <v>32.1</v>
      </c>
      <c r="AD742" s="3"/>
      <c r="AE742" s="8">
        <f t="shared" si="780"/>
        <v>7.7499999999999964</v>
      </c>
      <c r="AF742" s="8">
        <f t="shared" si="781"/>
        <v>6.91</v>
      </c>
      <c r="AG742" s="8">
        <f>AE742/AF741</f>
        <v>1.0038860103626945</v>
      </c>
      <c r="AH742" s="8">
        <f>Z742*AG742*AG741*AG740</f>
        <v>9.9503892108874172</v>
      </c>
      <c r="AI742" s="19">
        <f t="shared" si="782"/>
        <v>49.01669562013506</v>
      </c>
    </row>
    <row r="743" spans="1:35" x14ac:dyDescent="0.25">
      <c r="B743" s="31">
        <v>28</v>
      </c>
      <c r="C743" s="48">
        <f t="shared" si="773"/>
        <v>51.143763635531045</v>
      </c>
      <c r="D743" s="31">
        <f t="shared" si="774"/>
        <v>2.1833856856161096</v>
      </c>
      <c r="K743" s="13"/>
      <c r="L743" s="6">
        <v>28</v>
      </c>
      <c r="M743" s="1">
        <v>29.68</v>
      </c>
      <c r="N743" s="7">
        <f t="shared" si="775"/>
        <v>26.02</v>
      </c>
      <c r="O743" s="26">
        <v>34.33</v>
      </c>
      <c r="P743" s="26">
        <v>33.869999999999997</v>
      </c>
      <c r="Q743" s="3"/>
      <c r="R743" s="8">
        <f t="shared" si="776"/>
        <v>8.3099999999999987</v>
      </c>
      <c r="S743" s="8">
        <f t="shared" si="777"/>
        <v>7.8499999999999979</v>
      </c>
      <c r="T743" s="8">
        <f>R743/S742</f>
        <v>1.0109489051094886</v>
      </c>
      <c r="U743" s="8">
        <f>M743*T743*T742*T741*T740</f>
        <v>24.318819600573651</v>
      </c>
      <c r="V743" s="19">
        <f t="shared" si="778"/>
        <v>49.599876811286258</v>
      </c>
      <c r="W743" s="13"/>
      <c r="X743" s="13"/>
      <c r="Y743" s="6">
        <v>28</v>
      </c>
      <c r="Z743" s="1">
        <v>9.6199999999999992</v>
      </c>
      <c r="AA743" s="7">
        <f t="shared" si="779"/>
        <v>25.19</v>
      </c>
      <c r="AB743" s="26">
        <v>32.14</v>
      </c>
      <c r="AC743" s="26">
        <v>31.29</v>
      </c>
      <c r="AD743" s="3"/>
      <c r="AE743" s="8">
        <f t="shared" si="780"/>
        <v>6.9499999999999993</v>
      </c>
      <c r="AF743" s="8">
        <f t="shared" si="781"/>
        <v>6.0999999999999979</v>
      </c>
      <c r="AG743" s="8">
        <f>AE743/AF742</f>
        <v>1.0057887120115774</v>
      </c>
      <c r="AH743" s="8">
        <f>Z743*AG743*AG742*AG741*AG740</f>
        <v>8.9476631605872878</v>
      </c>
      <c r="AI743" s="19">
        <f t="shared" si="782"/>
        <v>44.077158426538361</v>
      </c>
    </row>
    <row r="744" spans="1:35" x14ac:dyDescent="0.25">
      <c r="B744" s="31">
        <v>35</v>
      </c>
      <c r="C744" s="48">
        <f t="shared" si="773"/>
        <v>46.908371616325901</v>
      </c>
      <c r="D744" s="31">
        <f t="shared" si="774"/>
        <v>1.5634541041261973</v>
      </c>
      <c r="K744" s="13"/>
      <c r="L744" s="6">
        <v>35</v>
      </c>
      <c r="M744" s="1">
        <v>27.2</v>
      </c>
      <c r="N744" s="7">
        <f t="shared" si="775"/>
        <v>26.02</v>
      </c>
      <c r="O744" s="26">
        <v>33.93</v>
      </c>
      <c r="P744" s="26">
        <v>33.46</v>
      </c>
      <c r="Q744" s="3"/>
      <c r="R744" s="8">
        <f t="shared" si="776"/>
        <v>7.91</v>
      </c>
      <c r="S744" s="8">
        <f t="shared" si="777"/>
        <v>7.4400000000000013</v>
      </c>
      <c r="T744" s="8">
        <f>R744/S743</f>
        <v>1.007643312101911</v>
      </c>
      <c r="U744" s="8">
        <f>M744*T744*T743*T742*T741*T740</f>
        <v>22.457133735225089</v>
      </c>
      <c r="V744" s="19">
        <f t="shared" si="778"/>
        <v>45.802842617224329</v>
      </c>
      <c r="W744" s="13"/>
      <c r="X744" s="13"/>
      <c r="Y744" s="6">
        <v>35</v>
      </c>
      <c r="Z744" s="1">
        <v>8.4</v>
      </c>
      <c r="AA744" s="7">
        <f t="shared" si="779"/>
        <v>25.19</v>
      </c>
      <c r="AB744" s="26">
        <v>31.31</v>
      </c>
      <c r="AC744" s="26">
        <v>30.32</v>
      </c>
      <c r="AD744" s="3"/>
      <c r="AE744" s="8">
        <f t="shared" si="780"/>
        <v>6.1199999999999974</v>
      </c>
      <c r="AF744" s="8">
        <f t="shared" si="781"/>
        <v>5.129999999999999</v>
      </c>
      <c r="AG744" s="8">
        <f>AE744/AF743</f>
        <v>1.0032786885245901</v>
      </c>
      <c r="AH744" s="8">
        <f>Z744*AG744*AG743*AG742*AG741*AG740</f>
        <v>7.8385444899538399</v>
      </c>
      <c r="AI744" s="19">
        <f t="shared" si="782"/>
        <v>38.613519654945023</v>
      </c>
    </row>
    <row r="745" spans="1:35" x14ac:dyDescent="0.25">
      <c r="B745" s="31">
        <v>42</v>
      </c>
      <c r="C745" s="78">
        <f t="shared" si="773"/>
        <v>41.856330188141087</v>
      </c>
      <c r="D745" s="31">
        <f t="shared" si="774"/>
        <v>2.0401771910651259</v>
      </c>
      <c r="K745" s="13"/>
      <c r="L745" s="73">
        <v>43</v>
      </c>
      <c r="M745" s="1">
        <v>23.65</v>
      </c>
      <c r="N745" s="7">
        <f t="shared" si="775"/>
        <v>26.02</v>
      </c>
      <c r="O745" s="26">
        <v>33.57</v>
      </c>
      <c r="P745" s="26">
        <v>32.97</v>
      </c>
      <c r="Q745" s="3"/>
      <c r="R745" s="8">
        <f t="shared" si="776"/>
        <v>7.5500000000000007</v>
      </c>
      <c r="S745" s="8">
        <f t="shared" si="777"/>
        <v>6.9499999999999993</v>
      </c>
      <c r="T745" s="8">
        <f>R745/S744</f>
        <v>1.014784946236559</v>
      </c>
      <c r="U745" s="8">
        <f>M745*T745*T744*T743*T742*T741*T740</f>
        <v>19.814840572261691</v>
      </c>
      <c r="V745" s="19">
        <f t="shared" si="778"/>
        <v>40.41370706151681</v>
      </c>
      <c r="W745" s="13"/>
      <c r="X745" s="13"/>
      <c r="Y745" s="73">
        <v>43</v>
      </c>
      <c r="Z745" s="1">
        <v>7.4</v>
      </c>
      <c r="AA745" s="7">
        <f t="shared" si="779"/>
        <v>25.19</v>
      </c>
      <c r="AB745" s="26">
        <v>30.33</v>
      </c>
      <c r="AC745" s="26">
        <v>29.3</v>
      </c>
      <c r="AD745" s="3"/>
      <c r="AE745" s="8">
        <f t="shared" si="780"/>
        <v>5.139999999999997</v>
      </c>
      <c r="AF745" s="8">
        <f t="shared" si="781"/>
        <v>4.1099999999999994</v>
      </c>
      <c r="AG745" s="8">
        <f>AE745/AF744</f>
        <v>1.001949317738791</v>
      </c>
      <c r="AH745" s="8">
        <f>Z745*AG745*AG744*AG743*AG742*AG741*AG740</f>
        <v>6.9188452199917432</v>
      </c>
      <c r="AI745" s="19">
        <f t="shared" si="782"/>
        <v>34.082981379269668</v>
      </c>
    </row>
    <row r="746" spans="1:35" ht="15.75" thickBot="1" x14ac:dyDescent="0.3">
      <c r="T746" s="45">
        <f>SUM(T740:T745)</f>
        <v>5.8482904326255829</v>
      </c>
      <c r="AG746" s="45">
        <f>SUM(AG740:AG745)</f>
        <v>5.9366947885349202</v>
      </c>
    </row>
    <row r="747" spans="1:35" ht="15.75" thickBot="1" x14ac:dyDescent="0.3">
      <c r="K747" s="15">
        <v>7000</v>
      </c>
      <c r="L747" s="93">
        <v>36397</v>
      </c>
      <c r="M747" s="94"/>
      <c r="N747" s="94"/>
      <c r="O747" s="94"/>
      <c r="P747" s="94"/>
      <c r="Q747" s="94"/>
      <c r="R747" s="94"/>
      <c r="S747" s="94"/>
      <c r="T747" s="94"/>
      <c r="U747" s="94"/>
      <c r="V747" s="95"/>
      <c r="W747" s="13"/>
      <c r="X747" s="15">
        <v>7001</v>
      </c>
      <c r="Y747" s="93">
        <v>36398</v>
      </c>
      <c r="Z747" s="94"/>
      <c r="AA747" s="94"/>
      <c r="AB747" s="94"/>
      <c r="AC747" s="94"/>
      <c r="AD747" s="94"/>
      <c r="AE747" s="94"/>
      <c r="AF747" s="94"/>
      <c r="AG747" s="94"/>
      <c r="AH747" s="94"/>
      <c r="AI747" s="95"/>
    </row>
    <row r="748" spans="1:35" ht="57" x14ac:dyDescent="0.25">
      <c r="B748" s="31" t="s">
        <v>51</v>
      </c>
      <c r="C748" s="31" t="s">
        <v>49</v>
      </c>
      <c r="D748" s="31" t="s">
        <v>50</v>
      </c>
      <c r="K748" s="13"/>
      <c r="L748" s="10" t="s">
        <v>0</v>
      </c>
      <c r="M748" s="11" t="s">
        <v>1</v>
      </c>
      <c r="N748" s="11" t="s">
        <v>2</v>
      </c>
      <c r="O748" s="11" t="s">
        <v>3</v>
      </c>
      <c r="P748" s="12" t="s">
        <v>4</v>
      </c>
      <c r="Q748" s="12" t="s">
        <v>5</v>
      </c>
      <c r="R748" s="11" t="s">
        <v>9</v>
      </c>
      <c r="S748" s="11" t="s">
        <v>10</v>
      </c>
      <c r="T748" s="11" t="s">
        <v>6</v>
      </c>
      <c r="U748" s="11" t="s">
        <v>7</v>
      </c>
      <c r="V748" s="5" t="s">
        <v>8</v>
      </c>
      <c r="W748" s="13"/>
      <c r="X748" s="13"/>
      <c r="Y748" s="10" t="s">
        <v>0</v>
      </c>
      <c r="Z748" s="11" t="s">
        <v>1</v>
      </c>
      <c r="AA748" s="11" t="s">
        <v>2</v>
      </c>
      <c r="AB748" s="11" t="s">
        <v>3</v>
      </c>
      <c r="AC748" s="12" t="s">
        <v>4</v>
      </c>
      <c r="AD748" s="12" t="s">
        <v>5</v>
      </c>
      <c r="AE748" s="11" t="s">
        <v>9</v>
      </c>
      <c r="AF748" s="11" t="s">
        <v>10</v>
      </c>
      <c r="AG748" s="11" t="s">
        <v>6</v>
      </c>
      <c r="AH748" s="11" t="s">
        <v>7</v>
      </c>
      <c r="AI748" s="5" t="s">
        <v>8</v>
      </c>
    </row>
    <row r="749" spans="1:35" x14ac:dyDescent="0.25">
      <c r="B749" s="31">
        <v>0</v>
      </c>
      <c r="C749" s="48">
        <f>AVERAGE(AI739,AI749)</f>
        <v>100</v>
      </c>
      <c r="D749" s="31">
        <f>STDEV(AI739,AI749)</f>
        <v>0</v>
      </c>
      <c r="K749" s="13"/>
      <c r="L749" s="6">
        <v>0</v>
      </c>
      <c r="M749" s="1">
        <v>48.72</v>
      </c>
      <c r="N749" s="26">
        <v>25.53</v>
      </c>
      <c r="O749" s="9"/>
      <c r="P749" s="26">
        <v>35.979999999999997</v>
      </c>
      <c r="Q749" s="7">
        <f>P749-N749</f>
        <v>10.449999999999996</v>
      </c>
      <c r="R749" s="2"/>
      <c r="S749" s="2"/>
      <c r="T749" s="2"/>
      <c r="U749" s="8">
        <f>M749</f>
        <v>48.72</v>
      </c>
      <c r="V749" s="19">
        <f>100*U749/$M$749</f>
        <v>100</v>
      </c>
      <c r="W749" s="13"/>
      <c r="X749" s="13"/>
      <c r="Y749" s="6">
        <v>0</v>
      </c>
      <c r="Z749" s="1">
        <v>20.28</v>
      </c>
      <c r="AA749" s="26">
        <v>26.82</v>
      </c>
      <c r="AB749" s="9"/>
      <c r="AC749" s="26">
        <v>37.04</v>
      </c>
      <c r="AD749" s="7">
        <f>AC749-AA749</f>
        <v>10.219999999999999</v>
      </c>
      <c r="AE749" s="2"/>
      <c r="AF749" s="2"/>
      <c r="AG749" s="2"/>
      <c r="AH749" s="8">
        <f>Z749</f>
        <v>20.28</v>
      </c>
      <c r="AI749" s="19">
        <f>100*AH749/$Z$749</f>
        <v>100</v>
      </c>
    </row>
    <row r="750" spans="1:35" x14ac:dyDescent="0.25">
      <c r="B750" s="31">
        <v>7</v>
      </c>
      <c r="C750" s="78">
        <f t="shared" ref="C750:C755" si="783">AVERAGE(AI740,AI750)</f>
        <v>67.045632554176962</v>
      </c>
      <c r="D750" s="31">
        <f t="shared" ref="D750:D755" si="784">STDEV(AI740,AI750)</f>
        <v>3.3059363132757911</v>
      </c>
      <c r="K750" s="13"/>
      <c r="L750" s="6">
        <v>7</v>
      </c>
      <c r="M750" s="1">
        <v>42.21</v>
      </c>
      <c r="N750" s="7">
        <f t="shared" ref="N750:N755" si="785">N749</f>
        <v>25.53</v>
      </c>
      <c r="O750" s="27">
        <v>34.08</v>
      </c>
      <c r="P750" s="26">
        <v>33.64</v>
      </c>
      <c r="Q750" s="3"/>
      <c r="R750" s="8">
        <f t="shared" ref="R750:R755" si="786">O750-N750</f>
        <v>8.5499999999999972</v>
      </c>
      <c r="S750" s="8">
        <f t="shared" ref="S750:S755" si="787">P750-N750</f>
        <v>8.11</v>
      </c>
      <c r="T750" s="8">
        <f>R750/Q749</f>
        <v>0.81818181818181823</v>
      </c>
      <c r="U750" s="8">
        <f>M750*T750</f>
        <v>34.535454545454549</v>
      </c>
      <c r="V750" s="19">
        <f t="shared" ref="V750:V755" si="788">100*U750/$M$749</f>
        <v>70.885579937304087</v>
      </c>
      <c r="W750" s="13"/>
      <c r="X750" s="13"/>
      <c r="Y750" s="6">
        <v>7</v>
      </c>
      <c r="Z750" s="1">
        <v>14.39</v>
      </c>
      <c r="AA750" s="7">
        <f t="shared" ref="AA750:AA755" si="789">AA749</f>
        <v>26.82</v>
      </c>
      <c r="AB750" s="27">
        <v>36.14</v>
      </c>
      <c r="AC750" s="26">
        <v>35.31</v>
      </c>
      <c r="AD750" s="3"/>
      <c r="AE750" s="8">
        <f t="shared" ref="AE750:AE755" si="790">AB750-AA750</f>
        <v>9.32</v>
      </c>
      <c r="AF750" s="8">
        <f t="shared" ref="AF750:AF755" si="791">AC750-AA750</f>
        <v>8.490000000000002</v>
      </c>
      <c r="AG750" s="8">
        <f>AE750/AD749</f>
        <v>0.91193737769080252</v>
      </c>
      <c r="AH750" s="8">
        <f>Z750*AG750</f>
        <v>13.122778864970648</v>
      </c>
      <c r="AI750" s="19">
        <f t="shared" ref="AI750:AI755" si="792">100*AH750/$Z$749</f>
        <v>64.707982568888795</v>
      </c>
    </row>
    <row r="751" spans="1:35" x14ac:dyDescent="0.25">
      <c r="B751" s="31">
        <v>14</v>
      </c>
      <c r="C751" s="48">
        <f t="shared" si="783"/>
        <v>52.75124249315094</v>
      </c>
      <c r="D751" s="31">
        <f t="shared" si="784"/>
        <v>0.86504560999373326</v>
      </c>
      <c r="K751" s="13"/>
      <c r="L751" s="6">
        <v>14</v>
      </c>
      <c r="M751" s="1">
        <v>36.909999999999997</v>
      </c>
      <c r="N751" s="7">
        <f t="shared" si="785"/>
        <v>25.53</v>
      </c>
      <c r="O751" s="27">
        <v>33.76</v>
      </c>
      <c r="P751" s="26">
        <v>33.36</v>
      </c>
      <c r="Q751" s="3"/>
      <c r="R751" s="8">
        <f t="shared" si="786"/>
        <v>8.2299999999999969</v>
      </c>
      <c r="S751" s="8">
        <f t="shared" si="787"/>
        <v>7.8299999999999983</v>
      </c>
      <c r="T751" s="8">
        <f>R751/S750</f>
        <v>1.0147965474722562</v>
      </c>
      <c r="U751" s="8">
        <f>M751*T750*T751</f>
        <v>30.645933191346256</v>
      </c>
      <c r="V751" s="19">
        <f t="shared" si="788"/>
        <v>62.902161722796095</v>
      </c>
      <c r="W751" s="13"/>
      <c r="X751" s="13"/>
      <c r="Y751" s="6">
        <v>14</v>
      </c>
      <c r="Z751" s="1">
        <v>11.77</v>
      </c>
      <c r="AA751" s="7">
        <f t="shared" si="789"/>
        <v>26.82</v>
      </c>
      <c r="AB751" s="27">
        <v>35.380000000000003</v>
      </c>
      <c r="AC751" s="26">
        <v>34.520000000000003</v>
      </c>
      <c r="AD751" s="3"/>
      <c r="AE751" s="8">
        <f t="shared" si="790"/>
        <v>8.5600000000000023</v>
      </c>
      <c r="AF751" s="8">
        <f t="shared" si="791"/>
        <v>7.7000000000000028</v>
      </c>
      <c r="AG751" s="8">
        <f>AE751/AF750</f>
        <v>1.0082449941107186</v>
      </c>
      <c r="AH751" s="8">
        <f>Z751*AG750*AG751</f>
        <v>10.82200060391067</v>
      </c>
      <c r="AI751" s="19">
        <f t="shared" si="792"/>
        <v>53.362922110013159</v>
      </c>
    </row>
    <row r="752" spans="1:35" x14ac:dyDescent="0.25">
      <c r="B752" s="31">
        <v>21</v>
      </c>
      <c r="C752" s="48">
        <f t="shared" si="783"/>
        <v>48.153246685643069</v>
      </c>
      <c r="D752" s="31">
        <f t="shared" si="784"/>
        <v>1.2211011935751721</v>
      </c>
      <c r="K752" s="13"/>
      <c r="L752" s="6">
        <v>21</v>
      </c>
      <c r="M752" s="1">
        <v>32.71</v>
      </c>
      <c r="N752" s="7">
        <f t="shared" si="785"/>
        <v>25.53</v>
      </c>
      <c r="O752" s="27">
        <v>33.43</v>
      </c>
      <c r="P752" s="26">
        <v>33.04</v>
      </c>
      <c r="Q752" s="3"/>
      <c r="R752" s="8">
        <f t="shared" si="786"/>
        <v>7.8999999999999986</v>
      </c>
      <c r="S752" s="8">
        <f t="shared" si="787"/>
        <v>7.509999999999998</v>
      </c>
      <c r="T752" s="8">
        <f>R752/S751</f>
        <v>1.0089399744572158</v>
      </c>
      <c r="U752" s="8">
        <f>M752*T752*T751*T750</f>
        <v>27.401521529337334</v>
      </c>
      <c r="V752" s="19">
        <f t="shared" si="788"/>
        <v>56.242860281891076</v>
      </c>
      <c r="W752" s="13"/>
      <c r="X752" s="13"/>
      <c r="Y752" s="6">
        <v>21</v>
      </c>
      <c r="Z752" s="1">
        <v>10.39</v>
      </c>
      <c r="AA752" s="7">
        <f t="shared" si="789"/>
        <v>26.82</v>
      </c>
      <c r="AB752" s="27">
        <v>34.549999999999997</v>
      </c>
      <c r="AC752" s="26">
        <v>33.46</v>
      </c>
      <c r="AD752" s="3"/>
      <c r="AE752" s="8">
        <f t="shared" si="790"/>
        <v>7.7299999999999969</v>
      </c>
      <c r="AF752" s="8">
        <f t="shared" si="791"/>
        <v>6.6400000000000006</v>
      </c>
      <c r="AG752" s="8">
        <f>AE752/AF751</f>
        <v>1.0038961038961032</v>
      </c>
      <c r="AH752" s="8">
        <f>Z752*AG752*AG751*AG750</f>
        <v>9.5903709839334397</v>
      </c>
      <c r="AI752" s="19">
        <f t="shared" si="792"/>
        <v>47.289797751151077</v>
      </c>
    </row>
    <row r="753" spans="1:35" x14ac:dyDescent="0.25">
      <c r="B753" s="31">
        <v>28</v>
      </c>
      <c r="C753" s="48">
        <f t="shared" si="783"/>
        <v>44.100881798275438</v>
      </c>
      <c r="D753" s="31">
        <f t="shared" si="784"/>
        <v>3.3549914055792947E-2</v>
      </c>
      <c r="K753" s="13"/>
      <c r="L753" s="6">
        <v>28</v>
      </c>
      <c r="M753" s="1">
        <v>30.48</v>
      </c>
      <c r="N753" s="7">
        <f t="shared" si="785"/>
        <v>25.53</v>
      </c>
      <c r="O753" s="26">
        <v>33.08</v>
      </c>
      <c r="P753" s="26">
        <v>32.67</v>
      </c>
      <c r="Q753" s="3"/>
      <c r="R753" s="8">
        <f t="shared" si="786"/>
        <v>7.5499999999999972</v>
      </c>
      <c r="S753" s="8">
        <f t="shared" si="787"/>
        <v>7.1400000000000006</v>
      </c>
      <c r="T753" s="8">
        <f>R753/S752</f>
        <v>1.0053262316910785</v>
      </c>
      <c r="U753" s="8">
        <f>M753*T753*T752*T751*T750</f>
        <v>25.669423304002787</v>
      </c>
      <c r="V753" s="19">
        <f t="shared" si="788"/>
        <v>52.687650459775838</v>
      </c>
      <c r="W753" s="13"/>
      <c r="X753" s="13"/>
      <c r="Y753" s="6">
        <v>28</v>
      </c>
      <c r="Z753" s="1">
        <v>9.68</v>
      </c>
      <c r="AA753" s="7">
        <f t="shared" si="789"/>
        <v>26.82</v>
      </c>
      <c r="AB753" s="26">
        <v>33.47</v>
      </c>
      <c r="AC753" s="26">
        <v>32.64</v>
      </c>
      <c r="AD753" s="3"/>
      <c r="AE753" s="8">
        <f t="shared" si="790"/>
        <v>6.6499999999999986</v>
      </c>
      <c r="AF753" s="8">
        <f t="shared" si="791"/>
        <v>5.82</v>
      </c>
      <c r="AG753" s="8">
        <f>AE753/AF752</f>
        <v>1.0015060240963853</v>
      </c>
      <c r="AH753" s="8">
        <f>Z753*AG753*AG752*AG751*AG750</f>
        <v>8.9484699284785396</v>
      </c>
      <c r="AI753" s="19">
        <f t="shared" si="792"/>
        <v>44.124605170012515</v>
      </c>
    </row>
    <row r="754" spans="1:35" x14ac:dyDescent="0.25">
      <c r="B754" s="31">
        <v>35</v>
      </c>
      <c r="C754" s="48">
        <f t="shared" si="783"/>
        <v>39.409451741534824</v>
      </c>
      <c r="D754" s="31">
        <f t="shared" si="784"/>
        <v>1.125617951583213</v>
      </c>
      <c r="K754" s="13"/>
      <c r="L754" s="6">
        <v>35</v>
      </c>
      <c r="M754" s="1">
        <v>27.66</v>
      </c>
      <c r="N754" s="7">
        <f t="shared" si="785"/>
        <v>25.53</v>
      </c>
      <c r="O754" s="26">
        <v>32.700000000000003</v>
      </c>
      <c r="P754" s="26">
        <v>32.270000000000003</v>
      </c>
      <c r="Q754" s="3"/>
      <c r="R754" s="8">
        <f t="shared" si="786"/>
        <v>7.1700000000000017</v>
      </c>
      <c r="S754" s="8">
        <f t="shared" si="787"/>
        <v>6.740000000000002</v>
      </c>
      <c r="T754" s="8">
        <f>R754/S753</f>
        <v>1.0042016806722691</v>
      </c>
      <c r="U754" s="8">
        <f>M754*T754*T753*T752*T751*T750</f>
        <v>23.392372379836267</v>
      </c>
      <c r="V754" s="19">
        <f t="shared" si="788"/>
        <v>48.013900615427474</v>
      </c>
      <c r="W754" s="13"/>
      <c r="X754" s="13"/>
      <c r="Y754" s="6">
        <v>35</v>
      </c>
      <c r="Z754" s="1">
        <v>8.7899999999999991</v>
      </c>
      <c r="AA754" s="7">
        <f t="shared" si="789"/>
        <v>26.82</v>
      </c>
      <c r="AB754" s="26">
        <v>32.659999999999997</v>
      </c>
      <c r="AC754" s="26">
        <v>31.68</v>
      </c>
      <c r="AD754" s="3"/>
      <c r="AE754" s="8">
        <f t="shared" si="790"/>
        <v>5.8399999999999963</v>
      </c>
      <c r="AF754" s="8">
        <f t="shared" si="791"/>
        <v>4.8599999999999994</v>
      </c>
      <c r="AG754" s="8">
        <f>AE754/AF753</f>
        <v>1.0034364261168378</v>
      </c>
      <c r="AH754" s="8">
        <f>Z754*AG754*AG753*AG752*AG751*AG750</f>
        <v>8.1536518403436737</v>
      </c>
      <c r="AI754" s="19">
        <f t="shared" si="792"/>
        <v>40.205383828124624</v>
      </c>
    </row>
    <row r="755" spans="1:35" x14ac:dyDescent="0.25">
      <c r="B755" s="31">
        <v>42</v>
      </c>
      <c r="C755" s="78">
        <f t="shared" si="783"/>
        <v>34.948666763253485</v>
      </c>
      <c r="D755" s="31">
        <f t="shared" si="784"/>
        <v>1.2242640107780685</v>
      </c>
      <c r="K755" s="13"/>
      <c r="L755" s="6">
        <v>42</v>
      </c>
      <c r="M755" s="1">
        <v>24.87</v>
      </c>
      <c r="N755" s="7">
        <f t="shared" si="785"/>
        <v>25.53</v>
      </c>
      <c r="O755" s="26">
        <v>32.29</v>
      </c>
      <c r="P755" s="26">
        <v>31.7</v>
      </c>
      <c r="Q755" s="3"/>
      <c r="R755" s="8">
        <f t="shared" si="786"/>
        <v>6.759999999999998</v>
      </c>
      <c r="S755" s="8">
        <f t="shared" si="787"/>
        <v>6.1699999999999982</v>
      </c>
      <c r="T755" s="8">
        <f>R755/S754</f>
        <v>1.0029673590504444</v>
      </c>
      <c r="U755" s="8">
        <f>M755*T755*T754*T753*T752*T751*T750</f>
        <v>21.095250054953681</v>
      </c>
      <c r="V755" s="19">
        <f t="shared" si="788"/>
        <v>43.298953314765356</v>
      </c>
      <c r="W755" s="13"/>
      <c r="X755" s="13"/>
      <c r="Y755" s="6">
        <v>42</v>
      </c>
      <c r="Z755" s="1">
        <v>7.83</v>
      </c>
      <c r="AA755" s="7">
        <f t="shared" si="789"/>
        <v>26.82</v>
      </c>
      <c r="AB755" s="26">
        <v>31.68</v>
      </c>
      <c r="AC755" s="26">
        <v>30.67</v>
      </c>
      <c r="AD755" s="3"/>
      <c r="AE755" s="8">
        <f t="shared" si="790"/>
        <v>4.8599999999999994</v>
      </c>
      <c r="AF755" s="8">
        <f t="shared" si="791"/>
        <v>3.8500000000000014</v>
      </c>
      <c r="AG755" s="8">
        <f>AE755/AF754</f>
        <v>1</v>
      </c>
      <c r="AH755" s="8">
        <f>Z755*AG755*AG754*AG753*AG752*AG751*AG750</f>
        <v>7.2631506154597236</v>
      </c>
      <c r="AI755" s="19">
        <f t="shared" si="792"/>
        <v>35.814352147237294</v>
      </c>
    </row>
    <row r="756" spans="1:35" x14ac:dyDescent="0.25">
      <c r="K756" s="13"/>
      <c r="L756" s="34"/>
      <c r="M756" s="18"/>
      <c r="N756" s="18"/>
      <c r="O756" s="18"/>
      <c r="P756" s="18"/>
      <c r="Q756" s="18"/>
      <c r="R756" s="33"/>
      <c r="S756" s="33"/>
      <c r="T756" s="45">
        <f>SUM(T750:T755)</f>
        <v>5.8544136115250822</v>
      </c>
      <c r="U756" s="33"/>
      <c r="V756" s="32"/>
      <c r="W756" s="13"/>
      <c r="X756" s="13"/>
      <c r="Y756" s="34"/>
      <c r="Z756" s="18"/>
      <c r="AA756" s="18"/>
      <c r="AB756" s="18"/>
      <c r="AC756" s="18"/>
      <c r="AD756" s="18"/>
      <c r="AE756" s="33"/>
      <c r="AF756" s="33"/>
      <c r="AG756" s="45">
        <f>SUM(AG750:AG755)</f>
        <v>5.9290209259108471</v>
      </c>
      <c r="AH756" s="33"/>
      <c r="AI756" s="32"/>
    </row>
    <row r="757" spans="1:35" ht="15.75" thickBot="1" x14ac:dyDescent="0.3"/>
    <row r="758" spans="1:35" ht="15.75" thickBot="1" x14ac:dyDescent="0.3">
      <c r="A758" s="35">
        <v>37</v>
      </c>
      <c r="B758" s="35" t="s">
        <v>15</v>
      </c>
      <c r="C758" s="35"/>
      <c r="D758" s="35"/>
      <c r="E758" s="35"/>
      <c r="F758" s="35"/>
      <c r="G758" s="35"/>
      <c r="H758" s="35"/>
      <c r="I758" s="35"/>
      <c r="J758" s="35"/>
      <c r="K758" s="15">
        <v>7000</v>
      </c>
      <c r="L758" s="93">
        <v>36544</v>
      </c>
      <c r="M758" s="94"/>
      <c r="N758" s="94"/>
      <c r="O758" s="94"/>
      <c r="P758" s="94"/>
      <c r="Q758" s="94"/>
      <c r="R758" s="94"/>
      <c r="S758" s="94"/>
      <c r="T758" s="94"/>
      <c r="U758" s="94"/>
      <c r="V758" s="95"/>
      <c r="W758" s="13"/>
      <c r="X758" s="15">
        <v>7001</v>
      </c>
      <c r="Y758" s="93">
        <v>36545</v>
      </c>
      <c r="Z758" s="94"/>
      <c r="AA758" s="94"/>
      <c r="AB758" s="94"/>
      <c r="AC758" s="94"/>
      <c r="AD758" s="94"/>
      <c r="AE758" s="94"/>
      <c r="AF758" s="94"/>
      <c r="AG758" s="94"/>
      <c r="AH758" s="94"/>
      <c r="AI758" s="95"/>
    </row>
    <row r="759" spans="1:35" ht="57" x14ac:dyDescent="0.25">
      <c r="B759" s="31" t="s">
        <v>52</v>
      </c>
      <c r="C759" s="31" t="s">
        <v>49</v>
      </c>
      <c r="D759" s="31" t="s">
        <v>50</v>
      </c>
      <c r="K759" s="13"/>
      <c r="L759" s="10" t="s">
        <v>0</v>
      </c>
      <c r="M759" s="11" t="s">
        <v>1</v>
      </c>
      <c r="N759" s="11" t="s">
        <v>2</v>
      </c>
      <c r="O759" s="11" t="s">
        <v>3</v>
      </c>
      <c r="P759" s="12" t="s">
        <v>4</v>
      </c>
      <c r="Q759" s="12" t="s">
        <v>5</v>
      </c>
      <c r="R759" s="11" t="s">
        <v>9</v>
      </c>
      <c r="S759" s="11" t="s">
        <v>10</v>
      </c>
      <c r="T759" s="11" t="s">
        <v>6</v>
      </c>
      <c r="U759" s="11" t="s">
        <v>7</v>
      </c>
      <c r="V759" s="5" t="s">
        <v>8</v>
      </c>
      <c r="W759" s="13"/>
      <c r="X759" s="13"/>
      <c r="Y759" s="10" t="s">
        <v>0</v>
      </c>
      <c r="Z759" s="11" t="s">
        <v>1</v>
      </c>
      <c r="AA759" s="11" t="s">
        <v>2</v>
      </c>
      <c r="AB759" s="11" t="s">
        <v>3</v>
      </c>
      <c r="AC759" s="12" t="s">
        <v>4</v>
      </c>
      <c r="AD759" s="12" t="s">
        <v>5</v>
      </c>
      <c r="AE759" s="11" t="s">
        <v>9</v>
      </c>
      <c r="AF759" s="11" t="s">
        <v>10</v>
      </c>
      <c r="AG759" s="11" t="s">
        <v>6</v>
      </c>
      <c r="AH759" s="11" t="s">
        <v>7</v>
      </c>
      <c r="AI759" s="5" t="s">
        <v>8</v>
      </c>
    </row>
    <row r="760" spans="1:35" x14ac:dyDescent="0.25">
      <c r="B760" s="31">
        <v>0</v>
      </c>
      <c r="C760" s="48">
        <f>AVERAGE(V760,V770)</f>
        <v>100</v>
      </c>
      <c r="D760" s="31">
        <f>STDEV(V760,V770)</f>
        <v>0</v>
      </c>
      <c r="K760" s="13"/>
      <c r="L760" s="6">
        <v>0</v>
      </c>
      <c r="M760" s="1">
        <v>46.05</v>
      </c>
      <c r="N760" s="26">
        <v>26.66</v>
      </c>
      <c r="O760" s="9"/>
      <c r="P760" s="26">
        <v>38.479999999999997</v>
      </c>
      <c r="Q760" s="7">
        <f>P760-N760</f>
        <v>11.819999999999997</v>
      </c>
      <c r="R760" s="2"/>
      <c r="S760" s="2"/>
      <c r="T760" s="2"/>
      <c r="U760" s="8">
        <f>M760</f>
        <v>46.05</v>
      </c>
      <c r="V760" s="19">
        <f>100*U760/$M$760</f>
        <v>100</v>
      </c>
      <c r="W760" s="13"/>
      <c r="X760" s="13"/>
      <c r="Y760" s="6">
        <v>0</v>
      </c>
      <c r="Z760" s="1">
        <v>20.97</v>
      </c>
      <c r="AA760" s="26">
        <v>26.6</v>
      </c>
      <c r="AB760" s="9"/>
      <c r="AC760" s="26">
        <v>43.23</v>
      </c>
      <c r="AD760" s="7">
        <f>AC760-AA760</f>
        <v>16.629999999999995</v>
      </c>
      <c r="AE760" s="2"/>
      <c r="AF760" s="2"/>
      <c r="AG760" s="2"/>
      <c r="AH760" s="8">
        <f>Z760</f>
        <v>20.97</v>
      </c>
      <c r="AI760" s="19">
        <f>100*AH760/$Z$760</f>
        <v>100</v>
      </c>
    </row>
    <row r="761" spans="1:35" x14ac:dyDescent="0.25">
      <c r="B761" s="31">
        <v>7</v>
      </c>
      <c r="C761" s="78">
        <f t="shared" ref="C761:C766" si="793">AVERAGE(V761,V771)</f>
        <v>68.68635901495162</v>
      </c>
      <c r="D761" s="31">
        <f t="shared" ref="D761:D766" si="794">STDEV(V761,V771)</f>
        <v>4.0329883786805132</v>
      </c>
      <c r="K761" s="13"/>
      <c r="L761" s="29">
        <v>8</v>
      </c>
      <c r="M761" s="1">
        <v>37.25</v>
      </c>
      <c r="N761" s="7">
        <f t="shared" ref="N761:N766" si="795">N760</f>
        <v>26.66</v>
      </c>
      <c r="O761" s="27">
        <v>36.28</v>
      </c>
      <c r="P761" s="26">
        <v>35.89</v>
      </c>
      <c r="Q761" s="3"/>
      <c r="R761" s="8">
        <f t="shared" ref="R761:R766" si="796">O761-N761</f>
        <v>9.620000000000001</v>
      </c>
      <c r="S761" s="8">
        <f t="shared" ref="S761:S766" si="797">P761-N761</f>
        <v>9.23</v>
      </c>
      <c r="T761" s="8">
        <f>R761/Q760</f>
        <v>0.81387478849407813</v>
      </c>
      <c r="U761" s="8">
        <f>M761*T761</f>
        <v>30.316835871404411</v>
      </c>
      <c r="V761" s="19">
        <f t="shared" ref="V761:V766" si="798">100*U761/$M$760</f>
        <v>65.834605583940089</v>
      </c>
      <c r="W761" s="13"/>
      <c r="X761" s="13"/>
      <c r="Y761" s="29">
        <v>8</v>
      </c>
      <c r="Z761" s="1">
        <v>16.28</v>
      </c>
      <c r="AA761" s="7">
        <f t="shared" ref="AA761:AA766" si="799">AA760</f>
        <v>26.6</v>
      </c>
      <c r="AB761" s="27">
        <v>41.73</v>
      </c>
      <c r="AC761" s="26">
        <v>41</v>
      </c>
      <c r="AD761" s="3"/>
      <c r="AE761" s="8">
        <f t="shared" ref="AE761:AE766" si="800">AB761-AA761</f>
        <v>15.129999999999995</v>
      </c>
      <c r="AF761" s="8">
        <f t="shared" ref="AF761:AF766" si="801">AC761-AA761</f>
        <v>14.399999999999999</v>
      </c>
      <c r="AG761" s="8">
        <f>AE761/AD760</f>
        <v>0.90980156343956697</v>
      </c>
      <c r="AH761" s="8">
        <f>Z761*AG761</f>
        <v>14.811569452796151</v>
      </c>
      <c r="AI761" s="19">
        <f t="shared" ref="AI761:AI766" si="802">100*AH761/$Z$760</f>
        <v>70.632186231741315</v>
      </c>
    </row>
    <row r="762" spans="1:35" x14ac:dyDescent="0.25">
      <c r="B762" s="31">
        <v>14</v>
      </c>
      <c r="C762" s="48">
        <f t="shared" si="793"/>
        <v>61.558457457352965</v>
      </c>
      <c r="D762" s="31">
        <f t="shared" si="794"/>
        <v>2.4485206366003123</v>
      </c>
      <c r="K762" s="13"/>
      <c r="L762" s="6">
        <v>14</v>
      </c>
      <c r="M762" s="1">
        <v>33.56</v>
      </c>
      <c r="N762" s="7">
        <f t="shared" si="795"/>
        <v>26.66</v>
      </c>
      <c r="O762" s="27">
        <v>35.97</v>
      </c>
      <c r="P762" s="26">
        <v>35.6</v>
      </c>
      <c r="Q762" s="3"/>
      <c r="R762" s="8">
        <f t="shared" si="796"/>
        <v>9.3099999999999987</v>
      </c>
      <c r="S762" s="8">
        <f t="shared" si="797"/>
        <v>8.9400000000000013</v>
      </c>
      <c r="T762" s="8">
        <f>R762/S761</f>
        <v>1.0086673889490789</v>
      </c>
      <c r="U762" s="8">
        <f>M762*T761*T762</f>
        <v>27.550375825170999</v>
      </c>
      <c r="V762" s="19">
        <f t="shared" si="798"/>
        <v>59.827091911337682</v>
      </c>
      <c r="W762" s="13"/>
      <c r="X762" s="13"/>
      <c r="Y762" s="6">
        <v>14</v>
      </c>
      <c r="Z762" s="1">
        <v>12.06</v>
      </c>
      <c r="AA762" s="7">
        <f t="shared" si="799"/>
        <v>26.6</v>
      </c>
      <c r="AB762" s="27">
        <v>41.06</v>
      </c>
      <c r="AC762" s="26">
        <v>40.200000000000003</v>
      </c>
      <c r="AD762" s="3"/>
      <c r="AE762" s="8">
        <f t="shared" si="800"/>
        <v>14.46</v>
      </c>
      <c r="AF762" s="8">
        <f t="shared" si="801"/>
        <v>13.600000000000001</v>
      </c>
      <c r="AG762" s="8">
        <f>AE762/AF761</f>
        <v>1.0041666666666669</v>
      </c>
      <c r="AH762" s="8">
        <f>Z762*AG761*AG762</f>
        <v>11.017924383644019</v>
      </c>
      <c r="AI762" s="19">
        <f t="shared" si="802"/>
        <v>52.541365682613353</v>
      </c>
    </row>
    <row r="763" spans="1:35" x14ac:dyDescent="0.25">
      <c r="B763" s="31">
        <v>21</v>
      </c>
      <c r="C763" s="48">
        <f t="shared" si="793"/>
        <v>57.290308056771025</v>
      </c>
      <c r="D763" s="31">
        <f t="shared" si="794"/>
        <v>2.4361948709389885</v>
      </c>
      <c r="K763" s="13"/>
      <c r="L763" s="6">
        <v>21</v>
      </c>
      <c r="M763" s="1">
        <v>30.86</v>
      </c>
      <c r="N763" s="7">
        <f t="shared" si="795"/>
        <v>26.66</v>
      </c>
      <c r="O763" s="27">
        <v>35.69</v>
      </c>
      <c r="P763" s="26">
        <v>35.29</v>
      </c>
      <c r="Q763" s="3"/>
      <c r="R763" s="8">
        <f t="shared" si="796"/>
        <v>9.0299999999999976</v>
      </c>
      <c r="S763" s="8">
        <f t="shared" si="797"/>
        <v>8.629999999999999</v>
      </c>
      <c r="T763" s="8">
        <f>R763/S762</f>
        <v>1.0100671140939592</v>
      </c>
      <c r="U763" s="8">
        <f>M763*T763*T762*T761</f>
        <v>25.588906574961179</v>
      </c>
      <c r="V763" s="19">
        <f t="shared" si="798"/>
        <v>55.567658143238177</v>
      </c>
      <c r="W763" s="13"/>
      <c r="X763" s="13"/>
      <c r="Y763" s="6">
        <v>21</v>
      </c>
      <c r="Z763" s="1">
        <v>10.92</v>
      </c>
      <c r="AA763" s="7">
        <f t="shared" si="799"/>
        <v>26.6</v>
      </c>
      <c r="AB763" s="27">
        <v>40.270000000000003</v>
      </c>
      <c r="AC763" s="26">
        <v>39.42</v>
      </c>
      <c r="AD763" s="3"/>
      <c r="AE763" s="8">
        <f t="shared" si="800"/>
        <v>13.670000000000002</v>
      </c>
      <c r="AF763" s="8">
        <f t="shared" si="801"/>
        <v>12.82</v>
      </c>
      <c r="AG763" s="8">
        <f>AE763/AF762</f>
        <v>1.0051470588235294</v>
      </c>
      <c r="AH763" s="8">
        <f>Z763*AG763*AG762*AG761</f>
        <v>10.027778311034277</v>
      </c>
      <c r="AI763" s="19">
        <f t="shared" si="802"/>
        <v>47.819639060726168</v>
      </c>
    </row>
    <row r="764" spans="1:35" x14ac:dyDescent="0.25">
      <c r="B764" s="31">
        <v>28</v>
      </c>
      <c r="C764" s="48">
        <f t="shared" si="793"/>
        <v>52.433614551783322</v>
      </c>
      <c r="D764" s="31">
        <f t="shared" si="794"/>
        <v>1.5215523543028402</v>
      </c>
      <c r="K764" s="13"/>
      <c r="L764" s="6">
        <v>28</v>
      </c>
      <c r="M764" s="1">
        <v>28.26</v>
      </c>
      <c r="N764" s="7">
        <f t="shared" si="795"/>
        <v>26.66</v>
      </c>
      <c r="O764" s="26">
        <v>35.369999999999997</v>
      </c>
      <c r="P764" s="26">
        <v>34.92</v>
      </c>
      <c r="Q764" s="3"/>
      <c r="R764" s="8">
        <f t="shared" si="796"/>
        <v>8.7099999999999973</v>
      </c>
      <c r="S764" s="8">
        <f t="shared" si="797"/>
        <v>8.2600000000000016</v>
      </c>
      <c r="T764" s="8">
        <f>R764/S763</f>
        <v>1.0092699884125143</v>
      </c>
      <c r="U764" s="8">
        <f>M764*T764*T763*T762*T761</f>
        <v>23.650227556779758</v>
      </c>
      <c r="V764" s="19">
        <f t="shared" si="798"/>
        <v>51.35771456412543</v>
      </c>
      <c r="W764" s="13"/>
      <c r="X764" s="13"/>
      <c r="Y764" s="6">
        <v>28</v>
      </c>
      <c r="Z764" s="1">
        <v>9.77</v>
      </c>
      <c r="AA764" s="7">
        <f t="shared" si="799"/>
        <v>26.6</v>
      </c>
      <c r="AB764" s="26">
        <v>39.49</v>
      </c>
      <c r="AC764" s="26">
        <v>38.619999999999997</v>
      </c>
      <c r="AD764" s="3"/>
      <c r="AE764" s="8">
        <f t="shared" si="800"/>
        <v>12.89</v>
      </c>
      <c r="AF764" s="8">
        <f t="shared" si="801"/>
        <v>12.019999999999996</v>
      </c>
      <c r="AG764" s="8">
        <f>AE764/AF763</f>
        <v>1.0054602184087365</v>
      </c>
      <c r="AH764" s="8">
        <f>Z764*AG764*AG763*AG762*AG761</f>
        <v>9.0207270428931086</v>
      </c>
      <c r="AI764" s="19">
        <f t="shared" si="802"/>
        <v>43.017296341884162</v>
      </c>
    </row>
    <row r="765" spans="1:35" x14ac:dyDescent="0.25">
      <c r="B765" s="31">
        <v>35</v>
      </c>
      <c r="C765" s="48">
        <f t="shared" si="793"/>
        <v>46.57797322237677</v>
      </c>
      <c r="D765" s="31">
        <f t="shared" si="794"/>
        <v>2.3237370173950587</v>
      </c>
      <c r="K765" s="13"/>
      <c r="L765" s="6">
        <v>35</v>
      </c>
      <c r="M765" s="1">
        <v>24.43</v>
      </c>
      <c r="N765" s="7">
        <f t="shared" si="795"/>
        <v>26.66</v>
      </c>
      <c r="O765" s="26">
        <v>35.020000000000003</v>
      </c>
      <c r="P765" s="26">
        <v>34.549999999999997</v>
      </c>
      <c r="Q765" s="3"/>
      <c r="R765" s="8">
        <f t="shared" si="796"/>
        <v>8.360000000000003</v>
      </c>
      <c r="S765" s="8">
        <f t="shared" si="797"/>
        <v>7.889999999999997</v>
      </c>
      <c r="T765" s="8">
        <f>R765/S764</f>
        <v>1.0121065375302665</v>
      </c>
      <c r="U765" s="8">
        <f>M765*T765*T764*T763*T762*T761</f>
        <v>20.692495210563802</v>
      </c>
      <c r="V765" s="19">
        <f t="shared" si="798"/>
        <v>44.934843019682525</v>
      </c>
      <c r="W765" s="13"/>
      <c r="X765" s="13"/>
      <c r="Y765" s="6">
        <v>35</v>
      </c>
      <c r="Z765" s="1">
        <v>8.59</v>
      </c>
      <c r="AA765" s="7">
        <f t="shared" si="799"/>
        <v>26.6</v>
      </c>
      <c r="AB765" s="26">
        <v>38.68</v>
      </c>
      <c r="AC765" s="26">
        <v>37.67</v>
      </c>
      <c r="AD765" s="3"/>
      <c r="AE765" s="8">
        <f t="shared" si="800"/>
        <v>12.079999999999998</v>
      </c>
      <c r="AF765" s="8">
        <f t="shared" si="801"/>
        <v>11.07</v>
      </c>
      <c r="AG765" s="8">
        <f>AE765/AF764</f>
        <v>1.0049916805324461</v>
      </c>
      <c r="AH765" s="8">
        <f>Z765*AG765*AG764*AG763*AG762*AG761</f>
        <v>7.9708127805184636</v>
      </c>
      <c r="AI765" s="19">
        <f t="shared" si="802"/>
        <v>38.010552124551566</v>
      </c>
    </row>
    <row r="766" spans="1:35" x14ac:dyDescent="0.25">
      <c r="B766" s="31">
        <v>42</v>
      </c>
      <c r="C766" s="78">
        <f t="shared" si="793"/>
        <v>41.00667617061093</v>
      </c>
      <c r="D766" s="31">
        <f t="shared" si="794"/>
        <v>1.4913641597533669</v>
      </c>
      <c r="K766" s="13"/>
      <c r="L766" s="6">
        <v>42</v>
      </c>
      <c r="M766" s="1">
        <v>21.53</v>
      </c>
      <c r="N766" s="7">
        <f t="shared" si="795"/>
        <v>26.66</v>
      </c>
      <c r="O766" s="26">
        <v>34.619999999999997</v>
      </c>
      <c r="P766" s="26">
        <v>34.06</v>
      </c>
      <c r="Q766" s="3"/>
      <c r="R766" s="8">
        <f t="shared" si="796"/>
        <v>7.9599999999999973</v>
      </c>
      <c r="S766" s="8">
        <f t="shared" si="797"/>
        <v>7.4000000000000021</v>
      </c>
      <c r="T766" s="8">
        <f>R766/S765</f>
        <v>1.0088719898605831</v>
      </c>
      <c r="U766" s="8">
        <f>M766*T766*T765*T764*T763*T762*T761</f>
        <v>18.397952392844157</v>
      </c>
      <c r="V766" s="19">
        <f t="shared" si="798"/>
        <v>39.952122460030743</v>
      </c>
      <c r="W766" s="13"/>
      <c r="X766" s="13"/>
      <c r="Y766" s="6">
        <v>42</v>
      </c>
      <c r="Z766" s="1">
        <v>7.38</v>
      </c>
      <c r="AA766" s="7">
        <f t="shared" si="799"/>
        <v>26.6</v>
      </c>
      <c r="AB766" s="26">
        <v>37.72</v>
      </c>
      <c r="AC766" s="26">
        <v>36.67</v>
      </c>
      <c r="AD766" s="3"/>
      <c r="AE766" s="8">
        <f t="shared" si="800"/>
        <v>11.119999999999997</v>
      </c>
      <c r="AF766" s="8">
        <f t="shared" si="801"/>
        <v>10.07</v>
      </c>
      <c r="AG766" s="8">
        <f>AE766/AF765</f>
        <v>1.0045167118337848</v>
      </c>
      <c r="AH766" s="8">
        <f>Z766*AG766*AG765*AG764*AG763*AG762*AG761</f>
        <v>6.8789629894734414</v>
      </c>
      <c r="AI766" s="19">
        <f t="shared" si="802"/>
        <v>32.803829229725523</v>
      </c>
    </row>
    <row r="767" spans="1:35" ht="15.75" thickBot="1" x14ac:dyDescent="0.3">
      <c r="T767" s="45">
        <f>SUM(T761:T766)</f>
        <v>5.8628578073404798</v>
      </c>
      <c r="AG767" s="45">
        <f>SUM(AG761:AG766)</f>
        <v>5.9340838997047305</v>
      </c>
    </row>
    <row r="768" spans="1:35" ht="15.75" thickBot="1" x14ac:dyDescent="0.3">
      <c r="K768" s="15">
        <v>7000</v>
      </c>
      <c r="L768" s="93">
        <v>36546</v>
      </c>
      <c r="M768" s="94"/>
      <c r="N768" s="94"/>
      <c r="O768" s="94"/>
      <c r="P768" s="94"/>
      <c r="Q768" s="94"/>
      <c r="R768" s="94"/>
      <c r="S768" s="94"/>
      <c r="T768" s="94"/>
      <c r="U768" s="94"/>
      <c r="V768" s="95"/>
      <c r="W768" s="13"/>
      <c r="X768" s="15">
        <v>7001</v>
      </c>
      <c r="Y768" s="93">
        <v>36547</v>
      </c>
      <c r="Z768" s="94"/>
      <c r="AA768" s="94"/>
      <c r="AB768" s="94"/>
      <c r="AC768" s="94"/>
      <c r="AD768" s="94"/>
      <c r="AE768" s="94"/>
      <c r="AF768" s="94"/>
      <c r="AG768" s="94"/>
      <c r="AH768" s="94"/>
      <c r="AI768" s="95"/>
    </row>
    <row r="769" spans="1:35" ht="57" x14ac:dyDescent="0.25">
      <c r="B769" s="31" t="s">
        <v>51</v>
      </c>
      <c r="C769" s="31" t="s">
        <v>49</v>
      </c>
      <c r="D769" s="31" t="s">
        <v>50</v>
      </c>
      <c r="K769" s="13"/>
      <c r="L769" s="10" t="s">
        <v>0</v>
      </c>
      <c r="M769" s="11" t="s">
        <v>1</v>
      </c>
      <c r="N769" s="11" t="s">
        <v>2</v>
      </c>
      <c r="O769" s="11" t="s">
        <v>3</v>
      </c>
      <c r="P769" s="12" t="s">
        <v>4</v>
      </c>
      <c r="Q769" s="12" t="s">
        <v>5</v>
      </c>
      <c r="R769" s="11" t="s">
        <v>9</v>
      </c>
      <c r="S769" s="11" t="s">
        <v>10</v>
      </c>
      <c r="T769" s="11" t="s">
        <v>6</v>
      </c>
      <c r="U769" s="11" t="s">
        <v>7</v>
      </c>
      <c r="V769" s="5" t="s">
        <v>8</v>
      </c>
      <c r="W769" s="13"/>
      <c r="X769" s="13"/>
      <c r="Y769" s="10" t="s">
        <v>0</v>
      </c>
      <c r="Z769" s="11" t="s">
        <v>1</v>
      </c>
      <c r="AA769" s="11" t="s">
        <v>2</v>
      </c>
      <c r="AB769" s="11" t="s">
        <v>3</v>
      </c>
      <c r="AC769" s="12" t="s">
        <v>4</v>
      </c>
      <c r="AD769" s="12" t="s">
        <v>5</v>
      </c>
      <c r="AE769" s="11" t="s">
        <v>9</v>
      </c>
      <c r="AF769" s="11" t="s">
        <v>10</v>
      </c>
      <c r="AG769" s="11" t="s">
        <v>6</v>
      </c>
      <c r="AH769" s="11" t="s">
        <v>7</v>
      </c>
      <c r="AI769" s="5" t="s">
        <v>8</v>
      </c>
    </row>
    <row r="770" spans="1:35" x14ac:dyDescent="0.25">
      <c r="B770" s="31">
        <v>0</v>
      </c>
      <c r="C770" s="48">
        <f>AVERAGE(AI760,AI770)</f>
        <v>100</v>
      </c>
      <c r="D770" s="31">
        <f>STDEV(AI760,AI770)</f>
        <v>0</v>
      </c>
      <c r="K770" s="13"/>
      <c r="L770" s="6">
        <v>0</v>
      </c>
      <c r="M770" s="1">
        <v>44.93</v>
      </c>
      <c r="N770" s="26">
        <v>24.78</v>
      </c>
      <c r="O770" s="9"/>
      <c r="P770" s="26">
        <v>34.520000000000003</v>
      </c>
      <c r="Q770" s="7">
        <f>P770-N770</f>
        <v>9.740000000000002</v>
      </c>
      <c r="R770" s="2"/>
      <c r="S770" s="2"/>
      <c r="T770" s="2"/>
      <c r="U770" s="8">
        <f>M770</f>
        <v>44.93</v>
      </c>
      <c r="V770" s="19">
        <f>100*U770/$M$770</f>
        <v>100</v>
      </c>
      <c r="W770" s="13"/>
      <c r="X770" s="13"/>
      <c r="Y770" s="6">
        <v>0</v>
      </c>
      <c r="Z770" s="1">
        <v>21.03</v>
      </c>
      <c r="AA770" s="26">
        <v>26.01</v>
      </c>
      <c r="AB770" s="9"/>
      <c r="AC770" s="26">
        <v>43.41</v>
      </c>
      <c r="AD770" s="7">
        <f>AC770-AA770</f>
        <v>17.399999999999995</v>
      </c>
      <c r="AE770" s="2"/>
      <c r="AF770" s="2"/>
      <c r="AG770" s="2"/>
      <c r="AH770" s="8">
        <f>Z770</f>
        <v>21.03</v>
      </c>
      <c r="AI770" s="19">
        <f>100*AH770/$Z$770</f>
        <v>100</v>
      </c>
    </row>
    <row r="771" spans="1:35" x14ac:dyDescent="0.25">
      <c r="B771" s="31">
        <v>7</v>
      </c>
      <c r="C771" s="78">
        <f t="shared" ref="C771:C776" si="803">AVERAGE(AI761,AI771)</f>
        <v>69.399859601624456</v>
      </c>
      <c r="D771" s="31">
        <f t="shared" ref="D771:D776" si="804">STDEV(AI761,AI771)</f>
        <v>1.7427730335848042</v>
      </c>
      <c r="K771" s="13"/>
      <c r="L771" s="6">
        <v>7</v>
      </c>
      <c r="M771" s="1">
        <v>39.83</v>
      </c>
      <c r="N771" s="7">
        <f t="shared" ref="N771:N776" si="805">N770</f>
        <v>24.78</v>
      </c>
      <c r="O771" s="27">
        <v>32.64</v>
      </c>
      <c r="P771" s="26">
        <v>32.380000000000003</v>
      </c>
      <c r="Q771" s="3"/>
      <c r="R771" s="8">
        <f t="shared" ref="R771:R776" si="806">O771-N771</f>
        <v>7.8599999999999994</v>
      </c>
      <c r="S771" s="8">
        <f t="shared" ref="S771:S776" si="807">P771-N771</f>
        <v>7.6000000000000014</v>
      </c>
      <c r="T771" s="8">
        <f>R771/Q770</f>
        <v>0.80698151950718666</v>
      </c>
      <c r="U771" s="8">
        <f>M771*T771</f>
        <v>32.142073921971246</v>
      </c>
      <c r="V771" s="19">
        <f t="shared" ref="V771:V776" si="808">100*U771/$M$770</f>
        <v>71.538112445963151</v>
      </c>
      <c r="W771" s="13"/>
      <c r="X771" s="13"/>
      <c r="Y771" s="6">
        <v>7</v>
      </c>
      <c r="Z771" s="1">
        <v>15.59</v>
      </c>
      <c r="AA771" s="7">
        <f t="shared" ref="AA771:AA776" si="809">AA770</f>
        <v>26.01</v>
      </c>
      <c r="AB771" s="27">
        <v>42.01</v>
      </c>
      <c r="AC771" s="26">
        <v>41.36</v>
      </c>
      <c r="AD771" s="3"/>
      <c r="AE771" s="8">
        <f t="shared" ref="AE771:AE776" si="810">AB771-AA771</f>
        <v>15.999999999999996</v>
      </c>
      <c r="AF771" s="8">
        <f t="shared" ref="AF771:AF776" si="811">AC771-AA771</f>
        <v>15.349999999999998</v>
      </c>
      <c r="AG771" s="8">
        <f>AE771/AD770</f>
        <v>0.91954022988505757</v>
      </c>
      <c r="AH771" s="8">
        <f>Z771*AG771</f>
        <v>14.335632183908046</v>
      </c>
      <c r="AI771" s="19">
        <f t="shared" ref="AI771:AI776" si="812">100*AH771/$Z$770</f>
        <v>68.167532971507583</v>
      </c>
    </row>
    <row r="772" spans="1:35" x14ac:dyDescent="0.25">
      <c r="B772" s="31">
        <v>14</v>
      </c>
      <c r="C772" s="48">
        <f t="shared" si="803"/>
        <v>54.184743022552126</v>
      </c>
      <c r="D772" s="31">
        <f t="shared" si="804"/>
        <v>2.3240865222380283</v>
      </c>
      <c r="K772" s="13"/>
      <c r="L772" s="6">
        <v>14</v>
      </c>
      <c r="M772" s="1">
        <v>34.78</v>
      </c>
      <c r="N772" s="7">
        <f t="shared" si="805"/>
        <v>24.78</v>
      </c>
      <c r="O772" s="27">
        <v>32.479999999999997</v>
      </c>
      <c r="P772" s="26">
        <v>32.049999999999997</v>
      </c>
      <c r="Q772" s="3"/>
      <c r="R772" s="8">
        <f t="shared" si="806"/>
        <v>7.6999999999999957</v>
      </c>
      <c r="S772" s="8">
        <f t="shared" si="807"/>
        <v>7.269999999999996</v>
      </c>
      <c r="T772" s="8">
        <f>R772/S771</f>
        <v>1.0131578947368414</v>
      </c>
      <c r="U772" s="8">
        <f>M772*T771*T772</f>
        <v>28.436117475413351</v>
      </c>
      <c r="V772" s="19">
        <f t="shared" si="808"/>
        <v>63.289823003368248</v>
      </c>
      <c r="W772" s="13"/>
      <c r="X772" s="13"/>
      <c r="Y772" s="6">
        <v>14</v>
      </c>
      <c r="Z772" s="1">
        <v>12.71</v>
      </c>
      <c r="AA772" s="7">
        <f t="shared" si="809"/>
        <v>26.01</v>
      </c>
      <c r="AB772" s="27">
        <v>41.43</v>
      </c>
      <c r="AC772" s="26">
        <v>40.51</v>
      </c>
      <c r="AD772" s="3"/>
      <c r="AE772" s="8">
        <f t="shared" si="810"/>
        <v>15.419999999999998</v>
      </c>
      <c r="AF772" s="8">
        <f t="shared" si="811"/>
        <v>14.499999999999996</v>
      </c>
      <c r="AG772" s="8">
        <f>AE772/AF771</f>
        <v>1.0045602605863193</v>
      </c>
      <c r="AH772" s="8">
        <f>Z772*AG771*AG772</f>
        <v>11.740653712231836</v>
      </c>
      <c r="AI772" s="19">
        <f t="shared" si="812"/>
        <v>55.828120362490893</v>
      </c>
    </row>
    <row r="773" spans="1:35" x14ac:dyDescent="0.25">
      <c r="B773" s="31">
        <v>21</v>
      </c>
      <c r="C773" s="48">
        <f t="shared" si="803"/>
        <v>49.181014450529744</v>
      </c>
      <c r="D773" s="31">
        <f t="shared" si="804"/>
        <v>1.925275539741172</v>
      </c>
      <c r="K773" s="13"/>
      <c r="L773" s="6">
        <v>21</v>
      </c>
      <c r="M773" s="1">
        <v>31.86</v>
      </c>
      <c r="N773" s="7">
        <f t="shared" si="805"/>
        <v>24.78</v>
      </c>
      <c r="O773" s="27">
        <v>32.18</v>
      </c>
      <c r="P773" s="26">
        <v>31.74</v>
      </c>
      <c r="Q773" s="3"/>
      <c r="R773" s="8">
        <f t="shared" si="806"/>
        <v>7.3999999999999986</v>
      </c>
      <c r="S773" s="8">
        <f t="shared" si="807"/>
        <v>6.9599999999999973</v>
      </c>
      <c r="T773" s="8">
        <f>R773/S772</f>
        <v>1.0178817056396152</v>
      </c>
      <c r="U773" s="8">
        <f>M773*T773*T772*T771</f>
        <v>26.514522016057526</v>
      </c>
      <c r="V773" s="19">
        <f t="shared" si="808"/>
        <v>59.012957970303866</v>
      </c>
      <c r="W773" s="13"/>
      <c r="X773" s="13"/>
      <c r="Y773" s="6">
        <v>21</v>
      </c>
      <c r="Z773" s="1">
        <v>11.42</v>
      </c>
      <c r="AA773" s="7">
        <f t="shared" si="809"/>
        <v>26.01</v>
      </c>
      <c r="AB773" s="27">
        <v>40.619999999999997</v>
      </c>
      <c r="AC773" s="26">
        <v>39.75</v>
      </c>
      <c r="AD773" s="3"/>
      <c r="AE773" s="8">
        <f t="shared" si="810"/>
        <v>14.609999999999996</v>
      </c>
      <c r="AF773" s="8">
        <f t="shared" si="811"/>
        <v>13.739999999999998</v>
      </c>
      <c r="AG773" s="8">
        <f>AE773/AF772</f>
        <v>1.0075862068965518</v>
      </c>
      <c r="AH773" s="8">
        <f>Z773*AG773*AG772*AG771</f>
        <v>10.629064583422096</v>
      </c>
      <c r="AI773" s="19">
        <f t="shared" si="812"/>
        <v>50.542389840333314</v>
      </c>
    </row>
    <row r="774" spans="1:35" x14ac:dyDescent="0.25">
      <c r="B774" s="31">
        <v>28</v>
      </c>
      <c r="C774" s="48">
        <f t="shared" si="803"/>
        <v>43.298971565314702</v>
      </c>
      <c r="D774" s="31">
        <f t="shared" si="804"/>
        <v>0.39834892115994613</v>
      </c>
      <c r="K774" s="13"/>
      <c r="L774" s="6">
        <v>28</v>
      </c>
      <c r="M774" s="1">
        <v>28.52</v>
      </c>
      <c r="N774" s="7">
        <f t="shared" si="805"/>
        <v>24.78</v>
      </c>
      <c r="O774" s="26">
        <v>31.83</v>
      </c>
      <c r="P774" s="26">
        <v>31.38</v>
      </c>
      <c r="Q774" s="3"/>
      <c r="R774" s="8">
        <f t="shared" si="806"/>
        <v>7.0499999999999972</v>
      </c>
      <c r="S774" s="8">
        <f t="shared" si="807"/>
        <v>6.5999999999999979</v>
      </c>
      <c r="T774" s="8">
        <f>R774/S773</f>
        <v>1.0129310344827587</v>
      </c>
      <c r="U774" s="8">
        <f>M774*T774*T773*T772*T771</f>
        <v>24.041824882570943</v>
      </c>
      <c r="V774" s="19">
        <f t="shared" si="808"/>
        <v>53.50951453944122</v>
      </c>
      <c r="W774" s="13"/>
      <c r="X774" s="13"/>
      <c r="Y774" s="6">
        <v>28</v>
      </c>
      <c r="Z774" s="1">
        <v>9.7899999999999991</v>
      </c>
      <c r="AA774" s="7">
        <f t="shared" si="809"/>
        <v>26.01</v>
      </c>
      <c r="AB774" s="26">
        <v>39.83</v>
      </c>
      <c r="AC774" s="26">
        <v>38.950000000000003</v>
      </c>
      <c r="AD774" s="3"/>
      <c r="AE774" s="8">
        <f t="shared" si="810"/>
        <v>13.819999999999997</v>
      </c>
      <c r="AF774" s="8">
        <f t="shared" si="811"/>
        <v>12.940000000000001</v>
      </c>
      <c r="AG774" s="8">
        <f>AE774/AF773</f>
        <v>1.0058224163027656</v>
      </c>
      <c r="AH774" s="8">
        <f>Z774*AG774*AG773*AG772*AG771</f>
        <v>9.1650100196731259</v>
      </c>
      <c r="AI774" s="19">
        <f t="shared" si="812"/>
        <v>43.580646788745248</v>
      </c>
    </row>
    <row r="775" spans="1:35" x14ac:dyDescent="0.25">
      <c r="B775" s="31">
        <v>35</v>
      </c>
      <c r="C775" s="48">
        <f t="shared" si="803"/>
        <v>37.377729749144137</v>
      </c>
      <c r="D775" s="31">
        <f t="shared" si="804"/>
        <v>0.89494598587434881</v>
      </c>
      <c r="K775" s="13"/>
      <c r="L775" s="6">
        <v>35</v>
      </c>
      <c r="M775" s="1">
        <v>25.28</v>
      </c>
      <c r="N775" s="7">
        <f t="shared" si="805"/>
        <v>24.78</v>
      </c>
      <c r="O775" s="26">
        <v>31.49</v>
      </c>
      <c r="P775" s="26">
        <v>31</v>
      </c>
      <c r="Q775" s="3"/>
      <c r="R775" s="8">
        <f t="shared" si="806"/>
        <v>6.7099999999999973</v>
      </c>
      <c r="S775" s="8">
        <f t="shared" si="807"/>
        <v>6.2199999999999989</v>
      </c>
      <c r="T775" s="8">
        <f>R775/S774</f>
        <v>1.0166666666666666</v>
      </c>
      <c r="U775" s="8">
        <f>M775*T775*T774*T773*T772*T771</f>
        <v>21.665741768884409</v>
      </c>
      <c r="V775" s="19">
        <f t="shared" si="808"/>
        <v>48.221103425071021</v>
      </c>
      <c r="W775" s="13"/>
      <c r="X775" s="13"/>
      <c r="Y775" s="6">
        <v>35</v>
      </c>
      <c r="Z775" s="1">
        <v>8.2100000000000009</v>
      </c>
      <c r="AA775" s="7">
        <f t="shared" si="809"/>
        <v>26.01</v>
      </c>
      <c r="AB775" s="26">
        <v>39.020000000000003</v>
      </c>
      <c r="AC775" s="26">
        <v>37.49</v>
      </c>
      <c r="AD775" s="3"/>
      <c r="AE775" s="8">
        <f t="shared" si="810"/>
        <v>13.010000000000002</v>
      </c>
      <c r="AF775" s="8">
        <f t="shared" si="811"/>
        <v>11.48</v>
      </c>
      <c r="AG775" s="8">
        <f>AE775/AF774</f>
        <v>1.0054095826893354</v>
      </c>
      <c r="AH775" s="8">
        <f>Z775*AG775*AG774*AG773*AG772*AG771</f>
        <v>7.727454020696829</v>
      </c>
      <c r="AI775" s="19">
        <f t="shared" si="812"/>
        <v>36.744907373736702</v>
      </c>
    </row>
    <row r="776" spans="1:35" x14ac:dyDescent="0.25">
      <c r="B776" s="31">
        <v>42</v>
      </c>
      <c r="C776" s="78">
        <f t="shared" si="803"/>
        <v>32.390667445457197</v>
      </c>
      <c r="D776" s="31">
        <f t="shared" si="804"/>
        <v>0.58429899876653024</v>
      </c>
      <c r="K776" s="13"/>
      <c r="L776" s="6">
        <v>42</v>
      </c>
      <c r="M776" s="1">
        <v>21.84</v>
      </c>
      <c r="N776" s="7">
        <f t="shared" si="805"/>
        <v>24.78</v>
      </c>
      <c r="O776" s="26">
        <v>31.06</v>
      </c>
      <c r="P776" s="26">
        <v>30.47</v>
      </c>
      <c r="Q776" s="3"/>
      <c r="R776" s="8">
        <f t="shared" si="806"/>
        <v>6.2799999999999976</v>
      </c>
      <c r="S776" s="8">
        <f t="shared" si="807"/>
        <v>5.6899999999999977</v>
      </c>
      <c r="T776" s="8">
        <f>R776/S775</f>
        <v>1.0096463022508038</v>
      </c>
      <c r="U776" s="8">
        <f>M776*T776*T775*T774*T773*T772*T771</f>
        <v>18.898110585619165</v>
      </c>
      <c r="V776" s="19">
        <f t="shared" si="808"/>
        <v>42.06122988119111</v>
      </c>
      <c r="W776" s="13"/>
      <c r="X776" s="13"/>
      <c r="Y776" s="6">
        <v>42</v>
      </c>
      <c r="Z776" s="1">
        <v>7.12</v>
      </c>
      <c r="AA776" s="7">
        <f t="shared" si="809"/>
        <v>26.01</v>
      </c>
      <c r="AB776" s="26">
        <v>37.53</v>
      </c>
      <c r="AC776" s="26">
        <v>36.479999999999997</v>
      </c>
      <c r="AD776" s="3"/>
      <c r="AE776" s="8">
        <f t="shared" si="810"/>
        <v>11.52</v>
      </c>
      <c r="AF776" s="8">
        <f t="shared" si="811"/>
        <v>10.469999999999995</v>
      </c>
      <c r="AG776" s="8">
        <f>AE776/AF775</f>
        <v>1.0034843205574913</v>
      </c>
      <c r="AH776" s="8">
        <f>Z776*AG776*AG775*AG774*AG773*AG772*AG771</f>
        <v>6.7248694405480203</v>
      </c>
      <c r="AI776" s="19">
        <f t="shared" si="812"/>
        <v>31.977505661188875</v>
      </c>
    </row>
    <row r="777" spans="1:35" x14ac:dyDescent="0.25">
      <c r="K777" s="13"/>
      <c r="L777" s="34"/>
      <c r="M777" s="18"/>
      <c r="N777" s="18"/>
      <c r="O777" s="18"/>
      <c r="P777" s="18"/>
      <c r="Q777" s="18"/>
      <c r="R777" s="33"/>
      <c r="S777" s="33"/>
      <c r="T777" s="45">
        <f>SUM(T771:T776)</f>
        <v>5.8772651232838724</v>
      </c>
      <c r="U777" s="33"/>
      <c r="V777" s="32"/>
      <c r="W777" s="13"/>
      <c r="X777" s="13"/>
      <c r="Y777" s="34"/>
      <c r="Z777" s="18"/>
      <c r="AA777" s="18"/>
      <c r="AB777" s="18"/>
      <c r="AC777" s="18"/>
      <c r="AD777" s="18"/>
      <c r="AE777" s="33"/>
      <c r="AF777" s="33"/>
      <c r="AG777" s="45">
        <f>SUM(AG771:AG776)</f>
        <v>5.9464030169175208</v>
      </c>
      <c r="AH777" s="33"/>
      <c r="AI777" s="32"/>
    </row>
    <row r="778" spans="1:35" ht="15.75" thickBot="1" x14ac:dyDescent="0.3"/>
    <row r="779" spans="1:35" ht="15.75" thickBot="1" x14ac:dyDescent="0.3">
      <c r="A779" s="35">
        <v>38</v>
      </c>
      <c r="B779" s="35" t="s">
        <v>14</v>
      </c>
      <c r="C779" s="35"/>
      <c r="D779" s="35"/>
      <c r="E779" s="35"/>
      <c r="F779" s="35"/>
      <c r="G779" s="35"/>
      <c r="H779" s="35"/>
      <c r="I779" s="35"/>
      <c r="J779" s="35"/>
      <c r="K779" s="15">
        <v>7000</v>
      </c>
      <c r="L779" s="93">
        <v>36548</v>
      </c>
      <c r="M779" s="94"/>
      <c r="N779" s="94"/>
      <c r="O779" s="94"/>
      <c r="P779" s="94"/>
      <c r="Q779" s="94"/>
      <c r="R779" s="94"/>
      <c r="S779" s="94"/>
      <c r="T779" s="94"/>
      <c r="U779" s="94"/>
      <c r="V779" s="95"/>
      <c r="W779" s="13"/>
      <c r="X779" s="15">
        <v>7001</v>
      </c>
      <c r="Y779" s="93">
        <v>36549</v>
      </c>
      <c r="Z779" s="94"/>
      <c r="AA779" s="94"/>
      <c r="AB779" s="94"/>
      <c r="AC779" s="94"/>
      <c r="AD779" s="94"/>
      <c r="AE779" s="94"/>
      <c r="AF779" s="94"/>
      <c r="AG779" s="94"/>
      <c r="AH779" s="94"/>
      <c r="AI779" s="95"/>
    </row>
    <row r="780" spans="1:35" ht="57" x14ac:dyDescent="0.25">
      <c r="B780" s="31" t="s">
        <v>52</v>
      </c>
      <c r="C780" s="31" t="s">
        <v>49</v>
      </c>
      <c r="D780" s="31" t="s">
        <v>50</v>
      </c>
      <c r="K780" s="13"/>
      <c r="L780" s="10" t="s">
        <v>0</v>
      </c>
      <c r="M780" s="11" t="s">
        <v>1</v>
      </c>
      <c r="N780" s="11" t="s">
        <v>2</v>
      </c>
      <c r="O780" s="11" t="s">
        <v>3</v>
      </c>
      <c r="P780" s="12" t="s">
        <v>4</v>
      </c>
      <c r="Q780" s="12" t="s">
        <v>5</v>
      </c>
      <c r="R780" s="11" t="s">
        <v>9</v>
      </c>
      <c r="S780" s="11" t="s">
        <v>10</v>
      </c>
      <c r="T780" s="11" t="s">
        <v>6</v>
      </c>
      <c r="U780" s="11" t="s">
        <v>7</v>
      </c>
      <c r="V780" s="5" t="s">
        <v>8</v>
      </c>
      <c r="W780" s="13"/>
      <c r="X780" s="13"/>
      <c r="Y780" s="10" t="s">
        <v>0</v>
      </c>
      <c r="Z780" s="11" t="s">
        <v>1</v>
      </c>
      <c r="AA780" s="11" t="s">
        <v>2</v>
      </c>
      <c r="AB780" s="11" t="s">
        <v>3</v>
      </c>
      <c r="AC780" s="12" t="s">
        <v>4</v>
      </c>
      <c r="AD780" s="12" t="s">
        <v>5</v>
      </c>
      <c r="AE780" s="11" t="s">
        <v>9</v>
      </c>
      <c r="AF780" s="11" t="s">
        <v>10</v>
      </c>
      <c r="AG780" s="11" t="s">
        <v>6</v>
      </c>
      <c r="AH780" s="11" t="s">
        <v>7</v>
      </c>
      <c r="AI780" s="5" t="s">
        <v>8</v>
      </c>
    </row>
    <row r="781" spans="1:35" x14ac:dyDescent="0.25">
      <c r="B781" s="31">
        <v>0</v>
      </c>
      <c r="C781" s="48">
        <f>AVERAGE(V781,V791)</f>
        <v>100</v>
      </c>
      <c r="D781" s="31">
        <f>STDEV(V781,V791)</f>
        <v>0</v>
      </c>
      <c r="K781" s="13"/>
      <c r="L781" s="6">
        <v>0</v>
      </c>
      <c r="M781" s="1">
        <v>45.13</v>
      </c>
      <c r="N781" s="26">
        <v>26.91</v>
      </c>
      <c r="O781" s="9"/>
      <c r="P781" s="26">
        <v>37.11</v>
      </c>
      <c r="Q781" s="7">
        <f>P781-N781</f>
        <v>10.199999999999999</v>
      </c>
      <c r="R781" s="2"/>
      <c r="S781" s="2"/>
      <c r="T781" s="2"/>
      <c r="U781" s="8">
        <f>M781</f>
        <v>45.13</v>
      </c>
      <c r="V781" s="19">
        <f>100*U781/$M$781</f>
        <v>100</v>
      </c>
      <c r="W781" s="13"/>
      <c r="X781" s="13"/>
      <c r="Y781" s="6">
        <v>0</v>
      </c>
      <c r="Z781" s="1">
        <v>21.92</v>
      </c>
      <c r="AA781" s="26">
        <v>26.97</v>
      </c>
      <c r="AB781" s="9"/>
      <c r="AC781" s="26">
        <v>40.46</v>
      </c>
      <c r="AD781" s="7">
        <f>AC781-AA781</f>
        <v>13.490000000000002</v>
      </c>
      <c r="AE781" s="2"/>
      <c r="AF781" s="2"/>
      <c r="AG781" s="2"/>
      <c r="AH781" s="8">
        <f>Z781</f>
        <v>21.92</v>
      </c>
      <c r="AI781" s="19">
        <f>100*AH781/$Z$781</f>
        <v>99.999999999999986</v>
      </c>
    </row>
    <row r="782" spans="1:35" x14ac:dyDescent="0.25">
      <c r="B782" s="31">
        <v>7</v>
      </c>
      <c r="C782" s="78">
        <f t="shared" ref="C782:C787" si="813">AVERAGE(V782,V792)</f>
        <v>70.194036012268114</v>
      </c>
      <c r="D782" s="31">
        <f t="shared" ref="D782:D787" si="814">STDEV(V782,V792)</f>
        <v>4.8693147474202512</v>
      </c>
      <c r="K782" s="13"/>
      <c r="L782" s="6">
        <v>7</v>
      </c>
      <c r="M782" s="1">
        <v>40.450000000000003</v>
      </c>
      <c r="N782" s="7">
        <f t="shared" ref="N782:N787" si="815">N781</f>
        <v>26.91</v>
      </c>
      <c r="O782" s="27">
        <v>35.29</v>
      </c>
      <c r="P782" s="26">
        <v>34.86</v>
      </c>
      <c r="Q782" s="3"/>
      <c r="R782" s="8">
        <f t="shared" ref="R782:R787" si="816">O782-N782</f>
        <v>8.379999999999999</v>
      </c>
      <c r="S782" s="8">
        <f t="shared" ref="S782:S787" si="817">P782-N782</f>
        <v>7.9499999999999993</v>
      </c>
      <c r="T782" s="8">
        <f>R782/Q781</f>
        <v>0.82156862745098036</v>
      </c>
      <c r="U782" s="8">
        <f>M782*T782</f>
        <v>33.232450980392159</v>
      </c>
      <c r="V782" s="19">
        <f t="shared" ref="V782:V787" si="818">100*U782/$M$781</f>
        <v>73.637161489900635</v>
      </c>
      <c r="W782" s="13"/>
      <c r="X782" s="13"/>
      <c r="Y782" s="6">
        <v>7</v>
      </c>
      <c r="Z782" s="1">
        <v>16.09</v>
      </c>
      <c r="AA782" s="7">
        <f t="shared" ref="AA782:AA787" si="819">AA781</f>
        <v>26.97</v>
      </c>
      <c r="AB782" s="27">
        <v>39.31</v>
      </c>
      <c r="AC782" s="26">
        <v>38.5</v>
      </c>
      <c r="AD782" s="3"/>
      <c r="AE782" s="8">
        <f t="shared" ref="AE782:AE787" si="820">AB782-AA782</f>
        <v>12.340000000000003</v>
      </c>
      <c r="AF782" s="8">
        <f t="shared" ref="AF782:AF787" si="821">AC782-AA782</f>
        <v>11.530000000000001</v>
      </c>
      <c r="AG782" s="8">
        <f>AE782/AD781</f>
        <v>0.9147516679021499</v>
      </c>
      <c r="AH782" s="8">
        <f>Z782*AG782</f>
        <v>14.718354336545591</v>
      </c>
      <c r="AI782" s="19">
        <f t="shared" ref="AI782:AI787" si="822">100*AH782/$Z$781</f>
        <v>67.145777082780981</v>
      </c>
    </row>
    <row r="783" spans="1:35" x14ac:dyDescent="0.25">
      <c r="B783" s="31">
        <v>14</v>
      </c>
      <c r="C783" s="48">
        <f t="shared" si="813"/>
        <v>62.494966971810655</v>
      </c>
      <c r="D783" s="31">
        <f t="shared" si="814"/>
        <v>5.5976092396161379</v>
      </c>
      <c r="K783" s="13"/>
      <c r="L783" s="6">
        <v>14</v>
      </c>
      <c r="M783" s="1">
        <v>36.14</v>
      </c>
      <c r="N783" s="7">
        <f t="shared" si="815"/>
        <v>26.91</v>
      </c>
      <c r="O783" s="27">
        <v>34.94</v>
      </c>
      <c r="P783" s="26">
        <v>34.56</v>
      </c>
      <c r="Q783" s="3"/>
      <c r="R783" s="8">
        <f t="shared" si="816"/>
        <v>8.0299999999999976</v>
      </c>
      <c r="S783" s="8">
        <f t="shared" si="817"/>
        <v>7.6500000000000021</v>
      </c>
      <c r="T783" s="8">
        <f>R783/S782</f>
        <v>1.0100628930817608</v>
      </c>
      <c r="U783" s="8">
        <f>M783*T782*T783</f>
        <v>29.990272487359714</v>
      </c>
      <c r="V783" s="19">
        <f t="shared" si="818"/>
        <v>66.4530744235757</v>
      </c>
      <c r="W783" s="13"/>
      <c r="X783" s="13"/>
      <c r="Y783" s="6">
        <v>14</v>
      </c>
      <c r="Z783" s="1">
        <v>13.28</v>
      </c>
      <c r="AA783" s="7">
        <f t="shared" si="819"/>
        <v>26.97</v>
      </c>
      <c r="AB783" s="27">
        <v>38.56</v>
      </c>
      <c r="AC783" s="26">
        <v>37.67</v>
      </c>
      <c r="AD783" s="3"/>
      <c r="AE783" s="8">
        <f t="shared" si="820"/>
        <v>11.590000000000003</v>
      </c>
      <c r="AF783" s="8">
        <f t="shared" si="821"/>
        <v>10.700000000000003</v>
      </c>
      <c r="AG783" s="8">
        <f>AE783/AF782</f>
        <v>1.0052038161318302</v>
      </c>
      <c r="AH783" s="8">
        <f>Z783*AG782*AG783</f>
        <v>12.211117598915266</v>
      </c>
      <c r="AI783" s="19">
        <f t="shared" si="822"/>
        <v>55.707653279722926</v>
      </c>
    </row>
    <row r="784" spans="1:35" x14ac:dyDescent="0.25">
      <c r="B784" s="31">
        <v>21</v>
      </c>
      <c r="C784" s="48">
        <f t="shared" si="813"/>
        <v>59.672876539025623</v>
      </c>
      <c r="D784" s="31">
        <f t="shared" si="814"/>
        <v>4.922083509745117</v>
      </c>
      <c r="K784" s="13"/>
      <c r="L784" s="6">
        <v>21</v>
      </c>
      <c r="M784" s="1">
        <v>33.99</v>
      </c>
      <c r="N784" s="7">
        <f t="shared" si="815"/>
        <v>26.91</v>
      </c>
      <c r="O784" s="27">
        <v>34.64</v>
      </c>
      <c r="P784" s="26">
        <v>34.24</v>
      </c>
      <c r="Q784" s="3"/>
      <c r="R784" s="8">
        <f t="shared" si="816"/>
        <v>7.73</v>
      </c>
      <c r="S784" s="8">
        <f t="shared" si="817"/>
        <v>7.3300000000000018</v>
      </c>
      <c r="T784" s="8">
        <f>R784/S783</f>
        <v>1.010457516339869</v>
      </c>
      <c r="U784" s="8">
        <f>M784*T784*T783*T782</f>
        <v>28.501091134566032</v>
      </c>
      <c r="V784" s="19">
        <f t="shared" si="818"/>
        <v>63.153315166332881</v>
      </c>
      <c r="W784" s="13"/>
      <c r="X784" s="13"/>
      <c r="Y784" s="6">
        <v>21</v>
      </c>
      <c r="Z784" s="1">
        <v>11.88</v>
      </c>
      <c r="AA784" s="7">
        <f t="shared" si="819"/>
        <v>26.97</v>
      </c>
      <c r="AB784" s="27">
        <v>37.729999999999997</v>
      </c>
      <c r="AC784" s="26">
        <v>36.9</v>
      </c>
      <c r="AD784" s="3"/>
      <c r="AE784" s="8">
        <f t="shared" si="820"/>
        <v>10.759999999999998</v>
      </c>
      <c r="AF784" s="8">
        <f t="shared" si="821"/>
        <v>9.93</v>
      </c>
      <c r="AG784" s="8">
        <f>AE784/AF783</f>
        <v>1.0056074766355136</v>
      </c>
      <c r="AH784" s="8">
        <f>Z784*AG784*AG783*AG782</f>
        <v>10.985055943363776</v>
      </c>
      <c r="AI784" s="19">
        <f t="shared" si="822"/>
        <v>50.114306310966121</v>
      </c>
    </row>
    <row r="785" spans="1:35" x14ac:dyDescent="0.25">
      <c r="B785" s="31">
        <v>28</v>
      </c>
      <c r="C785" s="48">
        <f t="shared" si="813"/>
        <v>52.698364773769939</v>
      </c>
      <c r="D785" s="31">
        <f t="shared" si="814"/>
        <v>3.6747807637112349</v>
      </c>
      <c r="K785" s="13"/>
      <c r="L785" s="6">
        <v>28</v>
      </c>
      <c r="M785" s="1">
        <v>29.6</v>
      </c>
      <c r="N785" s="7">
        <f t="shared" si="815"/>
        <v>26.91</v>
      </c>
      <c r="O785" s="26">
        <v>34.28</v>
      </c>
      <c r="P785" s="26">
        <v>33.869999999999997</v>
      </c>
      <c r="Q785" s="3"/>
      <c r="R785" s="8">
        <f t="shared" si="816"/>
        <v>7.370000000000001</v>
      </c>
      <c r="S785" s="8">
        <f t="shared" si="817"/>
        <v>6.9599999999999973</v>
      </c>
      <c r="T785" s="8">
        <f>R785/S784</f>
        <v>1.005457025920873</v>
      </c>
      <c r="U785" s="8">
        <f>M785*T785*T784*T783*T782</f>
        <v>24.955458102346327</v>
      </c>
      <c r="V785" s="19">
        <f t="shared" si="818"/>
        <v>55.296827171164033</v>
      </c>
      <c r="W785" s="13"/>
      <c r="X785" s="13"/>
      <c r="Y785" s="6">
        <v>28</v>
      </c>
      <c r="Z785" s="1">
        <v>10.47</v>
      </c>
      <c r="AA785" s="7">
        <f t="shared" si="819"/>
        <v>26.97</v>
      </c>
      <c r="AB785" s="26">
        <v>36.909999999999997</v>
      </c>
      <c r="AC785" s="26">
        <v>36.06</v>
      </c>
      <c r="AD785" s="3"/>
      <c r="AE785" s="8">
        <f t="shared" si="820"/>
        <v>9.9399999999999977</v>
      </c>
      <c r="AF785" s="8">
        <f t="shared" si="821"/>
        <v>9.0900000000000034</v>
      </c>
      <c r="AG785" s="8">
        <f>AE785/AF784</f>
        <v>1.0010070493454177</v>
      </c>
      <c r="AH785" s="8">
        <f>Z785*AG785*AG784*AG783*AG782</f>
        <v>9.6910235717918187</v>
      </c>
      <c r="AI785" s="19">
        <f t="shared" si="822"/>
        <v>44.21087395890428</v>
      </c>
    </row>
    <row r="786" spans="1:35" x14ac:dyDescent="0.25">
      <c r="B786" s="31">
        <v>35</v>
      </c>
      <c r="C786" s="48">
        <f t="shared" si="813"/>
        <v>47.769123772383821</v>
      </c>
      <c r="D786" s="31">
        <f t="shared" si="814"/>
        <v>3.3677957154898248</v>
      </c>
      <c r="K786" s="13"/>
      <c r="L786" s="6">
        <v>35</v>
      </c>
      <c r="M786" s="1">
        <v>26.73</v>
      </c>
      <c r="N786" s="7">
        <f t="shared" si="815"/>
        <v>26.91</v>
      </c>
      <c r="O786" s="26">
        <v>33.9</v>
      </c>
      <c r="P786" s="26">
        <v>33.39</v>
      </c>
      <c r="Q786" s="3"/>
      <c r="R786" s="8">
        <f t="shared" si="816"/>
        <v>6.9899999999999984</v>
      </c>
      <c r="S786" s="8">
        <f t="shared" si="817"/>
        <v>6.48</v>
      </c>
      <c r="T786" s="8">
        <f>R786/S785</f>
        <v>1.0043103448275863</v>
      </c>
      <c r="U786" s="8">
        <f>M786*T786*T785*T784*T783*T782</f>
        <v>22.632927401654552</v>
      </c>
      <c r="V786" s="19">
        <f t="shared" si="818"/>
        <v>50.150514960457677</v>
      </c>
      <c r="W786" s="13"/>
      <c r="X786" s="13"/>
      <c r="Y786" s="6">
        <v>35</v>
      </c>
      <c r="Z786" s="1">
        <v>8.9700000000000006</v>
      </c>
      <c r="AA786" s="7">
        <f t="shared" si="819"/>
        <v>26.97</v>
      </c>
      <c r="AB786" s="26">
        <v>36.090000000000003</v>
      </c>
      <c r="AC786" s="26">
        <v>35.06</v>
      </c>
      <c r="AD786" s="3"/>
      <c r="AE786" s="8">
        <f t="shared" si="820"/>
        <v>9.1200000000000045</v>
      </c>
      <c r="AF786" s="8">
        <f t="shared" si="821"/>
        <v>8.0900000000000034</v>
      </c>
      <c r="AG786" s="8">
        <f>AE786/AF785</f>
        <v>1.0033003300330035</v>
      </c>
      <c r="AH786" s="8">
        <f>Z786*AG786*AG785*AG784*AG783*AG782</f>
        <v>8.3300261811832907</v>
      </c>
      <c r="AI786" s="19">
        <f t="shared" si="822"/>
        <v>38.001944257223037</v>
      </c>
    </row>
    <row r="787" spans="1:35" x14ac:dyDescent="0.25">
      <c r="B787" s="31">
        <v>42</v>
      </c>
      <c r="C787" s="78">
        <f t="shared" si="813"/>
        <v>42.524319709951982</v>
      </c>
      <c r="D787" s="31">
        <f t="shared" si="814"/>
        <v>3.2193082437328608</v>
      </c>
      <c r="K787" s="13"/>
      <c r="L787" s="6">
        <v>42</v>
      </c>
      <c r="M787" s="1">
        <v>23.48</v>
      </c>
      <c r="N787" s="7">
        <f t="shared" si="815"/>
        <v>26.91</v>
      </c>
      <c r="O787" s="26">
        <v>33.5</v>
      </c>
      <c r="P787" s="26">
        <v>32.96</v>
      </c>
      <c r="Q787" s="3"/>
      <c r="R787" s="8">
        <f t="shared" si="816"/>
        <v>6.59</v>
      </c>
      <c r="S787" s="8">
        <f t="shared" si="817"/>
        <v>6.0500000000000007</v>
      </c>
      <c r="T787" s="8">
        <f>R787/S786</f>
        <v>1.0169753086419753</v>
      </c>
      <c r="U787" s="8">
        <f>M787*T787*T786*T785*T784*T783*T782</f>
        <v>20.21856240864113</v>
      </c>
      <c r="V787" s="24">
        <f t="shared" si="818"/>
        <v>44.800714399825239</v>
      </c>
      <c r="W787" s="13"/>
      <c r="X787" s="13"/>
      <c r="Y787" s="6">
        <v>42</v>
      </c>
      <c r="Z787" s="1">
        <v>7.97</v>
      </c>
      <c r="AA787" s="7">
        <f t="shared" si="819"/>
        <v>26.97</v>
      </c>
      <c r="AB787" s="26">
        <v>35.11</v>
      </c>
      <c r="AC787" s="26">
        <v>34.090000000000003</v>
      </c>
      <c r="AD787" s="3"/>
      <c r="AE787" s="8">
        <f t="shared" si="820"/>
        <v>8.14</v>
      </c>
      <c r="AF787" s="8">
        <f t="shared" si="821"/>
        <v>7.1200000000000045</v>
      </c>
      <c r="AG787" s="8">
        <f>AE787/AF786</f>
        <v>1.006180469715698</v>
      </c>
      <c r="AH787" s="8">
        <f>Z787*AG787*AG786*AG785*AG784*AG783*AG782</f>
        <v>7.4471161601053151</v>
      </c>
      <c r="AI787" s="24">
        <f t="shared" si="822"/>
        <v>33.97407007347315</v>
      </c>
    </row>
    <row r="788" spans="1:35" ht="15.75" thickBot="1" x14ac:dyDescent="0.3">
      <c r="T788" s="45">
        <f>SUM(T782:T787)</f>
        <v>5.8688317162630455</v>
      </c>
      <c r="AG788" s="45">
        <f>SUM(AG782:AG787)</f>
        <v>5.9360508097636124</v>
      </c>
      <c r="AI788" s="19"/>
    </row>
    <row r="789" spans="1:35" ht="15.75" thickBot="1" x14ac:dyDescent="0.3">
      <c r="K789" s="15">
        <v>7000</v>
      </c>
      <c r="L789" s="93">
        <v>36550</v>
      </c>
      <c r="M789" s="94"/>
      <c r="N789" s="94"/>
      <c r="O789" s="94"/>
      <c r="P789" s="94"/>
      <c r="Q789" s="94"/>
      <c r="R789" s="94"/>
      <c r="S789" s="94"/>
      <c r="T789" s="94"/>
      <c r="U789" s="94"/>
      <c r="V789" s="95"/>
      <c r="W789" s="13"/>
      <c r="X789" s="15">
        <v>7001</v>
      </c>
      <c r="Y789" s="93">
        <v>36551</v>
      </c>
      <c r="Z789" s="94"/>
      <c r="AA789" s="94"/>
      <c r="AB789" s="94"/>
      <c r="AC789" s="94"/>
      <c r="AD789" s="94"/>
      <c r="AE789" s="94"/>
      <c r="AF789" s="94"/>
      <c r="AG789" s="94"/>
      <c r="AH789" s="94"/>
      <c r="AI789" s="95"/>
    </row>
    <row r="790" spans="1:35" ht="57" x14ac:dyDescent="0.25">
      <c r="B790" s="31" t="s">
        <v>51</v>
      </c>
      <c r="C790" s="31" t="s">
        <v>49</v>
      </c>
      <c r="D790" s="31" t="s">
        <v>50</v>
      </c>
      <c r="K790" s="13"/>
      <c r="L790" s="10" t="s">
        <v>0</v>
      </c>
      <c r="M790" s="11" t="s">
        <v>1</v>
      </c>
      <c r="N790" s="11" t="s">
        <v>2</v>
      </c>
      <c r="O790" s="11" t="s">
        <v>3</v>
      </c>
      <c r="P790" s="12" t="s">
        <v>4</v>
      </c>
      <c r="Q790" s="12" t="s">
        <v>5</v>
      </c>
      <c r="R790" s="11" t="s">
        <v>9</v>
      </c>
      <c r="S790" s="11" t="s">
        <v>10</v>
      </c>
      <c r="T790" s="11" t="s">
        <v>6</v>
      </c>
      <c r="U790" s="11" t="s">
        <v>7</v>
      </c>
      <c r="V790" s="5" t="s">
        <v>8</v>
      </c>
      <c r="W790" s="13"/>
      <c r="X790" s="13"/>
      <c r="Y790" s="10" t="s">
        <v>0</v>
      </c>
      <c r="Z790" s="11" t="s">
        <v>1</v>
      </c>
      <c r="AA790" s="11" t="s">
        <v>2</v>
      </c>
      <c r="AB790" s="11" t="s">
        <v>3</v>
      </c>
      <c r="AC790" s="12" t="s">
        <v>4</v>
      </c>
      <c r="AD790" s="12" t="s">
        <v>5</v>
      </c>
      <c r="AE790" s="11" t="s">
        <v>9</v>
      </c>
      <c r="AF790" s="11" t="s">
        <v>10</v>
      </c>
      <c r="AG790" s="11" t="s">
        <v>6</v>
      </c>
      <c r="AH790" s="11" t="s">
        <v>7</v>
      </c>
      <c r="AI790" s="5" t="s">
        <v>8</v>
      </c>
    </row>
    <row r="791" spans="1:35" x14ac:dyDescent="0.25">
      <c r="B791" s="31">
        <v>0</v>
      </c>
      <c r="C791" s="48">
        <f>AVERAGE(AI781,AI791)</f>
        <v>100</v>
      </c>
      <c r="D791" s="31">
        <f>STDEV(AI781,AI791)</f>
        <v>1.4210854715202004E-14</v>
      </c>
      <c r="K791" s="13"/>
      <c r="L791" s="6">
        <v>0</v>
      </c>
      <c r="M791" s="1">
        <v>47.49</v>
      </c>
      <c r="N791" s="26">
        <v>25.93</v>
      </c>
      <c r="O791" s="9"/>
      <c r="P791" s="26">
        <v>39.42</v>
      </c>
      <c r="Q791" s="7">
        <f>P791-N791</f>
        <v>13.490000000000002</v>
      </c>
      <c r="R791" s="2"/>
      <c r="S791" s="2"/>
      <c r="T791" s="2"/>
      <c r="U791" s="8">
        <f>M791</f>
        <v>47.49</v>
      </c>
      <c r="V791" s="19">
        <f>100*U791/$M$791</f>
        <v>100</v>
      </c>
      <c r="W791" s="13"/>
      <c r="X791" s="13"/>
      <c r="Y791" s="6">
        <v>0</v>
      </c>
      <c r="Z791" s="1">
        <v>19.63</v>
      </c>
      <c r="AA791" s="26">
        <v>26.01</v>
      </c>
      <c r="AB791" s="9"/>
      <c r="AC791" s="26">
        <v>39.950000000000003</v>
      </c>
      <c r="AD791" s="7">
        <f>AC791-AA791</f>
        <v>13.940000000000001</v>
      </c>
      <c r="AE791" s="2"/>
      <c r="AF791" s="2"/>
      <c r="AG791" s="2"/>
      <c r="AH791" s="8">
        <f>Z791</f>
        <v>19.63</v>
      </c>
      <c r="AI791" s="19">
        <f>100*AH791/$Z$791</f>
        <v>100</v>
      </c>
    </row>
    <row r="792" spans="1:35" x14ac:dyDescent="0.25">
      <c r="B792" s="31">
        <v>7</v>
      </c>
      <c r="C792" s="78">
        <f t="shared" ref="C792:C797" si="823">AVERAGE(AI782,AI792)</f>
        <v>67.889963904766461</v>
      </c>
      <c r="D792" s="31">
        <f t="shared" ref="D792:D797" si="824">STDEV(AI782,AI792)</f>
        <v>1.0524390965911976</v>
      </c>
      <c r="K792" s="13"/>
      <c r="L792" s="6">
        <v>7</v>
      </c>
      <c r="M792" s="1">
        <v>38.770000000000003</v>
      </c>
      <c r="N792" s="7">
        <f t="shared" ref="N792:N797" si="825">N791</f>
        <v>25.93</v>
      </c>
      <c r="O792" s="27">
        <v>36.96</v>
      </c>
      <c r="P792" s="26">
        <v>36.72</v>
      </c>
      <c r="Q792" s="3"/>
      <c r="R792" s="8">
        <f t="shared" ref="R792:R797" si="826">O792-N792</f>
        <v>11.030000000000001</v>
      </c>
      <c r="S792" s="8">
        <f t="shared" ref="S792:S797" si="827">P792-N792</f>
        <v>10.79</v>
      </c>
      <c r="T792" s="8">
        <f>R792/Q791</f>
        <v>0.81764269829503333</v>
      </c>
      <c r="U792" s="8">
        <f>M792*T792</f>
        <v>31.700007412898444</v>
      </c>
      <c r="V792" s="19">
        <f t="shared" ref="V792:V797" si="828">100*U792/$M$791</f>
        <v>66.750910534635594</v>
      </c>
      <c r="W792" s="13"/>
      <c r="X792" s="13"/>
      <c r="Y792" s="6">
        <v>7</v>
      </c>
      <c r="Z792" s="1">
        <v>14.8</v>
      </c>
      <c r="AA792" s="7">
        <f t="shared" ref="AA792:AA797" si="829">AA791</f>
        <v>26.01</v>
      </c>
      <c r="AB792" s="27">
        <v>38.700000000000003</v>
      </c>
      <c r="AC792" s="26">
        <v>38.049999999999997</v>
      </c>
      <c r="AD792" s="3"/>
      <c r="AE792" s="8">
        <f t="shared" ref="AE792:AE797" si="830">AB792-AA792</f>
        <v>12.690000000000001</v>
      </c>
      <c r="AF792" s="8">
        <f t="shared" ref="AF792:AF797" si="831">AC792-AA792</f>
        <v>12.039999999999996</v>
      </c>
      <c r="AG792" s="8">
        <f>AE792/AD791</f>
        <v>0.91032998565279766</v>
      </c>
      <c r="AH792" s="8">
        <f>Z792*AG792</f>
        <v>13.472883787661406</v>
      </c>
      <c r="AI792" s="19">
        <f t="shared" ref="AI792:AI797" si="832">100*AH792/$Z$791</f>
        <v>68.63415072675194</v>
      </c>
    </row>
    <row r="793" spans="1:35" x14ac:dyDescent="0.25">
      <c r="B793" s="31">
        <v>14</v>
      </c>
      <c r="C793" s="48">
        <f t="shared" si="823"/>
        <v>56.631122441541876</v>
      </c>
      <c r="D793" s="31">
        <f t="shared" si="824"/>
        <v>1.3059826130776786</v>
      </c>
      <c r="K793" s="13"/>
      <c r="L793" s="6">
        <v>14</v>
      </c>
      <c r="M793" s="1">
        <v>33.78</v>
      </c>
      <c r="N793" s="7">
        <f t="shared" si="825"/>
        <v>25.93</v>
      </c>
      <c r="O793" s="27">
        <v>36.79</v>
      </c>
      <c r="P793" s="26">
        <v>36.409999999999997</v>
      </c>
      <c r="Q793" s="3"/>
      <c r="R793" s="8">
        <f t="shared" si="826"/>
        <v>10.86</v>
      </c>
      <c r="S793" s="8">
        <f t="shared" si="827"/>
        <v>10.479999999999997</v>
      </c>
      <c r="T793" s="8">
        <f>R793/S792</f>
        <v>1.0064874884151993</v>
      </c>
      <c r="U793" s="8">
        <f>M793*T792*T793</f>
        <v>27.799154586069662</v>
      </c>
      <c r="V793" s="19">
        <f t="shared" si="828"/>
        <v>58.53685952004561</v>
      </c>
      <c r="W793" s="13"/>
      <c r="X793" s="13"/>
      <c r="Y793" s="6">
        <v>14</v>
      </c>
      <c r="Z793" s="1">
        <v>12.38</v>
      </c>
      <c r="AA793" s="7">
        <f t="shared" si="829"/>
        <v>26.01</v>
      </c>
      <c r="AB793" s="27">
        <v>38.08</v>
      </c>
      <c r="AC793" s="26">
        <v>37.229999999999997</v>
      </c>
      <c r="AD793" s="3"/>
      <c r="AE793" s="8">
        <f t="shared" si="830"/>
        <v>12.069999999999997</v>
      </c>
      <c r="AF793" s="8">
        <f t="shared" si="831"/>
        <v>11.219999999999995</v>
      </c>
      <c r="AG793" s="8">
        <f>AE793/AF792</f>
        <v>1.0024916943521596</v>
      </c>
      <c r="AH793" s="8">
        <f>Z793*AG792*AG793</f>
        <v>11.29796633173973</v>
      </c>
      <c r="AI793" s="19">
        <f t="shared" si="832"/>
        <v>57.554591603360834</v>
      </c>
    </row>
    <row r="794" spans="1:35" x14ac:dyDescent="0.25">
      <c r="B794" s="31">
        <v>21</v>
      </c>
      <c r="C794" s="48">
        <f t="shared" si="823"/>
        <v>51.745383303387598</v>
      </c>
      <c r="D794" s="31">
        <f t="shared" si="824"/>
        <v>2.3066912039571652</v>
      </c>
      <c r="K794" s="13"/>
      <c r="L794" s="6">
        <v>21</v>
      </c>
      <c r="M794" s="1">
        <v>32.06</v>
      </c>
      <c r="N794" s="7">
        <f t="shared" si="825"/>
        <v>25.93</v>
      </c>
      <c r="O794" s="27">
        <v>36.53</v>
      </c>
      <c r="P794" s="26">
        <v>36.06</v>
      </c>
      <c r="Q794" s="3"/>
      <c r="R794" s="8">
        <f t="shared" si="826"/>
        <v>10.600000000000001</v>
      </c>
      <c r="S794" s="8">
        <f t="shared" si="827"/>
        <v>10.130000000000003</v>
      </c>
      <c r="T794" s="8">
        <f>R794/S793</f>
        <v>1.0114503816793898</v>
      </c>
      <c r="U794" s="8">
        <f>M794*T794*T793*T792</f>
        <v>26.685788764275056</v>
      </c>
      <c r="V794" s="19">
        <f t="shared" si="828"/>
        <v>56.192437911718372</v>
      </c>
      <c r="W794" s="13"/>
      <c r="X794" s="13"/>
      <c r="Y794" s="6">
        <v>21</v>
      </c>
      <c r="Z794" s="1">
        <v>11.4</v>
      </c>
      <c r="AA794" s="7">
        <f t="shared" si="829"/>
        <v>26.01</v>
      </c>
      <c r="AB794" s="27">
        <v>37.31</v>
      </c>
      <c r="AC794" s="26">
        <v>36.43</v>
      </c>
      <c r="AD794" s="3"/>
      <c r="AE794" s="8">
        <f t="shared" si="830"/>
        <v>11.3</v>
      </c>
      <c r="AF794" s="8">
        <f t="shared" si="831"/>
        <v>10.419999999999998</v>
      </c>
      <c r="AG794" s="8">
        <f>AE794/AF793</f>
        <v>1.007130124777184</v>
      </c>
      <c r="AH794" s="8">
        <f>Z794*AG794*AG793*AG792</f>
        <v>10.47779915606732</v>
      </c>
      <c r="AI794" s="19">
        <f t="shared" si="832"/>
        <v>53.376460295809068</v>
      </c>
    </row>
    <row r="795" spans="1:35" x14ac:dyDescent="0.25">
      <c r="B795" s="31">
        <v>28</v>
      </c>
      <c r="C795" s="48">
        <f t="shared" si="823"/>
        <v>44.525006172393823</v>
      </c>
      <c r="D795" s="31">
        <f t="shared" si="824"/>
        <v>0.44425003669519258</v>
      </c>
      <c r="K795" s="13"/>
      <c r="L795" s="6">
        <v>28</v>
      </c>
      <c r="M795" s="1">
        <v>28.36</v>
      </c>
      <c r="N795" s="7">
        <f t="shared" si="825"/>
        <v>25.93</v>
      </c>
      <c r="O795" s="26">
        <v>36.14</v>
      </c>
      <c r="P795" s="26">
        <v>35.71</v>
      </c>
      <c r="Q795" s="3"/>
      <c r="R795" s="8">
        <f t="shared" si="826"/>
        <v>10.210000000000001</v>
      </c>
      <c r="S795" s="8">
        <f t="shared" si="827"/>
        <v>9.7800000000000011</v>
      </c>
      <c r="T795" s="8">
        <f>R795/S794</f>
        <v>1.0078973346495557</v>
      </c>
      <c r="U795" s="8">
        <f>M795*T795*T794*T793*T792</f>
        <v>23.792443638540888</v>
      </c>
      <c r="V795" s="19">
        <f t="shared" si="828"/>
        <v>50.099902376375844</v>
      </c>
      <c r="W795" s="13"/>
      <c r="X795" s="13"/>
      <c r="Y795" s="6">
        <v>28</v>
      </c>
      <c r="Z795" s="1">
        <v>9.5399999999999991</v>
      </c>
      <c r="AA795" s="7">
        <f t="shared" si="829"/>
        <v>26.01</v>
      </c>
      <c r="AB795" s="26">
        <v>36.47</v>
      </c>
      <c r="AC795" s="26">
        <v>35.619999999999997</v>
      </c>
      <c r="AD795" s="3"/>
      <c r="AE795" s="8">
        <f t="shared" si="830"/>
        <v>10.459999999999997</v>
      </c>
      <c r="AF795" s="8">
        <f t="shared" si="831"/>
        <v>9.6099999999999959</v>
      </c>
      <c r="AG795" s="8">
        <f>AE795/AF794</f>
        <v>1.0038387715930901</v>
      </c>
      <c r="AH795" s="8">
        <f>Z795*AG795*AG794*AG793*AG792</f>
        <v>8.8019228651489048</v>
      </c>
      <c r="AI795" s="19">
        <f t="shared" si="832"/>
        <v>44.839138385883366</v>
      </c>
    </row>
    <row r="796" spans="1:35" x14ac:dyDescent="0.25">
      <c r="B796" s="31">
        <v>35</v>
      </c>
      <c r="C796" s="48">
        <f t="shared" si="823"/>
        <v>39.550495405291272</v>
      </c>
      <c r="D796" s="31">
        <f t="shared" si="824"/>
        <v>2.1899820356265245</v>
      </c>
      <c r="K796" s="13"/>
      <c r="L796" s="73">
        <v>34</v>
      </c>
      <c r="M796" s="1">
        <v>25.51</v>
      </c>
      <c r="N796" s="7">
        <f t="shared" si="825"/>
        <v>25.93</v>
      </c>
      <c r="O796" s="26">
        <v>35.78</v>
      </c>
      <c r="P796" s="26">
        <v>35.25</v>
      </c>
      <c r="Q796" s="3"/>
      <c r="R796" s="8">
        <f t="shared" si="826"/>
        <v>9.8500000000000014</v>
      </c>
      <c r="S796" s="8">
        <f t="shared" si="827"/>
        <v>9.32</v>
      </c>
      <c r="T796" s="8">
        <f>R796/S795</f>
        <v>1.007157464212679</v>
      </c>
      <c r="U796" s="8">
        <f>M796*T796*T795*T794*T793*T792</f>
        <v>21.554634204288803</v>
      </c>
      <c r="V796" s="19">
        <f t="shared" si="828"/>
        <v>45.387732584309965</v>
      </c>
      <c r="W796" s="13"/>
      <c r="X796" s="13"/>
      <c r="Y796" s="73">
        <v>34</v>
      </c>
      <c r="Z796" s="1">
        <v>8.69</v>
      </c>
      <c r="AA796" s="7">
        <f t="shared" si="829"/>
        <v>26.01</v>
      </c>
      <c r="AB796" s="26">
        <v>35.68</v>
      </c>
      <c r="AC796" s="26">
        <v>34.64</v>
      </c>
      <c r="AD796" s="3"/>
      <c r="AE796" s="8">
        <f t="shared" si="830"/>
        <v>9.6699999999999982</v>
      </c>
      <c r="AF796" s="8">
        <f t="shared" si="831"/>
        <v>8.629999999999999</v>
      </c>
      <c r="AG796" s="8">
        <f>AE796/AF795</f>
        <v>1.0062434963579607</v>
      </c>
      <c r="AH796" s="8">
        <f>Z796*AG796*AG795*AG794*AG793*AG792</f>
        <v>8.0677428384244703</v>
      </c>
      <c r="AI796" s="19">
        <f t="shared" si="832"/>
        <v>41.099046553359507</v>
      </c>
    </row>
    <row r="797" spans="1:35" x14ac:dyDescent="0.25">
      <c r="B797" s="31">
        <v>42</v>
      </c>
      <c r="C797" s="78">
        <f t="shared" si="823"/>
        <v>35.94314527481199</v>
      </c>
      <c r="D797" s="31">
        <f t="shared" si="824"/>
        <v>2.7846928550659191</v>
      </c>
      <c r="K797" s="13"/>
      <c r="L797" s="6">
        <v>42</v>
      </c>
      <c r="M797" s="1">
        <v>22.31</v>
      </c>
      <c r="N797" s="7">
        <f t="shared" si="825"/>
        <v>25.93</v>
      </c>
      <c r="O797" s="26">
        <v>35.380000000000003</v>
      </c>
      <c r="P797" s="26">
        <v>34.79</v>
      </c>
      <c r="Q797" s="3"/>
      <c r="R797" s="8">
        <f t="shared" si="826"/>
        <v>9.4500000000000028</v>
      </c>
      <c r="S797" s="8">
        <f t="shared" si="827"/>
        <v>8.86</v>
      </c>
      <c r="T797" s="8">
        <f>R797/S796</f>
        <v>1.0139484978540776</v>
      </c>
      <c r="U797" s="8">
        <f>M797*T797*T796*T795*T794*T793*T792</f>
        <v>19.113739592035383</v>
      </c>
      <c r="V797" s="24">
        <f t="shared" si="828"/>
        <v>40.247925020078718</v>
      </c>
      <c r="W797" s="13"/>
      <c r="X797" s="13"/>
      <c r="Y797" s="6">
        <v>42</v>
      </c>
      <c r="Z797" s="1">
        <v>7.97</v>
      </c>
      <c r="AA797" s="7">
        <f t="shared" si="829"/>
        <v>26.01</v>
      </c>
      <c r="AB797" s="26">
        <v>34.69</v>
      </c>
      <c r="AC797" s="26">
        <v>33.64</v>
      </c>
      <c r="AD797" s="3"/>
      <c r="AE797" s="8">
        <f t="shared" si="830"/>
        <v>8.6799999999999962</v>
      </c>
      <c r="AF797" s="8">
        <f t="shared" si="831"/>
        <v>7.629999999999999</v>
      </c>
      <c r="AG797" s="8">
        <f>AE797/AF796</f>
        <v>1.0057937427578212</v>
      </c>
      <c r="AH797" s="8">
        <f>Z797*AG797*AG796*AG795*AG794*AG793*AG792</f>
        <v>7.442168879468408</v>
      </c>
      <c r="AI797" s="24">
        <f t="shared" si="832"/>
        <v>37.912220476150829</v>
      </c>
    </row>
    <row r="798" spans="1:35" x14ac:dyDescent="0.25">
      <c r="K798" s="13"/>
      <c r="L798" s="34"/>
      <c r="M798" s="18"/>
      <c r="N798" s="18"/>
      <c r="O798" s="18"/>
      <c r="P798" s="18"/>
      <c r="Q798" s="18"/>
      <c r="R798" s="33"/>
      <c r="S798" s="33"/>
      <c r="T798" s="45">
        <f>SUM(T792:T797)</f>
        <v>5.864583865105935</v>
      </c>
      <c r="U798" s="33"/>
      <c r="V798" s="32"/>
      <c r="W798" s="13"/>
      <c r="X798" s="13"/>
      <c r="Y798" s="34"/>
      <c r="Z798" s="18"/>
      <c r="AA798" s="18"/>
      <c r="AB798" s="18"/>
      <c r="AC798" s="18"/>
      <c r="AD798" s="18"/>
      <c r="AE798" s="33"/>
      <c r="AF798" s="33"/>
      <c r="AG798" s="45">
        <f>SUM(AG792:AG797)</f>
        <v>5.9358278154910131</v>
      </c>
      <c r="AH798" s="33"/>
      <c r="AI798" s="32"/>
    </row>
    <row r="799" spans="1:35" ht="15.75" thickBot="1" x14ac:dyDescent="0.3"/>
    <row r="800" spans="1:35" ht="15.75" thickBot="1" x14ac:dyDescent="0.3">
      <c r="A800" s="35">
        <v>39</v>
      </c>
      <c r="B800" s="35" t="s">
        <v>13</v>
      </c>
      <c r="C800" s="35"/>
      <c r="D800" s="35"/>
      <c r="E800" s="35"/>
      <c r="F800" s="35"/>
      <c r="G800" s="35"/>
      <c r="H800" s="35"/>
      <c r="I800" s="35"/>
      <c r="J800" s="35"/>
      <c r="K800" s="15">
        <v>7000</v>
      </c>
      <c r="L800" s="93">
        <v>36845</v>
      </c>
      <c r="M800" s="94"/>
      <c r="N800" s="94"/>
      <c r="O800" s="94"/>
      <c r="P800" s="94"/>
      <c r="Q800" s="94"/>
      <c r="R800" s="94"/>
      <c r="S800" s="94"/>
      <c r="T800" s="94"/>
      <c r="U800" s="94"/>
      <c r="V800" s="95"/>
      <c r="W800" s="13"/>
      <c r="X800" s="15">
        <v>7001</v>
      </c>
      <c r="Y800" s="93">
        <v>36846</v>
      </c>
      <c r="Z800" s="94"/>
      <c r="AA800" s="94"/>
      <c r="AB800" s="94"/>
      <c r="AC800" s="94"/>
      <c r="AD800" s="94"/>
      <c r="AE800" s="94"/>
      <c r="AF800" s="94"/>
      <c r="AG800" s="94"/>
      <c r="AH800" s="94"/>
      <c r="AI800" s="95"/>
    </row>
    <row r="801" spans="2:35" ht="57" x14ac:dyDescent="0.25">
      <c r="B801" s="31" t="s">
        <v>52</v>
      </c>
      <c r="C801" s="31" t="s">
        <v>49</v>
      </c>
      <c r="D801" s="31" t="s">
        <v>50</v>
      </c>
      <c r="K801" s="13"/>
      <c r="L801" s="10" t="s">
        <v>0</v>
      </c>
      <c r="M801" s="11" t="s">
        <v>1</v>
      </c>
      <c r="N801" s="11" t="s">
        <v>2</v>
      </c>
      <c r="O801" s="11" t="s">
        <v>3</v>
      </c>
      <c r="P801" s="12" t="s">
        <v>4</v>
      </c>
      <c r="Q801" s="12" t="s">
        <v>5</v>
      </c>
      <c r="R801" s="11" t="s">
        <v>9</v>
      </c>
      <c r="S801" s="11" t="s">
        <v>10</v>
      </c>
      <c r="T801" s="11" t="s">
        <v>6</v>
      </c>
      <c r="U801" s="11" t="s">
        <v>7</v>
      </c>
      <c r="V801" s="5" t="s">
        <v>8</v>
      </c>
      <c r="W801" s="13"/>
      <c r="X801" s="13"/>
      <c r="Y801" s="10" t="s">
        <v>0</v>
      </c>
      <c r="Z801" s="11" t="s">
        <v>1</v>
      </c>
      <c r="AA801" s="11" t="s">
        <v>2</v>
      </c>
      <c r="AB801" s="11" t="s">
        <v>3</v>
      </c>
      <c r="AC801" s="12" t="s">
        <v>4</v>
      </c>
      <c r="AD801" s="12" t="s">
        <v>5</v>
      </c>
      <c r="AE801" s="11" t="s">
        <v>9</v>
      </c>
      <c r="AF801" s="11" t="s">
        <v>10</v>
      </c>
      <c r="AG801" s="11" t="s">
        <v>6</v>
      </c>
      <c r="AH801" s="11" t="s">
        <v>7</v>
      </c>
      <c r="AI801" s="5" t="s">
        <v>8</v>
      </c>
    </row>
    <row r="802" spans="2:35" x14ac:dyDescent="0.25">
      <c r="B802" s="31">
        <v>0</v>
      </c>
      <c r="C802" s="48">
        <f>AVERAGE(V802,V812)</f>
        <v>100</v>
      </c>
      <c r="D802" s="31">
        <f>STDEV(V802,V812)</f>
        <v>0</v>
      </c>
      <c r="K802" s="13"/>
      <c r="L802" s="6">
        <v>0</v>
      </c>
      <c r="M802" s="1">
        <v>46.32</v>
      </c>
      <c r="N802" s="26">
        <v>25.38</v>
      </c>
      <c r="O802" s="9"/>
      <c r="P802" s="26">
        <v>40.35</v>
      </c>
      <c r="Q802" s="7">
        <f>P802-N802</f>
        <v>14.970000000000002</v>
      </c>
      <c r="R802" s="2"/>
      <c r="S802" s="2"/>
      <c r="T802" s="2"/>
      <c r="U802" s="8">
        <f>M802</f>
        <v>46.32</v>
      </c>
      <c r="V802" s="19">
        <f>100*U802/$M$802</f>
        <v>100</v>
      </c>
      <c r="W802" s="13"/>
      <c r="X802" s="13"/>
      <c r="Y802" s="6">
        <v>0</v>
      </c>
      <c r="Z802" s="1">
        <v>21.49</v>
      </c>
      <c r="AA802" s="26">
        <v>24.63</v>
      </c>
      <c r="AB802" s="9"/>
      <c r="AC802" s="26">
        <v>36.090000000000003</v>
      </c>
      <c r="AD802" s="7">
        <f>AC802-AA802</f>
        <v>11.460000000000004</v>
      </c>
      <c r="AE802" s="2"/>
      <c r="AF802" s="2"/>
      <c r="AG802" s="2"/>
      <c r="AH802" s="8">
        <f>Z802</f>
        <v>21.49</v>
      </c>
      <c r="AI802" s="19">
        <f>100*AH802/$Z$802</f>
        <v>100.00000000000001</v>
      </c>
    </row>
    <row r="803" spans="2:35" x14ac:dyDescent="0.25">
      <c r="B803" s="31">
        <v>7</v>
      </c>
      <c r="C803" s="78">
        <f t="shared" ref="C803:C808" si="833">AVERAGE(V803,V813)</f>
        <v>67.753178978307389</v>
      </c>
      <c r="D803" s="31">
        <f t="shared" ref="D803:D808" si="834">STDEV(V803,V813)</f>
        <v>4.2127004838787343</v>
      </c>
      <c r="K803" s="13"/>
      <c r="L803" s="6">
        <v>7</v>
      </c>
      <c r="M803" s="1">
        <v>40.770000000000003</v>
      </c>
      <c r="N803" s="7">
        <f t="shared" ref="N803:N808" si="835">N802</f>
        <v>25.38</v>
      </c>
      <c r="O803" s="27">
        <v>37.409999999999997</v>
      </c>
      <c r="P803" s="26">
        <v>37.04</v>
      </c>
      <c r="Q803" s="3"/>
      <c r="R803" s="8">
        <f t="shared" ref="R803:R808" si="836">O803-N803</f>
        <v>12.029999999999998</v>
      </c>
      <c r="S803" s="8">
        <f t="shared" ref="S803:S808" si="837">P803-N803</f>
        <v>11.66</v>
      </c>
      <c r="T803" s="8">
        <f>R803/Q802</f>
        <v>0.80360721442885741</v>
      </c>
      <c r="U803" s="8">
        <f>M803*T803</f>
        <v>32.76306613226452</v>
      </c>
      <c r="V803" s="19">
        <f t="shared" ref="V803:V808" si="838">100*U803/$M$802</f>
        <v>70.732008057565892</v>
      </c>
      <c r="W803" s="13"/>
      <c r="X803" s="13"/>
      <c r="Y803" s="6">
        <v>7</v>
      </c>
      <c r="Z803" s="1">
        <v>15.86</v>
      </c>
      <c r="AA803" s="7">
        <f t="shared" ref="AA803:AA808" si="839">AA802</f>
        <v>24.63</v>
      </c>
      <c r="AB803" s="27">
        <v>35.03</v>
      </c>
      <c r="AC803" s="26">
        <v>34.31</v>
      </c>
      <c r="AD803" s="3"/>
      <c r="AE803" s="8">
        <f t="shared" ref="AE803:AE808" si="840">AB803-AA803</f>
        <v>10.400000000000002</v>
      </c>
      <c r="AF803" s="8">
        <f t="shared" ref="AF803:AF808" si="841">AC803-AA803</f>
        <v>9.6800000000000033</v>
      </c>
      <c r="AG803" s="8">
        <f>AE803/AD802</f>
        <v>0.90750436300174508</v>
      </c>
      <c r="AH803" s="8">
        <f>Z803*AG803</f>
        <v>14.393019197207677</v>
      </c>
      <c r="AI803" s="19">
        <f t="shared" ref="AI803:AI808" si="842">100*AH803/$Z$802</f>
        <v>66.97542669710414</v>
      </c>
    </row>
    <row r="804" spans="2:35" x14ac:dyDescent="0.25">
      <c r="B804" s="31">
        <v>14</v>
      </c>
      <c r="C804" s="48">
        <f t="shared" si="833"/>
        <v>58.348712294663372</v>
      </c>
      <c r="D804" s="31">
        <f t="shared" si="834"/>
        <v>0.45516346589242612</v>
      </c>
      <c r="K804" s="13"/>
      <c r="L804" s="6">
        <v>14</v>
      </c>
      <c r="M804" s="1">
        <v>33.36</v>
      </c>
      <c r="N804" s="7">
        <f t="shared" si="835"/>
        <v>25.38</v>
      </c>
      <c r="O804" s="27">
        <v>37.200000000000003</v>
      </c>
      <c r="P804" s="26">
        <v>36.86</v>
      </c>
      <c r="Q804" s="3"/>
      <c r="R804" s="8">
        <f t="shared" si="836"/>
        <v>11.820000000000004</v>
      </c>
      <c r="S804" s="8">
        <f t="shared" si="837"/>
        <v>11.48</v>
      </c>
      <c r="T804" s="8">
        <f>R804/S803</f>
        <v>1.0137221269296743</v>
      </c>
      <c r="U804" s="8">
        <f>M804*T803*T804</f>
        <v>27.176204071951791</v>
      </c>
      <c r="V804" s="19">
        <f t="shared" si="838"/>
        <v>58.670561467944282</v>
      </c>
      <c r="W804" s="13"/>
      <c r="X804" s="13"/>
      <c r="Y804" s="6">
        <v>14</v>
      </c>
      <c r="Z804" s="1">
        <v>12.74</v>
      </c>
      <c r="AA804" s="7">
        <f t="shared" si="839"/>
        <v>24.63</v>
      </c>
      <c r="AB804" s="27">
        <v>34.369999999999997</v>
      </c>
      <c r="AC804" s="26">
        <v>33.54</v>
      </c>
      <c r="AD804" s="3"/>
      <c r="AE804" s="8">
        <f t="shared" si="840"/>
        <v>9.7399999999999984</v>
      </c>
      <c r="AF804" s="8">
        <f t="shared" si="841"/>
        <v>8.91</v>
      </c>
      <c r="AG804" s="8">
        <f>AE804/AF803</f>
        <v>1.0061983471074376</v>
      </c>
      <c r="AH804" s="8">
        <f>Z804*AG803*AG804</f>
        <v>11.633268429175136</v>
      </c>
      <c r="AI804" s="19">
        <f t="shared" si="842"/>
        <v>54.133403579223533</v>
      </c>
    </row>
    <row r="805" spans="2:35" x14ac:dyDescent="0.25">
      <c r="B805" s="31">
        <v>21</v>
      </c>
      <c r="C805" s="48">
        <f t="shared" si="833"/>
        <v>54.260461482758046</v>
      </c>
      <c r="D805" s="31">
        <f t="shared" si="834"/>
        <v>1.4430001855109054</v>
      </c>
      <c r="K805" s="13"/>
      <c r="L805" s="6">
        <v>21</v>
      </c>
      <c r="M805" s="1">
        <v>31.46</v>
      </c>
      <c r="N805" s="7">
        <f t="shared" si="835"/>
        <v>25.38</v>
      </c>
      <c r="O805" s="27">
        <v>36.85</v>
      </c>
      <c r="P805" s="26">
        <v>36.520000000000003</v>
      </c>
      <c r="Q805" s="3"/>
      <c r="R805" s="8">
        <f t="shared" si="836"/>
        <v>11.470000000000002</v>
      </c>
      <c r="S805" s="8">
        <f t="shared" si="837"/>
        <v>11.140000000000004</v>
      </c>
      <c r="T805" s="8">
        <f>R805/S804</f>
        <v>0.99912891986062735</v>
      </c>
      <c r="U805" s="8">
        <f>M805*T805*T804*T803</f>
        <v>25.606074295063074</v>
      </c>
      <c r="V805" s="19">
        <f t="shared" si="838"/>
        <v>55.280816699186254</v>
      </c>
      <c r="W805" s="13"/>
      <c r="X805" s="13"/>
      <c r="Y805" s="6">
        <v>21</v>
      </c>
      <c r="Z805" s="1">
        <v>10.4</v>
      </c>
      <c r="AA805" s="7">
        <f t="shared" si="839"/>
        <v>24.63</v>
      </c>
      <c r="AB805" s="27">
        <v>33.53</v>
      </c>
      <c r="AC805" s="26">
        <v>32.79</v>
      </c>
      <c r="AD805" s="3"/>
      <c r="AE805" s="8">
        <f t="shared" si="840"/>
        <v>8.9000000000000021</v>
      </c>
      <c r="AF805" s="8">
        <f t="shared" si="841"/>
        <v>8.16</v>
      </c>
      <c r="AG805" s="8">
        <f>AE805/AF804</f>
        <v>0.99887766554433244</v>
      </c>
      <c r="AH805" s="8">
        <f>Z805*AG805*AG804*AG803</f>
        <v>9.4858873560694228</v>
      </c>
      <c r="AI805" s="19">
        <f t="shared" si="842"/>
        <v>44.140936975660416</v>
      </c>
    </row>
    <row r="806" spans="2:35" x14ac:dyDescent="0.25">
      <c r="B806" s="31">
        <v>28</v>
      </c>
      <c r="C806" s="48">
        <f t="shared" si="833"/>
        <v>47.165271604449174</v>
      </c>
      <c r="D806" s="31">
        <f t="shared" si="834"/>
        <v>4.4228557015912706</v>
      </c>
      <c r="K806" s="13"/>
      <c r="L806" s="73">
        <v>27</v>
      </c>
      <c r="M806" s="1">
        <v>28.57</v>
      </c>
      <c r="N806" s="7">
        <f t="shared" si="835"/>
        <v>25.38</v>
      </c>
      <c r="O806" s="26">
        <v>36.54</v>
      </c>
      <c r="P806" s="26">
        <v>36.090000000000003</v>
      </c>
      <c r="Q806" s="3"/>
      <c r="R806" s="8">
        <f t="shared" si="836"/>
        <v>11.16</v>
      </c>
      <c r="S806" s="8">
        <f t="shared" si="837"/>
        <v>10.710000000000004</v>
      </c>
      <c r="T806" s="8">
        <f>R806/S805</f>
        <v>1.0017953321364448</v>
      </c>
      <c r="U806" s="8">
        <f>M806*T806*T805*T804*T803</f>
        <v>23.295579966259229</v>
      </c>
      <c r="V806" s="19">
        <f t="shared" si="838"/>
        <v>50.29270286325395</v>
      </c>
      <c r="W806" s="13"/>
      <c r="X806" s="13"/>
      <c r="Y806" s="73">
        <v>27</v>
      </c>
      <c r="Z806" s="1">
        <v>10.51</v>
      </c>
      <c r="AA806" s="7">
        <f t="shared" si="839"/>
        <v>24.63</v>
      </c>
      <c r="AB806" s="26">
        <v>32.81</v>
      </c>
      <c r="AC806" s="26">
        <v>31.48</v>
      </c>
      <c r="AD806" s="3"/>
      <c r="AE806" s="8">
        <f t="shared" si="840"/>
        <v>8.1800000000000033</v>
      </c>
      <c r="AF806" s="8">
        <f t="shared" si="841"/>
        <v>6.8500000000000014</v>
      </c>
      <c r="AG806" s="8">
        <f>AE806/AF805</f>
        <v>1.0024509803921573</v>
      </c>
      <c r="AH806" s="8">
        <f>Z806*AG806*AG805*AG804*AG803</f>
        <v>9.6097144914042403</v>
      </c>
      <c r="AI806" s="19">
        <f t="shared" si="842"/>
        <v>44.717145143807542</v>
      </c>
    </row>
    <row r="807" spans="2:35" x14ac:dyDescent="0.25">
      <c r="B807" s="31">
        <v>35</v>
      </c>
      <c r="C807" s="48">
        <f t="shared" si="833"/>
        <v>40.653355433558623</v>
      </c>
      <c r="D807" s="31">
        <f t="shared" si="834"/>
        <v>0.78144217047617315</v>
      </c>
      <c r="K807" s="13"/>
      <c r="L807" s="6">
        <v>35</v>
      </c>
      <c r="M807" s="1">
        <v>23</v>
      </c>
      <c r="N807" s="7">
        <f t="shared" si="835"/>
        <v>25.38</v>
      </c>
      <c r="O807" s="26">
        <v>36.28</v>
      </c>
      <c r="P807" s="26">
        <v>35.78</v>
      </c>
      <c r="Q807" s="3"/>
      <c r="R807" s="8">
        <f t="shared" si="836"/>
        <v>10.900000000000002</v>
      </c>
      <c r="S807" s="8">
        <f t="shared" si="837"/>
        <v>10.400000000000002</v>
      </c>
      <c r="T807" s="8">
        <f>R807/S806</f>
        <v>1.0177404295051351</v>
      </c>
      <c r="U807" s="8">
        <f>M807*T807*T806*T805*T804*T803</f>
        <v>19.086581445219934</v>
      </c>
      <c r="V807" s="19">
        <f t="shared" si="838"/>
        <v>41.205918491407459</v>
      </c>
      <c r="W807" s="13"/>
      <c r="X807" s="13"/>
      <c r="Y807" s="6">
        <v>35</v>
      </c>
      <c r="Z807" s="1">
        <v>8.3699999999999992</v>
      </c>
      <c r="AA807" s="7">
        <f t="shared" si="839"/>
        <v>24.63</v>
      </c>
      <c r="AB807" s="26">
        <v>31.54</v>
      </c>
      <c r="AC807" s="26">
        <v>30.48</v>
      </c>
      <c r="AD807" s="3"/>
      <c r="AE807" s="8">
        <f t="shared" si="840"/>
        <v>6.91</v>
      </c>
      <c r="AF807" s="8">
        <f t="shared" si="841"/>
        <v>5.8500000000000014</v>
      </c>
      <c r="AG807" s="8">
        <f>AE807/AF806</f>
        <v>1.0087591240875911</v>
      </c>
      <c r="AH807" s="8">
        <f>Z807*AG807*AG806*AG805*AG804*AG803</f>
        <v>7.7200604794182732</v>
      </c>
      <c r="AI807" s="19">
        <f t="shared" si="842"/>
        <v>35.92396686560388</v>
      </c>
    </row>
    <row r="808" spans="2:35" x14ac:dyDescent="0.25">
      <c r="B808" s="31">
        <v>42</v>
      </c>
      <c r="C808" s="78">
        <f t="shared" si="833"/>
        <v>36.356528286321918</v>
      </c>
      <c r="D808" s="31">
        <f t="shared" si="834"/>
        <v>1.7155661865738259</v>
      </c>
      <c r="K808" s="13"/>
      <c r="L808" s="6">
        <v>42</v>
      </c>
      <c r="M808" s="1">
        <v>20.91</v>
      </c>
      <c r="N808" s="7">
        <f t="shared" si="835"/>
        <v>25.38</v>
      </c>
      <c r="O808" s="26">
        <v>35.81</v>
      </c>
      <c r="P808" s="26">
        <v>35.4</v>
      </c>
      <c r="Q808" s="3"/>
      <c r="R808" s="8">
        <f t="shared" si="836"/>
        <v>10.430000000000003</v>
      </c>
      <c r="S808" s="8">
        <f t="shared" si="837"/>
        <v>10.02</v>
      </c>
      <c r="T808" s="8">
        <f>R808/S807</f>
        <v>1.0028846153846156</v>
      </c>
      <c r="U808" s="8">
        <f>M808*T808*T807*T806*T805*T804*T803</f>
        <v>17.402246488059756</v>
      </c>
      <c r="V808" s="19">
        <f t="shared" si="838"/>
        <v>37.56961677042262</v>
      </c>
      <c r="W808" s="13"/>
      <c r="X808" s="13"/>
      <c r="Y808" s="6">
        <v>42</v>
      </c>
      <c r="Z808" s="1">
        <v>7.25</v>
      </c>
      <c r="AA808" s="7">
        <f t="shared" si="839"/>
        <v>24.63</v>
      </c>
      <c r="AB808" s="26">
        <v>30.52</v>
      </c>
      <c r="AC808" s="26">
        <v>29.49</v>
      </c>
      <c r="AD808" s="3"/>
      <c r="AE808" s="8">
        <f t="shared" si="840"/>
        <v>5.8900000000000006</v>
      </c>
      <c r="AF808" s="8">
        <f t="shared" si="841"/>
        <v>4.8599999999999994</v>
      </c>
      <c r="AG808" s="8">
        <f>AE808/AF807</f>
        <v>1.0068376068376066</v>
      </c>
      <c r="AH808" s="8">
        <f>Z808*AG808*AG807*AG806*AG805*AG804*AG803</f>
        <v>6.7327529663809251</v>
      </c>
      <c r="AI808" s="19">
        <f t="shared" si="842"/>
        <v>31.329702030623199</v>
      </c>
    </row>
    <row r="809" spans="2:35" ht="15.75" thickBot="1" x14ac:dyDescent="0.3">
      <c r="K809" s="13"/>
      <c r="L809" s="34"/>
      <c r="M809" s="18"/>
      <c r="N809" s="18"/>
      <c r="O809" s="18"/>
      <c r="P809" s="18"/>
      <c r="Q809" s="18"/>
      <c r="R809" s="33"/>
      <c r="S809" s="33"/>
      <c r="T809" s="45">
        <f>SUM(T803:T808)</f>
        <v>5.8388786382453546</v>
      </c>
      <c r="U809" s="33"/>
      <c r="V809" s="32"/>
      <c r="W809" s="13"/>
      <c r="X809" s="13"/>
      <c r="Y809" s="34"/>
      <c r="Z809" s="18"/>
      <c r="AA809" s="18"/>
      <c r="AB809" s="18"/>
      <c r="AC809" s="18"/>
      <c r="AD809" s="18"/>
      <c r="AE809" s="33"/>
      <c r="AF809" s="33"/>
      <c r="AG809" s="45">
        <f>SUM(AG803:AG808)</f>
        <v>5.9306280869708701</v>
      </c>
      <c r="AH809" s="33"/>
      <c r="AI809" s="32"/>
    </row>
    <row r="810" spans="2:35" ht="15.75" thickBot="1" x14ac:dyDescent="0.3">
      <c r="K810" s="15">
        <v>7000</v>
      </c>
      <c r="L810" s="93">
        <v>36847</v>
      </c>
      <c r="M810" s="94"/>
      <c r="N810" s="94"/>
      <c r="O810" s="94"/>
      <c r="P810" s="94"/>
      <c r="Q810" s="94"/>
      <c r="R810" s="94"/>
      <c r="S810" s="94"/>
      <c r="T810" s="94"/>
      <c r="U810" s="94"/>
      <c r="V810" s="95"/>
      <c r="W810" s="13"/>
      <c r="X810" s="15">
        <v>7001</v>
      </c>
      <c r="Y810" s="93">
        <v>36848</v>
      </c>
      <c r="Z810" s="94"/>
      <c r="AA810" s="94"/>
      <c r="AB810" s="94"/>
      <c r="AC810" s="94"/>
      <c r="AD810" s="94"/>
      <c r="AE810" s="94"/>
      <c r="AF810" s="94"/>
      <c r="AG810" s="94"/>
      <c r="AH810" s="94"/>
      <c r="AI810" s="95"/>
    </row>
    <row r="811" spans="2:35" ht="57" x14ac:dyDescent="0.25">
      <c r="B811" s="31" t="s">
        <v>51</v>
      </c>
      <c r="C811" s="31" t="s">
        <v>49</v>
      </c>
      <c r="D811" s="31" t="s">
        <v>50</v>
      </c>
      <c r="K811" s="13"/>
      <c r="L811" s="10" t="s">
        <v>0</v>
      </c>
      <c r="M811" s="11" t="s">
        <v>1</v>
      </c>
      <c r="N811" s="11" t="s">
        <v>2</v>
      </c>
      <c r="O811" s="11" t="s">
        <v>3</v>
      </c>
      <c r="P811" s="12" t="s">
        <v>4</v>
      </c>
      <c r="Q811" s="12" t="s">
        <v>5</v>
      </c>
      <c r="R811" s="11" t="s">
        <v>9</v>
      </c>
      <c r="S811" s="11" t="s">
        <v>10</v>
      </c>
      <c r="T811" s="11" t="s">
        <v>6</v>
      </c>
      <c r="U811" s="11" t="s">
        <v>7</v>
      </c>
      <c r="V811" s="5" t="s">
        <v>8</v>
      </c>
      <c r="W811" s="13"/>
      <c r="X811" s="13"/>
      <c r="Y811" s="10" t="s">
        <v>0</v>
      </c>
      <c r="Z811" s="11" t="s">
        <v>1</v>
      </c>
      <c r="AA811" s="11" t="s">
        <v>2</v>
      </c>
      <c r="AB811" s="11" t="s">
        <v>3</v>
      </c>
      <c r="AC811" s="12" t="s">
        <v>4</v>
      </c>
      <c r="AD811" s="12" t="s">
        <v>5</v>
      </c>
      <c r="AE811" s="11" t="s">
        <v>9</v>
      </c>
      <c r="AF811" s="11" t="s">
        <v>10</v>
      </c>
      <c r="AG811" s="11" t="s">
        <v>6</v>
      </c>
      <c r="AH811" s="11" t="s">
        <v>7</v>
      </c>
      <c r="AI811" s="5" t="s">
        <v>8</v>
      </c>
    </row>
    <row r="812" spans="2:35" x14ac:dyDescent="0.25">
      <c r="B812" s="31">
        <v>0</v>
      </c>
      <c r="C812" s="48">
        <f>AVERAGE(AI802,AI812)</f>
        <v>100.00000000000001</v>
      </c>
      <c r="D812" s="31">
        <f>STDEV(AI802,AI812)</f>
        <v>0</v>
      </c>
      <c r="K812" s="13"/>
      <c r="L812" s="6">
        <v>0</v>
      </c>
      <c r="M812" s="1">
        <v>46.32</v>
      </c>
      <c r="N812" s="26">
        <v>25.15</v>
      </c>
      <c r="O812" s="9"/>
      <c r="P812" s="26">
        <v>39.35</v>
      </c>
      <c r="Q812" s="7">
        <f>P812-N812</f>
        <v>14.200000000000003</v>
      </c>
      <c r="R812" s="2"/>
      <c r="S812" s="2"/>
      <c r="T812" s="2"/>
      <c r="U812" s="8">
        <f>M812</f>
        <v>46.32</v>
      </c>
      <c r="V812" s="19">
        <f>100*U812/$M$812</f>
        <v>100</v>
      </c>
      <c r="W812" s="13"/>
      <c r="X812" s="13"/>
      <c r="Y812" s="6">
        <v>0</v>
      </c>
      <c r="Z812" s="1">
        <v>21.49</v>
      </c>
      <c r="AA812" s="26">
        <v>25.73</v>
      </c>
      <c r="AB812" s="9"/>
      <c r="AC812" s="26">
        <v>39.03</v>
      </c>
      <c r="AD812" s="7">
        <f>AC812-AA812</f>
        <v>13.3</v>
      </c>
      <c r="AE812" s="2"/>
      <c r="AF812" s="2"/>
      <c r="AG812" s="2"/>
      <c r="AH812" s="8">
        <f>Z812</f>
        <v>21.49</v>
      </c>
      <c r="AI812" s="19">
        <f>100*AH812/$Z$812</f>
        <v>100.00000000000001</v>
      </c>
    </row>
    <row r="813" spans="2:35" x14ac:dyDescent="0.25">
      <c r="B813" s="31">
        <v>7</v>
      </c>
      <c r="C813" s="78">
        <f t="shared" ref="C813:C818" si="843">AVERAGE(AI803,AI813)</f>
        <v>64.374329610006072</v>
      </c>
      <c r="D813" s="31">
        <f t="shared" ref="D813:D818" si="844">STDEV(AI803,AI813)</f>
        <v>3.6785067776232299</v>
      </c>
      <c r="K813" s="13"/>
      <c r="L813" s="73">
        <v>8</v>
      </c>
      <c r="M813" s="1">
        <v>37.340000000000003</v>
      </c>
      <c r="N813" s="7">
        <f t="shared" ref="N813:N818" si="845">N812</f>
        <v>25.15</v>
      </c>
      <c r="O813" s="27">
        <v>36.56</v>
      </c>
      <c r="P813" s="26">
        <v>36.22</v>
      </c>
      <c r="Q813" s="3"/>
      <c r="R813" s="8">
        <f t="shared" ref="R813:R818" si="846">O813-N813</f>
        <v>11.410000000000004</v>
      </c>
      <c r="S813" s="8">
        <f t="shared" ref="S813:S818" si="847">P813-N813</f>
        <v>11.07</v>
      </c>
      <c r="T813" s="8">
        <f>R813/Q812</f>
        <v>0.80352112676056353</v>
      </c>
      <c r="U813" s="8">
        <f>M813*T813</f>
        <v>30.003478873239445</v>
      </c>
      <c r="V813" s="19">
        <f t="shared" ref="V813:V818" si="848">100*U813/$M$812</f>
        <v>64.774349899048886</v>
      </c>
      <c r="W813" s="13"/>
      <c r="X813" s="13"/>
      <c r="Y813" s="73">
        <v>8</v>
      </c>
      <c r="Z813" s="1">
        <v>14.64</v>
      </c>
      <c r="AA813" s="7">
        <f t="shared" ref="AA813:AA818" si="849">AA812</f>
        <v>25.73</v>
      </c>
      <c r="AB813" s="27">
        <v>37.79</v>
      </c>
      <c r="AC813" s="26">
        <v>37.08</v>
      </c>
      <c r="AD813" s="3"/>
      <c r="AE813" s="8">
        <f t="shared" ref="AE813:AE818" si="850">AB813-AA813</f>
        <v>12.059999999999999</v>
      </c>
      <c r="AF813" s="8">
        <f t="shared" ref="AF813:AF818" si="851">AC813-AA813</f>
        <v>11.349999999999998</v>
      </c>
      <c r="AG813" s="8">
        <f>AE813/AD812</f>
        <v>0.90676691729323289</v>
      </c>
      <c r="AH813" s="8">
        <f>Z813*AG813</f>
        <v>13.27506766917293</v>
      </c>
      <c r="AI813" s="19">
        <f t="shared" ref="AI813:AI818" si="852">100*AH813/$Z$812</f>
        <v>61.773232522908017</v>
      </c>
    </row>
    <row r="814" spans="2:35" x14ac:dyDescent="0.25">
      <c r="B814" s="31">
        <v>14</v>
      </c>
      <c r="C814" s="48">
        <f t="shared" si="843"/>
        <v>53.024887443014748</v>
      </c>
      <c r="D814" s="31">
        <f t="shared" si="844"/>
        <v>1.5676785539358793</v>
      </c>
      <c r="K814" s="13"/>
      <c r="L814" s="6">
        <v>14</v>
      </c>
      <c r="M814" s="1">
        <v>33.270000000000003</v>
      </c>
      <c r="N814" s="7">
        <f t="shared" si="845"/>
        <v>25.15</v>
      </c>
      <c r="O814" s="27">
        <v>36.28</v>
      </c>
      <c r="P814" s="26">
        <v>35.9</v>
      </c>
      <c r="Q814" s="3"/>
      <c r="R814" s="8">
        <f t="shared" si="846"/>
        <v>11.130000000000003</v>
      </c>
      <c r="S814" s="8">
        <f t="shared" si="847"/>
        <v>10.75</v>
      </c>
      <c r="T814" s="8">
        <f>R814/S813</f>
        <v>1.0054200542005423</v>
      </c>
      <c r="U814" s="8">
        <f>M814*T813*T814</f>
        <v>26.878042997824359</v>
      </c>
      <c r="V814" s="19">
        <f t="shared" si="848"/>
        <v>58.026863121382469</v>
      </c>
      <c r="W814" s="13"/>
      <c r="X814" s="13"/>
      <c r="Y814" s="6">
        <v>14</v>
      </c>
      <c r="Z814" s="1">
        <v>12.25</v>
      </c>
      <c r="AA814" s="7">
        <f t="shared" si="849"/>
        <v>25.73</v>
      </c>
      <c r="AB814" s="27">
        <v>37.130000000000003</v>
      </c>
      <c r="AC814" s="26">
        <v>36.28</v>
      </c>
      <c r="AD814" s="3"/>
      <c r="AE814" s="8">
        <f t="shared" si="850"/>
        <v>11.400000000000002</v>
      </c>
      <c r="AF814" s="8">
        <f t="shared" si="851"/>
        <v>10.55</v>
      </c>
      <c r="AG814" s="8">
        <f>AE814/AF813</f>
        <v>1.0044052863436128</v>
      </c>
      <c r="AH814" s="8">
        <f>Z814*AG813*AG814</f>
        <v>11.156828193832602</v>
      </c>
      <c r="AI814" s="19">
        <f t="shared" si="852"/>
        <v>51.916371306805971</v>
      </c>
    </row>
    <row r="815" spans="2:35" x14ac:dyDescent="0.25">
      <c r="B815" s="31">
        <v>21</v>
      </c>
      <c r="C815" s="48">
        <f t="shared" si="843"/>
        <v>44.766303484344107</v>
      </c>
      <c r="D815" s="31">
        <f t="shared" si="844"/>
        <v>0.88440179803439189</v>
      </c>
      <c r="K815" s="13"/>
      <c r="L815" s="6">
        <v>21</v>
      </c>
      <c r="M815" s="1">
        <v>30.3</v>
      </c>
      <c r="N815" s="7">
        <f t="shared" si="845"/>
        <v>25.15</v>
      </c>
      <c r="O815" s="27">
        <v>35.979999999999997</v>
      </c>
      <c r="P815" s="26">
        <v>35.619999999999997</v>
      </c>
      <c r="Q815" s="3"/>
      <c r="R815" s="8">
        <f t="shared" si="846"/>
        <v>10.829999999999998</v>
      </c>
      <c r="S815" s="8">
        <f t="shared" si="847"/>
        <v>10.469999999999999</v>
      </c>
      <c r="T815" s="8">
        <f>R815/S814</f>
        <v>1.0074418604651161</v>
      </c>
      <c r="U815" s="8">
        <f>M815*T815*T814*T813</f>
        <v>24.660817222563981</v>
      </c>
      <c r="V815" s="19">
        <f t="shared" si="848"/>
        <v>53.240106266329839</v>
      </c>
      <c r="W815" s="13"/>
      <c r="X815" s="13"/>
      <c r="Y815" s="6">
        <v>21</v>
      </c>
      <c r="Z815" s="1">
        <v>10.67</v>
      </c>
      <c r="AA815" s="7">
        <f t="shared" si="849"/>
        <v>25.73</v>
      </c>
      <c r="AB815" s="27">
        <v>36.32</v>
      </c>
      <c r="AC815" s="26">
        <v>35.32</v>
      </c>
      <c r="AD815" s="3"/>
      <c r="AE815" s="8">
        <f t="shared" si="850"/>
        <v>10.59</v>
      </c>
      <c r="AF815" s="8">
        <f t="shared" si="851"/>
        <v>9.59</v>
      </c>
      <c r="AG815" s="8">
        <f>AE815/AF814</f>
        <v>1.0037914691943126</v>
      </c>
      <c r="AH815" s="8">
        <f>Z815*AG815*AG814*AG813</f>
        <v>9.754669881501675</v>
      </c>
      <c r="AI815" s="19">
        <f t="shared" si="852"/>
        <v>45.391669993027804</v>
      </c>
    </row>
    <row r="816" spans="2:35" x14ac:dyDescent="0.25">
      <c r="B816" s="31">
        <v>28</v>
      </c>
      <c r="C816" s="48">
        <f t="shared" si="843"/>
        <v>41.542125113147122</v>
      </c>
      <c r="D816" s="31">
        <f t="shared" si="844"/>
        <v>4.490156388166211</v>
      </c>
      <c r="K816" s="13"/>
      <c r="L816" s="6">
        <v>28</v>
      </c>
      <c r="M816" s="1">
        <v>24.92</v>
      </c>
      <c r="N816" s="7">
        <f t="shared" si="845"/>
        <v>25.15</v>
      </c>
      <c r="O816" s="26">
        <v>35.68</v>
      </c>
      <c r="P816" s="26">
        <v>35.22</v>
      </c>
      <c r="Q816" s="3"/>
      <c r="R816" s="8">
        <f t="shared" si="846"/>
        <v>10.530000000000001</v>
      </c>
      <c r="S816" s="8">
        <f t="shared" si="847"/>
        <v>10.07</v>
      </c>
      <c r="T816" s="8">
        <f>R816/S815</f>
        <v>1.0057306590257882</v>
      </c>
      <c r="U816" s="8">
        <f>M816*T816*T815*T814*T813</f>
        <v>20.398327648102487</v>
      </c>
      <c r="V816" s="19">
        <f t="shared" si="848"/>
        <v>44.037840345644405</v>
      </c>
      <c r="W816" s="13"/>
      <c r="X816" s="13"/>
      <c r="Y816" s="6">
        <v>28</v>
      </c>
      <c r="Z816" s="1">
        <v>9</v>
      </c>
      <c r="AA816" s="7">
        <f t="shared" si="849"/>
        <v>25.73</v>
      </c>
      <c r="AB816" s="26">
        <v>35.340000000000003</v>
      </c>
      <c r="AC816" s="26">
        <v>34.53</v>
      </c>
      <c r="AD816" s="3"/>
      <c r="AE816" s="8">
        <f t="shared" si="850"/>
        <v>9.610000000000003</v>
      </c>
      <c r="AF816" s="8">
        <f t="shared" si="851"/>
        <v>8.8000000000000007</v>
      </c>
      <c r="AG816" s="8">
        <f>AE816/AF815</f>
        <v>1.002085505735141</v>
      </c>
      <c r="AH816" s="8">
        <f>Z816*AG816*AG815*AG814*AG813</f>
        <v>8.2450908822263909</v>
      </c>
      <c r="AI816" s="19">
        <f t="shared" si="852"/>
        <v>38.367105082486695</v>
      </c>
    </row>
    <row r="817" spans="1:37" x14ac:dyDescent="0.25">
      <c r="B817" s="31">
        <v>35</v>
      </c>
      <c r="C817" s="48">
        <f t="shared" si="843"/>
        <v>35.820732430808803</v>
      </c>
      <c r="D817" s="31">
        <f t="shared" si="844"/>
        <v>0.1459955377911237</v>
      </c>
      <c r="K817" s="13"/>
      <c r="L817" s="6">
        <v>35</v>
      </c>
      <c r="M817" s="1">
        <v>22.58</v>
      </c>
      <c r="N817" s="7">
        <f t="shared" si="845"/>
        <v>25.15</v>
      </c>
      <c r="O817" s="26">
        <v>35.270000000000003</v>
      </c>
      <c r="P817" s="26">
        <v>34.85</v>
      </c>
      <c r="Q817" s="3"/>
      <c r="R817" s="8">
        <f t="shared" si="846"/>
        <v>10.120000000000005</v>
      </c>
      <c r="S817" s="8">
        <f t="shared" si="847"/>
        <v>9.7000000000000028</v>
      </c>
      <c r="T817" s="8">
        <f>R817/S816</f>
        <v>1.0049652432969221</v>
      </c>
      <c r="U817" s="8">
        <f>M817*T817*T816*T815*T814*T813</f>
        <v>18.574687028428773</v>
      </c>
      <c r="V817" s="19">
        <f t="shared" si="848"/>
        <v>40.100792375709787</v>
      </c>
      <c r="W817" s="13"/>
      <c r="X817" s="13"/>
      <c r="Y817" s="6">
        <v>35</v>
      </c>
      <c r="Z817" s="1">
        <v>8.35</v>
      </c>
      <c r="AA817" s="7">
        <f t="shared" si="849"/>
        <v>25.73</v>
      </c>
      <c r="AB817" s="26">
        <v>34.56</v>
      </c>
      <c r="AC817" s="26">
        <v>33.57</v>
      </c>
      <c r="AD817" s="3"/>
      <c r="AE817" s="8">
        <f t="shared" si="850"/>
        <v>8.8300000000000018</v>
      </c>
      <c r="AF817" s="8">
        <f t="shared" si="851"/>
        <v>7.84</v>
      </c>
      <c r="AG817" s="8">
        <f>AE817/AF816</f>
        <v>1.0034090909090911</v>
      </c>
      <c r="AH817" s="8">
        <f>Z817*AG817*AG816*AG815*AG814*AG813</f>
        <v>7.6756903193433477</v>
      </c>
      <c r="AI817" s="19">
        <f t="shared" si="852"/>
        <v>35.717497996013719</v>
      </c>
    </row>
    <row r="818" spans="1:37" x14ac:dyDescent="0.25">
      <c r="B818" s="31">
        <v>42</v>
      </c>
      <c r="C818" s="78">
        <f t="shared" si="843"/>
        <v>30.379604680735216</v>
      </c>
      <c r="D818" s="31">
        <f t="shared" si="844"/>
        <v>1.3436405577863213</v>
      </c>
      <c r="K818" s="13"/>
      <c r="L818" s="6">
        <v>42</v>
      </c>
      <c r="M818" s="1">
        <v>19.850000000000001</v>
      </c>
      <c r="N818" s="7">
        <f t="shared" si="845"/>
        <v>25.15</v>
      </c>
      <c r="O818" s="26">
        <v>34.82</v>
      </c>
      <c r="P818" s="26">
        <v>34.409999999999997</v>
      </c>
      <c r="Q818" s="3"/>
      <c r="R818" s="8">
        <f t="shared" si="846"/>
        <v>9.6700000000000017</v>
      </c>
      <c r="S818" s="8">
        <f t="shared" si="847"/>
        <v>9.259999999999998</v>
      </c>
      <c r="T818" s="8">
        <f>R818/S817</f>
        <v>0.99690721649484526</v>
      </c>
      <c r="U818" s="8">
        <f>M818*T818*T817*T816*T815*T814*T813</f>
        <v>16.278441316388871</v>
      </c>
      <c r="V818" s="19">
        <f t="shared" si="848"/>
        <v>35.143439802221224</v>
      </c>
      <c r="W818" s="13"/>
      <c r="X818" s="13"/>
      <c r="Y818" s="6">
        <v>42</v>
      </c>
      <c r="Z818" s="1">
        <v>6.88</v>
      </c>
      <c r="AA818" s="7">
        <f t="shared" si="849"/>
        <v>25.73</v>
      </c>
      <c r="AB818" s="26">
        <v>33.57</v>
      </c>
      <c r="AC818" s="26">
        <v>32.630000000000003</v>
      </c>
      <c r="AD818" s="3"/>
      <c r="AE818" s="8">
        <f t="shared" si="850"/>
        <v>7.84</v>
      </c>
      <c r="AF818" s="8">
        <f t="shared" si="851"/>
        <v>6.9000000000000021</v>
      </c>
      <c r="AG818" s="8">
        <f>AE818/AF817</f>
        <v>1</v>
      </c>
      <c r="AH818" s="8">
        <f>Z818*AG818*AG817*AG816*AG815*AG814*AG813</f>
        <v>6.3244011253990697</v>
      </c>
      <c r="AI818" s="19">
        <f t="shared" si="852"/>
        <v>29.429507330847233</v>
      </c>
    </row>
    <row r="819" spans="1:37" x14ac:dyDescent="0.25">
      <c r="K819" s="13"/>
      <c r="L819" s="34"/>
      <c r="M819" s="18"/>
      <c r="N819" s="18"/>
      <c r="O819" s="18"/>
      <c r="P819" s="18"/>
      <c r="Q819" s="18"/>
      <c r="R819" s="33"/>
      <c r="S819" s="33"/>
      <c r="T819" s="45">
        <f>SUM(T813:T818)</f>
        <v>5.823986160243777</v>
      </c>
      <c r="U819" s="33"/>
      <c r="V819" s="32"/>
      <c r="W819" s="13"/>
      <c r="X819" s="13"/>
      <c r="Y819" s="34"/>
      <c r="Z819" s="18"/>
      <c r="AA819" s="18"/>
      <c r="AB819" s="18"/>
      <c r="AC819" s="18"/>
      <c r="AD819" s="18"/>
      <c r="AE819" s="33"/>
      <c r="AF819" s="33"/>
      <c r="AG819" s="45">
        <f>SUM(AG813:AG818)</f>
        <v>5.9204582694753904</v>
      </c>
      <c r="AH819" s="33"/>
      <c r="AI819" s="32"/>
    </row>
    <row r="820" spans="1:37" ht="15.75" thickBot="1" x14ac:dyDescent="0.3"/>
    <row r="821" spans="1:37" ht="15.75" thickBot="1" x14ac:dyDescent="0.3">
      <c r="A821" s="35">
        <v>40</v>
      </c>
      <c r="B821" s="35" t="s">
        <v>12</v>
      </c>
      <c r="C821" s="35"/>
      <c r="D821" s="35"/>
      <c r="E821" s="35"/>
      <c r="F821" s="35"/>
      <c r="G821" s="35"/>
      <c r="H821" s="35"/>
      <c r="I821" s="35"/>
      <c r="J821" s="35"/>
      <c r="K821" s="15">
        <v>7000</v>
      </c>
      <c r="L821" s="93">
        <v>36849</v>
      </c>
      <c r="M821" s="94"/>
      <c r="N821" s="94"/>
      <c r="O821" s="94"/>
      <c r="P821" s="94"/>
      <c r="Q821" s="94"/>
      <c r="R821" s="94"/>
      <c r="S821" s="94"/>
      <c r="T821" s="94"/>
      <c r="U821" s="94"/>
      <c r="V821" s="95"/>
      <c r="W821" s="13"/>
      <c r="X821" s="15">
        <v>7001</v>
      </c>
      <c r="Y821" s="93">
        <v>36850</v>
      </c>
      <c r="Z821" s="94"/>
      <c r="AA821" s="94"/>
      <c r="AB821" s="94"/>
      <c r="AC821" s="94"/>
      <c r="AD821" s="94"/>
      <c r="AE821" s="94"/>
      <c r="AF821" s="94"/>
      <c r="AG821" s="94"/>
      <c r="AH821" s="94"/>
      <c r="AI821" s="95"/>
    </row>
    <row r="822" spans="1:37" ht="57" x14ac:dyDescent="0.25">
      <c r="B822" s="31" t="s">
        <v>52</v>
      </c>
      <c r="C822" s="31" t="s">
        <v>49</v>
      </c>
      <c r="D822" s="31" t="s">
        <v>50</v>
      </c>
      <c r="K822" s="13"/>
      <c r="L822" s="10" t="s">
        <v>0</v>
      </c>
      <c r="M822" s="11" t="s">
        <v>1</v>
      </c>
      <c r="N822" s="11" t="s">
        <v>2</v>
      </c>
      <c r="O822" s="11" t="s">
        <v>3</v>
      </c>
      <c r="P822" s="12" t="s">
        <v>4</v>
      </c>
      <c r="Q822" s="12" t="s">
        <v>5</v>
      </c>
      <c r="R822" s="11" t="s">
        <v>9</v>
      </c>
      <c r="S822" s="11" t="s">
        <v>10</v>
      </c>
      <c r="T822" s="11" t="s">
        <v>6</v>
      </c>
      <c r="U822" s="11" t="s">
        <v>7</v>
      </c>
      <c r="V822" s="5" t="s">
        <v>8</v>
      </c>
      <c r="W822" s="13"/>
      <c r="X822" s="13"/>
      <c r="Y822" s="10" t="s">
        <v>0</v>
      </c>
      <c r="Z822" s="11" t="s">
        <v>1</v>
      </c>
      <c r="AA822" s="11" t="s">
        <v>2</v>
      </c>
      <c r="AB822" s="11" t="s">
        <v>3</v>
      </c>
      <c r="AC822" s="12" t="s">
        <v>4</v>
      </c>
      <c r="AD822" s="12" t="s">
        <v>5</v>
      </c>
      <c r="AE822" s="11" t="s">
        <v>9</v>
      </c>
      <c r="AF822" s="11" t="s">
        <v>10</v>
      </c>
      <c r="AG822" s="11" t="s">
        <v>6</v>
      </c>
      <c r="AH822" s="11" t="s">
        <v>7</v>
      </c>
      <c r="AI822" s="5" t="s">
        <v>8</v>
      </c>
    </row>
    <row r="823" spans="1:37" x14ac:dyDescent="0.25">
      <c r="B823" s="31">
        <v>0</v>
      </c>
      <c r="C823" s="48">
        <f>AVERAGE(V823,V833)</f>
        <v>100</v>
      </c>
      <c r="D823" s="31">
        <f>STDEV(V823,V833)</f>
        <v>0</v>
      </c>
      <c r="K823" s="13"/>
      <c r="L823" s="6">
        <v>0</v>
      </c>
      <c r="M823" s="1">
        <v>45.27</v>
      </c>
      <c r="N823" s="26">
        <v>25.4</v>
      </c>
      <c r="O823" s="9"/>
      <c r="P823" s="26">
        <v>37.549999999999997</v>
      </c>
      <c r="Q823" s="7">
        <f>P823-N823</f>
        <v>12.149999999999999</v>
      </c>
      <c r="R823" s="2"/>
      <c r="S823" s="2"/>
      <c r="T823" s="2"/>
      <c r="U823" s="8">
        <f>M823</f>
        <v>45.27</v>
      </c>
      <c r="V823" s="19">
        <f>100*U823/$M$823</f>
        <v>100</v>
      </c>
      <c r="W823" s="13"/>
      <c r="X823" s="13"/>
      <c r="Y823" s="6">
        <v>0</v>
      </c>
      <c r="Z823" s="1">
        <v>21.27</v>
      </c>
      <c r="AA823" s="26">
        <v>25.1</v>
      </c>
      <c r="AB823" s="9"/>
      <c r="AC823" s="26">
        <v>36.83</v>
      </c>
      <c r="AD823" s="7">
        <f>AC823-AA823</f>
        <v>11.729999999999997</v>
      </c>
      <c r="AE823" s="2"/>
      <c r="AF823" s="2"/>
      <c r="AG823" s="2"/>
      <c r="AH823" s="8">
        <f>Z823</f>
        <v>21.27</v>
      </c>
      <c r="AI823" s="19">
        <f>100*AH823/$Z$823</f>
        <v>100</v>
      </c>
    </row>
    <row r="824" spans="1:37" x14ac:dyDescent="0.25">
      <c r="B824" s="31">
        <v>7</v>
      </c>
      <c r="C824" s="78">
        <f t="shared" ref="C824:C829" si="853">AVERAGE(V824,V834)</f>
        <v>72.280210640701753</v>
      </c>
      <c r="D824" s="31">
        <f t="shared" ref="D824:D829" si="854">STDEV(V824,V834)</f>
        <v>2.3741004743365863</v>
      </c>
      <c r="K824" s="13"/>
      <c r="L824" s="6">
        <v>7</v>
      </c>
      <c r="M824" s="1">
        <v>41.68</v>
      </c>
      <c r="N824" s="7">
        <f t="shared" ref="N824:N829" si="855">N823</f>
        <v>25.4</v>
      </c>
      <c r="O824" s="38">
        <v>35.159999999999997</v>
      </c>
      <c r="P824" s="26">
        <v>34.82</v>
      </c>
      <c r="Q824" s="3"/>
      <c r="R824" s="8">
        <f t="shared" ref="R824:R829" si="856">O824-N824</f>
        <v>9.759999999999998</v>
      </c>
      <c r="S824" s="8">
        <f t="shared" ref="S824:S829" si="857">P824-N824</f>
        <v>9.4200000000000017</v>
      </c>
      <c r="T824" s="65">
        <f>R824/Q823</f>
        <v>0.80329218106995881</v>
      </c>
      <c r="U824" s="8">
        <f>M824*T824</f>
        <v>33.481218106995883</v>
      </c>
      <c r="V824" s="19">
        <f t="shared" ref="V824:V829" si="858">100*U824/$M$823</f>
        <v>73.958953185323352</v>
      </c>
      <c r="W824" s="13"/>
      <c r="X824" s="13"/>
      <c r="Y824" s="6">
        <v>7</v>
      </c>
      <c r="Z824" s="1">
        <v>17.28</v>
      </c>
      <c r="AA824" s="7">
        <f t="shared" ref="AA824:AA829" si="859">AA823</f>
        <v>25.1</v>
      </c>
      <c r="AB824" s="38">
        <v>35.770000000000003</v>
      </c>
      <c r="AC824" s="26">
        <v>35.07</v>
      </c>
      <c r="AD824" s="3"/>
      <c r="AE824" s="8">
        <f t="shared" ref="AE824:AE829" si="860">AB824-AA824</f>
        <v>10.670000000000002</v>
      </c>
      <c r="AF824" s="8">
        <f t="shared" ref="AF824:AF829" si="861">AC824-AA824</f>
        <v>9.9699999999999989</v>
      </c>
      <c r="AG824" s="65">
        <f>AE824/AD823</f>
        <v>0.9096334185848256</v>
      </c>
      <c r="AH824" s="8">
        <f>Z824*AG824</f>
        <v>15.718465473145788</v>
      </c>
      <c r="AI824" s="19">
        <f t="shared" ref="AI824:AI829" si="862">100*AH824/$Z$823</f>
        <v>73.899696629740433</v>
      </c>
    </row>
    <row r="825" spans="1:37" x14ac:dyDescent="0.25">
      <c r="B825" s="31">
        <v>14</v>
      </c>
      <c r="C825" s="48">
        <f t="shared" si="853"/>
        <v>64.060671451471549</v>
      </c>
      <c r="D825" s="31">
        <f t="shared" si="854"/>
        <v>2.0181519036615736</v>
      </c>
      <c r="K825" s="13"/>
      <c r="L825" s="6">
        <v>14</v>
      </c>
      <c r="M825" s="1">
        <v>36.479999999999997</v>
      </c>
      <c r="N825" s="7">
        <f t="shared" si="855"/>
        <v>25.4</v>
      </c>
      <c r="O825" s="27">
        <v>34.93</v>
      </c>
      <c r="P825" s="26">
        <v>34.549999999999997</v>
      </c>
      <c r="Q825" s="3"/>
      <c r="R825" s="8">
        <f t="shared" si="856"/>
        <v>9.5300000000000011</v>
      </c>
      <c r="S825" s="8">
        <f t="shared" si="857"/>
        <v>9.1499999999999986</v>
      </c>
      <c r="T825" s="8">
        <f>R825/S824</f>
        <v>1.0116772823779192</v>
      </c>
      <c r="U825" s="8">
        <f>M825*T824*T825</f>
        <v>29.64629100154648</v>
      </c>
      <c r="V825" s="19">
        <f t="shared" si="858"/>
        <v>65.487720348015188</v>
      </c>
      <c r="W825" s="13"/>
      <c r="X825" s="13"/>
      <c r="Y825" s="6">
        <v>14</v>
      </c>
      <c r="Z825" s="1">
        <v>13.65</v>
      </c>
      <c r="AA825" s="7">
        <f t="shared" si="859"/>
        <v>25.1</v>
      </c>
      <c r="AB825" s="27">
        <v>35.15</v>
      </c>
      <c r="AC825" s="26">
        <v>34.28</v>
      </c>
      <c r="AD825" s="3"/>
      <c r="AE825" s="8">
        <f t="shared" si="860"/>
        <v>10.049999999999997</v>
      </c>
      <c r="AF825" s="8">
        <f t="shared" si="861"/>
        <v>9.18</v>
      </c>
      <c r="AG825" s="8">
        <f>AE825/AF824</f>
        <v>1.0080240722166498</v>
      </c>
      <c r="AH825" s="8">
        <f>Z825*AG824*AG825</f>
        <v>12.516127025578017</v>
      </c>
      <c r="AI825" s="19">
        <f t="shared" si="862"/>
        <v>58.844038672205059</v>
      </c>
    </row>
    <row r="826" spans="1:37" x14ac:dyDescent="0.25">
      <c r="B826" s="31">
        <v>21</v>
      </c>
      <c r="C826" s="48">
        <f t="shared" si="853"/>
        <v>56.953025179440402</v>
      </c>
      <c r="D826" s="31">
        <f t="shared" si="854"/>
        <v>1.0630336331234207</v>
      </c>
      <c r="K826" s="13"/>
      <c r="L826" s="6">
        <v>21</v>
      </c>
      <c r="M826" s="1">
        <v>31.41</v>
      </c>
      <c r="N826" s="7">
        <f t="shared" si="855"/>
        <v>25.4</v>
      </c>
      <c r="O826" s="27">
        <v>34.520000000000003</v>
      </c>
      <c r="P826" s="26">
        <v>34.22</v>
      </c>
      <c r="Q826" s="3"/>
      <c r="R826" s="8">
        <f t="shared" si="856"/>
        <v>9.1200000000000045</v>
      </c>
      <c r="S826" s="8">
        <f t="shared" si="857"/>
        <v>8.82</v>
      </c>
      <c r="T826" s="8">
        <f>R826/S825</f>
        <v>0.99672131147541054</v>
      </c>
      <c r="U826" s="8">
        <f>M826*T826*T825*T824</f>
        <v>25.442349736573103</v>
      </c>
      <c r="V826" s="19">
        <f t="shared" si="858"/>
        <v>56.201346888829463</v>
      </c>
      <c r="W826" s="13"/>
      <c r="X826" s="13"/>
      <c r="Y826" s="6">
        <v>21</v>
      </c>
      <c r="Z826" s="1">
        <v>9.9</v>
      </c>
      <c r="AA826" s="7">
        <f t="shared" si="859"/>
        <v>25.1</v>
      </c>
      <c r="AB826" s="38">
        <v>34.26</v>
      </c>
      <c r="AC826" s="26">
        <v>33.35</v>
      </c>
      <c r="AD826" s="3"/>
      <c r="AE826" s="8">
        <f t="shared" si="860"/>
        <v>9.1599999999999966</v>
      </c>
      <c r="AF826" s="8">
        <f t="shared" si="861"/>
        <v>8.25</v>
      </c>
      <c r="AG826" s="65">
        <f>AE826/AF825</f>
        <v>0.99782135076252687</v>
      </c>
      <c r="AH826" s="8">
        <f>Z826*AG826*AG825*AG824</f>
        <v>9.0578536170167396</v>
      </c>
      <c r="AI826" s="19">
        <f t="shared" si="862"/>
        <v>42.585113385128068</v>
      </c>
    </row>
    <row r="827" spans="1:37" x14ac:dyDescent="0.25">
      <c r="B827" s="31">
        <v>28</v>
      </c>
      <c r="C827" s="48">
        <f t="shared" si="853"/>
        <v>52.75647715315359</v>
      </c>
      <c r="D827" s="31">
        <f t="shared" si="854"/>
        <v>0.47555217932989374</v>
      </c>
      <c r="K827" s="13"/>
      <c r="L827" s="6">
        <v>28</v>
      </c>
      <c r="M827" s="1">
        <v>29.34</v>
      </c>
      <c r="N827" s="7">
        <f t="shared" si="855"/>
        <v>25.4</v>
      </c>
      <c r="O827" s="26">
        <v>34.32</v>
      </c>
      <c r="P827" s="26">
        <v>33.9</v>
      </c>
      <c r="Q827" s="3"/>
      <c r="R827" s="8">
        <f t="shared" si="856"/>
        <v>8.9200000000000017</v>
      </c>
      <c r="S827" s="8">
        <f t="shared" si="857"/>
        <v>8.5</v>
      </c>
      <c r="T827" s="8">
        <f>R827/S826</f>
        <v>1.0113378684807257</v>
      </c>
      <c r="U827" s="8">
        <f>M827*T827*T826*T825*T824</f>
        <v>24.035084902759316</v>
      </c>
      <c r="V827" s="19">
        <f t="shared" si="858"/>
        <v>53.092743323965799</v>
      </c>
      <c r="W827" s="13"/>
      <c r="X827" s="13"/>
      <c r="Y827" s="6">
        <v>28</v>
      </c>
      <c r="Z827" s="1">
        <v>10.08</v>
      </c>
      <c r="AA827" s="7">
        <f t="shared" si="859"/>
        <v>25.1</v>
      </c>
      <c r="AB827" s="26">
        <v>33.42</v>
      </c>
      <c r="AC827" s="26">
        <v>32.64</v>
      </c>
      <c r="AD827" s="3"/>
      <c r="AE827" s="8">
        <f t="shared" si="860"/>
        <v>8.32</v>
      </c>
      <c r="AF827" s="8">
        <f t="shared" si="861"/>
        <v>7.5399999999999991</v>
      </c>
      <c r="AG827" s="8">
        <f>AE827/AF826</f>
        <v>1.0084848484848485</v>
      </c>
      <c r="AH827" s="8">
        <f>Z827*AG827*AG826*AG825*AG824</f>
        <v>9.3007937349651542</v>
      </c>
      <c r="AI827" s="19">
        <f t="shared" si="862"/>
        <v>43.72728601300026</v>
      </c>
      <c r="AK827">
        <f>37.19-36.83</f>
        <v>0.35999999999999943</v>
      </c>
    </row>
    <row r="828" spans="1:37" x14ac:dyDescent="0.25">
      <c r="B828" s="31">
        <v>35</v>
      </c>
      <c r="C828" s="48">
        <f t="shared" si="853"/>
        <v>47.661833796106166</v>
      </c>
      <c r="D828" s="31">
        <f t="shared" si="854"/>
        <v>2.0504096431369483</v>
      </c>
      <c r="K828" s="13"/>
      <c r="L828" s="6">
        <v>35</v>
      </c>
      <c r="M828" s="1">
        <v>27.14</v>
      </c>
      <c r="N828" s="7">
        <f t="shared" si="855"/>
        <v>25.4</v>
      </c>
      <c r="O828" s="26">
        <v>33.9</v>
      </c>
      <c r="P828" s="26">
        <v>33.47</v>
      </c>
      <c r="Q828" s="3"/>
      <c r="R828" s="8">
        <f t="shared" si="856"/>
        <v>8.5</v>
      </c>
      <c r="S828" s="8">
        <f t="shared" si="857"/>
        <v>8.07</v>
      </c>
      <c r="T828" s="8">
        <f>R828/S827</f>
        <v>1</v>
      </c>
      <c r="U828" s="8">
        <f>M828*T828*T827*T826*T825*T824</f>
        <v>22.232863130909607</v>
      </c>
      <c r="V828" s="19">
        <f t="shared" si="858"/>
        <v>49.111692358978587</v>
      </c>
      <c r="W828" s="13"/>
      <c r="X828" s="13"/>
      <c r="Y828" s="6">
        <v>35</v>
      </c>
      <c r="Z828" s="1">
        <v>9.65</v>
      </c>
      <c r="AA828" s="7">
        <f t="shared" si="859"/>
        <v>25.1</v>
      </c>
      <c r="AB828" s="26">
        <v>32.619999999999997</v>
      </c>
      <c r="AC828" s="26">
        <v>31.87</v>
      </c>
      <c r="AD828" s="3"/>
      <c r="AE828" s="8">
        <f t="shared" si="860"/>
        <v>7.519999999999996</v>
      </c>
      <c r="AF828" s="8">
        <f t="shared" si="861"/>
        <v>6.77</v>
      </c>
      <c r="AG828" s="8">
        <f>AE828/AF827</f>
        <v>0.99734748010610041</v>
      </c>
      <c r="AH828" s="8">
        <f>Z828*AG828*AG827*AG826*AG825*AG824</f>
        <v>8.8804155582784823</v>
      </c>
      <c r="AI828" s="19">
        <f t="shared" si="862"/>
        <v>41.750895901638373</v>
      </c>
    </row>
    <row r="829" spans="1:37" x14ac:dyDescent="0.25">
      <c r="B829" s="31">
        <v>42</v>
      </c>
      <c r="C829" s="78">
        <f t="shared" si="853"/>
        <v>42.661801699492017</v>
      </c>
      <c r="D829" s="31">
        <f t="shared" si="854"/>
        <v>1.2894213658512459</v>
      </c>
      <c r="K829" s="13"/>
      <c r="L829" s="6">
        <v>42</v>
      </c>
      <c r="M829" s="1">
        <v>24.02</v>
      </c>
      <c r="N829" s="7">
        <f t="shared" si="855"/>
        <v>25.4</v>
      </c>
      <c r="O829" s="26">
        <v>33.49</v>
      </c>
      <c r="P829" s="26">
        <v>33.090000000000003</v>
      </c>
      <c r="Q829" s="3"/>
      <c r="R829" s="8">
        <f t="shared" si="856"/>
        <v>8.0900000000000034</v>
      </c>
      <c r="S829" s="8">
        <f t="shared" si="857"/>
        <v>7.6900000000000048</v>
      </c>
      <c r="T829" s="8">
        <f>R829/S828</f>
        <v>1.002478314745973</v>
      </c>
      <c r="U829" s="8">
        <f>M829*T829*T828*T827*T826*T825*T824</f>
        <v>19.725750743777464</v>
      </c>
      <c r="V829" s="19">
        <f t="shared" si="858"/>
        <v>43.573560291092257</v>
      </c>
      <c r="W829" s="13"/>
      <c r="X829" s="13"/>
      <c r="Y829" s="6">
        <v>42</v>
      </c>
      <c r="Z829" s="1">
        <v>8.19</v>
      </c>
      <c r="AA829" s="7">
        <f t="shared" si="859"/>
        <v>25.1</v>
      </c>
      <c r="AB829" s="26">
        <v>31.88</v>
      </c>
      <c r="AC829" s="26">
        <v>30.76</v>
      </c>
      <c r="AD829" s="3"/>
      <c r="AE829" s="8">
        <f t="shared" si="860"/>
        <v>6.7799999999999976</v>
      </c>
      <c r="AF829" s="8">
        <f t="shared" si="861"/>
        <v>5.66</v>
      </c>
      <c r="AG829" s="8">
        <f>AE829/AF828</f>
        <v>1.0014771048744457</v>
      </c>
      <c r="AH829" s="8">
        <f>Z829*AG829*AG828*AG827*AG826*AG825*AG824</f>
        <v>7.5479828135893499</v>
      </c>
      <c r="AI829" s="19">
        <f t="shared" si="862"/>
        <v>35.486520045083921</v>
      </c>
    </row>
    <row r="830" spans="1:37" ht="15.75" thickBot="1" x14ac:dyDescent="0.3">
      <c r="K830" s="13"/>
      <c r="L830" s="80">
        <f>O824-P824</f>
        <v>0.33999999999999631</v>
      </c>
      <c r="M830" s="18">
        <f>0.1308+0.1338</f>
        <v>0.2646</v>
      </c>
      <c r="N830" s="18"/>
      <c r="O830" s="18"/>
      <c r="P830" s="18"/>
      <c r="Q830" s="18"/>
      <c r="R830" s="33"/>
      <c r="S830" s="33"/>
      <c r="T830" s="45">
        <f>SUM(T824:T829)</f>
        <v>5.8255069581499876</v>
      </c>
      <c r="U830" s="33"/>
      <c r="V830" s="32"/>
      <c r="W830" s="13"/>
      <c r="X830" s="13"/>
      <c r="Y830" s="34"/>
      <c r="Z830" s="18"/>
      <c r="AA830" s="18">
        <f>0.5385+0.384</f>
        <v>0.92249999999999999</v>
      </c>
      <c r="AB830" s="18">
        <f>AB826-AC826</f>
        <v>0.90999999999999659</v>
      </c>
      <c r="AC830" s="18">
        <f>AB825-AC825</f>
        <v>0.86999999999999744</v>
      </c>
      <c r="AD830" s="18">
        <f>0.4026+0.4055</f>
        <v>0.80810000000000004</v>
      </c>
      <c r="AE830" s="33"/>
      <c r="AF830" s="33"/>
      <c r="AG830" s="45">
        <f>SUM(AG824:AG829)</f>
        <v>5.9227882750293963</v>
      </c>
      <c r="AH830" s="33"/>
      <c r="AI830" s="32"/>
    </row>
    <row r="831" spans="1:37" ht="15.75" thickBot="1" x14ac:dyDescent="0.3">
      <c r="K831" s="15">
        <v>7000</v>
      </c>
      <c r="L831" s="93">
        <v>36851</v>
      </c>
      <c r="M831" s="94"/>
      <c r="N831" s="94"/>
      <c r="O831" s="94"/>
      <c r="P831" s="94"/>
      <c r="Q831" s="94"/>
      <c r="R831" s="94"/>
      <c r="S831" s="94"/>
      <c r="T831" s="94"/>
      <c r="U831" s="94"/>
      <c r="V831" s="95"/>
      <c r="W831" s="13"/>
      <c r="X831" s="15">
        <v>7001</v>
      </c>
      <c r="Y831" s="93">
        <v>36852</v>
      </c>
      <c r="Z831" s="94"/>
      <c r="AA831" s="94"/>
      <c r="AB831" s="94"/>
      <c r="AC831" s="94"/>
      <c r="AD831" s="94"/>
      <c r="AE831" s="94"/>
      <c r="AF831" s="94"/>
      <c r="AG831" s="94"/>
      <c r="AH831" s="94"/>
      <c r="AI831" s="95"/>
    </row>
    <row r="832" spans="1:37" ht="57" x14ac:dyDescent="0.25">
      <c r="B832" s="31" t="s">
        <v>51</v>
      </c>
      <c r="C832" s="31" t="s">
        <v>49</v>
      </c>
      <c r="D832" s="31" t="s">
        <v>50</v>
      </c>
      <c r="K832" s="13"/>
      <c r="L832" s="10" t="s">
        <v>0</v>
      </c>
      <c r="M832" s="11" t="s">
        <v>1</v>
      </c>
      <c r="N832" s="11" t="s">
        <v>2</v>
      </c>
      <c r="O832" s="11" t="s">
        <v>3</v>
      </c>
      <c r="P832" s="12" t="s">
        <v>4</v>
      </c>
      <c r="Q832" s="12" t="s">
        <v>5</v>
      </c>
      <c r="R832" s="11" t="s">
        <v>9</v>
      </c>
      <c r="S832" s="11" t="s">
        <v>10</v>
      </c>
      <c r="T832" s="11" t="s">
        <v>6</v>
      </c>
      <c r="U832" s="11" t="s">
        <v>7</v>
      </c>
      <c r="V832" s="5" t="s">
        <v>8</v>
      </c>
      <c r="W832" s="13"/>
      <c r="X832" s="13"/>
      <c r="Y832" s="10" t="s">
        <v>0</v>
      </c>
      <c r="Z832" s="11" t="s">
        <v>1</v>
      </c>
      <c r="AA832" s="11" t="s">
        <v>2</v>
      </c>
      <c r="AB832" s="11" t="s">
        <v>3</v>
      </c>
      <c r="AC832" s="12" t="s">
        <v>4</v>
      </c>
      <c r="AD832" s="12" t="s">
        <v>5</v>
      </c>
      <c r="AE832" s="11" t="s">
        <v>9</v>
      </c>
      <c r="AF832" s="11" t="s">
        <v>10</v>
      </c>
      <c r="AG832" s="11" t="s">
        <v>6</v>
      </c>
      <c r="AH832" s="11" t="s">
        <v>7</v>
      </c>
      <c r="AI832" s="5" t="s">
        <v>8</v>
      </c>
    </row>
    <row r="833" spans="1:35" x14ac:dyDescent="0.25">
      <c r="B833" s="31">
        <v>0</v>
      </c>
      <c r="C833" s="48">
        <f>AVERAGE(AI823,AI833)</f>
        <v>100</v>
      </c>
      <c r="D833" s="31">
        <f>STDEV(AI823,AI833)</f>
        <v>0</v>
      </c>
      <c r="K833" s="13"/>
      <c r="L833" s="6">
        <v>0</v>
      </c>
      <c r="M833" s="1">
        <v>46.8</v>
      </c>
      <c r="N833" s="26">
        <v>25.71</v>
      </c>
      <c r="O833" s="9"/>
      <c r="P833" s="26">
        <v>39.630000000000003</v>
      </c>
      <c r="Q833" s="7">
        <f>P833-N833</f>
        <v>13.920000000000002</v>
      </c>
      <c r="R833" s="2"/>
      <c r="S833" s="2"/>
      <c r="T833" s="2"/>
      <c r="U833" s="8">
        <f>M833</f>
        <v>46.8</v>
      </c>
      <c r="V833" s="19">
        <f>100*U833/$M$833</f>
        <v>100</v>
      </c>
      <c r="W833" s="13"/>
      <c r="X833" s="13"/>
      <c r="Y833" s="6">
        <v>0</v>
      </c>
      <c r="Z833" s="1">
        <v>20.52</v>
      </c>
      <c r="AA833" s="26">
        <v>27.22</v>
      </c>
      <c r="AB833" s="9"/>
      <c r="AC833" s="26">
        <v>48.43</v>
      </c>
      <c r="AD833" s="7">
        <f>AC833-AA833</f>
        <v>21.21</v>
      </c>
      <c r="AE833" s="2"/>
      <c r="AF833" s="2"/>
      <c r="AG833" s="2"/>
      <c r="AH833" s="8">
        <f>Z833</f>
        <v>20.52</v>
      </c>
      <c r="AI833" s="19">
        <f>100*AH833/$Z$833</f>
        <v>100</v>
      </c>
    </row>
    <row r="834" spans="1:35" x14ac:dyDescent="0.25">
      <c r="B834" s="31">
        <v>7</v>
      </c>
      <c r="C834" s="78">
        <f t="shared" ref="C834:C839" si="863">AVERAGE(AI824,AI834)</f>
        <v>72.228329170474581</v>
      </c>
      <c r="D834" s="31">
        <f t="shared" ref="D834:D839" si="864">STDEV(AI824,AI834)</f>
        <v>2.3636705286028397</v>
      </c>
      <c r="K834" s="13"/>
      <c r="L834" s="6">
        <v>7</v>
      </c>
      <c r="M834" s="1">
        <v>41.25</v>
      </c>
      <c r="N834" s="7">
        <f t="shared" ref="N834:N839" si="865">N833</f>
        <v>25.71</v>
      </c>
      <c r="O834" s="27">
        <v>36.86</v>
      </c>
      <c r="P834" s="26">
        <v>36.54</v>
      </c>
      <c r="Q834" s="3"/>
      <c r="R834" s="8">
        <f t="shared" ref="R834:R839" si="866">O834-N834</f>
        <v>11.149999999999999</v>
      </c>
      <c r="S834" s="8">
        <f t="shared" ref="S834:S839" si="867">P834-N834</f>
        <v>10.829999999999998</v>
      </c>
      <c r="T834" s="8">
        <f>R834/Q833</f>
        <v>0.80100574712643657</v>
      </c>
      <c r="U834" s="8">
        <f>M834*T834</f>
        <v>33.041487068965509</v>
      </c>
      <c r="V834" s="19">
        <f t="shared" ref="V834:V839" si="868">100*U834/$M$833</f>
        <v>70.601468096080154</v>
      </c>
      <c r="W834" s="13"/>
      <c r="X834" s="13"/>
      <c r="Y834" s="6">
        <v>7</v>
      </c>
      <c r="Z834" s="1">
        <v>15.87</v>
      </c>
      <c r="AA834" s="7">
        <f t="shared" ref="AA834:AA839" si="869">AA833</f>
        <v>27.22</v>
      </c>
      <c r="AB834" s="27">
        <v>46.57</v>
      </c>
      <c r="AC834" s="26">
        <v>45.88</v>
      </c>
      <c r="AD834" s="3"/>
      <c r="AE834" s="8">
        <f t="shared" ref="AE834:AE839" si="870">AB834-AA834</f>
        <v>19.350000000000001</v>
      </c>
      <c r="AF834" s="8">
        <f t="shared" ref="AF834:AF839" si="871">AC834-AA834</f>
        <v>18.660000000000004</v>
      </c>
      <c r="AG834" s="8">
        <f>AE834/AD833</f>
        <v>0.91230551626591239</v>
      </c>
      <c r="AH834" s="8">
        <f>Z834*AG834</f>
        <v>14.478288543140028</v>
      </c>
      <c r="AI834" s="19">
        <f t="shared" ref="AI834:AI839" si="872">100*AH834/$Z$833</f>
        <v>70.556961711208714</v>
      </c>
    </row>
    <row r="835" spans="1:35" x14ac:dyDescent="0.25">
      <c r="B835" s="31">
        <v>14</v>
      </c>
      <c r="C835" s="48">
        <f t="shared" si="863"/>
        <v>58.344781196820662</v>
      </c>
      <c r="D835" s="31">
        <f t="shared" si="864"/>
        <v>0.70605669280476557</v>
      </c>
      <c r="K835" s="13"/>
      <c r="L835" s="6">
        <v>14</v>
      </c>
      <c r="M835" s="1">
        <v>36.46</v>
      </c>
      <c r="N835" s="7">
        <f t="shared" si="865"/>
        <v>25.71</v>
      </c>
      <c r="O835" s="27">
        <v>36.58</v>
      </c>
      <c r="P835" s="26">
        <v>36.21</v>
      </c>
      <c r="Q835" s="3"/>
      <c r="R835" s="8">
        <f t="shared" si="866"/>
        <v>10.869999999999997</v>
      </c>
      <c r="S835" s="8">
        <f t="shared" si="867"/>
        <v>10.5</v>
      </c>
      <c r="T835" s="8">
        <f>R835/S834</f>
        <v>1.0036934441366574</v>
      </c>
      <c r="U835" s="8">
        <f>M835*T834*T835</f>
        <v>29.31253535570626</v>
      </c>
      <c r="V835" s="19">
        <f t="shared" si="868"/>
        <v>62.633622554927911</v>
      </c>
      <c r="W835" s="13"/>
      <c r="X835" s="13"/>
      <c r="Y835" s="6">
        <v>14</v>
      </c>
      <c r="Z835" s="1">
        <v>12.99</v>
      </c>
      <c r="AA835" s="7">
        <f t="shared" si="869"/>
        <v>27.22</v>
      </c>
      <c r="AB835" s="27">
        <v>45.91</v>
      </c>
      <c r="AC835" s="26">
        <v>45.05</v>
      </c>
      <c r="AD835" s="3"/>
      <c r="AE835" s="8">
        <f t="shared" si="870"/>
        <v>18.689999999999998</v>
      </c>
      <c r="AF835" s="8">
        <f t="shared" si="871"/>
        <v>17.829999999999998</v>
      </c>
      <c r="AG835" s="8">
        <f>AE835/AF834</f>
        <v>1.0016077170418003</v>
      </c>
      <c r="AH835" s="8">
        <f>Z835*AG834*AG835</f>
        <v>11.869901467638723</v>
      </c>
      <c r="AI835" s="19">
        <f t="shared" si="872"/>
        <v>57.845523721436265</v>
      </c>
    </row>
    <row r="836" spans="1:35" x14ac:dyDescent="0.25">
      <c r="B836" s="31">
        <v>21</v>
      </c>
      <c r="C836" s="48">
        <f t="shared" si="863"/>
        <v>46.266174868121709</v>
      </c>
      <c r="D836" s="31">
        <f t="shared" si="864"/>
        <v>5.2058070731788257</v>
      </c>
      <c r="K836" s="13"/>
      <c r="L836" s="6">
        <v>21</v>
      </c>
      <c r="M836" s="1">
        <v>33.18</v>
      </c>
      <c r="N836" s="7">
        <f t="shared" si="865"/>
        <v>25.71</v>
      </c>
      <c r="O836" s="27">
        <v>36.340000000000003</v>
      </c>
      <c r="P836" s="26">
        <v>35.950000000000003</v>
      </c>
      <c r="Q836" s="3"/>
      <c r="R836" s="8">
        <f t="shared" si="866"/>
        <v>10.630000000000003</v>
      </c>
      <c r="S836" s="8">
        <f t="shared" si="867"/>
        <v>10.240000000000002</v>
      </c>
      <c r="T836" s="8">
        <f>R836/S835</f>
        <v>1.0123809523809526</v>
      </c>
      <c r="U836" s="8">
        <f>M836*T836*T835*T834</f>
        <v>27.005801223984033</v>
      </c>
      <c r="V836" s="19">
        <f t="shared" si="868"/>
        <v>57.704703470051349</v>
      </c>
      <c r="W836" s="13"/>
      <c r="X836" s="13"/>
      <c r="Y836" s="6">
        <v>21</v>
      </c>
      <c r="Z836" s="1">
        <v>11.16</v>
      </c>
      <c r="AA836" s="7">
        <f t="shared" si="869"/>
        <v>27.22</v>
      </c>
      <c r="AB836" s="27">
        <v>45.14</v>
      </c>
      <c r="AC836" s="26">
        <v>44.38</v>
      </c>
      <c r="AD836" s="3"/>
      <c r="AE836" s="8">
        <f t="shared" si="870"/>
        <v>17.920000000000002</v>
      </c>
      <c r="AF836" s="8">
        <f t="shared" si="871"/>
        <v>17.160000000000004</v>
      </c>
      <c r="AG836" s="8">
        <f>AE836/AF835</f>
        <v>1.0050476724621427</v>
      </c>
      <c r="AH836" s="8">
        <f>Z836*AG836*AG835*AG834</f>
        <v>10.249172899248869</v>
      </c>
      <c r="AI836" s="19">
        <f t="shared" si="872"/>
        <v>49.94723635111535</v>
      </c>
    </row>
    <row r="837" spans="1:35" x14ac:dyDescent="0.25">
      <c r="B837" s="31">
        <v>28</v>
      </c>
      <c r="C837" s="48">
        <f t="shared" si="863"/>
        <v>42.805085235306152</v>
      </c>
      <c r="D837" s="31">
        <f t="shared" si="864"/>
        <v>1.3041888470460186</v>
      </c>
      <c r="K837" s="13"/>
      <c r="L837" s="6">
        <v>28</v>
      </c>
      <c r="M837" s="1">
        <v>30.23</v>
      </c>
      <c r="N837" s="7">
        <f t="shared" si="865"/>
        <v>25.71</v>
      </c>
      <c r="O837" s="26">
        <v>35.92</v>
      </c>
      <c r="P837" s="26">
        <v>35.590000000000003</v>
      </c>
      <c r="Q837" s="3"/>
      <c r="R837" s="8">
        <f t="shared" si="866"/>
        <v>10.210000000000001</v>
      </c>
      <c r="S837" s="8">
        <f t="shared" si="867"/>
        <v>9.8800000000000026</v>
      </c>
      <c r="T837" s="8">
        <f>R837/S836</f>
        <v>0.99707031249999989</v>
      </c>
      <c r="U837" s="8">
        <f>M837*T837*T836*T835*T834</f>
        <v>24.532658739735766</v>
      </c>
      <c r="V837" s="19">
        <f t="shared" si="868"/>
        <v>52.420210982341381</v>
      </c>
      <c r="W837" s="13"/>
      <c r="X837" s="13"/>
      <c r="Y837" s="6">
        <v>28</v>
      </c>
      <c r="Z837" s="1">
        <v>9.3800000000000008</v>
      </c>
      <c r="AA837" s="7">
        <f t="shared" si="869"/>
        <v>27.22</v>
      </c>
      <c r="AB837" s="26">
        <v>44.34</v>
      </c>
      <c r="AC837" s="26">
        <v>43.71</v>
      </c>
      <c r="AD837" s="3"/>
      <c r="AE837" s="8">
        <f t="shared" si="870"/>
        <v>17.120000000000005</v>
      </c>
      <c r="AF837" s="8">
        <f t="shared" si="871"/>
        <v>16.490000000000002</v>
      </c>
      <c r="AG837" s="8">
        <f>AE837/AF836</f>
        <v>0.99766899766899775</v>
      </c>
      <c r="AH837" s="8">
        <f>Z837*AG837*AG836*AG835*AG834</f>
        <v>8.5943678907019923</v>
      </c>
      <c r="AI837" s="19">
        <f t="shared" si="872"/>
        <v>41.88288445761205</v>
      </c>
    </row>
    <row r="838" spans="1:35" x14ac:dyDescent="0.25">
      <c r="B838" s="31">
        <v>35</v>
      </c>
      <c r="C838" s="48">
        <f t="shared" si="863"/>
        <v>39.022679685088946</v>
      </c>
      <c r="D838" s="31">
        <f t="shared" si="864"/>
        <v>3.8582803745304073</v>
      </c>
      <c r="K838" s="13"/>
      <c r="L838" s="6">
        <v>35</v>
      </c>
      <c r="M838" s="1">
        <v>26.33</v>
      </c>
      <c r="N838" s="7">
        <f t="shared" si="865"/>
        <v>25.71</v>
      </c>
      <c r="O838" s="26">
        <v>35.71</v>
      </c>
      <c r="P838" s="26">
        <v>35.24</v>
      </c>
      <c r="Q838" s="3"/>
      <c r="R838" s="8">
        <f t="shared" si="866"/>
        <v>10</v>
      </c>
      <c r="S838" s="8">
        <f t="shared" si="867"/>
        <v>9.5300000000000011</v>
      </c>
      <c r="T838" s="8">
        <f>R838/S837</f>
        <v>1.012145748987854</v>
      </c>
      <c r="U838" s="8">
        <f>M838*T838*T837*T836*T835*T834</f>
        <v>21.627204409153389</v>
      </c>
      <c r="V838" s="19">
        <f t="shared" si="868"/>
        <v>46.211975233233737</v>
      </c>
      <c r="W838" s="13"/>
      <c r="X838" s="13"/>
      <c r="Y838" s="6">
        <v>35</v>
      </c>
      <c r="Z838" s="1">
        <v>8.06</v>
      </c>
      <c r="AA838" s="7">
        <f t="shared" si="869"/>
        <v>27.22</v>
      </c>
      <c r="AB838" s="26">
        <v>43.85</v>
      </c>
      <c r="AC838" s="26">
        <v>43</v>
      </c>
      <c r="AD838" s="3"/>
      <c r="AE838" s="8">
        <f t="shared" si="870"/>
        <v>16.630000000000003</v>
      </c>
      <c r="AF838" s="8">
        <f t="shared" si="871"/>
        <v>15.780000000000001</v>
      </c>
      <c r="AG838" s="8">
        <f>AE838/AF837</f>
        <v>1.0084899939357186</v>
      </c>
      <c r="AH838" s="8">
        <f>Z838*AG838*AG837*AG836*AG835*AG834</f>
        <v>7.4476239037443097</v>
      </c>
      <c r="AI838" s="19">
        <f t="shared" si="872"/>
        <v>36.294463468539526</v>
      </c>
    </row>
    <row r="839" spans="1:35" x14ac:dyDescent="0.25">
      <c r="B839" s="31">
        <v>42</v>
      </c>
      <c r="C839" s="78">
        <f t="shared" si="863"/>
        <v>33.566163688798575</v>
      </c>
      <c r="D839" s="31">
        <f t="shared" si="864"/>
        <v>2.7157940036481185</v>
      </c>
      <c r="K839" s="13"/>
      <c r="L839" s="6">
        <v>42</v>
      </c>
      <c r="M839" s="1">
        <v>24.04</v>
      </c>
      <c r="N839" s="7">
        <f t="shared" si="865"/>
        <v>25.71</v>
      </c>
      <c r="O839" s="26">
        <v>35.14</v>
      </c>
      <c r="P839" s="26">
        <v>34.58</v>
      </c>
      <c r="Q839" s="3"/>
      <c r="R839" s="8">
        <f t="shared" si="866"/>
        <v>9.43</v>
      </c>
      <c r="S839" s="8">
        <f t="shared" si="867"/>
        <v>8.8699999999999974</v>
      </c>
      <c r="T839" s="8">
        <f>R839/S838</f>
        <v>0.98950682056663153</v>
      </c>
      <c r="U839" s="8">
        <f>M839*T839*T838*T837*T836*T835*T834</f>
        <v>19.539020174493352</v>
      </c>
      <c r="V839" s="19">
        <f t="shared" si="868"/>
        <v>41.750043107891784</v>
      </c>
      <c r="W839" s="13"/>
      <c r="X839" s="13"/>
      <c r="Y839" s="6">
        <v>42</v>
      </c>
      <c r="Z839" s="1">
        <v>7.05</v>
      </c>
      <c r="AA839" s="7">
        <f t="shared" si="869"/>
        <v>27.22</v>
      </c>
      <c r="AB839" s="26">
        <v>42.95</v>
      </c>
      <c r="AC839" s="26">
        <v>41.87</v>
      </c>
      <c r="AD839" s="3"/>
      <c r="AE839" s="8">
        <f t="shared" si="870"/>
        <v>15.730000000000004</v>
      </c>
      <c r="AF839" s="8">
        <f t="shared" si="871"/>
        <v>14.649999999999999</v>
      </c>
      <c r="AG839" s="8">
        <f>AE839/AF838</f>
        <v>0.99683143219264914</v>
      </c>
      <c r="AH839" s="8">
        <f>Z839*AG839*AG838*AG837*AG836*AG835*AG834</f>
        <v>6.4937196646317137</v>
      </c>
      <c r="AI839" s="19">
        <f t="shared" si="872"/>
        <v>31.645807332513225</v>
      </c>
    </row>
    <row r="840" spans="1:35" x14ac:dyDescent="0.25">
      <c r="K840" s="13"/>
      <c r="L840" s="34"/>
      <c r="M840" s="18"/>
      <c r="N840" s="18"/>
      <c r="O840" s="18"/>
      <c r="P840" s="18"/>
      <c r="Q840" s="18"/>
      <c r="R840" s="33"/>
      <c r="S840" s="33"/>
      <c r="T840" s="45">
        <f>SUM(T834:T839)</f>
        <v>5.815803025698532</v>
      </c>
      <c r="U840" s="33"/>
      <c r="V840" s="32"/>
      <c r="W840" s="13"/>
      <c r="X840" s="13"/>
      <c r="Y840" s="34"/>
      <c r="Z840" s="18"/>
      <c r="AA840" s="18"/>
      <c r="AB840" s="18"/>
      <c r="AC840" s="18"/>
      <c r="AD840" s="18"/>
      <c r="AE840" s="33"/>
      <c r="AF840" s="33"/>
      <c r="AG840" s="45">
        <f>SUM(AG834:AG839)</f>
        <v>5.9219513295672206</v>
      </c>
      <c r="AH840" s="33"/>
      <c r="AI840" s="32"/>
    </row>
    <row r="841" spans="1:35" ht="15.75" thickBot="1" x14ac:dyDescent="0.3"/>
    <row r="842" spans="1:35" ht="15.75" thickBot="1" x14ac:dyDescent="0.3">
      <c r="A842" s="35">
        <v>41</v>
      </c>
      <c r="B842" s="35" t="s">
        <v>68</v>
      </c>
      <c r="C842" s="35"/>
      <c r="D842" s="35"/>
      <c r="E842" s="35"/>
      <c r="F842" s="35"/>
      <c r="G842" s="35"/>
      <c r="H842" s="35"/>
      <c r="I842" s="35"/>
      <c r="J842" s="35"/>
      <c r="K842" s="15">
        <v>7000</v>
      </c>
      <c r="L842" s="93">
        <v>36939</v>
      </c>
      <c r="M842" s="94"/>
      <c r="N842" s="94"/>
      <c r="O842" s="94"/>
      <c r="P842" s="94"/>
      <c r="Q842" s="94"/>
      <c r="R842" s="94"/>
      <c r="S842" s="94"/>
      <c r="T842" s="94"/>
      <c r="U842" s="94"/>
      <c r="V842" s="95"/>
      <c r="W842" s="13"/>
      <c r="X842" s="15">
        <v>7001</v>
      </c>
      <c r="Y842" s="93">
        <v>36940</v>
      </c>
      <c r="Z842" s="94"/>
      <c r="AA842" s="94"/>
      <c r="AB842" s="94"/>
      <c r="AC842" s="94"/>
      <c r="AD842" s="94"/>
      <c r="AE842" s="94"/>
      <c r="AF842" s="94"/>
      <c r="AG842" s="94"/>
      <c r="AH842" s="94"/>
      <c r="AI842" s="95"/>
    </row>
    <row r="843" spans="1:35" ht="57" x14ac:dyDescent="0.25">
      <c r="B843" s="31" t="s">
        <v>52</v>
      </c>
      <c r="C843" s="31" t="s">
        <v>49</v>
      </c>
      <c r="D843" s="31" t="s">
        <v>50</v>
      </c>
      <c r="K843" s="13"/>
      <c r="L843" s="10" t="s">
        <v>0</v>
      </c>
      <c r="M843" s="11" t="s">
        <v>1</v>
      </c>
      <c r="N843" s="11" t="s">
        <v>2</v>
      </c>
      <c r="O843" s="11" t="s">
        <v>3</v>
      </c>
      <c r="P843" s="12" t="s">
        <v>4</v>
      </c>
      <c r="Q843" s="12" t="s">
        <v>5</v>
      </c>
      <c r="R843" s="11" t="s">
        <v>9</v>
      </c>
      <c r="S843" s="11" t="s">
        <v>10</v>
      </c>
      <c r="T843" s="11" t="s">
        <v>6</v>
      </c>
      <c r="U843" s="11" t="s">
        <v>7</v>
      </c>
      <c r="V843" s="5" t="s">
        <v>8</v>
      </c>
      <c r="W843" s="13"/>
      <c r="X843" s="13"/>
      <c r="Y843" s="10" t="s">
        <v>0</v>
      </c>
      <c r="Z843" s="11" t="s">
        <v>1</v>
      </c>
      <c r="AA843" s="11" t="s">
        <v>2</v>
      </c>
      <c r="AB843" s="11" t="s">
        <v>3</v>
      </c>
      <c r="AC843" s="12" t="s">
        <v>4</v>
      </c>
      <c r="AD843" s="12" t="s">
        <v>5</v>
      </c>
      <c r="AE843" s="11" t="s">
        <v>9</v>
      </c>
      <c r="AF843" s="11" t="s">
        <v>10</v>
      </c>
      <c r="AG843" s="11" t="s">
        <v>6</v>
      </c>
      <c r="AH843" s="11" t="s">
        <v>7</v>
      </c>
      <c r="AI843" s="5" t="s">
        <v>8</v>
      </c>
    </row>
    <row r="844" spans="1:35" x14ac:dyDescent="0.25">
      <c r="B844" s="31">
        <v>0</v>
      </c>
      <c r="C844" s="48">
        <f>AVERAGE(V844,V854)</f>
        <v>100</v>
      </c>
      <c r="D844" s="31">
        <f>STDEV(V844,V854)</f>
        <v>1.4210854715202004E-14</v>
      </c>
      <c r="K844" s="13"/>
      <c r="L844" s="6">
        <v>0</v>
      </c>
      <c r="M844" s="1">
        <v>44.7</v>
      </c>
      <c r="N844" s="26">
        <v>25</v>
      </c>
      <c r="O844" s="9"/>
      <c r="P844" s="26">
        <v>38.29</v>
      </c>
      <c r="Q844" s="7">
        <f>P844-N844</f>
        <v>13.29</v>
      </c>
      <c r="R844" s="2"/>
      <c r="S844" s="2"/>
      <c r="T844" s="2"/>
      <c r="U844" s="8">
        <f>M844</f>
        <v>44.7</v>
      </c>
      <c r="V844" s="19">
        <f>100*U844/$M$844</f>
        <v>100</v>
      </c>
      <c r="W844" s="13"/>
      <c r="X844" s="13"/>
      <c r="Y844" s="6">
        <v>0</v>
      </c>
      <c r="Z844" s="1">
        <v>20.18</v>
      </c>
      <c r="AA844" s="26">
        <v>26.94</v>
      </c>
      <c r="AB844" s="9"/>
      <c r="AC844" s="26">
        <v>46.4</v>
      </c>
      <c r="AD844" s="7">
        <f>AC844-AA844</f>
        <v>19.459999999999997</v>
      </c>
      <c r="AE844" s="2"/>
      <c r="AF844" s="2"/>
      <c r="AG844" s="2"/>
      <c r="AH844" s="8">
        <f>Z844</f>
        <v>20.18</v>
      </c>
      <c r="AI844" s="19">
        <f>100*AH844/$Z$844</f>
        <v>100</v>
      </c>
    </row>
    <row r="845" spans="1:35" x14ac:dyDescent="0.25">
      <c r="B845" s="31">
        <v>7</v>
      </c>
      <c r="C845" s="78">
        <f t="shared" ref="C845:C850" si="873">AVERAGE(V845,V855)</f>
        <v>75.555612977358166</v>
      </c>
      <c r="D845" s="31">
        <f t="shared" ref="D845:D850" si="874">STDEV(V845,V855)</f>
        <v>0.36674212320070765</v>
      </c>
      <c r="K845" s="13"/>
      <c r="L845" s="6">
        <v>7</v>
      </c>
      <c r="M845" s="1">
        <v>42.29</v>
      </c>
      <c r="N845" s="7">
        <f t="shared" ref="N845:N850" si="875">N844</f>
        <v>25</v>
      </c>
      <c r="O845" s="27">
        <v>35.65</v>
      </c>
      <c r="P845" s="26">
        <v>35.31</v>
      </c>
      <c r="Q845" s="3"/>
      <c r="R845" s="8">
        <f t="shared" ref="R845:R850" si="876">O845-N845</f>
        <v>10.649999999999999</v>
      </c>
      <c r="S845" s="8">
        <f t="shared" ref="S845:S850" si="877">P845-N845</f>
        <v>10.310000000000002</v>
      </c>
      <c r="T845" s="8">
        <f>R845/Q844</f>
        <v>0.80135440180586903</v>
      </c>
      <c r="U845" s="8">
        <f>M845*T845</f>
        <v>33.889277652370204</v>
      </c>
      <c r="V845" s="19">
        <f t="shared" ref="V845:V850" si="878">100*U845/$M$844</f>
        <v>75.814938819620139</v>
      </c>
      <c r="W845" s="13"/>
      <c r="X845" s="13"/>
      <c r="Y845" s="6">
        <v>7</v>
      </c>
      <c r="Z845" s="1">
        <v>16.82</v>
      </c>
      <c r="AA845" s="7">
        <f t="shared" ref="AA845:AA850" si="879">AA844</f>
        <v>26.94</v>
      </c>
      <c r="AB845" s="27">
        <v>44.68</v>
      </c>
      <c r="AC845" s="26">
        <v>44.01</v>
      </c>
      <c r="AD845" s="3"/>
      <c r="AE845" s="8">
        <f t="shared" ref="AE845:AE850" si="880">AB845-AA845</f>
        <v>17.739999999999998</v>
      </c>
      <c r="AF845" s="8">
        <f t="shared" ref="AF845:AF850" si="881">AC845-AA845</f>
        <v>17.069999999999997</v>
      </c>
      <c r="AG845" s="8">
        <f>AE845/AD844</f>
        <v>0.91161356628982537</v>
      </c>
      <c r="AH845" s="8">
        <f>Z845*AG845</f>
        <v>15.333340184994864</v>
      </c>
      <c r="AI845" s="19">
        <f t="shared" ref="AI845:AI850" si="882">100*AH845/$Z$844</f>
        <v>75.982855227923011</v>
      </c>
    </row>
    <row r="846" spans="1:35" x14ac:dyDescent="0.25">
      <c r="B846" s="31">
        <v>14</v>
      </c>
      <c r="C846" s="48">
        <f t="shared" si="873"/>
        <v>65.430011012655399</v>
      </c>
      <c r="D846" s="31">
        <f t="shared" si="874"/>
        <v>1.2422626896190376</v>
      </c>
      <c r="K846" s="13"/>
      <c r="L846" s="6">
        <v>14</v>
      </c>
      <c r="M846" s="1">
        <v>35.729999999999997</v>
      </c>
      <c r="N846" s="7">
        <f t="shared" si="875"/>
        <v>25</v>
      </c>
      <c r="O846" s="27">
        <v>35.39</v>
      </c>
      <c r="P846" s="26">
        <v>35.11</v>
      </c>
      <c r="Q846" s="3"/>
      <c r="R846" s="8">
        <f t="shared" si="876"/>
        <v>10.39</v>
      </c>
      <c r="S846" s="8">
        <f t="shared" si="877"/>
        <v>10.11</v>
      </c>
      <c r="T846" s="8">
        <f>R846/S845</f>
        <v>1.0077594568380213</v>
      </c>
      <c r="U846" s="8">
        <f>M846*T845*T846</f>
        <v>28.854564592442404</v>
      </c>
      <c r="V846" s="19">
        <f t="shared" si="878"/>
        <v>64.551598640810738</v>
      </c>
      <c r="W846" s="13"/>
      <c r="X846" s="13"/>
      <c r="Y846" s="6">
        <v>14</v>
      </c>
      <c r="Z846" s="1">
        <v>13.67</v>
      </c>
      <c r="AA846" s="7">
        <f t="shared" si="879"/>
        <v>26.94</v>
      </c>
      <c r="AB846" s="27">
        <v>44.06</v>
      </c>
      <c r="AC846" s="26">
        <v>43.13</v>
      </c>
      <c r="AD846" s="3"/>
      <c r="AE846" s="8">
        <f t="shared" si="880"/>
        <v>17.12</v>
      </c>
      <c r="AF846" s="8">
        <f t="shared" si="881"/>
        <v>16.190000000000001</v>
      </c>
      <c r="AG846" s="8">
        <f>AE846/AF845</f>
        <v>1.0029291154071474</v>
      </c>
      <c r="AH846" s="8">
        <f>Z846*AG845*AG846</f>
        <v>12.498259376932303</v>
      </c>
      <c r="AI846" s="19">
        <f t="shared" si="882"/>
        <v>61.933891857940054</v>
      </c>
    </row>
    <row r="847" spans="1:35" x14ac:dyDescent="0.25">
      <c r="B847" s="31">
        <v>21</v>
      </c>
      <c r="C847" s="48">
        <f t="shared" si="873"/>
        <v>57.567570728490743</v>
      </c>
      <c r="D847" s="31">
        <f t="shared" si="874"/>
        <v>2.7436504955940486</v>
      </c>
      <c r="K847" s="13"/>
      <c r="L847" s="6">
        <v>21</v>
      </c>
      <c r="M847" s="1">
        <v>30.76</v>
      </c>
      <c r="N847" s="7">
        <f t="shared" si="875"/>
        <v>25</v>
      </c>
      <c r="O847" s="27">
        <v>35.119999999999997</v>
      </c>
      <c r="P847" s="26">
        <v>34.81</v>
      </c>
      <c r="Q847" s="3"/>
      <c r="R847" s="8">
        <f t="shared" si="876"/>
        <v>10.119999999999997</v>
      </c>
      <c r="S847" s="8">
        <f t="shared" si="877"/>
        <v>9.8100000000000023</v>
      </c>
      <c r="T847" s="8">
        <f>R847/S846</f>
        <v>1.0009891196834815</v>
      </c>
      <c r="U847" s="8">
        <f>M847*T847*T846*T845</f>
        <v>24.865500035459114</v>
      </c>
      <c r="V847" s="19">
        <f t="shared" si="878"/>
        <v>55.62751685785036</v>
      </c>
      <c r="W847" s="13"/>
      <c r="X847" s="13"/>
      <c r="Y847" s="6">
        <v>21</v>
      </c>
      <c r="Z847" s="1">
        <v>11.21</v>
      </c>
      <c r="AA847" s="7">
        <f t="shared" si="879"/>
        <v>26.94</v>
      </c>
      <c r="AB847" s="27">
        <v>43.14</v>
      </c>
      <c r="AC847" s="26">
        <v>42.36</v>
      </c>
      <c r="AD847" s="3"/>
      <c r="AE847" s="8">
        <f t="shared" si="880"/>
        <v>16.2</v>
      </c>
      <c r="AF847" s="8">
        <f t="shared" si="881"/>
        <v>15.419999999999998</v>
      </c>
      <c r="AG847" s="8">
        <f>AE847/AF846</f>
        <v>1.0006176652254477</v>
      </c>
      <c r="AH847" s="8">
        <f>Z847*AG847*AG846*AG845</f>
        <v>10.25545178515037</v>
      </c>
      <c r="AI847" s="19">
        <f t="shared" si="882"/>
        <v>50.819880005700554</v>
      </c>
    </row>
    <row r="848" spans="1:35" x14ac:dyDescent="0.25">
      <c r="B848" s="31">
        <v>28</v>
      </c>
      <c r="C848" s="48">
        <f t="shared" si="873"/>
        <v>50.729595303917208</v>
      </c>
      <c r="D848" s="31">
        <f t="shared" si="874"/>
        <v>0.42170607524364745</v>
      </c>
      <c r="K848" s="13"/>
      <c r="L848" s="6">
        <v>28</v>
      </c>
      <c r="M848" s="1">
        <v>27.83</v>
      </c>
      <c r="N848" s="7">
        <f t="shared" si="875"/>
        <v>25</v>
      </c>
      <c r="O848" s="26">
        <v>34.83</v>
      </c>
      <c r="P848" s="26">
        <v>34.18</v>
      </c>
      <c r="Q848" s="3"/>
      <c r="R848" s="8">
        <f t="shared" si="876"/>
        <v>9.8299999999999983</v>
      </c>
      <c r="S848" s="8">
        <f t="shared" si="877"/>
        <v>9.18</v>
      </c>
      <c r="T848" s="8">
        <f>R848/S847</f>
        <v>1.0020387359836898</v>
      </c>
      <c r="U848" s="8">
        <f>M848*T848*T847*T846*T845</f>
        <v>22.542837623064852</v>
      </c>
      <c r="V848" s="19">
        <f t="shared" si="878"/>
        <v>50.431404078444857</v>
      </c>
      <c r="W848" s="13"/>
      <c r="X848" s="13"/>
      <c r="Y848" s="6">
        <v>28</v>
      </c>
      <c r="Z848" s="1">
        <v>9.7899999999999991</v>
      </c>
      <c r="AA848" s="7">
        <f t="shared" si="879"/>
        <v>26.94</v>
      </c>
      <c r="AB848" s="26">
        <v>42.37</v>
      </c>
      <c r="AC848" s="26">
        <v>41.65</v>
      </c>
      <c r="AD848" s="3"/>
      <c r="AE848" s="8">
        <f t="shared" si="880"/>
        <v>15.429999999999996</v>
      </c>
      <c r="AF848" s="8">
        <f t="shared" si="881"/>
        <v>14.709999999999997</v>
      </c>
      <c r="AG848" s="8">
        <f>AE848/AF847</f>
        <v>1.0006485084306094</v>
      </c>
      <c r="AH848" s="8">
        <f>Z848*AG848*AG847*AG846*AG845</f>
        <v>8.9621751819079378</v>
      </c>
      <c r="AI848" s="19">
        <f t="shared" si="882"/>
        <v>44.411175331555683</v>
      </c>
    </row>
    <row r="849" spans="1:35" x14ac:dyDescent="0.25">
      <c r="B849" s="31">
        <v>35</v>
      </c>
      <c r="C849" s="48">
        <f t="shared" si="873"/>
        <v>45.110617860625126</v>
      </c>
      <c r="D849" s="31">
        <f t="shared" si="874"/>
        <v>1.2529070029978868</v>
      </c>
      <c r="K849" s="13"/>
      <c r="L849" s="6">
        <v>35</v>
      </c>
      <c r="M849" s="1">
        <v>25.3</v>
      </c>
      <c r="N849" s="7">
        <f t="shared" si="875"/>
        <v>25</v>
      </c>
      <c r="O849" s="26">
        <v>34.21</v>
      </c>
      <c r="P849" s="26">
        <v>33.700000000000003</v>
      </c>
      <c r="Q849" s="3"/>
      <c r="R849" s="8">
        <f t="shared" si="876"/>
        <v>9.2100000000000009</v>
      </c>
      <c r="S849" s="8">
        <f t="shared" si="877"/>
        <v>8.7000000000000028</v>
      </c>
      <c r="T849" s="8">
        <f>R849/S848</f>
        <v>1.0032679738562094</v>
      </c>
      <c r="U849" s="8">
        <f>M849*T849*T848*T847*T846*T845</f>
        <v>20.560460933692546</v>
      </c>
      <c r="V849" s="19">
        <f t="shared" si="878"/>
        <v>45.996556898641046</v>
      </c>
      <c r="W849" s="13"/>
      <c r="X849" s="13"/>
      <c r="Y849" s="6">
        <v>35</v>
      </c>
      <c r="Z849" s="1">
        <v>8.44</v>
      </c>
      <c r="AA849" s="7">
        <f t="shared" si="879"/>
        <v>26.94</v>
      </c>
      <c r="AB849" s="26">
        <v>41.68</v>
      </c>
      <c r="AC849" s="26">
        <v>40.840000000000003</v>
      </c>
      <c r="AD849" s="3"/>
      <c r="AE849" s="8">
        <f t="shared" si="880"/>
        <v>14.739999999999998</v>
      </c>
      <c r="AF849" s="8">
        <f t="shared" si="881"/>
        <v>13.900000000000002</v>
      </c>
      <c r="AG849" s="8">
        <f>AE849/AF848</f>
        <v>1.0020394289598913</v>
      </c>
      <c r="AH849" s="8">
        <f>Z849*AG849*AG848*AG847*AG846*AG845</f>
        <v>7.7420860560580227</v>
      </c>
      <c r="AI849" s="19">
        <f t="shared" si="882"/>
        <v>38.36514398443024</v>
      </c>
    </row>
    <row r="850" spans="1:35" x14ac:dyDescent="0.25">
      <c r="B850" s="31">
        <v>42</v>
      </c>
      <c r="C850" s="78">
        <f t="shared" si="873"/>
        <v>39.519324281868208</v>
      </c>
      <c r="D850" s="31">
        <f t="shared" si="874"/>
        <v>0.51945832158654137</v>
      </c>
      <c r="K850" s="13"/>
      <c r="L850" s="6">
        <v>42</v>
      </c>
      <c r="M850" s="1">
        <v>21.56</v>
      </c>
      <c r="N850" s="7">
        <f t="shared" si="875"/>
        <v>25</v>
      </c>
      <c r="O850" s="26">
        <v>33.69</v>
      </c>
      <c r="P850" s="26">
        <v>33.159999999999997</v>
      </c>
      <c r="Q850" s="3"/>
      <c r="R850" s="8">
        <f t="shared" si="876"/>
        <v>8.6899999999999977</v>
      </c>
      <c r="S850" s="8">
        <f t="shared" si="877"/>
        <v>8.1599999999999966</v>
      </c>
      <c r="T850" s="8">
        <f>R850/S849</f>
        <v>0.99885057471264305</v>
      </c>
      <c r="U850" s="8">
        <f>M850*T850*T849*T848*T847*T846*T845</f>
        <v>17.500949265718372</v>
      </c>
      <c r="V850" s="19">
        <f t="shared" si="878"/>
        <v>39.152011780130586</v>
      </c>
      <c r="W850" s="13"/>
      <c r="X850" s="13"/>
      <c r="Y850" s="6">
        <v>42</v>
      </c>
      <c r="Z850" s="1">
        <v>7.25</v>
      </c>
      <c r="AA850" s="7">
        <f t="shared" si="879"/>
        <v>26.94</v>
      </c>
      <c r="AB850" s="26">
        <v>40.83</v>
      </c>
      <c r="AC850" s="26">
        <v>39.76</v>
      </c>
      <c r="AD850" s="3"/>
      <c r="AE850" s="8">
        <f t="shared" si="880"/>
        <v>13.889999999999997</v>
      </c>
      <c r="AF850" s="8">
        <f t="shared" si="881"/>
        <v>12.819999999999997</v>
      </c>
      <c r="AG850" s="8">
        <f>AE850/AF849</f>
        <v>0.99928057553956795</v>
      </c>
      <c r="AH850" s="8">
        <f>Z850*AG850*AG849*AG848*AG847*AG846*AG845</f>
        <v>6.6457040903217193</v>
      </c>
      <c r="AI850" s="19">
        <f t="shared" si="882"/>
        <v>32.932131270177003</v>
      </c>
    </row>
    <row r="851" spans="1:35" ht="15.75" thickBot="1" x14ac:dyDescent="0.3">
      <c r="K851" s="13"/>
      <c r="L851" s="34"/>
      <c r="M851" s="18"/>
      <c r="N851" s="18"/>
      <c r="O851" s="18"/>
      <c r="P851" s="18"/>
      <c r="Q851" s="18"/>
      <c r="R851" s="33"/>
      <c r="S851" s="33"/>
      <c r="T851" s="45">
        <f>SUM(T845:T850)</f>
        <v>5.8142602628799134</v>
      </c>
      <c r="U851" s="33"/>
      <c r="V851" s="32"/>
      <c r="W851" s="13"/>
      <c r="X851" s="13"/>
      <c r="Y851" s="34"/>
      <c r="Z851" s="18"/>
      <c r="AA851" s="18"/>
      <c r="AB851" s="18"/>
      <c r="AC851" s="18"/>
      <c r="AD851" s="18"/>
      <c r="AE851" s="33"/>
      <c r="AF851" s="33"/>
      <c r="AG851" s="45">
        <f>SUM(AG845:AG850)</f>
        <v>5.9171288598524887</v>
      </c>
      <c r="AH851" s="33"/>
      <c r="AI851" s="32"/>
    </row>
    <row r="852" spans="1:35" ht="15.75" thickBot="1" x14ac:dyDescent="0.3">
      <c r="K852" s="15">
        <v>7000</v>
      </c>
      <c r="L852" s="96">
        <v>36941</v>
      </c>
      <c r="M852" s="97"/>
      <c r="N852" s="97"/>
      <c r="O852" s="97"/>
      <c r="P852" s="97"/>
      <c r="Q852" s="97"/>
      <c r="R852" s="97"/>
      <c r="S852" s="97"/>
      <c r="T852" s="97"/>
      <c r="U852" s="97"/>
      <c r="V852" s="98"/>
      <c r="W852" s="13"/>
      <c r="X852" s="15">
        <v>7001</v>
      </c>
      <c r="Y852" s="96">
        <v>36942</v>
      </c>
      <c r="Z852" s="97"/>
      <c r="AA852" s="97"/>
      <c r="AB852" s="97"/>
      <c r="AC852" s="97"/>
      <c r="AD852" s="97"/>
      <c r="AE852" s="97"/>
      <c r="AF852" s="97"/>
      <c r="AG852" s="97"/>
      <c r="AH852" s="97"/>
      <c r="AI852" s="98"/>
    </row>
    <row r="853" spans="1:35" ht="57" x14ac:dyDescent="0.25">
      <c r="B853" s="31" t="s">
        <v>51</v>
      </c>
      <c r="C853" s="31" t="s">
        <v>49</v>
      </c>
      <c r="D853" s="31" t="s">
        <v>50</v>
      </c>
      <c r="K853" s="13"/>
      <c r="L853" s="10" t="s">
        <v>0</v>
      </c>
      <c r="M853" s="11" t="s">
        <v>1</v>
      </c>
      <c r="N853" s="11" t="s">
        <v>2</v>
      </c>
      <c r="O853" s="11" t="s">
        <v>3</v>
      </c>
      <c r="P853" s="12" t="s">
        <v>4</v>
      </c>
      <c r="Q853" s="12" t="s">
        <v>5</v>
      </c>
      <c r="R853" s="11" t="s">
        <v>9</v>
      </c>
      <c r="S853" s="11" t="s">
        <v>10</v>
      </c>
      <c r="T853" s="11" t="s">
        <v>6</v>
      </c>
      <c r="U853" s="11" t="s">
        <v>7</v>
      </c>
      <c r="V853" s="5" t="s">
        <v>8</v>
      </c>
      <c r="W853" s="13"/>
      <c r="X853" s="13"/>
      <c r="Y853" s="10" t="s">
        <v>0</v>
      </c>
      <c r="Z853" s="11" t="s">
        <v>1</v>
      </c>
      <c r="AA853" s="11" t="s">
        <v>2</v>
      </c>
      <c r="AB853" s="11" t="s">
        <v>3</v>
      </c>
      <c r="AC853" s="12" t="s">
        <v>4</v>
      </c>
      <c r="AD853" s="12" t="s">
        <v>5</v>
      </c>
      <c r="AE853" s="11" t="s">
        <v>9</v>
      </c>
      <c r="AF853" s="11" t="s">
        <v>10</v>
      </c>
      <c r="AG853" s="11" t="s">
        <v>6</v>
      </c>
      <c r="AH853" s="11" t="s">
        <v>7</v>
      </c>
      <c r="AI853" s="5" t="s">
        <v>8</v>
      </c>
    </row>
    <row r="854" spans="1:35" x14ac:dyDescent="0.25">
      <c r="B854" s="31">
        <v>0</v>
      </c>
      <c r="C854" s="48">
        <f>AVERAGE(AI844,AI854)</f>
        <v>100</v>
      </c>
      <c r="D854" s="31">
        <f>STDEV(AI844,AI854)</f>
        <v>0</v>
      </c>
      <c r="K854" s="13"/>
      <c r="L854" s="6">
        <v>0</v>
      </c>
      <c r="M854" s="1">
        <v>43.91</v>
      </c>
      <c r="N854" s="26">
        <v>24.8</v>
      </c>
      <c r="O854" s="9"/>
      <c r="P854" s="26">
        <v>43.61</v>
      </c>
      <c r="Q854" s="7">
        <f>P854-N854</f>
        <v>18.809999999999999</v>
      </c>
      <c r="R854" s="2"/>
      <c r="S854" s="2"/>
      <c r="T854" s="2"/>
      <c r="U854" s="8">
        <f>M854</f>
        <v>43.91</v>
      </c>
      <c r="V854" s="19">
        <f>100*U854/$M$854</f>
        <v>100.00000000000001</v>
      </c>
      <c r="W854" s="13"/>
      <c r="X854" s="13"/>
      <c r="Y854" s="6">
        <v>0</v>
      </c>
      <c r="Z854" s="1">
        <v>20.22</v>
      </c>
      <c r="AA854" s="26">
        <v>28.39</v>
      </c>
      <c r="AB854" s="9"/>
      <c r="AC854" s="26">
        <v>51.42</v>
      </c>
      <c r="AD854" s="7">
        <f>AC854-AA854</f>
        <v>23.03</v>
      </c>
      <c r="AE854" s="2"/>
      <c r="AF854" s="2"/>
      <c r="AG854" s="2"/>
      <c r="AH854" s="8">
        <f>Z854</f>
        <v>20.22</v>
      </c>
      <c r="AI854" s="19">
        <f>100*AH854/$Z$854</f>
        <v>100</v>
      </c>
    </row>
    <row r="855" spans="1:35" x14ac:dyDescent="0.25">
      <c r="B855" s="31">
        <v>7</v>
      </c>
      <c r="C855" s="78">
        <f t="shared" ref="C855:C860" si="883">AVERAGE(AI845,AI855)</f>
        <v>74.880931821478214</v>
      </c>
      <c r="D855" s="31">
        <f t="shared" ref="D855:D860" si="884">STDEV(AI845,AI855)</f>
        <v>1.5583550260905925</v>
      </c>
      <c r="K855" s="13"/>
      <c r="L855" s="6">
        <v>7</v>
      </c>
      <c r="M855" s="1">
        <v>41.05</v>
      </c>
      <c r="N855" s="7">
        <f t="shared" ref="N855:N860" si="885">N854</f>
        <v>24.8</v>
      </c>
      <c r="O855" s="27">
        <v>39.950000000000003</v>
      </c>
      <c r="P855" s="26">
        <v>39.659999999999997</v>
      </c>
      <c r="Q855" s="3"/>
      <c r="R855" s="8">
        <f t="shared" ref="R855:R860" si="886">O855-N855</f>
        <v>15.150000000000002</v>
      </c>
      <c r="S855" s="8">
        <f t="shared" ref="S855:S860" si="887">P855-N855</f>
        <v>14.859999999999996</v>
      </c>
      <c r="T855" s="8">
        <f>R855/Q854</f>
        <v>0.80542264752791082</v>
      </c>
      <c r="U855" s="8">
        <f>M855*T855</f>
        <v>33.062599681020735</v>
      </c>
      <c r="V855" s="19">
        <f t="shared" ref="V855:V860" si="888">100*U855/$M$854</f>
        <v>75.296287135096193</v>
      </c>
      <c r="W855" s="13"/>
      <c r="X855" s="13"/>
      <c r="Y855" s="6">
        <v>7</v>
      </c>
      <c r="Z855" s="1">
        <v>16.47</v>
      </c>
      <c r="AA855" s="7">
        <f t="shared" ref="AA855:AA860" si="889">AA854</f>
        <v>28.39</v>
      </c>
      <c r="AB855" s="27">
        <v>49.25</v>
      </c>
      <c r="AC855" s="26">
        <v>48.62</v>
      </c>
      <c r="AD855" s="3"/>
      <c r="AE855" s="8">
        <f t="shared" ref="AE855:AE860" si="890">AB855-AA855</f>
        <v>20.86</v>
      </c>
      <c r="AF855" s="8">
        <f t="shared" ref="AF855:AF860" si="891">AC855-AA855</f>
        <v>20.229999999999997</v>
      </c>
      <c r="AG855" s="8">
        <f>AE855/AD854</f>
        <v>0.9057750759878419</v>
      </c>
      <c r="AH855" s="8">
        <f>Z855*AG855</f>
        <v>14.918115501519756</v>
      </c>
      <c r="AI855" s="19">
        <f t="shared" ref="AI855:AI860" si="892">100*AH855/$Z$854</f>
        <v>73.779008415033417</v>
      </c>
    </row>
    <row r="856" spans="1:35" x14ac:dyDescent="0.25">
      <c r="B856" s="31">
        <v>14</v>
      </c>
      <c r="C856" s="48">
        <f t="shared" si="883"/>
        <v>62.214966616245036</v>
      </c>
      <c r="D856" s="31">
        <f t="shared" si="884"/>
        <v>0.39749973523563986</v>
      </c>
      <c r="K856" s="13"/>
      <c r="L856" s="6">
        <v>14</v>
      </c>
      <c r="M856" s="1">
        <v>36.15</v>
      </c>
      <c r="N856" s="7">
        <f t="shared" si="885"/>
        <v>24.8</v>
      </c>
      <c r="O856" s="27">
        <v>39.659999999999997</v>
      </c>
      <c r="P856" s="26">
        <v>39.31</v>
      </c>
      <c r="Q856" s="3"/>
      <c r="R856" s="8">
        <f t="shared" si="886"/>
        <v>14.859999999999996</v>
      </c>
      <c r="S856" s="8">
        <f t="shared" si="887"/>
        <v>14.510000000000002</v>
      </c>
      <c r="T856" s="8">
        <f>R856/S855</f>
        <v>1</v>
      </c>
      <c r="U856" s="8">
        <f>M856*T855*T856</f>
        <v>29.116028708133975</v>
      </c>
      <c r="V856" s="19">
        <f t="shared" si="888"/>
        <v>66.30842338450006</v>
      </c>
      <c r="W856" s="13"/>
      <c r="X856" s="13"/>
      <c r="Y856" s="6">
        <v>14</v>
      </c>
      <c r="Z856" s="1">
        <v>13.91</v>
      </c>
      <c r="AA856" s="7">
        <f t="shared" si="889"/>
        <v>28.39</v>
      </c>
      <c r="AB856" s="27">
        <v>48.68</v>
      </c>
      <c r="AC856" s="26">
        <v>47.88</v>
      </c>
      <c r="AD856" s="3"/>
      <c r="AE856" s="8">
        <f t="shared" si="890"/>
        <v>20.29</v>
      </c>
      <c r="AF856" s="8">
        <f t="shared" si="891"/>
        <v>19.490000000000002</v>
      </c>
      <c r="AG856" s="8">
        <f>AE856/AF855</f>
        <v>1.0029658922392488</v>
      </c>
      <c r="AH856" s="8">
        <f>Z856*AG855*AG856</f>
        <v>12.636699565934011</v>
      </c>
      <c r="AI856" s="19">
        <f t="shared" si="892"/>
        <v>62.496041374550011</v>
      </c>
    </row>
    <row r="857" spans="1:35" x14ac:dyDescent="0.25">
      <c r="B857" s="31">
        <v>21</v>
      </c>
      <c r="C857" s="48">
        <f t="shared" si="883"/>
        <v>51.778557626736806</v>
      </c>
      <c r="D857" s="31">
        <f t="shared" si="884"/>
        <v>1.3557748936130414</v>
      </c>
      <c r="K857" s="13"/>
      <c r="L857" s="73">
        <v>20</v>
      </c>
      <c r="M857" s="1">
        <v>32.42</v>
      </c>
      <c r="N857" s="7">
        <f t="shared" si="885"/>
        <v>24.8</v>
      </c>
      <c r="O857" s="27">
        <v>39.32</v>
      </c>
      <c r="P857" s="26">
        <v>38.880000000000003</v>
      </c>
      <c r="Q857" s="3"/>
      <c r="R857" s="8">
        <f t="shared" si="886"/>
        <v>14.52</v>
      </c>
      <c r="S857" s="8">
        <f t="shared" si="887"/>
        <v>14.080000000000002</v>
      </c>
      <c r="T857" s="8">
        <f>R857/S856</f>
        <v>1.0006891798759474</v>
      </c>
      <c r="U857" s="8">
        <f>M857*T857*T856*T855</f>
        <v>26.129797961478474</v>
      </c>
      <c r="V857" s="19">
        <f t="shared" si="888"/>
        <v>59.507624599131127</v>
      </c>
      <c r="W857" s="13"/>
      <c r="X857" s="13"/>
      <c r="Y857" s="73">
        <v>20</v>
      </c>
      <c r="Z857" s="1">
        <v>11.75</v>
      </c>
      <c r="AA857" s="7">
        <f t="shared" si="889"/>
        <v>28.39</v>
      </c>
      <c r="AB857" s="27">
        <v>47.86</v>
      </c>
      <c r="AC857" s="26">
        <v>46.99</v>
      </c>
      <c r="AD857" s="3"/>
      <c r="AE857" s="8">
        <f t="shared" si="890"/>
        <v>19.47</v>
      </c>
      <c r="AF857" s="8">
        <f t="shared" si="891"/>
        <v>18.600000000000001</v>
      </c>
      <c r="AG857" s="8">
        <f>AE857/AF856</f>
        <v>0.99897383273473561</v>
      </c>
      <c r="AH857" s="8">
        <f>Z857*AG857*AG856*AG855</f>
        <v>10.663468967099712</v>
      </c>
      <c r="AI857" s="19">
        <f t="shared" si="892"/>
        <v>52.737235247773057</v>
      </c>
    </row>
    <row r="858" spans="1:35" x14ac:dyDescent="0.25">
      <c r="B858" s="31">
        <v>28</v>
      </c>
      <c r="C858" s="48">
        <f t="shared" si="883"/>
        <v>44.736018023641421</v>
      </c>
      <c r="D858" s="31">
        <f t="shared" si="884"/>
        <v>0.45939694078543841</v>
      </c>
      <c r="K858" s="13"/>
      <c r="L858" s="6">
        <v>28</v>
      </c>
      <c r="M858" s="1">
        <v>27.43</v>
      </c>
      <c r="N858" s="7">
        <f t="shared" si="885"/>
        <v>24.8</v>
      </c>
      <c r="O858" s="26">
        <v>39.07</v>
      </c>
      <c r="P858" s="26">
        <v>38.590000000000003</v>
      </c>
      <c r="Q858" s="3"/>
      <c r="R858" s="8">
        <f t="shared" si="886"/>
        <v>14.27</v>
      </c>
      <c r="S858" s="8">
        <f t="shared" si="887"/>
        <v>13.790000000000003</v>
      </c>
      <c r="T858" s="8">
        <f>R858/S857</f>
        <v>1.0134943181818181</v>
      </c>
      <c r="U858" s="8">
        <f>M858*T858*T857*T856*T855</f>
        <v>22.406301065054951</v>
      </c>
      <c r="V858" s="19">
        <f t="shared" si="888"/>
        <v>51.027786529389552</v>
      </c>
      <c r="W858" s="13"/>
      <c r="X858" s="13"/>
      <c r="Y858" s="6">
        <v>28</v>
      </c>
      <c r="Z858" s="1">
        <v>9.9700000000000006</v>
      </c>
      <c r="AA858" s="7">
        <f t="shared" si="889"/>
        <v>28.39</v>
      </c>
      <c r="AB858" s="26">
        <v>47.12</v>
      </c>
      <c r="AC858" s="26">
        <v>46.15</v>
      </c>
      <c r="AD858" s="3"/>
      <c r="AE858" s="8">
        <f t="shared" si="890"/>
        <v>18.729999999999997</v>
      </c>
      <c r="AF858" s="8">
        <f t="shared" si="891"/>
        <v>17.759999999999998</v>
      </c>
      <c r="AG858" s="8">
        <f>AE858/AF857</f>
        <v>1.0069892473118278</v>
      </c>
      <c r="AH858" s="8">
        <f>Z858*AG858*AG857*AG856*AG855</f>
        <v>9.1113060367200305</v>
      </c>
      <c r="AI858" s="19">
        <f t="shared" si="892"/>
        <v>45.060860715727159</v>
      </c>
    </row>
    <row r="859" spans="1:35" x14ac:dyDescent="0.25">
      <c r="B859" s="31">
        <v>35</v>
      </c>
      <c r="C859" s="48">
        <f t="shared" si="883"/>
        <v>37.674638460404438</v>
      </c>
      <c r="D859" s="31">
        <f t="shared" si="884"/>
        <v>0.97652227697083049</v>
      </c>
      <c r="K859" s="13"/>
      <c r="L859" s="6">
        <v>35</v>
      </c>
      <c r="M859" s="1">
        <v>23.67</v>
      </c>
      <c r="N859" s="7">
        <f t="shared" si="885"/>
        <v>24.8</v>
      </c>
      <c r="O859" s="26">
        <v>38.65</v>
      </c>
      <c r="P859" s="37">
        <v>38.31</v>
      </c>
      <c r="Q859" s="3"/>
      <c r="R859" s="8">
        <f t="shared" si="886"/>
        <v>13.849999999999998</v>
      </c>
      <c r="S859" s="8">
        <f t="shared" si="887"/>
        <v>13.510000000000002</v>
      </c>
      <c r="T859" s="8">
        <f>R859/S858</f>
        <v>1.004350978970268</v>
      </c>
      <c r="U859" s="8">
        <f>M859*T859*T858*T857*T856*T855</f>
        <v>19.4190564710077</v>
      </c>
      <c r="V859" s="19">
        <f t="shared" si="888"/>
        <v>44.224678822609206</v>
      </c>
      <c r="W859" s="13"/>
      <c r="X859" s="13"/>
      <c r="Y859" s="6">
        <v>35</v>
      </c>
      <c r="Z859" s="1">
        <v>8.16</v>
      </c>
      <c r="AA859" s="7">
        <f t="shared" si="889"/>
        <v>28.39</v>
      </c>
      <c r="AB859" s="26">
        <v>46.2</v>
      </c>
      <c r="AC859" s="37">
        <v>45.32</v>
      </c>
      <c r="AD859" s="3"/>
      <c r="AE859" s="8">
        <f t="shared" si="890"/>
        <v>17.810000000000002</v>
      </c>
      <c r="AF859" s="8">
        <f t="shared" si="891"/>
        <v>16.93</v>
      </c>
      <c r="AG859" s="8">
        <f>AE859/AF858</f>
        <v>1.0028153153153156</v>
      </c>
      <c r="AH859" s="8">
        <f>Z859*AG859*AG858*AG857*AG856*AG855</f>
        <v>7.4781916797357599</v>
      </c>
      <c r="AI859" s="19">
        <f t="shared" si="892"/>
        <v>36.984132936378636</v>
      </c>
    </row>
    <row r="860" spans="1:35" x14ac:dyDescent="0.25">
      <c r="B860" s="31">
        <v>42</v>
      </c>
      <c r="C860" s="78">
        <f t="shared" si="883"/>
        <v>32.945430877963986</v>
      </c>
      <c r="D860" s="31">
        <f t="shared" si="884"/>
        <v>1.8808485706599716E-2</v>
      </c>
      <c r="K860" s="13"/>
      <c r="L860" s="6">
        <v>42</v>
      </c>
      <c r="M860" s="1">
        <v>21.8</v>
      </c>
      <c r="N860" s="7">
        <f t="shared" si="885"/>
        <v>24.8</v>
      </c>
      <c r="O860" s="37">
        <v>38.03</v>
      </c>
      <c r="P860" s="26">
        <v>37.31</v>
      </c>
      <c r="Q860" s="3"/>
      <c r="R860" s="8">
        <f t="shared" si="886"/>
        <v>13.23</v>
      </c>
      <c r="S860" s="8">
        <f t="shared" si="887"/>
        <v>12.510000000000002</v>
      </c>
      <c r="T860" s="44">
        <f>R860/S859</f>
        <v>0.97927461139896366</v>
      </c>
      <c r="U860" s="8">
        <f>M860*T860*T859*T858*T857*T856*T855</f>
        <v>17.514222211681322</v>
      </c>
      <c r="V860" s="19">
        <f t="shared" si="888"/>
        <v>39.886636783605837</v>
      </c>
      <c r="W860" s="13"/>
      <c r="X860" s="13"/>
      <c r="Y860" s="6">
        <v>42</v>
      </c>
      <c r="Z860" s="1">
        <v>7.35</v>
      </c>
      <c r="AA860" s="7">
        <f t="shared" si="889"/>
        <v>28.39</v>
      </c>
      <c r="AB860" s="37">
        <v>45.14</v>
      </c>
      <c r="AC860" s="26">
        <v>43.46</v>
      </c>
      <c r="AD860" s="3"/>
      <c r="AE860" s="8">
        <f t="shared" si="890"/>
        <v>16.75</v>
      </c>
      <c r="AF860" s="8">
        <f t="shared" si="891"/>
        <v>15.07</v>
      </c>
      <c r="AG860" s="44">
        <f>AE860/AF859</f>
        <v>0.98936798582398111</v>
      </c>
      <c r="AH860" s="8">
        <f>Z860*AG860*AG859*AG858*AG857*AG856*AG855</f>
        <v>6.6642553042188464</v>
      </c>
      <c r="AI860" s="19">
        <f t="shared" si="892"/>
        <v>32.958730485750976</v>
      </c>
    </row>
    <row r="861" spans="1:35" x14ac:dyDescent="0.25">
      <c r="K861" s="13"/>
      <c r="L861" s="34"/>
      <c r="M861" s="18">
        <f>O859-P859</f>
        <v>0.33999999999999631</v>
      </c>
      <c r="N861" s="18">
        <f>O860-P860</f>
        <v>0.71999999999999886</v>
      </c>
      <c r="P861" s="18"/>
      <c r="Q861" s="18"/>
      <c r="R861" s="33"/>
      <c r="S861" s="33"/>
      <c r="T861" s="45">
        <f>SUM(T855:T860)</f>
        <v>5.8032317359549079</v>
      </c>
      <c r="U861" s="33"/>
      <c r="V861" s="32"/>
      <c r="W861" s="13"/>
      <c r="X861" s="13"/>
      <c r="Y861" s="34"/>
      <c r="Z861" s="18">
        <f>AB859-AC859</f>
        <v>0.88000000000000256</v>
      </c>
      <c r="AA861" s="18">
        <f>AB860-AC860</f>
        <v>1.6799999999999997</v>
      </c>
      <c r="AB861" s="18"/>
      <c r="AC861" s="18"/>
      <c r="AD861" s="18"/>
      <c r="AE861" s="33"/>
      <c r="AF861" s="33"/>
      <c r="AG861" s="45">
        <f>SUM(AG855:AG860)</f>
        <v>5.9068873494129512</v>
      </c>
      <c r="AH861" s="33"/>
      <c r="AI861" s="32"/>
    </row>
    <row r="862" spans="1:35" ht="15.75" thickBot="1" x14ac:dyDescent="0.3">
      <c r="M862">
        <f>0.1701+0.178</f>
        <v>0.34809999999999997</v>
      </c>
      <c r="N862" s="81">
        <f>0.2532+0.2513</f>
        <v>0.50449999999999995</v>
      </c>
      <c r="Z862">
        <f>0.4435+0.435</f>
        <v>0.87850000000000006</v>
      </c>
      <c r="AA862" s="81">
        <f>0.5067+0.5411</f>
        <v>1.0478000000000001</v>
      </c>
    </row>
    <row r="863" spans="1:35" ht="15.75" thickBot="1" x14ac:dyDescent="0.3">
      <c r="A863" s="35">
        <v>42</v>
      </c>
      <c r="B863" s="35" t="s">
        <v>69</v>
      </c>
      <c r="C863" s="35"/>
      <c r="D863" s="35"/>
      <c r="E863" s="35"/>
      <c r="F863" s="35"/>
      <c r="G863" s="35"/>
      <c r="H863" s="35"/>
      <c r="I863" s="35"/>
      <c r="J863" s="35"/>
      <c r="K863" s="15">
        <v>7000</v>
      </c>
      <c r="L863" s="96">
        <v>36943</v>
      </c>
      <c r="M863" s="97"/>
      <c r="N863" s="97"/>
      <c r="O863" s="97"/>
      <c r="P863" s="97"/>
      <c r="Q863" s="97"/>
      <c r="R863" s="97"/>
      <c r="S863" s="97"/>
      <c r="T863" s="97"/>
      <c r="U863" s="97"/>
      <c r="V863" s="98"/>
      <c r="W863" s="13"/>
      <c r="X863" s="15">
        <v>7001</v>
      </c>
      <c r="Y863" s="96">
        <v>36944</v>
      </c>
      <c r="Z863" s="97"/>
      <c r="AA863" s="97"/>
      <c r="AB863" s="97"/>
      <c r="AC863" s="97"/>
      <c r="AD863" s="97"/>
      <c r="AE863" s="97"/>
      <c r="AF863" s="97"/>
      <c r="AG863" s="97"/>
      <c r="AH863" s="97"/>
      <c r="AI863" s="98"/>
    </row>
    <row r="864" spans="1:35" ht="57" x14ac:dyDescent="0.25">
      <c r="B864" s="31" t="s">
        <v>52</v>
      </c>
      <c r="C864" s="31" t="s">
        <v>49</v>
      </c>
      <c r="D864" s="31" t="s">
        <v>50</v>
      </c>
      <c r="K864" s="13"/>
      <c r="L864" s="10" t="s">
        <v>0</v>
      </c>
      <c r="M864" s="11" t="s">
        <v>1</v>
      </c>
      <c r="N864" s="11" t="s">
        <v>2</v>
      </c>
      <c r="O864" s="11" t="s">
        <v>3</v>
      </c>
      <c r="P864" s="12" t="s">
        <v>4</v>
      </c>
      <c r="Q864" s="12" t="s">
        <v>5</v>
      </c>
      <c r="R864" s="11" t="s">
        <v>9</v>
      </c>
      <c r="S864" s="11" t="s">
        <v>10</v>
      </c>
      <c r="T864" s="11" t="s">
        <v>6</v>
      </c>
      <c r="U864" s="11" t="s">
        <v>7</v>
      </c>
      <c r="V864" s="5" t="s">
        <v>8</v>
      </c>
      <c r="W864" s="13"/>
      <c r="X864" s="13"/>
      <c r="Y864" s="10" t="s">
        <v>0</v>
      </c>
      <c r="Z864" s="11" t="s">
        <v>1</v>
      </c>
      <c r="AA864" s="11" t="s">
        <v>2</v>
      </c>
      <c r="AB864" s="11" t="s">
        <v>3</v>
      </c>
      <c r="AC864" s="12" t="s">
        <v>4</v>
      </c>
      <c r="AD864" s="12" t="s">
        <v>5</v>
      </c>
      <c r="AE864" s="11" t="s">
        <v>9</v>
      </c>
      <c r="AF864" s="11" t="s">
        <v>10</v>
      </c>
      <c r="AG864" s="11" t="s">
        <v>6</v>
      </c>
      <c r="AH864" s="11" t="s">
        <v>7</v>
      </c>
      <c r="AI864" s="5" t="s">
        <v>8</v>
      </c>
    </row>
    <row r="865" spans="2:36" x14ac:dyDescent="0.25">
      <c r="B865" s="31">
        <v>0</v>
      </c>
      <c r="C865" s="48">
        <f>AVERAGE(V865,V875)</f>
        <v>100</v>
      </c>
      <c r="D865" s="31">
        <f>STDEV(V865,V875)</f>
        <v>0</v>
      </c>
      <c r="K865" s="13"/>
      <c r="L865" s="6">
        <v>0</v>
      </c>
      <c r="M865" s="1">
        <v>46.15</v>
      </c>
      <c r="N865" s="26">
        <v>25.43</v>
      </c>
      <c r="O865" s="9"/>
      <c r="P865" s="26">
        <v>39.33</v>
      </c>
      <c r="Q865" s="7">
        <f>P865-N865</f>
        <v>13.899999999999999</v>
      </c>
      <c r="R865" s="2"/>
      <c r="S865" s="2"/>
      <c r="T865" s="2"/>
      <c r="U865" s="8">
        <f>M865</f>
        <v>46.15</v>
      </c>
      <c r="V865" s="19">
        <f>100*U865/$M$865</f>
        <v>100</v>
      </c>
      <c r="W865" s="13"/>
      <c r="X865" s="13"/>
      <c r="Y865" s="6">
        <v>0</v>
      </c>
      <c r="Z865" s="1">
        <v>20.68</v>
      </c>
      <c r="AA865" s="26">
        <v>25.53</v>
      </c>
      <c r="AB865" s="9"/>
      <c r="AC865" s="26">
        <v>46.92</v>
      </c>
      <c r="AD865" s="7">
        <f>AC865-AA865</f>
        <v>21.39</v>
      </c>
      <c r="AE865" s="2"/>
      <c r="AF865" s="2"/>
      <c r="AG865" s="2"/>
      <c r="AH865" s="8">
        <f>Z865</f>
        <v>20.68</v>
      </c>
      <c r="AI865" s="19">
        <f>100*AH865/$Z$865</f>
        <v>100</v>
      </c>
    </row>
    <row r="866" spans="2:36" x14ac:dyDescent="0.25">
      <c r="B866" s="31">
        <v>7</v>
      </c>
      <c r="C866" s="111">
        <f t="shared" ref="C866:C871" si="893">AVERAGE(V866,V876)</f>
        <v>66.526965699723689</v>
      </c>
      <c r="D866" s="31">
        <f t="shared" ref="D866:D871" si="894">STDEV(V866,V876)</f>
        <v>2.3327917536342517</v>
      </c>
      <c r="K866" s="13"/>
      <c r="L866" s="6">
        <v>7</v>
      </c>
      <c r="M866" s="1">
        <v>36.83</v>
      </c>
      <c r="N866" s="7">
        <f t="shared" ref="N866:N871" si="895">N865</f>
        <v>25.43</v>
      </c>
      <c r="O866" s="27">
        <v>36.729999999999997</v>
      </c>
      <c r="P866" s="26">
        <v>36.369999999999997</v>
      </c>
      <c r="Q866" s="3"/>
      <c r="R866" s="8">
        <f t="shared" ref="R866:R871" si="896">O866-N866</f>
        <v>11.299999999999997</v>
      </c>
      <c r="S866" s="8">
        <f t="shared" ref="S866:S871" si="897">P866-N866</f>
        <v>10.939999999999998</v>
      </c>
      <c r="T866" s="8">
        <f>R866/Q865</f>
        <v>0.81294964028776961</v>
      </c>
      <c r="U866" s="8">
        <f>M866*T866</f>
        <v>29.940935251798553</v>
      </c>
      <c r="V866" s="19">
        <f t="shared" ref="V866:V871" si="898">100*U866/$M$865</f>
        <v>64.877432831632845</v>
      </c>
      <c r="W866" s="13"/>
      <c r="X866" s="13"/>
      <c r="Y866" s="6">
        <v>7</v>
      </c>
      <c r="Z866" s="1">
        <v>14.91</v>
      </c>
      <c r="AA866" s="7">
        <f t="shared" ref="AA866:AA871" si="899">AA865</f>
        <v>25.53</v>
      </c>
      <c r="AB866" s="27">
        <v>45.01</v>
      </c>
      <c r="AC866" s="26">
        <v>44.34</v>
      </c>
      <c r="AD866" s="3"/>
      <c r="AE866" s="8">
        <f t="shared" ref="AE866:AE872" si="900">AB866-AA866</f>
        <v>19.479999999999997</v>
      </c>
      <c r="AF866" s="8">
        <f t="shared" ref="AF866:AF872" si="901">AC866-AA866</f>
        <v>18.810000000000002</v>
      </c>
      <c r="AG866" s="8">
        <f>AE866/AD865</f>
        <v>0.91070593735390348</v>
      </c>
      <c r="AH866" s="8">
        <f>Z866*AG866</f>
        <v>13.578625525946702</v>
      </c>
      <c r="AI866" s="19">
        <f t="shared" ref="AI866:AI871" si="902">100*AH866/$Z$865</f>
        <v>65.660665019084632</v>
      </c>
    </row>
    <row r="867" spans="2:36" x14ac:dyDescent="0.25">
      <c r="B867" s="31">
        <v>14</v>
      </c>
      <c r="C867" s="48">
        <f t="shared" si="893"/>
        <v>59.470598390401605</v>
      </c>
      <c r="D867" s="31">
        <f t="shared" si="894"/>
        <v>0.20290539413972428</v>
      </c>
      <c r="K867" s="13"/>
      <c r="L867" s="6">
        <v>14</v>
      </c>
      <c r="M867" s="1">
        <v>34.06</v>
      </c>
      <c r="N867" s="7">
        <f t="shared" si="895"/>
        <v>25.43</v>
      </c>
      <c r="O867" s="27">
        <v>36.299999999999997</v>
      </c>
      <c r="P867" s="26">
        <v>35.950000000000003</v>
      </c>
      <c r="Q867" s="3"/>
      <c r="R867" s="8">
        <f t="shared" si="896"/>
        <v>10.869999999999997</v>
      </c>
      <c r="S867" s="8">
        <f t="shared" si="897"/>
        <v>10.520000000000003</v>
      </c>
      <c r="T867" s="8">
        <f>R867/S866</f>
        <v>0.99360146252285186</v>
      </c>
      <c r="U867" s="8">
        <f>M867*T866*T867</f>
        <v>27.511895229702887</v>
      </c>
      <c r="V867" s="19">
        <f t="shared" si="898"/>
        <v>59.614074170537137</v>
      </c>
      <c r="W867" s="13"/>
      <c r="X867" s="13"/>
      <c r="Y867" s="6">
        <v>14</v>
      </c>
      <c r="Z867" s="1">
        <v>13.44</v>
      </c>
      <c r="AA867" s="7">
        <f t="shared" si="899"/>
        <v>25.53</v>
      </c>
      <c r="AB867" s="27">
        <v>44.3</v>
      </c>
      <c r="AC867" s="26">
        <v>43.45</v>
      </c>
      <c r="AD867" s="3"/>
      <c r="AE867" s="8">
        <f t="shared" si="900"/>
        <v>18.769999999999996</v>
      </c>
      <c r="AF867" s="8">
        <f t="shared" si="901"/>
        <v>17.920000000000002</v>
      </c>
      <c r="AG867" s="8">
        <f>AE867/AF866</f>
        <v>0.9978734715576818</v>
      </c>
      <c r="AH867" s="8">
        <f>Z867*AG866*AG867</f>
        <v>12.213859328503155</v>
      </c>
      <c r="AI867" s="19">
        <f t="shared" si="902"/>
        <v>59.061215321581983</v>
      </c>
    </row>
    <row r="868" spans="2:36" x14ac:dyDescent="0.25">
      <c r="B868" s="31">
        <v>21</v>
      </c>
      <c r="C868" s="48">
        <f t="shared" si="893"/>
        <v>52.513212656953201</v>
      </c>
      <c r="D868" s="31">
        <f t="shared" si="894"/>
        <v>2.1144511501347756</v>
      </c>
      <c r="K868" s="13"/>
      <c r="L868" s="6">
        <v>21</v>
      </c>
      <c r="M868" s="1">
        <v>28.82</v>
      </c>
      <c r="N868" s="7">
        <f t="shared" si="895"/>
        <v>25.43</v>
      </c>
      <c r="O868" s="27">
        <v>36.07</v>
      </c>
      <c r="P868" s="26">
        <v>35.68</v>
      </c>
      <c r="Q868" s="3"/>
      <c r="R868" s="8">
        <f t="shared" si="896"/>
        <v>10.64</v>
      </c>
      <c r="S868" s="8">
        <f t="shared" si="897"/>
        <v>10.25</v>
      </c>
      <c r="T868" s="8">
        <f>R868/S867</f>
        <v>1.0114068441064636</v>
      </c>
      <c r="U868" s="8">
        <f>M868*T868*T867*T866</f>
        <v>23.544839263559702</v>
      </c>
      <c r="V868" s="19">
        <f t="shared" si="898"/>
        <v>51.018069910205206</v>
      </c>
      <c r="W868" s="13"/>
      <c r="X868" s="13"/>
      <c r="Y868" s="6">
        <v>21</v>
      </c>
      <c r="Z868" s="1">
        <v>10.01</v>
      </c>
      <c r="AA868" s="7">
        <f t="shared" si="899"/>
        <v>25.53</v>
      </c>
      <c r="AB868" s="27">
        <v>43.54</v>
      </c>
      <c r="AC868" s="26">
        <v>42.76</v>
      </c>
      <c r="AD868" s="3"/>
      <c r="AE868" s="8">
        <f t="shared" si="900"/>
        <v>18.009999999999998</v>
      </c>
      <c r="AF868" s="8">
        <f t="shared" si="901"/>
        <v>17.229999999999997</v>
      </c>
      <c r="AG868" s="8">
        <f>AE868/AF867</f>
        <v>1.0050223214285712</v>
      </c>
      <c r="AH868" s="8">
        <f>Z868*AG868*AG867*AG866</f>
        <v>9.1424676020760298</v>
      </c>
      <c r="AI868" s="19">
        <f t="shared" si="902"/>
        <v>44.209224381412135</v>
      </c>
    </row>
    <row r="869" spans="2:36" x14ac:dyDescent="0.25">
      <c r="B869" s="31">
        <v>28</v>
      </c>
      <c r="C869" s="48">
        <f t="shared" si="893"/>
        <v>46.382103517860955</v>
      </c>
      <c r="D869" s="31">
        <f t="shared" si="894"/>
        <v>1.0172727634991989</v>
      </c>
      <c r="K869" s="13"/>
      <c r="L869" s="6">
        <v>28</v>
      </c>
      <c r="M869" s="1">
        <v>25.82</v>
      </c>
      <c r="N869" s="7">
        <f t="shared" si="895"/>
        <v>25.43</v>
      </c>
      <c r="O869" s="46">
        <v>35.67</v>
      </c>
      <c r="P869" s="46">
        <v>35.18</v>
      </c>
      <c r="Q869" s="3"/>
      <c r="R869" s="8">
        <f t="shared" si="896"/>
        <v>10.240000000000002</v>
      </c>
      <c r="S869" s="8">
        <f t="shared" si="897"/>
        <v>9.75</v>
      </c>
      <c r="T869" s="8">
        <f>R869/S868</f>
        <v>0.99902439024390266</v>
      </c>
      <c r="U869" s="8">
        <f>M869*T869*T868*T867*T866</f>
        <v>21.073374376870884</v>
      </c>
      <c r="V869" s="19">
        <f t="shared" si="898"/>
        <v>45.662783048474289</v>
      </c>
      <c r="W869" s="13"/>
      <c r="X869" s="13"/>
      <c r="Y869" s="6">
        <v>28</v>
      </c>
      <c r="Z869" s="1">
        <v>8.6999999999999993</v>
      </c>
      <c r="AA869" s="7">
        <f t="shared" si="899"/>
        <v>25.53</v>
      </c>
      <c r="AB869" s="26">
        <v>42.68</v>
      </c>
      <c r="AC869" s="37">
        <v>41.87</v>
      </c>
      <c r="AD869" s="3"/>
      <c r="AE869" s="8">
        <f t="shared" si="900"/>
        <v>17.149999999999999</v>
      </c>
      <c r="AF869" s="8">
        <f t="shared" si="901"/>
        <v>16.339999999999996</v>
      </c>
      <c r="AG869" s="8">
        <f>AE869/AF868</f>
        <v>0.99535693557748128</v>
      </c>
      <c r="AH869" s="8">
        <f>Z869*AG869*AG868*AG867*AG866</f>
        <v>7.9091070193170401</v>
      </c>
      <c r="AI869" s="19">
        <f t="shared" si="902"/>
        <v>38.245198352596908</v>
      </c>
    </row>
    <row r="870" spans="2:36" x14ac:dyDescent="0.25">
      <c r="B870" s="31">
        <v>35</v>
      </c>
      <c r="C870" s="48">
        <f t="shared" si="893"/>
        <v>52.549158988849655</v>
      </c>
      <c r="D870" s="31">
        <f t="shared" si="894"/>
        <v>13.241083523601045</v>
      </c>
      <c r="K870" s="13"/>
      <c r="L870" s="82">
        <v>35</v>
      </c>
      <c r="M870" s="21">
        <v>34.270000000000003</v>
      </c>
      <c r="N870" s="63">
        <f t="shared" si="895"/>
        <v>25.43</v>
      </c>
      <c r="O870" s="46">
        <v>35.39</v>
      </c>
      <c r="P870" s="46">
        <v>35</v>
      </c>
      <c r="Q870" s="43"/>
      <c r="R870" s="65">
        <f t="shared" si="896"/>
        <v>9.9600000000000009</v>
      </c>
      <c r="S870" s="65">
        <f t="shared" si="897"/>
        <v>9.57</v>
      </c>
      <c r="T870" s="65">
        <f>R870/S869</f>
        <v>1.0215384615384617</v>
      </c>
      <c r="U870" s="65">
        <f>M870*T870*T869*T868*T867*T866</f>
        <v>28.572396740184868</v>
      </c>
      <c r="V870" s="22">
        <f t="shared" si="898"/>
        <v>61.912018938645438</v>
      </c>
      <c r="W870" s="13"/>
      <c r="X870" s="13"/>
      <c r="Y870" s="6">
        <v>35</v>
      </c>
      <c r="Z870" s="21">
        <v>12.43</v>
      </c>
      <c r="AA870" s="7">
        <f t="shared" si="899"/>
        <v>25.53</v>
      </c>
      <c r="AB870" s="37">
        <v>39.770000000000003</v>
      </c>
      <c r="AC870" s="37">
        <v>38.799999999999997</v>
      </c>
      <c r="AD870" s="3"/>
      <c r="AE870" s="8">
        <f t="shared" si="900"/>
        <v>14.240000000000002</v>
      </c>
      <c r="AF870" s="8">
        <f t="shared" si="901"/>
        <v>13.269999999999996</v>
      </c>
      <c r="AG870" s="44">
        <f>AE870/AF869</f>
        <v>0.87148102815177508</v>
      </c>
      <c r="AH870" s="8">
        <f>Z870*AG870*AG869*AG868*AG867*AG866</f>
        <v>9.847755677215341</v>
      </c>
      <c r="AI870" s="22">
        <f t="shared" si="902"/>
        <v>47.619708303749235</v>
      </c>
      <c r="AJ870" s="40" t="s">
        <v>83</v>
      </c>
    </row>
    <row r="871" spans="2:36" x14ac:dyDescent="0.25">
      <c r="B871" s="31">
        <v>42</v>
      </c>
      <c r="C871" s="111">
        <f t="shared" si="893"/>
        <v>35.670500145646301</v>
      </c>
      <c r="D871" s="31">
        <f t="shared" si="894"/>
        <v>1.8009377789419618</v>
      </c>
      <c r="K871" s="13"/>
      <c r="L871" s="6">
        <v>42</v>
      </c>
      <c r="M871" s="1">
        <v>19</v>
      </c>
      <c r="N871" s="7">
        <f t="shared" si="895"/>
        <v>25.43</v>
      </c>
      <c r="O871" s="46">
        <v>35.020000000000003</v>
      </c>
      <c r="P871" s="26">
        <v>34.53</v>
      </c>
      <c r="Q871" s="3"/>
      <c r="R871" s="8">
        <f t="shared" si="896"/>
        <v>9.5900000000000034</v>
      </c>
      <c r="S871" s="8">
        <f t="shared" si="897"/>
        <v>9.1000000000000014</v>
      </c>
      <c r="T871" s="65">
        <f>R871/S870</f>
        <v>1.0020898641588301</v>
      </c>
      <c r="U871" s="8">
        <f>M871*T871*T870*T869*T868*T867*T866</f>
        <v>15.874236188888734</v>
      </c>
      <c r="V871" s="19">
        <f t="shared" si="898"/>
        <v>34.397044829661397</v>
      </c>
      <c r="W871" s="13"/>
      <c r="X871" s="13"/>
      <c r="Y871" s="6">
        <v>42</v>
      </c>
      <c r="Z871" s="1">
        <v>6.4</v>
      </c>
      <c r="AA871" s="7">
        <f t="shared" si="899"/>
        <v>25.53</v>
      </c>
      <c r="AB871" s="37">
        <v>41.62</v>
      </c>
      <c r="AC871" s="26">
        <v>40.53</v>
      </c>
      <c r="AD871" s="3"/>
      <c r="AE871" s="8">
        <f t="shared" si="900"/>
        <v>16.089999999999996</v>
      </c>
      <c r="AF871" s="8">
        <f t="shared" si="901"/>
        <v>15</v>
      </c>
      <c r="AG871" s="44">
        <f>AE871/AF870</f>
        <v>1.2125094197437831</v>
      </c>
      <c r="AH871" s="8">
        <f>Z871*AG871*AG870*AG869*AG868*AG867*AG866</f>
        <v>6.1479628109844793</v>
      </c>
      <c r="AI871" s="19">
        <f t="shared" si="902"/>
        <v>29.729027132420114</v>
      </c>
    </row>
    <row r="872" spans="2:36" ht="15.75" thickBot="1" x14ac:dyDescent="0.3">
      <c r="K872" s="52">
        <f>O869-P869</f>
        <v>0.49000000000000199</v>
      </c>
      <c r="L872" s="80">
        <f>0.2382+0.2368</f>
        <v>0.47499999999999998</v>
      </c>
      <c r="M872" s="18">
        <f>O870-P870</f>
        <v>0.39000000000000057</v>
      </c>
      <c r="N872" s="18">
        <f>0.1889+0.1745</f>
        <v>0.3634</v>
      </c>
      <c r="O872" s="18">
        <f>P871-O871</f>
        <v>-0.49000000000000199</v>
      </c>
      <c r="P872" s="18"/>
      <c r="Q872" s="18"/>
      <c r="R872" s="33"/>
      <c r="S872" s="33"/>
      <c r="T872" s="45">
        <f>SUM(T866:T871)</f>
        <v>5.8406106628582783</v>
      </c>
      <c r="U872" s="33"/>
      <c r="V872" s="32"/>
      <c r="W872" s="13"/>
      <c r="X872" s="13"/>
      <c r="Y872" s="80">
        <f>AB869-AC869</f>
        <v>0.81000000000000227</v>
      </c>
      <c r="Z872" s="18">
        <f>0.417+0.3936</f>
        <v>0.81059999999999999</v>
      </c>
      <c r="AA872" s="18">
        <f>AB870-AC870</f>
        <v>0.97000000000000597</v>
      </c>
      <c r="AB872" s="76">
        <f>0.3601+0.4346</f>
        <v>0.79469999999999996</v>
      </c>
      <c r="AC872" s="76">
        <f>0.4849+0.461</f>
        <v>0.94589999999999996</v>
      </c>
      <c r="AD872" s="18"/>
      <c r="AE872" s="33">
        <f t="shared" si="900"/>
        <v>-0.17530000000000601</v>
      </c>
      <c r="AF872" s="33">
        <f t="shared" si="901"/>
        <v>-2.4100000000006006E-2</v>
      </c>
      <c r="AG872" s="45">
        <f>SUM(AG866:AG871)</f>
        <v>5.9929491138131965</v>
      </c>
      <c r="AH872" s="33"/>
      <c r="AI872" s="32"/>
    </row>
    <row r="873" spans="2:36" ht="15.75" thickBot="1" x14ac:dyDescent="0.3">
      <c r="K873" s="15">
        <v>7000</v>
      </c>
      <c r="L873" s="93">
        <v>36945</v>
      </c>
      <c r="M873" s="94"/>
      <c r="N873" s="94"/>
      <c r="O873" s="94"/>
      <c r="P873" s="94"/>
      <c r="Q873" s="94"/>
      <c r="R873" s="94"/>
      <c r="S873" s="94"/>
      <c r="T873" s="94"/>
      <c r="U873" s="94"/>
      <c r="V873" s="95"/>
      <c r="W873" s="13"/>
      <c r="X873" s="15">
        <v>7001</v>
      </c>
      <c r="Y873" s="93">
        <v>36946</v>
      </c>
      <c r="Z873" s="94"/>
      <c r="AA873" s="94"/>
      <c r="AB873" s="94"/>
      <c r="AC873" s="94"/>
      <c r="AD873" s="94"/>
      <c r="AE873" s="94"/>
      <c r="AF873" s="94"/>
      <c r="AG873" s="94"/>
      <c r="AH873" s="94"/>
      <c r="AI873" s="95"/>
    </row>
    <row r="874" spans="2:36" ht="57" x14ac:dyDescent="0.25">
      <c r="B874" s="31" t="s">
        <v>51</v>
      </c>
      <c r="C874" s="31" t="s">
        <v>49</v>
      </c>
      <c r="D874" s="31" t="s">
        <v>50</v>
      </c>
      <c r="K874" s="13"/>
      <c r="L874" s="10" t="s">
        <v>0</v>
      </c>
      <c r="M874" s="11" t="s">
        <v>1</v>
      </c>
      <c r="N874" s="11" t="s">
        <v>2</v>
      </c>
      <c r="O874" s="11" t="s">
        <v>3</v>
      </c>
      <c r="P874" s="12" t="s">
        <v>4</v>
      </c>
      <c r="Q874" s="12" t="s">
        <v>5</v>
      </c>
      <c r="R874" s="11" t="s">
        <v>9</v>
      </c>
      <c r="S874" s="11" t="s">
        <v>10</v>
      </c>
      <c r="T874" s="11" t="s">
        <v>6</v>
      </c>
      <c r="U874" s="11" t="s">
        <v>7</v>
      </c>
      <c r="V874" s="5" t="s">
        <v>8</v>
      </c>
      <c r="W874" s="13"/>
      <c r="X874" s="13"/>
      <c r="Y874" s="10" t="s">
        <v>0</v>
      </c>
      <c r="Z874" s="11" t="s">
        <v>1</v>
      </c>
      <c r="AA874" s="11" t="s">
        <v>2</v>
      </c>
      <c r="AB874" s="11" t="s">
        <v>3</v>
      </c>
      <c r="AC874" s="12" t="s">
        <v>4</v>
      </c>
      <c r="AD874" s="12" t="s">
        <v>5</v>
      </c>
      <c r="AE874" s="11" t="s">
        <v>9</v>
      </c>
      <c r="AF874" s="11" t="s">
        <v>10</v>
      </c>
      <c r="AG874" s="11" t="s">
        <v>6</v>
      </c>
      <c r="AH874" s="11" t="s">
        <v>7</v>
      </c>
      <c r="AI874" s="5" t="s">
        <v>8</v>
      </c>
    </row>
    <row r="875" spans="2:36" x14ac:dyDescent="0.25">
      <c r="B875" s="31">
        <v>0</v>
      </c>
      <c r="C875" s="48">
        <f>AVERAGE(AI865,AI875)</f>
        <v>100</v>
      </c>
      <c r="D875" s="31">
        <f>STDEV(AI865,AI875)</f>
        <v>0</v>
      </c>
      <c r="K875" s="13"/>
      <c r="L875" s="6">
        <v>0</v>
      </c>
      <c r="M875" s="1">
        <v>47.68</v>
      </c>
      <c r="N875" s="26">
        <v>26.17</v>
      </c>
      <c r="O875" s="9"/>
      <c r="P875" s="26">
        <v>42.22</v>
      </c>
      <c r="Q875" s="7">
        <f>P875-N875</f>
        <v>16.049999999999997</v>
      </c>
      <c r="R875" s="2"/>
      <c r="S875" s="2"/>
      <c r="T875" s="2"/>
      <c r="U875" s="8">
        <f>M875</f>
        <v>47.68</v>
      </c>
      <c r="V875" s="19">
        <f>100*U875/$M$875</f>
        <v>100</v>
      </c>
      <c r="W875" s="13"/>
      <c r="X875" s="13"/>
      <c r="Y875" s="6">
        <v>0</v>
      </c>
      <c r="Z875" s="1">
        <v>20.29</v>
      </c>
      <c r="AA875" s="26">
        <v>26.67</v>
      </c>
      <c r="AB875" s="9"/>
      <c r="AC875" s="26">
        <v>49.76</v>
      </c>
      <c r="AD875" s="7">
        <f>AC875-AA875</f>
        <v>23.089999999999996</v>
      </c>
      <c r="AE875" s="2"/>
      <c r="AF875" s="2"/>
      <c r="AG875" s="2"/>
      <c r="AH875" s="8">
        <f>Z875</f>
        <v>20.29</v>
      </c>
      <c r="AI875" s="19">
        <f>100*AH875/$Z$875</f>
        <v>100</v>
      </c>
    </row>
    <row r="876" spans="2:36" x14ac:dyDescent="0.25">
      <c r="B876" s="31">
        <v>7</v>
      </c>
      <c r="C876" s="48">
        <f t="shared" ref="C876:C881" si="903">AVERAGE(AI866,AI876)</f>
        <v>65.534734958143275</v>
      </c>
      <c r="D876" s="31">
        <f t="shared" ref="D876:D881" si="904">STDEV(AI866,AI876)</f>
        <v>0.17809200009373768</v>
      </c>
      <c r="K876" s="13"/>
      <c r="L876" s="6">
        <v>7</v>
      </c>
      <c r="M876" s="1">
        <v>40.57</v>
      </c>
      <c r="N876" s="7">
        <f t="shared" ref="N876:N881" si="905">N875</f>
        <v>26.17</v>
      </c>
      <c r="O876" s="27">
        <v>39.03</v>
      </c>
      <c r="P876" s="26">
        <v>38.700000000000003</v>
      </c>
      <c r="Q876" s="3"/>
      <c r="R876" s="8">
        <f t="shared" ref="R876:R882" si="906">O876-N876</f>
        <v>12.86</v>
      </c>
      <c r="S876" s="8">
        <f t="shared" ref="S876:S881" si="907">P876-N876</f>
        <v>12.530000000000001</v>
      </c>
      <c r="T876" s="8">
        <f>R876/Q875</f>
        <v>0.80124610591900325</v>
      </c>
      <c r="U876" s="8">
        <f>M876*T876</f>
        <v>32.506554517133964</v>
      </c>
      <c r="V876" s="19">
        <f t="shared" ref="V876:V881" si="908">100*U876/$M$875</f>
        <v>68.176498567814519</v>
      </c>
      <c r="W876" s="13"/>
      <c r="X876" s="13"/>
      <c r="Y876" s="6">
        <v>7</v>
      </c>
      <c r="Z876" s="1">
        <v>14.53</v>
      </c>
      <c r="AA876" s="7">
        <f t="shared" ref="AA876:AA881" si="909">AA875</f>
        <v>26.67</v>
      </c>
      <c r="AB876" s="27">
        <v>47.76</v>
      </c>
      <c r="AC876" s="26">
        <v>47.11</v>
      </c>
      <c r="AD876" s="3"/>
      <c r="AE876" s="8">
        <f t="shared" ref="AE876:AE881" si="910">AB876-AA876</f>
        <v>21.089999999999996</v>
      </c>
      <c r="AF876" s="8">
        <f t="shared" ref="AF876:AF881" si="911">AC876-AA876</f>
        <v>20.439999999999998</v>
      </c>
      <c r="AG876" s="8">
        <f>AE876/AD875</f>
        <v>0.91338241663057596</v>
      </c>
      <c r="AH876" s="8">
        <f>Z876*AG876</f>
        <v>13.271446513642267</v>
      </c>
      <c r="AI876" s="19">
        <f t="shared" ref="AI876:AI881" si="912">100*AH876/$Z$875</f>
        <v>65.408804897201918</v>
      </c>
    </row>
    <row r="877" spans="2:36" x14ac:dyDescent="0.25">
      <c r="B877" s="31">
        <v>14</v>
      </c>
      <c r="C877" s="48">
        <f t="shared" si="903"/>
        <v>57.157100409800087</v>
      </c>
      <c r="D877" s="31">
        <f t="shared" si="904"/>
        <v>2.6928251325588071</v>
      </c>
      <c r="K877" s="13"/>
      <c r="L877" s="6">
        <v>14</v>
      </c>
      <c r="M877" s="1">
        <v>35.08</v>
      </c>
      <c r="N877" s="7">
        <f t="shared" si="905"/>
        <v>26.17</v>
      </c>
      <c r="O877" s="27">
        <v>38.78</v>
      </c>
      <c r="P877" s="26">
        <v>38.47</v>
      </c>
      <c r="Q877" s="3"/>
      <c r="R877" s="8">
        <f t="shared" si="906"/>
        <v>12.61</v>
      </c>
      <c r="S877" s="8">
        <f t="shared" si="907"/>
        <v>12.299999999999997</v>
      </c>
      <c r="T877" s="8">
        <f>R877/S876</f>
        <v>1.0063846767757381</v>
      </c>
      <c r="U877" s="8">
        <f>M877*T876*T877</f>
        <v>28.287172060574868</v>
      </c>
      <c r="V877" s="19">
        <f t="shared" si="908"/>
        <v>59.32712261026608</v>
      </c>
      <c r="W877" s="13"/>
      <c r="X877" s="13"/>
      <c r="Y877" s="6">
        <v>14</v>
      </c>
      <c r="Z877" s="1">
        <v>12.25</v>
      </c>
      <c r="AA877" s="7">
        <f t="shared" si="909"/>
        <v>26.67</v>
      </c>
      <c r="AB877" s="27">
        <v>47.15</v>
      </c>
      <c r="AC877" s="26">
        <v>46.44</v>
      </c>
      <c r="AD877" s="3"/>
      <c r="AE877" s="8">
        <f t="shared" si="910"/>
        <v>20.479999999999997</v>
      </c>
      <c r="AF877" s="8">
        <f t="shared" si="911"/>
        <v>19.769999999999996</v>
      </c>
      <c r="AG877" s="8">
        <f>AE877/AF876</f>
        <v>1.0019569471624266</v>
      </c>
      <c r="AH877" s="8">
        <f>Z877*AG876*AG877</f>
        <v>11.210830757547891</v>
      </c>
      <c r="AI877" s="19">
        <f t="shared" si="912"/>
        <v>55.252985498018191</v>
      </c>
    </row>
    <row r="878" spans="2:36" x14ac:dyDescent="0.25">
      <c r="B878" s="31">
        <v>21</v>
      </c>
      <c r="C878" s="48">
        <f t="shared" si="903"/>
        <v>45.931822664775112</v>
      </c>
      <c r="D878" s="31">
        <f t="shared" si="904"/>
        <v>2.4361218548525292</v>
      </c>
      <c r="K878" s="13"/>
      <c r="L878" s="6">
        <v>21</v>
      </c>
      <c r="M878" s="1">
        <v>31.78</v>
      </c>
      <c r="N878" s="7">
        <f t="shared" si="905"/>
        <v>26.17</v>
      </c>
      <c r="O878" s="27">
        <v>38.53</v>
      </c>
      <c r="P878" s="26">
        <v>38.090000000000003</v>
      </c>
      <c r="Q878" s="3"/>
      <c r="R878" s="8">
        <f t="shared" si="906"/>
        <v>12.36</v>
      </c>
      <c r="S878" s="8">
        <f t="shared" si="907"/>
        <v>11.920000000000002</v>
      </c>
      <c r="T878" s="8">
        <f>R878/S877</f>
        <v>1.004878048780488</v>
      </c>
      <c r="U878" s="8">
        <f>M878*T878*T877*T876</f>
        <v>25.751183856484733</v>
      </c>
      <c r="V878" s="19">
        <f t="shared" si="908"/>
        <v>54.008355403701195</v>
      </c>
      <c r="W878" s="13"/>
      <c r="X878" s="13"/>
      <c r="Y878" s="6">
        <v>21</v>
      </c>
      <c r="Z878" s="1">
        <v>10.56</v>
      </c>
      <c r="AA878" s="7">
        <f t="shared" si="909"/>
        <v>26.67</v>
      </c>
      <c r="AB878" s="27">
        <v>46.45</v>
      </c>
      <c r="AC878" s="26">
        <v>45.51</v>
      </c>
      <c r="AD878" s="3"/>
      <c r="AE878" s="8">
        <f t="shared" si="910"/>
        <v>19.78</v>
      </c>
      <c r="AF878" s="8">
        <f t="shared" si="911"/>
        <v>18.839999999999996</v>
      </c>
      <c r="AG878" s="8">
        <f>AE878/AF877</f>
        <v>1.0005058168942846</v>
      </c>
      <c r="AH878" s="8">
        <f>Z878*AG878*AG877*AG876</f>
        <v>9.6690820103772168</v>
      </c>
      <c r="AI878" s="19">
        <f t="shared" si="912"/>
        <v>47.654420948138082</v>
      </c>
    </row>
    <row r="879" spans="2:36" x14ac:dyDescent="0.25">
      <c r="B879" s="31">
        <v>28</v>
      </c>
      <c r="C879" s="48">
        <f t="shared" si="903"/>
        <v>39.800504289915729</v>
      </c>
      <c r="D879" s="31">
        <f t="shared" si="904"/>
        <v>2.1995347501956748</v>
      </c>
      <c r="K879" s="13"/>
      <c r="L879" s="6">
        <v>28</v>
      </c>
      <c r="M879" s="1">
        <v>27.6</v>
      </c>
      <c r="N879" s="7">
        <f t="shared" si="905"/>
        <v>26.17</v>
      </c>
      <c r="O879" s="26">
        <v>38.14</v>
      </c>
      <c r="P879" s="26">
        <v>37.56</v>
      </c>
      <c r="Q879" s="3"/>
      <c r="R879" s="8">
        <f t="shared" si="906"/>
        <v>11.969999999999999</v>
      </c>
      <c r="S879" s="8">
        <f t="shared" si="907"/>
        <v>11.39</v>
      </c>
      <c r="T879" s="8">
        <f>R879/S878</f>
        <v>1.004194630872483</v>
      </c>
      <c r="U879" s="8">
        <f>M879*T879*T878*T877*T876</f>
        <v>22.457958957119661</v>
      </c>
      <c r="V879" s="19">
        <f t="shared" si="908"/>
        <v>47.101423987247614</v>
      </c>
      <c r="W879" s="13"/>
      <c r="X879" s="13"/>
      <c r="Y879" s="6">
        <v>28</v>
      </c>
      <c r="Z879" s="1">
        <v>9.14</v>
      </c>
      <c r="AA879" s="7">
        <f t="shared" si="909"/>
        <v>26.67</v>
      </c>
      <c r="AB879" s="26">
        <v>45.56</v>
      </c>
      <c r="AC879" s="26">
        <v>44.74</v>
      </c>
      <c r="AD879" s="3"/>
      <c r="AE879" s="8">
        <f t="shared" si="910"/>
        <v>18.89</v>
      </c>
      <c r="AF879" s="8">
        <f t="shared" si="911"/>
        <v>18.07</v>
      </c>
      <c r="AG879" s="8">
        <f>AE879/AF878</f>
        <v>1.0026539278131636</v>
      </c>
      <c r="AH879" s="8">
        <f>Z879*AG879*AG878*AG877*AG876</f>
        <v>8.3910938951058895</v>
      </c>
      <c r="AI879" s="19">
        <f t="shared" si="912"/>
        <v>41.355810227234549</v>
      </c>
    </row>
    <row r="880" spans="2:36" x14ac:dyDescent="0.25">
      <c r="B880" s="31">
        <v>35</v>
      </c>
      <c r="C880" s="48">
        <f t="shared" si="903"/>
        <v>41.168836292423435</v>
      </c>
      <c r="D880" s="31">
        <f t="shared" si="904"/>
        <v>9.1229106875499433</v>
      </c>
      <c r="K880" s="13"/>
      <c r="L880" s="6">
        <v>35</v>
      </c>
      <c r="M880" s="1">
        <v>25.53</v>
      </c>
      <c r="N880" s="7">
        <f t="shared" si="905"/>
        <v>26.17</v>
      </c>
      <c r="O880" s="26">
        <v>37.46</v>
      </c>
      <c r="P880" s="26">
        <v>36.979999999999997</v>
      </c>
      <c r="Q880" s="3"/>
      <c r="R880" s="8">
        <f t="shared" si="906"/>
        <v>11.29</v>
      </c>
      <c r="S880" s="8">
        <f t="shared" si="907"/>
        <v>10.809999999999995</v>
      </c>
      <c r="T880" s="8">
        <f>R880/S879</f>
        <v>0.99122036874451258</v>
      </c>
      <c r="U880" s="8">
        <f>M880*T880*T879*T878*T877*T876</f>
        <v>20.591227381820882</v>
      </c>
      <c r="V880" s="19">
        <f t="shared" si="908"/>
        <v>43.186299039053864</v>
      </c>
      <c r="W880" s="13"/>
      <c r="X880" s="13"/>
      <c r="Y880" s="6">
        <v>35</v>
      </c>
      <c r="Z880" s="1">
        <v>7.69</v>
      </c>
      <c r="AA880" s="7">
        <f t="shared" si="909"/>
        <v>26.67</v>
      </c>
      <c r="AB880" s="26">
        <v>44.7</v>
      </c>
      <c r="AC880" s="26">
        <v>43.63</v>
      </c>
      <c r="AD880" s="3"/>
      <c r="AE880" s="8">
        <f t="shared" si="910"/>
        <v>18.03</v>
      </c>
      <c r="AF880" s="8">
        <f t="shared" si="911"/>
        <v>16.96</v>
      </c>
      <c r="AG880" s="8">
        <f>AE880/AF879</f>
        <v>0.99778638627559491</v>
      </c>
      <c r="AH880" s="8">
        <f>Z880*AG880*AG879*AG878*AG877*AG876</f>
        <v>7.0442749526347086</v>
      </c>
      <c r="AI880" s="19">
        <f t="shared" si="912"/>
        <v>34.717964281097629</v>
      </c>
    </row>
    <row r="881" spans="1:35" x14ac:dyDescent="0.25">
      <c r="B881" s="31">
        <v>42</v>
      </c>
      <c r="C881" s="48">
        <f t="shared" si="903"/>
        <v>31.770975254906638</v>
      </c>
      <c r="D881" s="31">
        <f t="shared" si="904"/>
        <v>2.88775072848272</v>
      </c>
      <c r="K881" s="13"/>
      <c r="L881" s="6">
        <v>42</v>
      </c>
      <c r="M881" s="1">
        <v>21.6</v>
      </c>
      <c r="N881" s="7">
        <f t="shared" si="905"/>
        <v>26.17</v>
      </c>
      <c r="O881" s="26">
        <v>37.1</v>
      </c>
      <c r="P881" s="26">
        <v>36.72</v>
      </c>
      <c r="Q881" s="3"/>
      <c r="R881" s="8">
        <f t="shared" si="906"/>
        <v>10.93</v>
      </c>
      <c r="S881" s="8">
        <f t="shared" si="907"/>
        <v>10.549999999999997</v>
      </c>
      <c r="T881" s="8">
        <f>R881/S880</f>
        <v>1.0111008325624427</v>
      </c>
      <c r="U881" s="8">
        <f>M881*T881*T880*T879*T878*T877*T876</f>
        <v>17.614877964105755</v>
      </c>
      <c r="V881" s="19">
        <f t="shared" si="908"/>
        <v>36.943955461631198</v>
      </c>
      <c r="W881" s="13"/>
      <c r="X881" s="13"/>
      <c r="Y881" s="6">
        <v>42</v>
      </c>
      <c r="Z881" s="1">
        <v>7.45</v>
      </c>
      <c r="AA881" s="7">
        <f t="shared" si="909"/>
        <v>26.67</v>
      </c>
      <c r="AB881" s="26">
        <v>43.72</v>
      </c>
      <c r="AC881" s="26">
        <v>42.61</v>
      </c>
      <c r="AD881" s="3"/>
      <c r="AE881" s="8">
        <f t="shared" si="910"/>
        <v>17.049999999999997</v>
      </c>
      <c r="AF881" s="8">
        <f t="shared" si="911"/>
        <v>15.939999999999998</v>
      </c>
      <c r="AG881" s="8">
        <f>AE881/AF880</f>
        <v>1.0053066037735847</v>
      </c>
      <c r="AH881" s="8">
        <f>Z881*AG881*AG880*AG879*AG878*AG877*AG876</f>
        <v>6.8606421532730728</v>
      </c>
      <c r="AI881" s="19">
        <f t="shared" si="912"/>
        <v>33.812923377393162</v>
      </c>
    </row>
    <row r="882" spans="1:35" x14ac:dyDescent="0.25">
      <c r="K882" s="13"/>
      <c r="L882" s="34"/>
      <c r="M882" s="18"/>
      <c r="N882" s="18"/>
      <c r="O882" s="18"/>
      <c r="P882" s="18"/>
      <c r="Q882" s="18"/>
      <c r="R882" s="33">
        <f t="shared" si="906"/>
        <v>0</v>
      </c>
      <c r="S882" s="33"/>
      <c r="T882" s="45">
        <f>SUM(T876:T881)</f>
        <v>5.8190246636546679</v>
      </c>
      <c r="U882" s="33"/>
      <c r="V882" s="32"/>
      <c r="W882" s="13"/>
      <c r="X882" s="13"/>
      <c r="Y882" s="34"/>
      <c r="Z882" s="18"/>
      <c r="AA882" s="18"/>
      <c r="AB882" s="18"/>
      <c r="AC882" s="18"/>
      <c r="AD882" s="18"/>
      <c r="AE882" s="33"/>
      <c r="AF882" s="33"/>
      <c r="AG882" s="45">
        <f>SUM(AG876:AG881)</f>
        <v>5.9215920985496311</v>
      </c>
      <c r="AH882" s="33"/>
      <c r="AI882" s="32"/>
    </row>
    <row r="883" spans="1:35" ht="15.75" thickBot="1" x14ac:dyDescent="0.3">
      <c r="N883" s="18"/>
    </row>
    <row r="884" spans="1:35" ht="15.75" thickBot="1" x14ac:dyDescent="0.3">
      <c r="A884" s="35">
        <v>43</v>
      </c>
      <c r="B884" s="35" t="s">
        <v>70</v>
      </c>
      <c r="C884" s="35"/>
      <c r="D884" s="35"/>
      <c r="E884" s="35"/>
      <c r="F884" s="35"/>
      <c r="G884" s="35"/>
      <c r="H884" s="35"/>
      <c r="I884" s="35"/>
      <c r="J884" s="35"/>
      <c r="K884" s="15">
        <v>7000</v>
      </c>
      <c r="L884" s="93">
        <v>36947</v>
      </c>
      <c r="M884" s="94"/>
      <c r="N884" s="94"/>
      <c r="O884" s="94"/>
      <c r="P884" s="94"/>
      <c r="Q884" s="94"/>
      <c r="R884" s="94"/>
      <c r="S884" s="94"/>
      <c r="T884" s="94"/>
      <c r="U884" s="94"/>
      <c r="V884" s="95"/>
      <c r="W884" s="13"/>
      <c r="X884" s="15">
        <v>7001</v>
      </c>
      <c r="Y884" s="93">
        <v>36948</v>
      </c>
      <c r="Z884" s="94"/>
      <c r="AA884" s="94"/>
      <c r="AB884" s="94"/>
      <c r="AC884" s="94"/>
      <c r="AD884" s="94"/>
      <c r="AE884" s="94"/>
      <c r="AF884" s="94"/>
      <c r="AG884" s="94"/>
      <c r="AH884" s="94"/>
      <c r="AI884" s="95"/>
    </row>
    <row r="885" spans="1:35" ht="57" x14ac:dyDescent="0.25">
      <c r="B885" s="31" t="s">
        <v>52</v>
      </c>
      <c r="C885" s="31" t="s">
        <v>49</v>
      </c>
      <c r="D885" s="31" t="s">
        <v>50</v>
      </c>
      <c r="K885" s="13"/>
      <c r="L885" s="10" t="s">
        <v>0</v>
      </c>
      <c r="M885" s="11" t="s">
        <v>1</v>
      </c>
      <c r="N885" s="11" t="s">
        <v>2</v>
      </c>
      <c r="O885" s="11" t="s">
        <v>3</v>
      </c>
      <c r="P885" s="12" t="s">
        <v>4</v>
      </c>
      <c r="Q885" s="12" t="s">
        <v>5</v>
      </c>
      <c r="R885" s="11" t="s">
        <v>9</v>
      </c>
      <c r="S885" s="11" t="s">
        <v>10</v>
      </c>
      <c r="T885" s="11" t="s">
        <v>6</v>
      </c>
      <c r="U885" s="11" t="s">
        <v>7</v>
      </c>
      <c r="V885" s="5" t="s">
        <v>8</v>
      </c>
      <c r="W885" s="13"/>
      <c r="X885" s="13"/>
      <c r="Y885" s="10" t="s">
        <v>0</v>
      </c>
      <c r="Z885" s="11" t="s">
        <v>1</v>
      </c>
      <c r="AA885" s="11" t="s">
        <v>2</v>
      </c>
      <c r="AB885" s="11" t="s">
        <v>3</v>
      </c>
      <c r="AC885" s="12" t="s">
        <v>4</v>
      </c>
      <c r="AD885" s="12" t="s">
        <v>5</v>
      </c>
      <c r="AE885" s="11" t="s">
        <v>9</v>
      </c>
      <c r="AF885" s="11" t="s">
        <v>10</v>
      </c>
      <c r="AG885" s="11" t="s">
        <v>6</v>
      </c>
      <c r="AH885" s="11" t="s">
        <v>7</v>
      </c>
      <c r="AI885" s="5" t="s">
        <v>8</v>
      </c>
    </row>
    <row r="886" spans="1:35" x14ac:dyDescent="0.25">
      <c r="B886" s="31">
        <v>0</v>
      </c>
      <c r="C886" s="48">
        <f>AVERAGE(V886,V896)</f>
        <v>100</v>
      </c>
      <c r="D886" s="31">
        <f>STDEV(V886,V896)</f>
        <v>0</v>
      </c>
      <c r="K886" s="13"/>
      <c r="L886" s="6">
        <v>0</v>
      </c>
      <c r="M886" s="1">
        <v>47.24</v>
      </c>
      <c r="N886" s="26">
        <v>24.61</v>
      </c>
      <c r="O886" s="9"/>
      <c r="P886" s="26">
        <v>39.86</v>
      </c>
      <c r="Q886" s="7">
        <f>P886-N886</f>
        <v>15.25</v>
      </c>
      <c r="R886" s="2"/>
      <c r="S886" s="2"/>
      <c r="T886" s="2"/>
      <c r="U886" s="8">
        <f>M886</f>
        <v>47.24</v>
      </c>
      <c r="V886" s="19">
        <f>100*U886/$M$886</f>
        <v>100</v>
      </c>
      <c r="W886" s="13"/>
      <c r="X886" s="13"/>
      <c r="Y886" s="6">
        <v>0</v>
      </c>
      <c r="Z886" s="1">
        <v>19.03</v>
      </c>
      <c r="AA886" s="26">
        <v>25.63</v>
      </c>
      <c r="AB886" s="9"/>
      <c r="AC886" s="26">
        <v>45.99</v>
      </c>
      <c r="AD886" s="7">
        <f>AC886-AA886</f>
        <v>20.360000000000003</v>
      </c>
      <c r="AE886" s="2"/>
      <c r="AF886" s="2"/>
      <c r="AG886" s="2"/>
      <c r="AH886" s="8">
        <f>Z886</f>
        <v>19.03</v>
      </c>
      <c r="AI886" s="19">
        <f>100*AH886/$Z$886</f>
        <v>100</v>
      </c>
    </row>
    <row r="887" spans="1:35" x14ac:dyDescent="0.25">
      <c r="B887" s="31">
        <v>7</v>
      </c>
      <c r="C887" s="78">
        <f t="shared" ref="C887:C892" si="913">AVERAGE(V887,V897)</f>
        <v>70.892249519676483</v>
      </c>
      <c r="D887" s="31">
        <f t="shared" ref="D887:D892" si="914">STDEV(V887,V897)</f>
        <v>2.797872912189693</v>
      </c>
      <c r="K887" s="13"/>
      <c r="L887" s="6">
        <v>7</v>
      </c>
      <c r="M887" s="1">
        <v>40.33</v>
      </c>
      <c r="N887" s="7">
        <f t="shared" ref="N887:N892" si="915">N886</f>
        <v>24.61</v>
      </c>
      <c r="O887" s="27">
        <v>36.92</v>
      </c>
      <c r="P887" s="26">
        <v>36.64</v>
      </c>
      <c r="Q887" s="3"/>
      <c r="R887" s="8">
        <f t="shared" ref="R887:R892" si="916">O887-N887</f>
        <v>12.310000000000002</v>
      </c>
      <c r="S887" s="8">
        <f t="shared" ref="S887:S892" si="917">P887-N887</f>
        <v>12.030000000000001</v>
      </c>
      <c r="T887" s="8">
        <f>R887/Q886</f>
        <v>0.80721311475409852</v>
      </c>
      <c r="U887" s="8">
        <f>M887*T887</f>
        <v>32.55490491803279</v>
      </c>
      <c r="V887" s="19">
        <f t="shared" ref="V887:V892" si="918">100*U887/$M$886</f>
        <v>68.91385461056899</v>
      </c>
      <c r="W887" s="13"/>
      <c r="X887" s="13"/>
      <c r="Y887" s="6">
        <v>7</v>
      </c>
      <c r="Z887" s="1">
        <v>14.84</v>
      </c>
      <c r="AA887" s="7">
        <f t="shared" ref="AA887:AA892" si="919">AA886</f>
        <v>25.63</v>
      </c>
      <c r="AB887" s="27">
        <v>44.2</v>
      </c>
      <c r="AC887" s="26">
        <v>43.37</v>
      </c>
      <c r="AD887" s="3"/>
      <c r="AE887" s="8">
        <f t="shared" ref="AE887:AE892" si="920">AB887-AA887</f>
        <v>18.570000000000004</v>
      </c>
      <c r="AF887" s="8">
        <f t="shared" ref="AF887:AF892" si="921">AC887-AA887</f>
        <v>17.739999999999998</v>
      </c>
      <c r="AG887" s="8">
        <f>AE887/AD886</f>
        <v>0.91208251473477409</v>
      </c>
      <c r="AH887" s="8">
        <f>Z887*AG887</f>
        <v>13.535304518664047</v>
      </c>
      <c r="AI887" s="19">
        <f t="shared" ref="AI887:AI892" si="922">100*AH887/$Z$886</f>
        <v>71.126140402858894</v>
      </c>
    </row>
    <row r="888" spans="1:35" x14ac:dyDescent="0.25">
      <c r="B888" s="31">
        <v>14</v>
      </c>
      <c r="C888" s="48">
        <f t="shared" si="913"/>
        <v>61.539176304093175</v>
      </c>
      <c r="D888" s="31">
        <f t="shared" si="914"/>
        <v>1.0527929750010705</v>
      </c>
      <c r="K888" s="13"/>
      <c r="L888" s="6">
        <v>14</v>
      </c>
      <c r="M888" s="1">
        <v>35.49</v>
      </c>
      <c r="N888" s="7">
        <f t="shared" si="915"/>
        <v>24.61</v>
      </c>
      <c r="O888" s="27">
        <v>36.67</v>
      </c>
      <c r="P888" s="26">
        <v>36.35</v>
      </c>
      <c r="Q888" s="3"/>
      <c r="R888" s="8">
        <f t="shared" si="916"/>
        <v>12.060000000000002</v>
      </c>
      <c r="S888" s="8">
        <f t="shared" si="917"/>
        <v>11.740000000000002</v>
      </c>
      <c r="T888" s="8">
        <f>R888/S887</f>
        <v>1.0024937655860351</v>
      </c>
      <c r="U888" s="8">
        <f>M888*T887*T888</f>
        <v>28.719434822779132</v>
      </c>
      <c r="V888" s="19">
        <f t="shared" si="918"/>
        <v>60.794739252284359</v>
      </c>
      <c r="W888" s="13"/>
      <c r="X888" s="13"/>
      <c r="Y888" s="6">
        <v>14</v>
      </c>
      <c r="Z888" s="1">
        <v>12.17</v>
      </c>
      <c r="AA888" s="7">
        <f t="shared" si="919"/>
        <v>25.63</v>
      </c>
      <c r="AB888" s="27">
        <v>43.38</v>
      </c>
      <c r="AC888" s="26">
        <v>42.66</v>
      </c>
      <c r="AD888" s="3"/>
      <c r="AE888" s="8">
        <f t="shared" si="920"/>
        <v>17.750000000000004</v>
      </c>
      <c r="AF888" s="8">
        <f t="shared" si="921"/>
        <v>17.029999999999998</v>
      </c>
      <c r="AG888" s="8">
        <f>AE888/AF887</f>
        <v>1.0005636978579484</v>
      </c>
      <c r="AH888" s="8">
        <f>Z888*AG887*AG888</f>
        <v>11.106301275463309</v>
      </c>
      <c r="AI888" s="19">
        <f t="shared" si="922"/>
        <v>58.362066607794574</v>
      </c>
    </row>
    <row r="889" spans="1:35" x14ac:dyDescent="0.25">
      <c r="B889" s="31">
        <v>21</v>
      </c>
      <c r="C889" s="48">
        <f t="shared" si="913"/>
        <v>56.121973465514486</v>
      </c>
      <c r="D889" s="31">
        <f t="shared" si="914"/>
        <v>1.5580168945967712</v>
      </c>
      <c r="K889" s="13"/>
      <c r="L889" s="6">
        <v>21</v>
      </c>
      <c r="M889" s="1">
        <v>32.01</v>
      </c>
      <c r="N889" s="7">
        <f t="shared" si="915"/>
        <v>24.61</v>
      </c>
      <c r="O889" s="27">
        <v>36.39</v>
      </c>
      <c r="P889" s="26">
        <v>36.01</v>
      </c>
      <c r="Q889" s="3"/>
      <c r="R889" s="8">
        <f t="shared" si="916"/>
        <v>11.780000000000001</v>
      </c>
      <c r="S889" s="8">
        <f t="shared" si="917"/>
        <v>11.399999999999999</v>
      </c>
      <c r="T889" s="8">
        <f>R889/S888</f>
        <v>1.0034071550255537</v>
      </c>
      <c r="U889" s="8">
        <f>M889*T889*T888*T887</f>
        <v>25.991584596416637</v>
      </c>
      <c r="V889" s="19">
        <f t="shared" si="918"/>
        <v>55.020289154141906</v>
      </c>
      <c r="W889" s="13"/>
      <c r="X889" s="13"/>
      <c r="Y889" s="6">
        <v>21</v>
      </c>
      <c r="Z889" s="1">
        <v>10.59</v>
      </c>
      <c r="AA889" s="7">
        <f t="shared" si="919"/>
        <v>25.63</v>
      </c>
      <c r="AB889" s="27">
        <v>42.71</v>
      </c>
      <c r="AC889" s="26">
        <v>41.82</v>
      </c>
      <c r="AD889" s="3"/>
      <c r="AE889" s="8">
        <f t="shared" si="920"/>
        <v>17.080000000000002</v>
      </c>
      <c r="AF889" s="8">
        <f t="shared" si="921"/>
        <v>16.190000000000001</v>
      </c>
      <c r="AG889" s="8">
        <f>AE889/AF888</f>
        <v>1.0029359953024077</v>
      </c>
      <c r="AH889" s="8">
        <f>Z889*AG889*AG888*AG887</f>
        <v>9.6927731914063031</v>
      </c>
      <c r="AI889" s="19">
        <f t="shared" si="922"/>
        <v>50.93417336524594</v>
      </c>
    </row>
    <row r="890" spans="1:35" x14ac:dyDescent="0.25">
      <c r="B890" s="31">
        <v>28</v>
      </c>
      <c r="C890" s="48">
        <f t="shared" si="913"/>
        <v>50.692283691845212</v>
      </c>
      <c r="D890" s="31">
        <f t="shared" si="914"/>
        <v>1.6351588059146986</v>
      </c>
      <c r="K890" s="13"/>
      <c r="L890" s="6">
        <v>28</v>
      </c>
      <c r="M890" s="1">
        <v>28.87</v>
      </c>
      <c r="N890" s="7">
        <f t="shared" si="915"/>
        <v>24.61</v>
      </c>
      <c r="O890" s="26">
        <v>35.99</v>
      </c>
      <c r="P890" s="26">
        <v>35.47</v>
      </c>
      <c r="Q890" s="3"/>
      <c r="R890" s="8">
        <f t="shared" si="916"/>
        <v>11.380000000000003</v>
      </c>
      <c r="S890" s="8">
        <f t="shared" si="917"/>
        <v>10.86</v>
      </c>
      <c r="T890" s="8">
        <f>R890/S889</f>
        <v>0.99824561403508805</v>
      </c>
      <c r="U890" s="8">
        <f>M890*T890*T889*T888*T887</f>
        <v>23.400830875925514</v>
      </c>
      <c r="V890" s="19">
        <f t="shared" si="918"/>
        <v>49.536051811866031</v>
      </c>
      <c r="W890" s="13"/>
      <c r="X890" s="13"/>
      <c r="Y890" s="6">
        <v>28</v>
      </c>
      <c r="Z890" s="1">
        <v>8.94</v>
      </c>
      <c r="AA890" s="7">
        <f t="shared" si="919"/>
        <v>25.63</v>
      </c>
      <c r="AB890" s="26">
        <v>41.83</v>
      </c>
      <c r="AC890" s="26">
        <v>41.04</v>
      </c>
      <c r="AD890" s="3"/>
      <c r="AE890" s="8">
        <f t="shared" si="920"/>
        <v>16.2</v>
      </c>
      <c r="AF890" s="8">
        <f t="shared" si="921"/>
        <v>15.41</v>
      </c>
      <c r="AG890" s="8">
        <f>AE890/AF889</f>
        <v>1.0006176652254477</v>
      </c>
      <c r="AH890" s="8">
        <f>Z890*AG890*AG889*AG888*AG887</f>
        <v>8.1876218242004164</v>
      </c>
      <c r="AI890" s="19">
        <f t="shared" si="922"/>
        <v>43.024812528641178</v>
      </c>
    </row>
    <row r="891" spans="1:35" x14ac:dyDescent="0.25">
      <c r="B891" s="31">
        <v>35</v>
      </c>
      <c r="C891" s="48">
        <f t="shared" si="913"/>
        <v>45.77127648643831</v>
      </c>
      <c r="D891" s="31">
        <f t="shared" si="914"/>
        <v>1.0192932379400905</v>
      </c>
      <c r="K891" s="13"/>
      <c r="L891" s="6">
        <v>35</v>
      </c>
      <c r="M891" s="1">
        <v>26.28</v>
      </c>
      <c r="N891" s="7">
        <f t="shared" si="915"/>
        <v>24.61</v>
      </c>
      <c r="O891" s="26">
        <v>35.46</v>
      </c>
      <c r="P891" s="26">
        <v>34.99</v>
      </c>
      <c r="Q891" s="3"/>
      <c r="R891" s="8">
        <f t="shared" si="916"/>
        <v>10.850000000000001</v>
      </c>
      <c r="S891" s="8">
        <f t="shared" si="917"/>
        <v>10.380000000000003</v>
      </c>
      <c r="T891" s="8">
        <f>R891/S890</f>
        <v>0.99907918968692466</v>
      </c>
      <c r="U891" s="8">
        <f>M891*T891*T890*T889*T888*T887</f>
        <v>21.281869108742534</v>
      </c>
      <c r="V891" s="19">
        <f t="shared" si="918"/>
        <v>45.050527325873276</v>
      </c>
      <c r="W891" s="13"/>
      <c r="X891" s="13"/>
      <c r="Y891" s="6">
        <v>35</v>
      </c>
      <c r="Z891" s="1">
        <v>10.3</v>
      </c>
      <c r="AA891" s="7">
        <f t="shared" si="919"/>
        <v>25.63</v>
      </c>
      <c r="AB891" s="26">
        <v>41.03</v>
      </c>
      <c r="AC891" s="26">
        <v>39.93</v>
      </c>
      <c r="AD891" s="3"/>
      <c r="AE891" s="8">
        <f t="shared" si="920"/>
        <v>15.400000000000002</v>
      </c>
      <c r="AF891" s="8">
        <f t="shared" si="921"/>
        <v>14.3</v>
      </c>
      <c r="AG891" s="8">
        <f>AE891/AF890</f>
        <v>0.99935107073329021</v>
      </c>
      <c r="AH891" s="8">
        <f>Z891*AG891*AG890*AG889*AG888*AG887</f>
        <v>9.4270446262608036</v>
      </c>
      <c r="AI891" s="19">
        <f t="shared" si="922"/>
        <v>49.537806759121402</v>
      </c>
    </row>
    <row r="892" spans="1:35" x14ac:dyDescent="0.25">
      <c r="B892" s="31">
        <v>42</v>
      </c>
      <c r="C892" s="78">
        <f t="shared" si="913"/>
        <v>40.545770901031979</v>
      </c>
      <c r="D892" s="31">
        <f t="shared" si="914"/>
        <v>3.8190135562455452</v>
      </c>
      <c r="K892" s="13"/>
      <c r="L892" s="6">
        <v>42</v>
      </c>
      <c r="M892" s="1">
        <v>21.95</v>
      </c>
      <c r="N892" s="7">
        <f t="shared" si="915"/>
        <v>24.61</v>
      </c>
      <c r="O892" s="26">
        <v>35.049999999999997</v>
      </c>
      <c r="P892" s="26">
        <v>34.49</v>
      </c>
      <c r="Q892" s="3"/>
      <c r="R892" s="8">
        <f t="shared" si="916"/>
        <v>10.439999999999998</v>
      </c>
      <c r="S892" s="8">
        <f t="shared" si="917"/>
        <v>9.8800000000000026</v>
      </c>
      <c r="T892" s="8">
        <f>R892/S891</f>
        <v>1.0057803468208089</v>
      </c>
      <c r="U892" s="8">
        <f>M892*T892*T891*T890*T889*T888*T887</f>
        <v>17.878129412687802</v>
      </c>
      <c r="V892" s="19">
        <f t="shared" si="918"/>
        <v>37.845320517967401</v>
      </c>
      <c r="W892" s="13"/>
      <c r="X892" s="13"/>
      <c r="Y892" s="6">
        <v>42</v>
      </c>
      <c r="Z892" s="1">
        <v>7.03</v>
      </c>
      <c r="AA892" s="7">
        <f t="shared" si="919"/>
        <v>25.63</v>
      </c>
      <c r="AB892" s="26">
        <v>39.97</v>
      </c>
      <c r="AC892" s="26">
        <v>38.9</v>
      </c>
      <c r="AD892" s="3"/>
      <c r="AE892" s="8">
        <f t="shared" si="920"/>
        <v>14.34</v>
      </c>
      <c r="AF892" s="8">
        <f t="shared" si="921"/>
        <v>13.27</v>
      </c>
      <c r="AG892" s="8">
        <f>AE892/AF891</f>
        <v>1.0027972027972027</v>
      </c>
      <c r="AH892" s="8">
        <f>Z892*AG892*AG891*AG890*AG889*AG888*AG887</f>
        <v>6.4521844944142632</v>
      </c>
      <c r="AI892" s="19">
        <f t="shared" si="922"/>
        <v>33.905331026874734</v>
      </c>
    </row>
    <row r="893" spans="1:35" ht="15.75" thickBot="1" x14ac:dyDescent="0.3">
      <c r="K893" s="13"/>
      <c r="L893" s="34"/>
      <c r="M893" s="18"/>
      <c r="N893" s="18"/>
      <c r="O893" s="18"/>
      <c r="P893" s="18"/>
      <c r="Q893" s="18"/>
      <c r="R893" s="33"/>
      <c r="S893" s="33"/>
      <c r="T893" s="45">
        <f>SUM(T887:T892)</f>
        <v>5.8162191859085084</v>
      </c>
      <c r="U893" s="33"/>
      <c r="V893" s="32"/>
      <c r="W893" s="13"/>
      <c r="X893" s="13"/>
      <c r="Y893" s="34"/>
      <c r="Z893" s="18"/>
      <c r="AA893" s="18"/>
      <c r="AB893" s="18"/>
      <c r="AC893" s="18"/>
      <c r="AD893" s="18"/>
      <c r="AE893" s="33"/>
      <c r="AF893" s="33"/>
      <c r="AG893" s="45">
        <f>SUM(AG887:AG892)</f>
        <v>5.9183481466510699</v>
      </c>
      <c r="AH893" s="33"/>
      <c r="AI893" s="32"/>
    </row>
    <row r="894" spans="1:35" ht="15.75" thickBot="1" x14ac:dyDescent="0.3">
      <c r="K894" s="15">
        <v>7000</v>
      </c>
      <c r="L894" s="93">
        <v>36949</v>
      </c>
      <c r="M894" s="94"/>
      <c r="N894" s="94"/>
      <c r="O894" s="94"/>
      <c r="P894" s="94"/>
      <c r="Q894" s="94"/>
      <c r="R894" s="94"/>
      <c r="S894" s="94"/>
      <c r="T894" s="94"/>
      <c r="U894" s="94"/>
      <c r="V894" s="95"/>
      <c r="W894" s="13"/>
      <c r="X894" s="15">
        <v>7001</v>
      </c>
      <c r="Y894" s="93">
        <v>36950</v>
      </c>
      <c r="Z894" s="94"/>
      <c r="AA894" s="94"/>
      <c r="AB894" s="94"/>
      <c r="AC894" s="94"/>
      <c r="AD894" s="94"/>
      <c r="AE894" s="94"/>
      <c r="AF894" s="94"/>
      <c r="AG894" s="94"/>
      <c r="AH894" s="94"/>
      <c r="AI894" s="95"/>
    </row>
    <row r="895" spans="1:35" ht="57" x14ac:dyDescent="0.25">
      <c r="B895" s="31" t="s">
        <v>51</v>
      </c>
      <c r="C895" s="31" t="s">
        <v>49</v>
      </c>
      <c r="D895" s="31" t="s">
        <v>50</v>
      </c>
      <c r="K895" s="13"/>
      <c r="L895" s="10" t="s">
        <v>0</v>
      </c>
      <c r="M895" s="11" t="s">
        <v>1</v>
      </c>
      <c r="N895" s="11" t="s">
        <v>2</v>
      </c>
      <c r="O895" s="11" t="s">
        <v>3</v>
      </c>
      <c r="P895" s="12" t="s">
        <v>4</v>
      </c>
      <c r="Q895" s="12" t="s">
        <v>5</v>
      </c>
      <c r="R895" s="11" t="s">
        <v>9</v>
      </c>
      <c r="S895" s="11" t="s">
        <v>10</v>
      </c>
      <c r="T895" s="11" t="s">
        <v>6</v>
      </c>
      <c r="U895" s="11" t="s">
        <v>7</v>
      </c>
      <c r="V895" s="5" t="s">
        <v>8</v>
      </c>
      <c r="W895" s="13"/>
      <c r="X895" s="13"/>
      <c r="Y895" s="10" t="s">
        <v>0</v>
      </c>
      <c r="Z895" s="11" t="s">
        <v>1</v>
      </c>
      <c r="AA895" s="11" t="s">
        <v>2</v>
      </c>
      <c r="AB895" s="11" t="s">
        <v>3</v>
      </c>
      <c r="AC895" s="12" t="s">
        <v>4</v>
      </c>
      <c r="AD895" s="12" t="s">
        <v>5</v>
      </c>
      <c r="AE895" s="11" t="s">
        <v>9</v>
      </c>
      <c r="AF895" s="11" t="s">
        <v>10</v>
      </c>
      <c r="AG895" s="11" t="s">
        <v>6</v>
      </c>
      <c r="AH895" s="11" t="s">
        <v>7</v>
      </c>
      <c r="AI895" s="5" t="s">
        <v>8</v>
      </c>
    </row>
    <row r="896" spans="1:35" x14ac:dyDescent="0.25">
      <c r="B896" s="31">
        <v>0</v>
      </c>
      <c r="C896" s="48">
        <f>AVERAGE(AI886,AI896)</f>
        <v>100</v>
      </c>
      <c r="D896" s="31">
        <f>STDEV(AI886,AI896)</f>
        <v>0</v>
      </c>
      <c r="K896" s="13"/>
      <c r="L896" s="6">
        <v>0</v>
      </c>
      <c r="M896" s="1">
        <v>47.3</v>
      </c>
      <c r="N896" s="26">
        <v>24.78</v>
      </c>
      <c r="O896" s="9"/>
      <c r="P896" s="26">
        <v>38.28</v>
      </c>
      <c r="Q896" s="7">
        <f>P896-N896</f>
        <v>13.5</v>
      </c>
      <c r="R896" s="2"/>
      <c r="S896" s="2"/>
      <c r="T896" s="2"/>
      <c r="U896" s="8">
        <f>M896</f>
        <v>47.3</v>
      </c>
      <c r="V896" s="19">
        <f>100*U896/$M$896</f>
        <v>100</v>
      </c>
      <c r="W896" s="13"/>
      <c r="X896" s="13"/>
      <c r="Y896" s="6">
        <v>0</v>
      </c>
      <c r="Z896" s="1">
        <v>20.14</v>
      </c>
      <c r="AA896" s="26">
        <v>26.59</v>
      </c>
      <c r="AB896" s="9"/>
      <c r="AC896" s="26">
        <v>51.26</v>
      </c>
      <c r="AD896" s="7">
        <f>AC896-AA896</f>
        <v>24.669999999999998</v>
      </c>
      <c r="AE896" s="2"/>
      <c r="AF896" s="2"/>
      <c r="AG896" s="2"/>
      <c r="AH896" s="8">
        <f>Z896</f>
        <v>20.14</v>
      </c>
      <c r="AI896" s="19">
        <f>100*AH896/$Z$896</f>
        <v>100</v>
      </c>
    </row>
    <row r="897" spans="1:35" x14ac:dyDescent="0.25">
      <c r="B897" s="31">
        <v>7</v>
      </c>
      <c r="C897" s="78">
        <f t="shared" ref="C897:C902" si="923">AVERAGE(AI887,AI897)</f>
        <v>71.777908449622373</v>
      </c>
      <c r="D897" s="31">
        <f t="shared" ref="D897:D902" si="924">STDEV(AI887,AI897)</f>
        <v>0.92173921125434366</v>
      </c>
      <c r="K897" s="13"/>
      <c r="L897" s="6">
        <v>7</v>
      </c>
      <c r="M897" s="1">
        <v>42.11</v>
      </c>
      <c r="N897" s="7">
        <f t="shared" ref="N897:N902" si="925">N896</f>
        <v>24.78</v>
      </c>
      <c r="O897" s="27">
        <v>35.83</v>
      </c>
      <c r="P897" s="26">
        <v>35.479999999999997</v>
      </c>
      <c r="Q897" s="3"/>
      <c r="R897" s="8">
        <f t="shared" ref="R897:R902" si="926">O897-N897</f>
        <v>11.049999999999997</v>
      </c>
      <c r="S897" s="8">
        <f t="shared" ref="S897:S902" si="927">P897-N897</f>
        <v>10.699999999999996</v>
      </c>
      <c r="T897" s="8">
        <f>R897/Q896</f>
        <v>0.81851851851851831</v>
      </c>
      <c r="U897" s="8">
        <f>M897*T897</f>
        <v>34.467814814814808</v>
      </c>
      <c r="V897" s="19">
        <f t="shared" ref="V897:V902" si="928">100*U897/$M$896</f>
        <v>72.870644428783962</v>
      </c>
      <c r="W897" s="13"/>
      <c r="X897" s="13"/>
      <c r="Y897" s="6">
        <v>7</v>
      </c>
      <c r="Z897" s="1">
        <v>15.98</v>
      </c>
      <c r="AA897" s="7">
        <f t="shared" ref="AA897:AA902" si="929">AA896</f>
        <v>26.59</v>
      </c>
      <c r="AB897" s="27">
        <v>49.11</v>
      </c>
      <c r="AC897" s="26">
        <v>48.35</v>
      </c>
      <c r="AD897" s="3"/>
      <c r="AE897" s="8">
        <f t="shared" ref="AE897:AE902" si="930">AB897-AA897</f>
        <v>22.52</v>
      </c>
      <c r="AF897" s="8">
        <f t="shared" ref="AF897:AF902" si="931">AC897-AA897</f>
        <v>21.76</v>
      </c>
      <c r="AG897" s="8">
        <f>AE897/AD896</f>
        <v>0.9128496149169032</v>
      </c>
      <c r="AH897" s="8">
        <f>Z897*AG897</f>
        <v>14.587336846372114</v>
      </c>
      <c r="AI897" s="19">
        <f t="shared" ref="AI897:AI902" si="932">100*AH897/$Z$896</f>
        <v>72.429676496385866</v>
      </c>
    </row>
    <row r="898" spans="1:35" x14ac:dyDescent="0.25">
      <c r="B898" s="31">
        <v>14</v>
      </c>
      <c r="C898" s="48">
        <f t="shared" si="923"/>
        <v>57.733870722185763</v>
      </c>
      <c r="D898" s="31">
        <f t="shared" si="924"/>
        <v>0.88840314125495801</v>
      </c>
      <c r="K898" s="13"/>
      <c r="L898" s="73">
        <v>15</v>
      </c>
      <c r="M898" s="1">
        <v>35.56</v>
      </c>
      <c r="N898" s="7">
        <f t="shared" si="925"/>
        <v>24.78</v>
      </c>
      <c r="O898" s="27">
        <v>35.61</v>
      </c>
      <c r="P898" s="26">
        <v>35.28</v>
      </c>
      <c r="Q898" s="3"/>
      <c r="R898" s="8">
        <f t="shared" si="926"/>
        <v>10.829999999999998</v>
      </c>
      <c r="S898" s="8">
        <f t="shared" si="927"/>
        <v>10.5</v>
      </c>
      <c r="T898" s="8">
        <f>R898/S897</f>
        <v>1.0121495327102805</v>
      </c>
      <c r="U898" s="8">
        <f>M898*T897*T898</f>
        <v>29.46014911734164</v>
      </c>
      <c r="V898" s="19">
        <f t="shared" si="928"/>
        <v>62.283613355901991</v>
      </c>
      <c r="W898" s="13"/>
      <c r="X898" s="13"/>
      <c r="Y898" s="73">
        <v>15</v>
      </c>
      <c r="Z898" s="1">
        <v>12.53</v>
      </c>
      <c r="AA898" s="7">
        <f t="shared" si="929"/>
        <v>26.59</v>
      </c>
      <c r="AB898" s="27">
        <v>48.47</v>
      </c>
      <c r="AC898" s="26">
        <v>47.67</v>
      </c>
      <c r="AD898" s="3"/>
      <c r="AE898" s="8">
        <f t="shared" si="930"/>
        <v>21.88</v>
      </c>
      <c r="AF898" s="8">
        <f t="shared" si="931"/>
        <v>21.080000000000002</v>
      </c>
      <c r="AG898" s="8">
        <f>AE898/AF897</f>
        <v>1.0055147058823528</v>
      </c>
      <c r="AH898" s="8">
        <f>Z898*AG897*AG898</f>
        <v>11.5010829120866</v>
      </c>
      <c r="AI898" s="19">
        <f t="shared" si="932"/>
        <v>57.105674836576952</v>
      </c>
    </row>
    <row r="899" spans="1:35" x14ac:dyDescent="0.25">
      <c r="B899" s="31">
        <v>21</v>
      </c>
      <c r="C899" s="48">
        <f t="shared" si="923"/>
        <v>51.274863925540885</v>
      </c>
      <c r="D899" s="31">
        <f t="shared" si="924"/>
        <v>0.48180921094159496</v>
      </c>
      <c r="K899" s="13"/>
      <c r="L899" s="6">
        <v>21</v>
      </c>
      <c r="M899" s="1">
        <v>32.64</v>
      </c>
      <c r="N899" s="7">
        <f t="shared" si="925"/>
        <v>24.78</v>
      </c>
      <c r="O899" s="27">
        <v>35.29</v>
      </c>
      <c r="P899" s="26">
        <v>34.770000000000003</v>
      </c>
      <c r="Q899" s="3"/>
      <c r="R899" s="8">
        <f t="shared" si="926"/>
        <v>10.509999999999998</v>
      </c>
      <c r="S899" s="8">
        <f t="shared" si="927"/>
        <v>9.990000000000002</v>
      </c>
      <c r="T899" s="8">
        <f>R899/S898</f>
        <v>1.0009523809523808</v>
      </c>
      <c r="U899" s="8">
        <f>M899*T899*T898*T897</f>
        <v>27.066790128467581</v>
      </c>
      <c r="V899" s="19">
        <f t="shared" si="928"/>
        <v>57.223657776887073</v>
      </c>
      <c r="W899" s="13"/>
      <c r="X899" s="13"/>
      <c r="Y899" s="6">
        <v>21</v>
      </c>
      <c r="Z899" s="1">
        <v>11.32</v>
      </c>
      <c r="AA899" s="7">
        <f t="shared" si="929"/>
        <v>26.59</v>
      </c>
      <c r="AB899" s="27">
        <v>47.68</v>
      </c>
      <c r="AC899" s="26">
        <v>46.6</v>
      </c>
      <c r="AD899" s="3"/>
      <c r="AE899" s="8">
        <f t="shared" si="930"/>
        <v>21.09</v>
      </c>
      <c r="AF899" s="8">
        <f t="shared" si="931"/>
        <v>20.010000000000002</v>
      </c>
      <c r="AG899" s="8">
        <f>AE899/AF898</f>
        <v>1.0004743833017078</v>
      </c>
      <c r="AH899" s="8">
        <f>Z899*AG899*AG898*AG897</f>
        <v>10.395372673447335</v>
      </c>
      <c r="AI899" s="19">
        <f t="shared" si="932"/>
        <v>51.615554485835823</v>
      </c>
    </row>
    <row r="900" spans="1:35" x14ac:dyDescent="0.25">
      <c r="B900" s="31">
        <v>28</v>
      </c>
      <c r="C900" s="48">
        <f t="shared" si="923"/>
        <v>43.874835241817593</v>
      </c>
      <c r="D900" s="31">
        <f t="shared" si="924"/>
        <v>1.2021136492992612</v>
      </c>
      <c r="K900" s="13"/>
      <c r="L900" s="6">
        <v>28</v>
      </c>
      <c r="M900" s="1">
        <v>29.31</v>
      </c>
      <c r="N900" s="7">
        <f t="shared" si="925"/>
        <v>24.78</v>
      </c>
      <c r="O900" s="26">
        <v>34.86</v>
      </c>
      <c r="P900" s="26">
        <v>34.31</v>
      </c>
      <c r="Q900" s="3"/>
      <c r="R900" s="8">
        <f t="shared" si="926"/>
        <v>10.079999999999998</v>
      </c>
      <c r="S900" s="8">
        <f t="shared" si="927"/>
        <v>9.5300000000000011</v>
      </c>
      <c r="T900" s="8">
        <f>R900/S899</f>
        <v>1.0090090090090087</v>
      </c>
      <c r="U900" s="8">
        <f>M900*T900*T899*T898*T897</f>
        <v>24.524347865472937</v>
      </c>
      <c r="V900" s="19">
        <f t="shared" si="928"/>
        <v>51.848515571824393</v>
      </c>
      <c r="W900" s="13"/>
      <c r="X900" s="13"/>
      <c r="Y900" s="6">
        <v>28</v>
      </c>
      <c r="Z900" s="1">
        <v>9.76</v>
      </c>
      <c r="AA900" s="7">
        <f t="shared" si="929"/>
        <v>26.59</v>
      </c>
      <c r="AB900" s="26">
        <v>46.7</v>
      </c>
      <c r="AC900" s="26">
        <v>45.33</v>
      </c>
      <c r="AD900" s="3"/>
      <c r="AE900" s="8">
        <f t="shared" si="930"/>
        <v>20.110000000000003</v>
      </c>
      <c r="AF900" s="8">
        <f t="shared" si="931"/>
        <v>18.739999999999998</v>
      </c>
      <c r="AG900" s="8">
        <f>AE900/AF899</f>
        <v>1.0049975012493755</v>
      </c>
      <c r="AH900" s="8">
        <f>Z900*AG900*AG899*AG898*AG897</f>
        <v>9.0075863921357939</v>
      </c>
      <c r="AI900" s="19">
        <f t="shared" si="932"/>
        <v>44.724857954994008</v>
      </c>
    </row>
    <row r="901" spans="1:35" x14ac:dyDescent="0.25">
      <c r="B901" s="31">
        <v>35</v>
      </c>
      <c r="C901" s="48">
        <f t="shared" si="923"/>
        <v>44.841738221114184</v>
      </c>
      <c r="D901" s="31">
        <f t="shared" si="924"/>
        <v>6.6412438162834331</v>
      </c>
      <c r="K901" s="13"/>
      <c r="L901" s="6">
        <v>35</v>
      </c>
      <c r="M901" s="1">
        <v>26.99</v>
      </c>
      <c r="N901" s="7">
        <f t="shared" si="925"/>
        <v>24.78</v>
      </c>
      <c r="O901" s="26">
        <v>34.06</v>
      </c>
      <c r="P901" s="26">
        <v>33.6</v>
      </c>
      <c r="Q901" s="3"/>
      <c r="R901" s="8">
        <f t="shared" si="926"/>
        <v>9.2800000000000011</v>
      </c>
      <c r="S901" s="8">
        <f t="shared" si="927"/>
        <v>8.82</v>
      </c>
      <c r="T901" s="8">
        <f>R901/S900</f>
        <v>0.97376705141657927</v>
      </c>
      <c r="U901" s="8">
        <f>M901*T901*T900*T899*T898*T897</f>
        <v>21.990728131032579</v>
      </c>
      <c r="V901" s="19">
        <f t="shared" si="928"/>
        <v>46.492025647003338</v>
      </c>
      <c r="W901" s="13"/>
      <c r="X901" s="13"/>
      <c r="Y901" s="6">
        <v>35</v>
      </c>
      <c r="Z901" s="1">
        <v>8.86</v>
      </c>
      <c r="AA901" s="7">
        <f t="shared" si="929"/>
        <v>26.59</v>
      </c>
      <c r="AB901" s="26">
        <v>45.12</v>
      </c>
      <c r="AC901" s="26">
        <v>44.11</v>
      </c>
      <c r="AD901" s="3"/>
      <c r="AE901" s="8">
        <f t="shared" si="930"/>
        <v>18.529999999999998</v>
      </c>
      <c r="AF901" s="8">
        <f t="shared" si="931"/>
        <v>17.52</v>
      </c>
      <c r="AG901" s="8">
        <f>AE901/AF900</f>
        <v>0.98879402347918888</v>
      </c>
      <c r="AH901" s="8">
        <f>Z901*AG901*AG900*AG899*AG898*AG897</f>
        <v>8.0853378741777444</v>
      </c>
      <c r="AI901" s="19">
        <f t="shared" si="932"/>
        <v>40.145669683106973</v>
      </c>
    </row>
    <row r="902" spans="1:35" x14ac:dyDescent="0.25">
      <c r="B902" s="31">
        <v>42</v>
      </c>
      <c r="C902" s="78">
        <f t="shared" si="923"/>
        <v>34.014107017098745</v>
      </c>
      <c r="D902" s="31">
        <f t="shared" si="924"/>
        <v>0.15383248063535934</v>
      </c>
      <c r="K902" s="13"/>
      <c r="L902" s="6">
        <v>42</v>
      </c>
      <c r="M902" s="1">
        <v>24.36</v>
      </c>
      <c r="N902" s="7">
        <f t="shared" si="925"/>
        <v>24.78</v>
      </c>
      <c r="O902" s="26">
        <v>33.869999999999997</v>
      </c>
      <c r="P902" s="26">
        <v>33.31</v>
      </c>
      <c r="Q902" s="3"/>
      <c r="R902" s="8">
        <f t="shared" si="926"/>
        <v>9.0899999999999963</v>
      </c>
      <c r="S902" s="8">
        <f t="shared" si="927"/>
        <v>8.5300000000000011</v>
      </c>
      <c r="T902" s="8">
        <f>R902/S901</f>
        <v>1.0306122448979587</v>
      </c>
      <c r="U902" s="8">
        <f>M902*T902*T901*T900*T899*T898*T897</f>
        <v>20.45546266737767</v>
      </c>
      <c r="V902" s="19">
        <f t="shared" si="928"/>
        <v>43.246221284096556</v>
      </c>
      <c r="W902" s="13"/>
      <c r="X902" s="13"/>
      <c r="Y902" s="6">
        <v>42</v>
      </c>
      <c r="Z902" s="1">
        <v>7.45</v>
      </c>
      <c r="AA902" s="7">
        <f t="shared" si="929"/>
        <v>26.59</v>
      </c>
      <c r="AB902" s="26">
        <v>44.3</v>
      </c>
      <c r="AC902" s="26">
        <v>43.18</v>
      </c>
      <c r="AD902" s="3"/>
      <c r="AE902" s="8">
        <f t="shared" si="930"/>
        <v>17.709999999999997</v>
      </c>
      <c r="AF902" s="8">
        <f t="shared" si="931"/>
        <v>16.59</v>
      </c>
      <c r="AG902" s="8">
        <f>AE902/AF901</f>
        <v>1.0108447488584473</v>
      </c>
      <c r="AH902" s="8">
        <f>Z902*AG902*AG901*AG900*AG899*AG898*AG897</f>
        <v>6.8723486376748033</v>
      </c>
      <c r="AI902" s="19">
        <f t="shared" si="932"/>
        <v>34.122883007322756</v>
      </c>
    </row>
    <row r="903" spans="1:35" x14ac:dyDescent="0.25">
      <c r="K903" s="13"/>
      <c r="L903" s="34"/>
      <c r="M903" s="18"/>
      <c r="N903" s="18"/>
      <c r="O903" s="18"/>
      <c r="P903" s="18"/>
      <c r="Q903" s="18"/>
      <c r="R903" s="33"/>
      <c r="S903" s="33"/>
      <c r="T903" s="45">
        <f>SUM(T897:T902)</f>
        <v>5.8450087375047257</v>
      </c>
      <c r="U903" s="33"/>
      <c r="V903" s="32"/>
      <c r="W903" s="13"/>
      <c r="X903" s="13"/>
      <c r="Y903" s="34"/>
      <c r="Z903" s="18"/>
      <c r="AA903" s="18"/>
      <c r="AB903" s="18"/>
      <c r="AC903" s="18"/>
      <c r="AD903" s="18"/>
      <c r="AE903" s="33"/>
      <c r="AF903" s="33"/>
      <c r="AG903" s="45">
        <f>SUM(AG897:AG902)</f>
        <v>5.9234749776879756</v>
      </c>
      <c r="AH903" s="33"/>
      <c r="AI903" s="32"/>
    </row>
    <row r="904" spans="1:35" ht="15.75" thickBot="1" x14ac:dyDescent="0.3"/>
    <row r="905" spans="1:35" ht="15.75" thickBot="1" x14ac:dyDescent="0.3">
      <c r="A905" s="35">
        <v>44</v>
      </c>
      <c r="B905" s="35" t="s">
        <v>77</v>
      </c>
      <c r="C905" s="35"/>
      <c r="D905" s="35"/>
      <c r="E905" s="35"/>
      <c r="F905" s="35"/>
      <c r="G905" s="35"/>
      <c r="H905" s="35"/>
      <c r="I905" s="35"/>
      <c r="J905" s="35"/>
      <c r="K905" s="15">
        <v>7000</v>
      </c>
      <c r="L905" s="93">
        <v>37023</v>
      </c>
      <c r="M905" s="94"/>
      <c r="N905" s="94"/>
      <c r="O905" s="94"/>
      <c r="P905" s="94"/>
      <c r="Q905" s="94"/>
      <c r="R905" s="94"/>
      <c r="S905" s="94"/>
      <c r="T905" s="94"/>
      <c r="U905" s="94"/>
      <c r="V905" s="95"/>
      <c r="W905" s="13"/>
      <c r="X905" s="15">
        <v>7001</v>
      </c>
      <c r="Y905" s="93">
        <v>37024</v>
      </c>
      <c r="Z905" s="94"/>
      <c r="AA905" s="94"/>
      <c r="AB905" s="94"/>
      <c r="AC905" s="94"/>
      <c r="AD905" s="94"/>
      <c r="AE905" s="94"/>
      <c r="AF905" s="94"/>
      <c r="AG905" s="94"/>
      <c r="AH905" s="94"/>
      <c r="AI905" s="95"/>
    </row>
    <row r="906" spans="1:35" ht="57" x14ac:dyDescent="0.25">
      <c r="B906" s="31" t="s">
        <v>52</v>
      </c>
      <c r="C906" s="31" t="s">
        <v>49</v>
      </c>
      <c r="D906" s="31" t="s">
        <v>50</v>
      </c>
      <c r="K906" s="13"/>
      <c r="L906" s="10" t="s">
        <v>0</v>
      </c>
      <c r="M906" s="11" t="s">
        <v>1</v>
      </c>
      <c r="N906" s="11" t="s">
        <v>2</v>
      </c>
      <c r="O906" s="11" t="s">
        <v>3</v>
      </c>
      <c r="P906" s="12" t="s">
        <v>4</v>
      </c>
      <c r="Q906" s="12" t="s">
        <v>5</v>
      </c>
      <c r="R906" s="11" t="s">
        <v>9</v>
      </c>
      <c r="S906" s="11" t="s">
        <v>10</v>
      </c>
      <c r="T906" s="11" t="s">
        <v>6</v>
      </c>
      <c r="U906" s="11" t="s">
        <v>7</v>
      </c>
      <c r="V906" s="5" t="s">
        <v>8</v>
      </c>
      <c r="W906" s="13"/>
      <c r="X906" s="13"/>
      <c r="Y906" s="10" t="s">
        <v>0</v>
      </c>
      <c r="Z906" s="11" t="s">
        <v>1</v>
      </c>
      <c r="AA906" s="11" t="s">
        <v>2</v>
      </c>
      <c r="AB906" s="11" t="s">
        <v>3</v>
      </c>
      <c r="AC906" s="12" t="s">
        <v>4</v>
      </c>
      <c r="AD906" s="12" t="s">
        <v>5</v>
      </c>
      <c r="AE906" s="11" t="s">
        <v>9</v>
      </c>
      <c r="AF906" s="11" t="s">
        <v>10</v>
      </c>
      <c r="AG906" s="11" t="s">
        <v>6</v>
      </c>
      <c r="AH906" s="11" t="s">
        <v>7</v>
      </c>
      <c r="AI906" s="5" t="s">
        <v>8</v>
      </c>
    </row>
    <row r="907" spans="1:35" x14ac:dyDescent="0.25">
      <c r="B907" s="31">
        <v>0</v>
      </c>
      <c r="C907" s="48">
        <f>AVERAGE(V907,V917)</f>
        <v>100</v>
      </c>
      <c r="D907" s="31">
        <f>STDEV(V907,V917)</f>
        <v>0</v>
      </c>
      <c r="K907" s="13"/>
      <c r="L907" s="6">
        <v>0</v>
      </c>
      <c r="M907" s="1">
        <v>47.35</v>
      </c>
      <c r="N907" s="26">
        <v>25.39</v>
      </c>
      <c r="O907" s="9"/>
      <c r="P907" s="26">
        <v>40.880000000000003</v>
      </c>
      <c r="Q907" s="7">
        <f>P907-N907</f>
        <v>15.490000000000002</v>
      </c>
      <c r="R907" s="2"/>
      <c r="S907" s="2"/>
      <c r="T907" s="2"/>
      <c r="U907" s="8">
        <f>M907</f>
        <v>47.35</v>
      </c>
      <c r="V907" s="19">
        <f>100*U907/$M$907</f>
        <v>100</v>
      </c>
      <c r="W907" s="13"/>
      <c r="X907" s="13"/>
      <c r="Y907" s="6">
        <v>0</v>
      </c>
      <c r="Z907" s="23">
        <v>20.399999999999999</v>
      </c>
      <c r="AA907" s="26">
        <v>25.84</v>
      </c>
      <c r="AB907" s="9"/>
      <c r="AC907" s="26">
        <v>44.42</v>
      </c>
      <c r="AD907" s="7">
        <f>AC907-AA907</f>
        <v>18.580000000000002</v>
      </c>
      <c r="AE907" s="2"/>
      <c r="AF907" s="2"/>
      <c r="AG907" s="2"/>
      <c r="AH907" s="8">
        <f>Z907</f>
        <v>20.399999999999999</v>
      </c>
      <c r="AI907" s="19">
        <f>100*AH907/$Z$907</f>
        <v>100</v>
      </c>
    </row>
    <row r="908" spans="1:35" x14ac:dyDescent="0.25">
      <c r="B908" s="31">
        <v>7</v>
      </c>
      <c r="C908" s="78">
        <f t="shared" ref="C908:C913" si="933">AVERAGE(V908,V918)</f>
        <v>74.905400078140147</v>
      </c>
      <c r="D908" s="31">
        <f t="shared" ref="D908:D913" si="934">STDEV(V908,V918)</f>
        <v>5.2983549690319673</v>
      </c>
      <c r="K908" s="13"/>
      <c r="L908" s="6">
        <v>7</v>
      </c>
      <c r="M908" s="1">
        <v>42.09</v>
      </c>
      <c r="N908" s="7">
        <f t="shared" ref="N908:N913" si="935">N907</f>
        <v>25.39</v>
      </c>
      <c r="O908" s="27">
        <v>37.79</v>
      </c>
      <c r="P908" s="26">
        <v>37.56</v>
      </c>
      <c r="Q908" s="3"/>
      <c r="R908" s="8">
        <f t="shared" ref="R908:R913" si="936">O908-N908</f>
        <v>12.399999999999999</v>
      </c>
      <c r="S908" s="8">
        <f t="shared" ref="S908:S913" si="937">P908-N908</f>
        <v>12.170000000000002</v>
      </c>
      <c r="T908" s="8">
        <f>R908/Q907</f>
        <v>0.80051646223369899</v>
      </c>
      <c r="U908" s="8">
        <f>M908*T908</f>
        <v>33.69373789541639</v>
      </c>
      <c r="V908" s="19">
        <f t="shared" ref="V908:V913" si="938">100*U908/$M$907</f>
        <v>71.158897350404203</v>
      </c>
      <c r="W908" s="13"/>
      <c r="X908" s="13"/>
      <c r="Y908" s="6">
        <v>7</v>
      </c>
      <c r="Z908" s="1">
        <v>16.600000000000001</v>
      </c>
      <c r="AA908" s="7">
        <f t="shared" ref="AA908:AA913" si="939">AA907</f>
        <v>25.84</v>
      </c>
      <c r="AB908" s="27">
        <v>42.75</v>
      </c>
      <c r="AC908" s="26">
        <v>41.91</v>
      </c>
      <c r="AD908" s="3"/>
      <c r="AE908" s="8">
        <f t="shared" ref="AE908:AE913" si="940">AB908-AA908</f>
        <v>16.91</v>
      </c>
      <c r="AF908" s="8">
        <f t="shared" ref="AF908:AF913" si="941">AC908-AA908</f>
        <v>16.069999999999997</v>
      </c>
      <c r="AG908" s="8">
        <f>AE908/AD907</f>
        <v>0.91011840688912804</v>
      </c>
      <c r="AH908" s="8">
        <f>Z908*AG908</f>
        <v>15.107965554359527</v>
      </c>
      <c r="AI908" s="19">
        <f t="shared" ref="AI908:AI913" si="942">100*AH908/$Z$907</f>
        <v>74.058654678232983</v>
      </c>
    </row>
    <row r="909" spans="1:35" x14ac:dyDescent="0.25">
      <c r="B909" s="31">
        <v>14</v>
      </c>
      <c r="C909" s="48">
        <f t="shared" si="933"/>
        <v>61.117932798083856</v>
      </c>
      <c r="D909" s="31">
        <f t="shared" si="934"/>
        <v>1.5865544885725174</v>
      </c>
      <c r="K909" s="13"/>
      <c r="L909" s="6">
        <v>14</v>
      </c>
      <c r="M909" s="1">
        <v>35.4</v>
      </c>
      <c r="N909" s="7">
        <f t="shared" si="935"/>
        <v>25.39</v>
      </c>
      <c r="O909" s="27">
        <v>37.590000000000003</v>
      </c>
      <c r="P909" s="26">
        <v>37.21</v>
      </c>
      <c r="Q909" s="3"/>
      <c r="R909" s="8">
        <f t="shared" si="936"/>
        <v>12.200000000000003</v>
      </c>
      <c r="S909" s="8">
        <f t="shared" si="937"/>
        <v>11.82</v>
      </c>
      <c r="T909" s="8">
        <f>R909/S908</f>
        <v>1.0024650780608053</v>
      </c>
      <c r="U909" s="8">
        <f>M909*T908*T909</f>
        <v>28.408138842193093</v>
      </c>
      <c r="V909" s="19">
        <f t="shared" si="938"/>
        <v>59.996069360492278</v>
      </c>
      <c r="W909" s="13"/>
      <c r="X909" s="13"/>
      <c r="Y909" s="6">
        <v>14</v>
      </c>
      <c r="Z909" s="1">
        <v>12.75</v>
      </c>
      <c r="AA909" s="7">
        <f t="shared" si="939"/>
        <v>25.84</v>
      </c>
      <c r="AB909" s="27">
        <v>41.89</v>
      </c>
      <c r="AC909" s="26">
        <v>41.16</v>
      </c>
      <c r="AD909" s="3"/>
      <c r="AE909" s="8">
        <f t="shared" si="940"/>
        <v>16.05</v>
      </c>
      <c r="AF909" s="8">
        <f t="shared" si="941"/>
        <v>15.319999999999997</v>
      </c>
      <c r="AG909" s="8">
        <f>AE909/AF908</f>
        <v>0.99875544492843837</v>
      </c>
      <c r="AH909" s="8">
        <f>Z909*AG908*AG909</f>
        <v>11.589567858728936</v>
      </c>
      <c r="AI909" s="19">
        <f t="shared" si="942"/>
        <v>56.811607150632042</v>
      </c>
    </row>
    <row r="910" spans="1:35" x14ac:dyDescent="0.25">
      <c r="B910" s="31">
        <v>21</v>
      </c>
      <c r="C910" s="48">
        <f t="shared" si="933"/>
        <v>56.09601140528946</v>
      </c>
      <c r="D910" s="31">
        <f t="shared" si="934"/>
        <v>0.75984434092909003</v>
      </c>
      <c r="K910" s="13"/>
      <c r="L910" s="6">
        <v>21</v>
      </c>
      <c r="M910" s="1">
        <v>33.08</v>
      </c>
      <c r="N910" s="7">
        <f t="shared" si="935"/>
        <v>25.39</v>
      </c>
      <c r="O910" s="27">
        <v>37.33</v>
      </c>
      <c r="P910" s="26">
        <v>36.950000000000003</v>
      </c>
      <c r="Q910" s="3"/>
      <c r="R910" s="8">
        <f t="shared" si="936"/>
        <v>11.939999999999998</v>
      </c>
      <c r="S910" s="8">
        <f t="shared" si="937"/>
        <v>11.560000000000002</v>
      </c>
      <c r="T910" s="8">
        <f>R910/S909</f>
        <v>1.0101522842639592</v>
      </c>
      <c r="U910" s="8">
        <f>M910*T910*T909*T908</f>
        <v>26.815868729681046</v>
      </c>
      <c r="V910" s="19">
        <f t="shared" si="938"/>
        <v>56.633302491406646</v>
      </c>
      <c r="W910" s="13"/>
      <c r="X910" s="13"/>
      <c r="Y910" s="6">
        <v>21</v>
      </c>
      <c r="Z910" s="1">
        <v>11.59</v>
      </c>
      <c r="AA910" s="7">
        <f t="shared" si="939"/>
        <v>25.84</v>
      </c>
      <c r="AB910" s="27">
        <v>41.25</v>
      </c>
      <c r="AC910" s="26">
        <v>40.340000000000003</v>
      </c>
      <c r="AD910" s="3"/>
      <c r="AE910" s="8">
        <f t="shared" si="940"/>
        <v>15.41</v>
      </c>
      <c r="AF910" s="8">
        <f t="shared" si="941"/>
        <v>14.500000000000004</v>
      </c>
      <c r="AG910" s="8">
        <f>AE910/AF909</f>
        <v>1.005874673629243</v>
      </c>
      <c r="AH910" s="8">
        <f>Z910*AG910*AG909*AG908</f>
        <v>10.597034965176469</v>
      </c>
      <c r="AI910" s="19">
        <f t="shared" si="942"/>
        <v>51.94624982929642</v>
      </c>
    </row>
    <row r="911" spans="1:35" x14ac:dyDescent="0.25">
      <c r="B911" s="31">
        <v>28</v>
      </c>
      <c r="C911" s="48">
        <f t="shared" si="933"/>
        <v>50.470393099311977</v>
      </c>
      <c r="D911" s="31">
        <f t="shared" si="934"/>
        <v>0.36147283926171725</v>
      </c>
      <c r="K911" s="13"/>
      <c r="L911" s="6">
        <v>28</v>
      </c>
      <c r="M911" s="1">
        <v>29.81</v>
      </c>
      <c r="N911" s="7">
        <f t="shared" si="935"/>
        <v>25.39</v>
      </c>
      <c r="O911" s="26">
        <v>36.880000000000003</v>
      </c>
      <c r="P911" s="26">
        <v>36.46</v>
      </c>
      <c r="Q911" s="3"/>
      <c r="R911" s="8">
        <f t="shared" si="936"/>
        <v>11.490000000000002</v>
      </c>
      <c r="S911" s="8">
        <f t="shared" si="937"/>
        <v>11.07</v>
      </c>
      <c r="T911" s="8">
        <f>R911/S910</f>
        <v>0.99394463667820065</v>
      </c>
      <c r="U911" s="8">
        <f>M911*T911*T910*T909*T908</f>
        <v>24.018757683212375</v>
      </c>
      <c r="V911" s="19">
        <f t="shared" si="938"/>
        <v>50.725992995168689</v>
      </c>
      <c r="W911" s="13"/>
      <c r="X911" s="13"/>
      <c r="Y911" s="6">
        <v>28</v>
      </c>
      <c r="Z911" s="1">
        <v>9.67</v>
      </c>
      <c r="AA911" s="7">
        <f t="shared" si="939"/>
        <v>25.84</v>
      </c>
      <c r="AB911" s="26">
        <v>40.32</v>
      </c>
      <c r="AC911" s="26">
        <v>39.4</v>
      </c>
      <c r="AD911" s="3"/>
      <c r="AE911" s="8">
        <f t="shared" si="940"/>
        <v>14.48</v>
      </c>
      <c r="AF911" s="8">
        <f t="shared" si="941"/>
        <v>13.559999999999999</v>
      </c>
      <c r="AG911" s="8">
        <f>AE911/AF910</f>
        <v>0.99862068965517214</v>
      </c>
      <c r="AH911" s="8">
        <f>Z911*AG911*AG910*AG909*AG908</f>
        <v>8.829334391002666</v>
      </c>
      <c r="AI911" s="19">
        <f t="shared" si="942"/>
        <v>43.281050936287578</v>
      </c>
    </row>
    <row r="912" spans="1:35" x14ac:dyDescent="0.25">
      <c r="B912" s="31">
        <v>35</v>
      </c>
      <c r="C912" s="48">
        <f t="shared" si="933"/>
        <v>46.462990355990499</v>
      </c>
      <c r="D912" s="31">
        <f t="shared" si="934"/>
        <v>1.996875540993938</v>
      </c>
      <c r="K912" s="13"/>
      <c r="L912" s="6">
        <v>35</v>
      </c>
      <c r="M912" s="1">
        <v>28.16</v>
      </c>
      <c r="N912" s="7">
        <f t="shared" si="935"/>
        <v>25.39</v>
      </c>
      <c r="O912" s="26">
        <v>36.450000000000003</v>
      </c>
      <c r="P912" s="26">
        <v>36.020000000000003</v>
      </c>
      <c r="Q912" s="3"/>
      <c r="R912" s="8">
        <f t="shared" si="936"/>
        <v>11.060000000000002</v>
      </c>
      <c r="S912" s="8">
        <f t="shared" si="937"/>
        <v>10.630000000000003</v>
      </c>
      <c r="T912" s="8">
        <f>R912/S911</f>
        <v>0.99909665763324318</v>
      </c>
      <c r="U912" s="8">
        <f>M912*T912*T911*T910*T909*T908</f>
        <v>22.668809939412796</v>
      </c>
      <c r="V912" s="19">
        <f t="shared" si="938"/>
        <v>47.874994592212872</v>
      </c>
      <c r="W912" s="13"/>
      <c r="X912" s="13"/>
      <c r="Y912" s="6">
        <v>35</v>
      </c>
      <c r="Z912" s="1">
        <v>8.76</v>
      </c>
      <c r="AA912" s="7">
        <f t="shared" si="939"/>
        <v>25.84</v>
      </c>
      <c r="AB912" s="26">
        <v>39.369999999999997</v>
      </c>
      <c r="AC912" s="26">
        <v>38.33</v>
      </c>
      <c r="AD912" s="3"/>
      <c r="AE912" s="8">
        <f t="shared" si="940"/>
        <v>13.529999999999998</v>
      </c>
      <c r="AF912" s="8">
        <f t="shared" si="941"/>
        <v>12.489999999999998</v>
      </c>
      <c r="AG912" s="8">
        <f>AE912/AF911</f>
        <v>0.99778761061946897</v>
      </c>
      <c r="AH912" s="8">
        <f>Z912*AG912*AG911*AG910*AG909*AG908</f>
        <v>7.9807499562092623</v>
      </c>
      <c r="AI912" s="19">
        <f t="shared" si="942"/>
        <v>39.121323314751287</v>
      </c>
    </row>
    <row r="913" spans="1:35" x14ac:dyDescent="0.25">
      <c r="B913" s="31">
        <v>42</v>
      </c>
      <c r="C913" s="78">
        <f t="shared" si="933"/>
        <v>42.637099600171581</v>
      </c>
      <c r="D913" s="31">
        <f t="shared" si="934"/>
        <v>0.25567586513253032</v>
      </c>
      <c r="K913" s="13"/>
      <c r="L913" s="6">
        <v>42</v>
      </c>
      <c r="M913" s="1">
        <v>24.74</v>
      </c>
      <c r="N913" s="7">
        <f t="shared" si="935"/>
        <v>25.39</v>
      </c>
      <c r="O913" s="26">
        <v>36.119999999999997</v>
      </c>
      <c r="P913" s="26">
        <v>35.56</v>
      </c>
      <c r="Q913" s="3"/>
      <c r="R913" s="8">
        <f t="shared" si="936"/>
        <v>10.729999999999997</v>
      </c>
      <c r="S913" s="8">
        <f t="shared" si="937"/>
        <v>10.170000000000002</v>
      </c>
      <c r="T913" s="8">
        <f>R913/S912</f>
        <v>1.0094073377234238</v>
      </c>
      <c r="U913" s="8">
        <f>M913*T913*T912*T911*T910*T909*T908</f>
        <v>20.103062530328327</v>
      </c>
      <c r="V913" s="19">
        <f t="shared" si="938"/>
        <v>42.456309462150635</v>
      </c>
      <c r="W913" s="13"/>
      <c r="X913" s="13"/>
      <c r="Y913" s="6">
        <v>42</v>
      </c>
      <c r="Z913" s="1">
        <v>7.95</v>
      </c>
      <c r="AA913" s="7">
        <f t="shared" si="939"/>
        <v>25.84</v>
      </c>
      <c r="AB913" s="26">
        <v>38.39</v>
      </c>
      <c r="AC913" s="26">
        <v>37.340000000000003</v>
      </c>
      <c r="AD913" s="3"/>
      <c r="AE913" s="8">
        <f t="shared" si="940"/>
        <v>12.55</v>
      </c>
      <c r="AF913" s="8">
        <f t="shared" si="941"/>
        <v>11.500000000000004</v>
      </c>
      <c r="AG913" s="8">
        <f>AE913/AF912</f>
        <v>1.0048038430744597</v>
      </c>
      <c r="AH913" s="8">
        <f>Z913*AG913*AG912*AG911*AG910*AG909*AG908</f>
        <v>7.2775971919626006</v>
      </c>
      <c r="AI913" s="19">
        <f t="shared" si="942"/>
        <v>35.674496039032363</v>
      </c>
    </row>
    <row r="914" spans="1:35" ht="15.75" thickBot="1" x14ac:dyDescent="0.3">
      <c r="K914" s="13"/>
      <c r="L914" s="34"/>
      <c r="M914" s="18"/>
      <c r="N914" s="18"/>
      <c r="O914" s="18"/>
      <c r="P914" s="18"/>
      <c r="Q914" s="18"/>
      <c r="R914" s="33"/>
      <c r="S914" s="33"/>
      <c r="T914" s="45">
        <f>SUM(T908:T913)</f>
        <v>5.8155824565933312</v>
      </c>
      <c r="U914" s="33"/>
      <c r="V914" s="32"/>
      <c r="W914" s="13"/>
      <c r="X914" s="13"/>
      <c r="Y914" s="34"/>
      <c r="Z914" s="75" t="s">
        <v>78</v>
      </c>
      <c r="AA914" s="18"/>
      <c r="AB914" s="18"/>
      <c r="AC914" s="18"/>
      <c r="AD914" s="18"/>
      <c r="AE914" s="33"/>
      <c r="AF914" s="33"/>
      <c r="AG914" s="45">
        <f>SUM(AG908:AG913)</f>
        <v>5.9159606687959103</v>
      </c>
      <c r="AH914" s="33"/>
      <c r="AI914" s="32"/>
    </row>
    <row r="915" spans="1:35" ht="15.75" thickBot="1" x14ac:dyDescent="0.3">
      <c r="K915" s="15">
        <v>7000</v>
      </c>
      <c r="L915" s="93">
        <v>37025</v>
      </c>
      <c r="M915" s="94"/>
      <c r="N915" s="94"/>
      <c r="O915" s="94"/>
      <c r="P915" s="94"/>
      <c r="Q915" s="94"/>
      <c r="R915" s="94"/>
      <c r="S915" s="94"/>
      <c r="T915" s="94"/>
      <c r="U915" s="94"/>
      <c r="V915" s="95"/>
      <c r="W915" s="13"/>
      <c r="X915" s="15">
        <v>7001</v>
      </c>
      <c r="Y915" s="93">
        <v>37026</v>
      </c>
      <c r="Z915" s="94"/>
      <c r="AA915" s="94"/>
      <c r="AB915" s="94"/>
      <c r="AC915" s="94"/>
      <c r="AD915" s="94"/>
      <c r="AE915" s="94"/>
      <c r="AF915" s="94"/>
      <c r="AG915" s="94"/>
      <c r="AH915" s="94"/>
      <c r="AI915" s="95"/>
    </row>
    <row r="916" spans="1:35" ht="57" x14ac:dyDescent="0.25">
      <c r="B916" s="31" t="s">
        <v>51</v>
      </c>
      <c r="C916" s="31" t="s">
        <v>49</v>
      </c>
      <c r="D916" s="31" t="s">
        <v>50</v>
      </c>
      <c r="K916" s="13"/>
      <c r="L916" s="10" t="s">
        <v>0</v>
      </c>
      <c r="M916" s="11" t="s">
        <v>1</v>
      </c>
      <c r="N916" s="11" t="s">
        <v>2</v>
      </c>
      <c r="O916" s="11" t="s">
        <v>3</v>
      </c>
      <c r="P916" s="12" t="s">
        <v>4</v>
      </c>
      <c r="Q916" s="12" t="s">
        <v>5</v>
      </c>
      <c r="R916" s="11" t="s">
        <v>9</v>
      </c>
      <c r="S916" s="11" t="s">
        <v>10</v>
      </c>
      <c r="T916" s="11" t="s">
        <v>6</v>
      </c>
      <c r="U916" s="11" t="s">
        <v>7</v>
      </c>
      <c r="V916" s="5" t="s">
        <v>8</v>
      </c>
      <c r="W916" s="13"/>
      <c r="X916" s="13"/>
      <c r="Y916" s="10" t="s">
        <v>0</v>
      </c>
      <c r="Z916" s="11" t="s">
        <v>1</v>
      </c>
      <c r="AA916" s="11" t="s">
        <v>2</v>
      </c>
      <c r="AB916" s="11" t="s">
        <v>3</v>
      </c>
      <c r="AC916" s="12" t="s">
        <v>4</v>
      </c>
      <c r="AD916" s="12" t="s">
        <v>5</v>
      </c>
      <c r="AE916" s="11" t="s">
        <v>9</v>
      </c>
      <c r="AF916" s="11" t="s">
        <v>10</v>
      </c>
      <c r="AG916" s="11" t="s">
        <v>6</v>
      </c>
      <c r="AH916" s="11" t="s">
        <v>7</v>
      </c>
      <c r="AI916" s="5" t="s">
        <v>8</v>
      </c>
    </row>
    <row r="917" spans="1:35" x14ac:dyDescent="0.25">
      <c r="B917" s="31">
        <v>0</v>
      </c>
      <c r="C917" s="48">
        <f>AVERAGE(AI907,AI917)</f>
        <v>100</v>
      </c>
      <c r="D917" s="31">
        <f>STDEV(AI907,AI917)</f>
        <v>0</v>
      </c>
      <c r="K917" s="13"/>
      <c r="L917" s="6">
        <v>0</v>
      </c>
      <c r="M917" s="1">
        <v>45.23</v>
      </c>
      <c r="N917" s="26">
        <v>23.13</v>
      </c>
      <c r="O917" s="9"/>
      <c r="P917" s="26">
        <v>36.43</v>
      </c>
      <c r="Q917" s="7">
        <f>P917-N917</f>
        <v>13.3</v>
      </c>
      <c r="R917" s="2"/>
      <c r="S917" s="2"/>
      <c r="T917" s="2"/>
      <c r="U917" s="8">
        <f>M917</f>
        <v>45.23</v>
      </c>
      <c r="V917" s="19">
        <f>100*U917/$M$917</f>
        <v>100</v>
      </c>
      <c r="W917" s="13"/>
      <c r="X917" s="13"/>
      <c r="Y917" s="6">
        <v>0</v>
      </c>
      <c r="Z917" s="1">
        <v>20.56</v>
      </c>
      <c r="AA917" s="26">
        <v>25.93</v>
      </c>
      <c r="AB917" s="9"/>
      <c r="AC917" s="26">
        <v>45.56</v>
      </c>
      <c r="AD917" s="7">
        <f>AC917-AA917</f>
        <v>19.630000000000003</v>
      </c>
      <c r="AE917" s="2"/>
      <c r="AF917" s="2"/>
      <c r="AG917" s="2"/>
      <c r="AH917" s="8">
        <f>Z917</f>
        <v>20.56</v>
      </c>
      <c r="AI917" s="19">
        <f>100*AH917/$Z$917</f>
        <v>100</v>
      </c>
    </row>
    <row r="918" spans="1:35" x14ac:dyDescent="0.25">
      <c r="B918" s="31">
        <v>7</v>
      </c>
      <c r="C918" s="78">
        <f t="shared" ref="C918:C923" si="943">AVERAGE(AI908,AI918)</f>
        <v>70.061321467852181</v>
      </c>
      <c r="D918" s="31">
        <f t="shared" ref="D918:D923" si="944">STDEV(AI908,AI918)</f>
        <v>5.6530828394449149</v>
      </c>
      <c r="K918" s="13"/>
      <c r="L918" s="6">
        <v>7</v>
      </c>
      <c r="M918" s="1">
        <v>44.72</v>
      </c>
      <c r="N918" s="7">
        <f t="shared" ref="N918:N923" si="945">N917</f>
        <v>23.13</v>
      </c>
      <c r="O918" s="27">
        <v>33.71</v>
      </c>
      <c r="P918" s="26">
        <v>33.46</v>
      </c>
      <c r="Q918" s="3"/>
      <c r="R918" s="8">
        <f t="shared" ref="R918:R923" si="946">O918-N918</f>
        <v>10.580000000000002</v>
      </c>
      <c r="S918" s="8">
        <f t="shared" ref="S918:S923" si="947">P918-N918</f>
        <v>10.330000000000002</v>
      </c>
      <c r="T918" s="8">
        <f>R918/Q917</f>
        <v>0.79548872180451136</v>
      </c>
      <c r="U918" s="8">
        <f>M918*T918</f>
        <v>35.57425563909775</v>
      </c>
      <c r="V918" s="19">
        <f t="shared" ref="V918:V923" si="948">100*U918/$M$917</f>
        <v>78.651902805876091</v>
      </c>
      <c r="W918" s="13"/>
      <c r="X918" s="13"/>
      <c r="Y918" s="6">
        <v>7</v>
      </c>
      <c r="Z918" s="1">
        <v>15.35</v>
      </c>
      <c r="AA918" s="7">
        <f t="shared" ref="AA918:AA923" si="949">AA917</f>
        <v>25.93</v>
      </c>
      <c r="AB918" s="27">
        <v>43.3</v>
      </c>
      <c r="AC918" s="26">
        <v>42.45</v>
      </c>
      <c r="AD918" s="3"/>
      <c r="AE918" s="8">
        <f t="shared" ref="AE918:AE923" si="950">AB918-AA918</f>
        <v>17.369999999999997</v>
      </c>
      <c r="AF918" s="8">
        <f t="shared" ref="AF918:AF923" si="951">AC918-AA918</f>
        <v>16.520000000000003</v>
      </c>
      <c r="AG918" s="8">
        <f>AE918/AD917</f>
        <v>0.88487009679062634</v>
      </c>
      <c r="AH918" s="8">
        <f>Z918*AG918</f>
        <v>13.582755985736114</v>
      </c>
      <c r="AI918" s="19">
        <f t="shared" ref="AI918:AI923" si="952">100*AH918/$Z$917</f>
        <v>66.063988257471379</v>
      </c>
    </row>
    <row r="919" spans="1:35" x14ac:dyDescent="0.25">
      <c r="B919" s="31">
        <v>14</v>
      </c>
      <c r="C919" s="48">
        <f t="shared" si="943"/>
        <v>57.38819938921484</v>
      </c>
      <c r="D919" s="31">
        <f t="shared" si="944"/>
        <v>0.81542456376285588</v>
      </c>
      <c r="K919" s="13"/>
      <c r="L919" s="6">
        <v>14</v>
      </c>
      <c r="M919" s="1">
        <v>35.32</v>
      </c>
      <c r="N919" s="7">
        <f t="shared" si="945"/>
        <v>23.13</v>
      </c>
      <c r="O919" s="27">
        <v>33.479999999999997</v>
      </c>
      <c r="P919" s="26">
        <v>33.1</v>
      </c>
      <c r="Q919" s="3"/>
      <c r="R919" s="8">
        <f t="shared" si="946"/>
        <v>10.349999999999998</v>
      </c>
      <c r="S919" s="8">
        <f t="shared" si="947"/>
        <v>9.9700000000000024</v>
      </c>
      <c r="T919" s="8">
        <f>R919/S918</f>
        <v>1.0019361084220713</v>
      </c>
      <c r="U919" s="8">
        <f>M919*T918*T919</f>
        <v>28.151059837396001</v>
      </c>
      <c r="V919" s="19">
        <f t="shared" si="948"/>
        <v>62.239796235675442</v>
      </c>
      <c r="W919" s="13"/>
      <c r="X919" s="13"/>
      <c r="Y919" s="6">
        <v>14</v>
      </c>
      <c r="Z919" s="1">
        <v>13.46</v>
      </c>
      <c r="AA919" s="7">
        <f t="shared" si="949"/>
        <v>25.93</v>
      </c>
      <c r="AB919" s="27">
        <v>42.46</v>
      </c>
      <c r="AC919" s="26">
        <v>41.74</v>
      </c>
      <c r="AD919" s="3"/>
      <c r="AE919" s="8">
        <f t="shared" si="950"/>
        <v>16.53</v>
      </c>
      <c r="AF919" s="8">
        <f t="shared" si="951"/>
        <v>15.810000000000002</v>
      </c>
      <c r="AG919" s="8">
        <f>AE919/AF918</f>
        <v>1.0006053268765132</v>
      </c>
      <c r="AH919" s="8">
        <f>Z919*AG918*AG919</f>
        <v>11.917561158675195</v>
      </c>
      <c r="AI919" s="19">
        <f t="shared" si="952"/>
        <v>57.964791627797638</v>
      </c>
    </row>
    <row r="920" spans="1:35" x14ac:dyDescent="0.25">
      <c r="B920" s="31">
        <v>21</v>
      </c>
      <c r="C920" s="48">
        <f t="shared" si="943"/>
        <v>51.186411651912977</v>
      </c>
      <c r="D920" s="31">
        <f t="shared" si="944"/>
        <v>1.0745734556645141</v>
      </c>
      <c r="K920" s="13"/>
      <c r="L920" s="6">
        <v>21</v>
      </c>
      <c r="M920" s="1">
        <v>31.34</v>
      </c>
      <c r="N920" s="7">
        <f t="shared" si="945"/>
        <v>23.13</v>
      </c>
      <c r="O920" s="27">
        <v>33.159999999999997</v>
      </c>
      <c r="P920" s="26">
        <v>32.67</v>
      </c>
      <c r="Q920" s="3"/>
      <c r="R920" s="8">
        <f t="shared" si="946"/>
        <v>10.029999999999998</v>
      </c>
      <c r="S920" s="8">
        <f t="shared" si="947"/>
        <v>9.5400000000000027</v>
      </c>
      <c r="T920" s="8">
        <f>R920/S919</f>
        <v>1.006018054162487</v>
      </c>
      <c r="U920" s="8">
        <f>M920*T920*T919*T918</f>
        <v>25.129209200361622</v>
      </c>
      <c r="V920" s="19">
        <f t="shared" si="948"/>
        <v>55.558720319172281</v>
      </c>
      <c r="W920" s="13"/>
      <c r="X920" s="13"/>
      <c r="Y920" s="6">
        <v>21</v>
      </c>
      <c r="Z920" s="1">
        <v>11.68</v>
      </c>
      <c r="AA920" s="7">
        <f t="shared" si="949"/>
        <v>25.93</v>
      </c>
      <c r="AB920" s="27">
        <v>41.78</v>
      </c>
      <c r="AC920" s="26">
        <v>40.68</v>
      </c>
      <c r="AD920" s="3"/>
      <c r="AE920" s="8">
        <f t="shared" si="950"/>
        <v>15.850000000000001</v>
      </c>
      <c r="AF920" s="8">
        <f t="shared" si="951"/>
        <v>14.75</v>
      </c>
      <c r="AG920" s="8">
        <f>AE920/AF919</f>
        <v>1.0025300442757747</v>
      </c>
      <c r="AH920" s="8">
        <f>Z920*AG920*AG919*AG918</f>
        <v>10.367703506363274</v>
      </c>
      <c r="AI920" s="19">
        <f t="shared" si="952"/>
        <v>50.42657347452954</v>
      </c>
    </row>
    <row r="921" spans="1:35" x14ac:dyDescent="0.25">
      <c r="B921" s="31">
        <v>28</v>
      </c>
      <c r="C921" s="48">
        <f t="shared" si="943"/>
        <v>43.850228931864144</v>
      </c>
      <c r="D921" s="31">
        <f t="shared" si="944"/>
        <v>0.80493924074871426</v>
      </c>
      <c r="K921" s="13"/>
      <c r="L921" s="6">
        <v>28</v>
      </c>
      <c r="M921" s="1">
        <v>28.09</v>
      </c>
      <c r="N921" s="7">
        <f t="shared" si="945"/>
        <v>23.13</v>
      </c>
      <c r="O921" s="26">
        <v>32.75</v>
      </c>
      <c r="P921" s="26">
        <v>32.39</v>
      </c>
      <c r="Q921" s="3"/>
      <c r="R921" s="8">
        <f t="shared" si="946"/>
        <v>9.620000000000001</v>
      </c>
      <c r="S921" s="8">
        <f t="shared" si="947"/>
        <v>9.2600000000000016</v>
      </c>
      <c r="T921" s="8">
        <f>R921/S920</f>
        <v>1.0083857442348008</v>
      </c>
      <c r="U921" s="8">
        <f>M921*T921*T920*T919*T918</f>
        <v>22.71215096592281</v>
      </c>
      <c r="V921" s="19">
        <f t="shared" si="948"/>
        <v>50.214793203455258</v>
      </c>
      <c r="W921" s="13"/>
      <c r="X921" s="13"/>
      <c r="Y921" s="6">
        <v>28</v>
      </c>
      <c r="Z921" s="1">
        <v>10.24</v>
      </c>
      <c r="AA921" s="7">
        <f t="shared" si="949"/>
        <v>25.93</v>
      </c>
      <c r="AB921" s="26">
        <v>40.75</v>
      </c>
      <c r="AC921" s="26">
        <v>39.81</v>
      </c>
      <c r="AD921" s="3"/>
      <c r="AE921" s="8">
        <f t="shared" si="950"/>
        <v>14.82</v>
      </c>
      <c r="AF921" s="8">
        <f t="shared" si="951"/>
        <v>13.880000000000003</v>
      </c>
      <c r="AG921" s="8">
        <f>AE921/AF920</f>
        <v>1.0047457627118643</v>
      </c>
      <c r="AH921" s="8">
        <f>Z921*AG921*AG920*AG919*AG918</f>
        <v>9.132630064281809</v>
      </c>
      <c r="AI921" s="19">
        <f t="shared" si="952"/>
        <v>44.419406927440711</v>
      </c>
    </row>
    <row r="922" spans="1:35" x14ac:dyDescent="0.25">
      <c r="B922" s="31">
        <v>35</v>
      </c>
      <c r="C922" s="48">
        <f t="shared" si="943"/>
        <v>38.733882225665482</v>
      </c>
      <c r="D922" s="31">
        <f t="shared" si="944"/>
        <v>0.54792444280574715</v>
      </c>
      <c r="K922" s="13"/>
      <c r="L922" s="6">
        <v>35</v>
      </c>
      <c r="M922" s="1">
        <v>25.12</v>
      </c>
      <c r="N922" s="7">
        <f t="shared" si="945"/>
        <v>23.13</v>
      </c>
      <c r="O922" s="26">
        <v>32.42</v>
      </c>
      <c r="P922" s="26">
        <v>31.94</v>
      </c>
      <c r="Q922" s="3"/>
      <c r="R922" s="8">
        <f t="shared" si="946"/>
        <v>9.2900000000000027</v>
      </c>
      <c r="S922" s="8">
        <f t="shared" si="947"/>
        <v>8.8100000000000023</v>
      </c>
      <c r="T922" s="8">
        <f>R922/S921</f>
        <v>1.0032397408207345</v>
      </c>
      <c r="U922" s="8">
        <f>M922*T922*T921*T920*T919*T918</f>
        <v>20.376561021971124</v>
      </c>
      <c r="V922" s="19">
        <f t="shared" si="948"/>
        <v>45.050986119768133</v>
      </c>
      <c r="W922" s="13"/>
      <c r="X922" s="13"/>
      <c r="Y922" s="6">
        <v>35</v>
      </c>
      <c r="Z922" s="1">
        <v>8.84</v>
      </c>
      <c r="AA922" s="7">
        <f t="shared" si="949"/>
        <v>25.93</v>
      </c>
      <c r="AB922" s="26">
        <v>39.81</v>
      </c>
      <c r="AC922" s="26">
        <v>38.75</v>
      </c>
      <c r="AD922" s="3"/>
      <c r="AE922" s="8">
        <f t="shared" si="950"/>
        <v>13.880000000000003</v>
      </c>
      <c r="AF922" s="8">
        <f t="shared" si="951"/>
        <v>12.82</v>
      </c>
      <c r="AG922" s="8">
        <f>AE922/AF921</f>
        <v>1</v>
      </c>
      <c r="AH922" s="8">
        <f>Z922*AG922*AG921*AG920*AG919*AG918</f>
        <v>7.8840282976807812</v>
      </c>
      <c r="AI922" s="19">
        <f t="shared" si="952"/>
        <v>38.346441136579678</v>
      </c>
    </row>
    <row r="923" spans="1:35" x14ac:dyDescent="0.25">
      <c r="B923" s="31">
        <v>42</v>
      </c>
      <c r="C923" s="78">
        <f t="shared" si="943"/>
        <v>35.580574107329113</v>
      </c>
      <c r="D923" s="31">
        <f t="shared" si="944"/>
        <v>0.13282566961902015</v>
      </c>
      <c r="K923" s="13"/>
      <c r="L923" s="6">
        <v>42</v>
      </c>
      <c r="M923" s="1">
        <v>23.66</v>
      </c>
      <c r="N923" s="7">
        <f t="shared" si="945"/>
        <v>23.13</v>
      </c>
      <c r="O923" s="26">
        <v>32.020000000000003</v>
      </c>
      <c r="P923" s="26">
        <v>31.53</v>
      </c>
      <c r="Q923" s="3"/>
      <c r="R923" s="8">
        <f t="shared" si="946"/>
        <v>8.8900000000000041</v>
      </c>
      <c r="S923" s="8">
        <f t="shared" si="947"/>
        <v>8.4000000000000021</v>
      </c>
      <c r="T923" s="8">
        <f>R923/S922</f>
        <v>1.0090805902383657</v>
      </c>
      <c r="U923" s="8">
        <f>M923*T923*T922*T921*T920*T919*T918</f>
        <v>19.366531528584481</v>
      </c>
      <c r="V923" s="19">
        <f t="shared" si="948"/>
        <v>42.817889738192534</v>
      </c>
      <c r="W923" s="13"/>
      <c r="X923" s="13"/>
      <c r="Y923" s="6">
        <v>42</v>
      </c>
      <c r="Z923" s="1">
        <v>8.1300000000000008</v>
      </c>
      <c r="AA923" s="7">
        <f t="shared" si="949"/>
        <v>25.93</v>
      </c>
      <c r="AB923" s="26">
        <v>38.83</v>
      </c>
      <c r="AC923" s="26">
        <v>37.770000000000003</v>
      </c>
      <c r="AD923" s="3"/>
      <c r="AE923" s="8">
        <f t="shared" si="950"/>
        <v>12.899999999999999</v>
      </c>
      <c r="AF923" s="8">
        <f t="shared" si="951"/>
        <v>11.840000000000003</v>
      </c>
      <c r="AG923" s="8">
        <f>AE923/AF922</f>
        <v>1.0062402496099843</v>
      </c>
      <c r="AH923" s="8">
        <f>Z923*AG923*AG922*AG921*AG920*AG919*AG918</f>
        <v>7.2960556873086748</v>
      </c>
      <c r="AI923" s="19">
        <f t="shared" si="952"/>
        <v>35.486652175625856</v>
      </c>
    </row>
    <row r="924" spans="1:35" x14ac:dyDescent="0.25">
      <c r="K924" s="13"/>
      <c r="L924" s="34"/>
      <c r="M924" s="18"/>
      <c r="N924" s="18"/>
      <c r="O924" s="18"/>
      <c r="P924" s="18"/>
      <c r="Q924" s="18"/>
      <c r="R924" s="33"/>
      <c r="S924" s="33"/>
      <c r="T924" s="45">
        <f>SUM(T918:T923)</f>
        <v>5.8241489596829705</v>
      </c>
      <c r="U924" s="33"/>
      <c r="V924" s="32"/>
      <c r="W924" s="13"/>
      <c r="X924" s="13"/>
      <c r="Y924" s="34"/>
      <c r="Z924" s="18"/>
      <c r="AA924" s="18"/>
      <c r="AB924" s="18"/>
      <c r="AC924" s="18"/>
      <c r="AD924" s="18"/>
      <c r="AE924" s="33"/>
      <c r="AF924" s="33"/>
      <c r="AG924" s="45">
        <f>SUM(AG918:AG923)</f>
        <v>5.8989914802647627</v>
      </c>
      <c r="AH924" s="33"/>
      <c r="AI924" s="32"/>
    </row>
    <row r="925" spans="1:35" ht="15.75" thickBot="1" x14ac:dyDescent="0.3"/>
    <row r="926" spans="1:35" ht="15.75" thickBot="1" x14ac:dyDescent="0.3">
      <c r="A926" s="35">
        <v>45</v>
      </c>
      <c r="B926" s="35" t="s">
        <v>75</v>
      </c>
      <c r="C926" s="35"/>
      <c r="D926" s="35"/>
      <c r="E926" s="35"/>
      <c r="F926" s="35"/>
      <c r="G926" s="35"/>
      <c r="H926" s="35"/>
      <c r="I926" s="35"/>
      <c r="J926" s="35"/>
      <c r="K926" s="15">
        <v>7000</v>
      </c>
      <c r="L926" s="93">
        <v>37027</v>
      </c>
      <c r="M926" s="94"/>
      <c r="N926" s="94"/>
      <c r="O926" s="94"/>
      <c r="P926" s="94"/>
      <c r="Q926" s="94"/>
      <c r="R926" s="94"/>
      <c r="S926" s="94"/>
      <c r="T926" s="94"/>
      <c r="U926" s="94"/>
      <c r="V926" s="95"/>
      <c r="W926" s="13"/>
      <c r="X926" s="15">
        <v>7001</v>
      </c>
      <c r="Y926" s="93">
        <v>37028</v>
      </c>
      <c r="Z926" s="94"/>
      <c r="AA926" s="94"/>
      <c r="AB926" s="94"/>
      <c r="AC926" s="94"/>
      <c r="AD926" s="94"/>
      <c r="AE926" s="94"/>
      <c r="AF926" s="94"/>
      <c r="AG926" s="94"/>
      <c r="AH926" s="94"/>
      <c r="AI926" s="95"/>
    </row>
    <row r="927" spans="1:35" ht="57" x14ac:dyDescent="0.25">
      <c r="B927" s="31" t="s">
        <v>52</v>
      </c>
      <c r="C927" s="31" t="s">
        <v>49</v>
      </c>
      <c r="D927" s="31" t="s">
        <v>50</v>
      </c>
      <c r="K927" s="13"/>
      <c r="L927" s="10" t="s">
        <v>0</v>
      </c>
      <c r="M927" s="11" t="s">
        <v>1</v>
      </c>
      <c r="N927" s="11" t="s">
        <v>2</v>
      </c>
      <c r="O927" s="11" t="s">
        <v>3</v>
      </c>
      <c r="P927" s="12" t="s">
        <v>4</v>
      </c>
      <c r="Q927" s="12" t="s">
        <v>5</v>
      </c>
      <c r="R927" s="11" t="s">
        <v>9</v>
      </c>
      <c r="S927" s="11" t="s">
        <v>10</v>
      </c>
      <c r="T927" s="11" t="s">
        <v>6</v>
      </c>
      <c r="U927" s="11" t="s">
        <v>7</v>
      </c>
      <c r="V927" s="5" t="s">
        <v>8</v>
      </c>
      <c r="W927" s="13"/>
      <c r="X927" s="13"/>
      <c r="Y927" s="10" t="s">
        <v>0</v>
      </c>
      <c r="Z927" s="11" t="s">
        <v>1</v>
      </c>
      <c r="AA927" s="11" t="s">
        <v>2</v>
      </c>
      <c r="AB927" s="11" t="s">
        <v>3</v>
      </c>
      <c r="AC927" s="12" t="s">
        <v>4</v>
      </c>
      <c r="AD927" s="12" t="s">
        <v>5</v>
      </c>
      <c r="AE927" s="11" t="s">
        <v>9</v>
      </c>
      <c r="AF927" s="11" t="s">
        <v>10</v>
      </c>
      <c r="AG927" s="11" t="s">
        <v>6</v>
      </c>
      <c r="AH927" s="11" t="s">
        <v>7</v>
      </c>
      <c r="AI927" s="5" t="s">
        <v>8</v>
      </c>
    </row>
    <row r="928" spans="1:35" x14ac:dyDescent="0.25">
      <c r="B928" s="31">
        <v>0</v>
      </c>
      <c r="C928" s="48">
        <f>AVERAGE(V928,V938)</f>
        <v>100</v>
      </c>
      <c r="D928" s="31">
        <f>STDEV(V928,V938)</f>
        <v>0</v>
      </c>
      <c r="K928" s="13"/>
      <c r="L928" s="6">
        <v>0</v>
      </c>
      <c r="M928" s="1">
        <v>47.32</v>
      </c>
      <c r="N928" s="26">
        <v>25.19</v>
      </c>
      <c r="O928" s="9"/>
      <c r="P928" s="26">
        <v>34.5</v>
      </c>
      <c r="Q928" s="7">
        <f>P928-N928</f>
        <v>9.3099999999999987</v>
      </c>
      <c r="R928" s="2"/>
      <c r="S928" s="2"/>
      <c r="T928" s="2"/>
      <c r="U928" s="8">
        <f>M928</f>
        <v>47.32</v>
      </c>
      <c r="V928" s="19">
        <f>100*U928/$M$928</f>
        <v>100</v>
      </c>
      <c r="W928" s="13"/>
      <c r="X928" s="13"/>
      <c r="Y928" s="6">
        <v>0</v>
      </c>
      <c r="Z928" s="1">
        <v>20.149999999999999</v>
      </c>
      <c r="AA928" s="26">
        <v>25.63</v>
      </c>
      <c r="AB928" s="9"/>
      <c r="AC928" s="26">
        <v>43.16</v>
      </c>
      <c r="AD928" s="7">
        <f>AC928-AA928</f>
        <v>17.529999999999998</v>
      </c>
      <c r="AE928" s="2"/>
      <c r="AF928" s="2"/>
      <c r="AG928" s="2"/>
      <c r="AH928" s="8">
        <f>Z928</f>
        <v>20.149999999999999</v>
      </c>
      <c r="AI928" s="19">
        <f>100*AH928/$Z$928</f>
        <v>100</v>
      </c>
    </row>
    <row r="929" spans="2:35" x14ac:dyDescent="0.25">
      <c r="B929" s="31">
        <v>7</v>
      </c>
      <c r="C929" s="78">
        <f t="shared" ref="C929:C934" si="953">AVERAGE(V929,V939)</f>
        <v>72.369944280220253</v>
      </c>
      <c r="D929" s="31">
        <f t="shared" ref="D929:D934" si="954">STDEV(V929,V939)</f>
        <v>2.1532453965181513</v>
      </c>
      <c r="K929" s="13"/>
      <c r="L929" s="6">
        <v>7</v>
      </c>
      <c r="M929" s="1">
        <v>44.17</v>
      </c>
      <c r="N929" s="7">
        <f t="shared" ref="N929:N934" si="955">N928</f>
        <v>25.19</v>
      </c>
      <c r="O929" s="27">
        <v>32.56</v>
      </c>
      <c r="P929" s="26">
        <v>32.340000000000003</v>
      </c>
      <c r="Q929" s="3"/>
      <c r="R929" s="8">
        <f t="shared" ref="R929:R934" si="956">O929-N929</f>
        <v>7.370000000000001</v>
      </c>
      <c r="S929" s="8">
        <f t="shared" ref="S929:S934" si="957">P929-N929</f>
        <v>7.1500000000000021</v>
      </c>
      <c r="T929" s="8">
        <f>R929/Q928</f>
        <v>0.79162191192266407</v>
      </c>
      <c r="U929" s="8">
        <f>M929*T929</f>
        <v>34.965939849624071</v>
      </c>
      <c r="V929" s="19">
        <f t="shared" ref="V929:V934" si="958">100*U929/$M$928</f>
        <v>73.892518701656954</v>
      </c>
      <c r="W929" s="13"/>
      <c r="X929" s="13"/>
      <c r="Y929" s="6">
        <v>7</v>
      </c>
      <c r="Z929" s="1">
        <v>17.07</v>
      </c>
      <c r="AA929" s="7">
        <f t="shared" ref="AA929:AA934" si="959">AA928</f>
        <v>25.63</v>
      </c>
      <c r="AB929" s="27">
        <v>41.54</v>
      </c>
      <c r="AC929" s="26">
        <v>40.81</v>
      </c>
      <c r="AD929" s="3"/>
      <c r="AE929" s="8">
        <f t="shared" ref="AE929:AE934" si="960">AB929-AA929</f>
        <v>15.91</v>
      </c>
      <c r="AF929" s="8">
        <f t="shared" ref="AF929:AF934" si="961">AC929-AA929</f>
        <v>15.180000000000003</v>
      </c>
      <c r="AG929" s="8">
        <f>AE929/AD928</f>
        <v>0.90758699372504292</v>
      </c>
      <c r="AH929" s="8">
        <f>Z929*AG929</f>
        <v>15.492509982886483</v>
      </c>
      <c r="AI929" s="19">
        <f t="shared" ref="AI929:AI934" si="962">100*AH929/$Z$928</f>
        <v>76.885905622265426</v>
      </c>
    </row>
    <row r="930" spans="2:35" x14ac:dyDescent="0.25">
      <c r="B930" s="31">
        <v>14</v>
      </c>
      <c r="C930" s="48">
        <f t="shared" si="953"/>
        <v>63.590249725238117</v>
      </c>
      <c r="D930" s="31">
        <f t="shared" si="954"/>
        <v>2.1015542398568861</v>
      </c>
      <c r="K930" s="13"/>
      <c r="L930" s="6">
        <v>14</v>
      </c>
      <c r="M930" s="1">
        <v>38.9</v>
      </c>
      <c r="N930" s="7">
        <f t="shared" si="955"/>
        <v>25.19</v>
      </c>
      <c r="O930" s="27">
        <v>32.340000000000003</v>
      </c>
      <c r="P930" s="26">
        <v>31.98</v>
      </c>
      <c r="Q930" s="3"/>
      <c r="R930" s="8">
        <f t="shared" si="956"/>
        <v>7.1500000000000021</v>
      </c>
      <c r="S930" s="8">
        <f t="shared" si="957"/>
        <v>6.7899999999999991</v>
      </c>
      <c r="T930" s="8">
        <f>R930/S929</f>
        <v>1</v>
      </c>
      <c r="U930" s="8">
        <f>M930*T929*T930</f>
        <v>30.794092373791631</v>
      </c>
      <c r="V930" s="19">
        <f t="shared" si="958"/>
        <v>65.076272979272261</v>
      </c>
      <c r="W930" s="13"/>
      <c r="X930" s="13"/>
      <c r="Y930" s="6">
        <v>14</v>
      </c>
      <c r="Z930" s="1">
        <v>13.82</v>
      </c>
      <c r="AA930" s="7">
        <f t="shared" si="959"/>
        <v>25.63</v>
      </c>
      <c r="AB930" s="27">
        <v>40.82</v>
      </c>
      <c r="AC930" s="26">
        <v>39.479999999999997</v>
      </c>
      <c r="AD930" s="3"/>
      <c r="AE930" s="8">
        <f t="shared" si="960"/>
        <v>15.190000000000001</v>
      </c>
      <c r="AF930" s="8">
        <f t="shared" si="961"/>
        <v>13.849999999999998</v>
      </c>
      <c r="AG930" s="8">
        <f>AE930/AF929</f>
        <v>1.0006587615283267</v>
      </c>
      <c r="AH930" s="8">
        <f>Z930*AG929*AG930</f>
        <v>12.55111500180004</v>
      </c>
      <c r="AI930" s="19">
        <f t="shared" si="962"/>
        <v>62.288411919603178</v>
      </c>
    </row>
    <row r="931" spans="2:35" x14ac:dyDescent="0.25">
      <c r="B931" s="31">
        <v>21</v>
      </c>
      <c r="C931" s="48">
        <f t="shared" si="953"/>
        <v>56.553728020284353</v>
      </c>
      <c r="D931" s="31">
        <f t="shared" si="954"/>
        <v>1.4812305979904548</v>
      </c>
      <c r="K931" s="13"/>
      <c r="L931" s="6">
        <v>21</v>
      </c>
      <c r="M931" s="1">
        <v>34.229999999999997</v>
      </c>
      <c r="N931" s="7">
        <f t="shared" si="955"/>
        <v>25.19</v>
      </c>
      <c r="O931" s="27">
        <v>32.020000000000003</v>
      </c>
      <c r="P931" s="26">
        <v>31.63</v>
      </c>
      <c r="Q931" s="3"/>
      <c r="R931" s="8">
        <f t="shared" si="956"/>
        <v>6.8300000000000018</v>
      </c>
      <c r="S931" s="8">
        <f t="shared" si="957"/>
        <v>6.4399999999999977</v>
      </c>
      <c r="T931" s="8">
        <f>R931/S930</f>
        <v>1.005891016200295</v>
      </c>
      <c r="U931" s="8">
        <f>M931*T931*T930*T929</f>
        <v>27.256848195599474</v>
      </c>
      <c r="V931" s="19">
        <f t="shared" si="958"/>
        <v>57.601116220624412</v>
      </c>
      <c r="W931" s="13"/>
      <c r="X931" s="13"/>
      <c r="Y931" s="6">
        <v>21</v>
      </c>
      <c r="Z931" s="1">
        <v>11.81</v>
      </c>
      <c r="AA931" s="7">
        <f t="shared" si="959"/>
        <v>25.63</v>
      </c>
      <c r="AB931" s="27">
        <v>39.5</v>
      </c>
      <c r="AC931" s="26">
        <v>38.31</v>
      </c>
      <c r="AD931" s="3"/>
      <c r="AE931" s="8">
        <f t="shared" si="960"/>
        <v>13.870000000000001</v>
      </c>
      <c r="AF931" s="8">
        <f t="shared" si="961"/>
        <v>12.680000000000003</v>
      </c>
      <c r="AG931" s="8">
        <f>AE931/AF930</f>
        <v>1.0014440433212999</v>
      </c>
      <c r="AH931" s="8">
        <f>Z931*AG931*AG930*AG929</f>
        <v>10.741151721386133</v>
      </c>
      <c r="AI931" s="19">
        <f t="shared" si="962"/>
        <v>53.305963877846821</v>
      </c>
    </row>
    <row r="932" spans="2:35" x14ac:dyDescent="0.25">
      <c r="B932" s="31">
        <v>28</v>
      </c>
      <c r="C932" s="48">
        <f t="shared" si="953"/>
        <v>52.772944192724225</v>
      </c>
      <c r="D932" s="31">
        <f t="shared" si="954"/>
        <v>2.8266900263561845</v>
      </c>
      <c r="K932" s="13"/>
      <c r="L932" s="6">
        <v>28</v>
      </c>
      <c r="M932" s="1">
        <v>32.65</v>
      </c>
      <c r="N932" s="7">
        <f t="shared" si="955"/>
        <v>25.19</v>
      </c>
      <c r="O932" s="26">
        <v>31.61</v>
      </c>
      <c r="P932" s="26">
        <v>30.93</v>
      </c>
      <c r="Q932" s="3"/>
      <c r="R932" s="8">
        <f t="shared" si="956"/>
        <v>6.4199999999999982</v>
      </c>
      <c r="S932" s="8">
        <f t="shared" si="957"/>
        <v>5.7399999999999984</v>
      </c>
      <c r="T932" s="8">
        <f>R932/S931</f>
        <v>0.99689440993788825</v>
      </c>
      <c r="U932" s="8">
        <f>M932*T932*T931*T930*T929</f>
        <v>25.917975953788098</v>
      </c>
      <c r="V932" s="19">
        <f t="shared" si="958"/>
        <v>54.771715878673064</v>
      </c>
      <c r="W932" s="13"/>
      <c r="X932" s="13"/>
      <c r="Y932" s="6">
        <v>28</v>
      </c>
      <c r="Z932" s="1">
        <v>10.72</v>
      </c>
      <c r="AA932" s="7">
        <f t="shared" si="959"/>
        <v>25.63</v>
      </c>
      <c r="AB932" s="26">
        <v>38.33</v>
      </c>
      <c r="AC932" s="26">
        <v>37.4</v>
      </c>
      <c r="AD932" s="3"/>
      <c r="AE932" s="8">
        <f t="shared" si="960"/>
        <v>12.7</v>
      </c>
      <c r="AF932" s="8">
        <f t="shared" si="961"/>
        <v>11.77</v>
      </c>
      <c r="AG932" s="8">
        <f>AE932/AF931</f>
        <v>1.0015772870662458</v>
      </c>
      <c r="AH932" s="8">
        <f>Z932*AG932*AG931*AG930*AG929</f>
        <v>9.7651789503387842</v>
      </c>
      <c r="AI932" s="19">
        <f t="shared" si="962"/>
        <v>48.4624265525498</v>
      </c>
    </row>
    <row r="933" spans="2:35" x14ac:dyDescent="0.25">
      <c r="B933" s="31">
        <v>35</v>
      </c>
      <c r="C933" s="48">
        <f t="shared" si="953"/>
        <v>47.215389292742202</v>
      </c>
      <c r="D933" s="31">
        <f t="shared" si="954"/>
        <v>1.7225566861891723</v>
      </c>
      <c r="K933" s="13"/>
      <c r="L933" s="6">
        <v>35</v>
      </c>
      <c r="M933" s="1">
        <v>26.95</v>
      </c>
      <c r="N933" s="7">
        <f t="shared" si="955"/>
        <v>25.19</v>
      </c>
      <c r="O933" s="26">
        <v>31.03</v>
      </c>
      <c r="P933" s="26">
        <v>30.67</v>
      </c>
      <c r="Q933" s="3"/>
      <c r="R933" s="8">
        <f t="shared" si="956"/>
        <v>5.84</v>
      </c>
      <c r="S933" s="8">
        <f t="shared" si="957"/>
        <v>5.48</v>
      </c>
      <c r="T933" s="8">
        <f>R933/S932</f>
        <v>1.0174216027874567</v>
      </c>
      <c r="U933" s="8">
        <f>M933*T933*T932*T931*T930*T929</f>
        <v>21.765949701003688</v>
      </c>
      <c r="V933" s="19">
        <f t="shared" si="958"/>
        <v>45.997357778959611</v>
      </c>
      <c r="W933" s="13"/>
      <c r="X933" s="13"/>
      <c r="Y933" s="6">
        <v>35</v>
      </c>
      <c r="Z933" s="1">
        <v>9.83</v>
      </c>
      <c r="AA933" s="7">
        <f t="shared" si="959"/>
        <v>25.63</v>
      </c>
      <c r="AB933" s="26">
        <v>37.49</v>
      </c>
      <c r="AC933" s="26">
        <v>36.44</v>
      </c>
      <c r="AD933" s="3"/>
      <c r="AE933" s="8">
        <f t="shared" si="960"/>
        <v>11.860000000000003</v>
      </c>
      <c r="AF933" s="8">
        <f t="shared" si="961"/>
        <v>10.809999999999999</v>
      </c>
      <c r="AG933" s="8">
        <f>AE933/AF932</f>
        <v>1.0076465590484285</v>
      </c>
      <c r="AH933" s="8">
        <f>Z933*AG933*AG932*AG931*AG930*AG929</f>
        <v>9.0229212083473911</v>
      </c>
      <c r="AI933" s="19">
        <f t="shared" si="962"/>
        <v>44.778765301972165</v>
      </c>
    </row>
    <row r="934" spans="2:35" x14ac:dyDescent="0.25">
      <c r="B934" s="31">
        <v>42</v>
      </c>
      <c r="C934" s="78">
        <f t="shared" si="953"/>
        <v>43.563594395971819</v>
      </c>
      <c r="D934" s="31">
        <f t="shared" si="954"/>
        <v>2.5371520095145925</v>
      </c>
      <c r="K934" s="13"/>
      <c r="L934" s="6">
        <v>42</v>
      </c>
      <c r="M934" s="21">
        <v>26.24</v>
      </c>
      <c r="N934" s="7">
        <f t="shared" si="955"/>
        <v>25.19</v>
      </c>
      <c r="O934" s="26">
        <v>30.74</v>
      </c>
      <c r="P934" s="26">
        <v>30.08</v>
      </c>
      <c r="Q934" s="3"/>
      <c r="R934" s="8">
        <f t="shared" si="956"/>
        <v>5.5499999999999972</v>
      </c>
      <c r="S934" s="8">
        <f t="shared" si="957"/>
        <v>4.889999999999997</v>
      </c>
      <c r="T934" s="8">
        <f>R934/S933</f>
        <v>1.0127737226277367</v>
      </c>
      <c r="U934" s="8">
        <f>M934*T934*T933*T932*T931*T930*T929</f>
        <v>21.463231361514076</v>
      </c>
      <c r="V934" s="19">
        <f t="shared" si="958"/>
        <v>45.357631786800667</v>
      </c>
      <c r="W934" s="13"/>
      <c r="X934" s="13"/>
      <c r="Y934" s="6">
        <v>42</v>
      </c>
      <c r="Z934" s="1">
        <v>8.3800000000000008</v>
      </c>
      <c r="AA934" s="7">
        <f t="shared" si="959"/>
        <v>25.63</v>
      </c>
      <c r="AB934" s="26">
        <v>36.47</v>
      </c>
      <c r="AC934" s="26">
        <v>35.450000000000003</v>
      </c>
      <c r="AD934" s="3"/>
      <c r="AE934" s="8">
        <f t="shared" si="960"/>
        <v>10.84</v>
      </c>
      <c r="AF934" s="8">
        <f t="shared" si="961"/>
        <v>9.8200000000000038</v>
      </c>
      <c r="AG934" s="8">
        <f>AE934/AF933</f>
        <v>1.0027752081406107</v>
      </c>
      <c r="AH934" s="8">
        <f>Z934*AG934*AG933*AG932*AG931*AG930*AG929</f>
        <v>7.71331830977977</v>
      </c>
      <c r="AI934" s="19">
        <f t="shared" si="962"/>
        <v>38.279495333894644</v>
      </c>
    </row>
    <row r="935" spans="2:35" ht="15.75" thickBot="1" x14ac:dyDescent="0.3">
      <c r="K935" s="13"/>
      <c r="L935" s="34"/>
      <c r="M935" s="74" t="s">
        <v>80</v>
      </c>
      <c r="N935" s="18"/>
      <c r="O935" s="18"/>
      <c r="P935" s="18"/>
      <c r="Q935" s="18"/>
      <c r="R935" s="33"/>
      <c r="S935" s="33"/>
      <c r="T935" s="45">
        <f>SUM(T929:T934)</f>
        <v>5.8246026634760408</v>
      </c>
      <c r="U935" s="33"/>
      <c r="V935" s="32"/>
      <c r="W935" s="13"/>
      <c r="X935" s="13"/>
      <c r="Y935" s="34"/>
      <c r="Z935" s="18"/>
      <c r="AA935" s="18"/>
      <c r="AB935" s="18"/>
      <c r="AC935" s="18"/>
      <c r="AD935" s="18"/>
      <c r="AE935" s="33"/>
      <c r="AF935" s="33"/>
      <c r="AG935" s="45">
        <f>SUM(AG929:AG934)</f>
        <v>5.9216888528299538</v>
      </c>
      <c r="AH935" s="33"/>
      <c r="AI935" s="32"/>
    </row>
    <row r="936" spans="2:35" ht="15.75" thickBot="1" x14ac:dyDescent="0.3">
      <c r="K936" s="15">
        <v>7000</v>
      </c>
      <c r="L936" s="93">
        <v>37029</v>
      </c>
      <c r="M936" s="94"/>
      <c r="N936" s="94"/>
      <c r="O936" s="94"/>
      <c r="P936" s="94"/>
      <c r="Q936" s="94"/>
      <c r="R936" s="94"/>
      <c r="S936" s="94"/>
      <c r="T936" s="94"/>
      <c r="U936" s="94"/>
      <c r="V936" s="95"/>
      <c r="W936" s="13"/>
      <c r="X936" s="15">
        <v>7001</v>
      </c>
      <c r="Y936" s="93">
        <v>37030</v>
      </c>
      <c r="Z936" s="94"/>
      <c r="AA936" s="94"/>
      <c r="AB936" s="94"/>
      <c r="AC936" s="94"/>
      <c r="AD936" s="94"/>
      <c r="AE936" s="94"/>
      <c r="AF936" s="94"/>
      <c r="AG936" s="94"/>
      <c r="AH936" s="94"/>
      <c r="AI936" s="95"/>
    </row>
    <row r="937" spans="2:35" ht="57" x14ac:dyDescent="0.25">
      <c r="B937" s="31" t="s">
        <v>51</v>
      </c>
      <c r="C937" s="31" t="s">
        <v>49</v>
      </c>
      <c r="D937" s="31" t="s">
        <v>50</v>
      </c>
      <c r="K937" s="13"/>
      <c r="L937" s="10" t="s">
        <v>0</v>
      </c>
      <c r="M937" s="11" t="s">
        <v>1</v>
      </c>
      <c r="N937" s="11" t="s">
        <v>2</v>
      </c>
      <c r="O937" s="11" t="s">
        <v>3</v>
      </c>
      <c r="P937" s="12" t="s">
        <v>4</v>
      </c>
      <c r="Q937" s="12" t="s">
        <v>5</v>
      </c>
      <c r="R937" s="11" t="s">
        <v>9</v>
      </c>
      <c r="S937" s="11" t="s">
        <v>10</v>
      </c>
      <c r="T937" s="11" t="s">
        <v>6</v>
      </c>
      <c r="U937" s="11" t="s">
        <v>7</v>
      </c>
      <c r="V937" s="5" t="s">
        <v>8</v>
      </c>
      <c r="W937" s="13"/>
      <c r="X937" s="13"/>
      <c r="Y937" s="10" t="s">
        <v>0</v>
      </c>
      <c r="Z937" s="11" t="s">
        <v>1</v>
      </c>
      <c r="AA937" s="11" t="s">
        <v>2</v>
      </c>
      <c r="AB937" s="11" t="s">
        <v>3</v>
      </c>
      <c r="AC937" s="12" t="s">
        <v>4</v>
      </c>
      <c r="AD937" s="12" t="s">
        <v>5</v>
      </c>
      <c r="AE937" s="11" t="s">
        <v>9</v>
      </c>
      <c r="AF937" s="11" t="s">
        <v>10</v>
      </c>
      <c r="AG937" s="11" t="s">
        <v>6</v>
      </c>
      <c r="AH937" s="11" t="s">
        <v>7</v>
      </c>
      <c r="AI937" s="5" t="s">
        <v>8</v>
      </c>
    </row>
    <row r="938" spans="2:35" x14ac:dyDescent="0.25">
      <c r="B938" s="31">
        <v>0</v>
      </c>
      <c r="C938" s="48">
        <f>AVERAGE(AI928,AI938)</f>
        <v>100</v>
      </c>
      <c r="D938" s="31">
        <f>STDEV(AI928,AI938)</f>
        <v>1.4210854715202004E-14</v>
      </c>
      <c r="K938" s="13"/>
      <c r="L938" s="6">
        <v>0</v>
      </c>
      <c r="M938" s="1">
        <v>46.95</v>
      </c>
      <c r="N938" s="26">
        <v>26.97</v>
      </c>
      <c r="O938" s="9"/>
      <c r="P938" s="26">
        <v>40.42</v>
      </c>
      <c r="Q938" s="7">
        <f>P938-N938</f>
        <v>13.450000000000003</v>
      </c>
      <c r="R938" s="2"/>
      <c r="S938" s="2"/>
      <c r="T938" s="2"/>
      <c r="U938" s="8">
        <f>M938</f>
        <v>46.95</v>
      </c>
      <c r="V938" s="19">
        <f>100*U938/$M$938</f>
        <v>100</v>
      </c>
      <c r="W938" s="13"/>
      <c r="X938" s="13"/>
      <c r="Y938" s="6">
        <v>0</v>
      </c>
      <c r="Z938" s="1">
        <v>20.51</v>
      </c>
      <c r="AA938" s="26">
        <v>25.84</v>
      </c>
      <c r="AB938" s="9"/>
      <c r="AC938" s="26">
        <v>40.479999999999997</v>
      </c>
      <c r="AD938" s="7">
        <f>AC938-AA938</f>
        <v>14.639999999999997</v>
      </c>
      <c r="AE938" s="2"/>
      <c r="AF938" s="2"/>
      <c r="AG938" s="2"/>
      <c r="AH938" s="8">
        <f>Z938</f>
        <v>20.51</v>
      </c>
      <c r="AI938" s="19">
        <f>100*AH938/$Z$938</f>
        <v>99.999999999999986</v>
      </c>
    </row>
    <row r="939" spans="2:35" x14ac:dyDescent="0.25">
      <c r="B939" s="31">
        <v>7</v>
      </c>
      <c r="C939" s="78">
        <f t="shared" ref="C939:C944" si="963">AVERAGE(AI929,AI939)</f>
        <v>72.19358225218906</v>
      </c>
      <c r="D939" s="31">
        <f t="shared" ref="D939:D944" si="964">STDEV(AI929,AI939)</f>
        <v>6.6359473490022243</v>
      </c>
      <c r="K939" s="13"/>
      <c r="L939" s="6">
        <v>7</v>
      </c>
      <c r="M939" s="1">
        <v>41.89</v>
      </c>
      <c r="N939" s="7">
        <f t="shared" ref="N939:N944" si="965">N938</f>
        <v>26.97</v>
      </c>
      <c r="O939" s="27">
        <v>37.65</v>
      </c>
      <c r="P939" s="26">
        <v>37.380000000000003</v>
      </c>
      <c r="Q939" s="3"/>
      <c r="R939" s="8">
        <f t="shared" ref="R939:R944" si="966">O939-N939</f>
        <v>10.68</v>
      </c>
      <c r="S939" s="8">
        <f t="shared" ref="S939:S944" si="967">P939-N939</f>
        <v>10.410000000000004</v>
      </c>
      <c r="T939" s="8">
        <f>R939/Q938</f>
        <v>0.79405204460966528</v>
      </c>
      <c r="U939" s="8">
        <f>M939*T939</f>
        <v>33.262840148698878</v>
      </c>
      <c r="V939" s="19">
        <f t="shared" ref="V939:V944" si="968">100*U939/$M$938</f>
        <v>70.847369858783551</v>
      </c>
      <c r="W939" s="13"/>
      <c r="X939" s="13"/>
      <c r="Y939" s="6">
        <v>7</v>
      </c>
      <c r="Z939" s="1">
        <v>15.32</v>
      </c>
      <c r="AA939" s="7">
        <f t="shared" ref="AA939:AA944" si="969">AA938</f>
        <v>25.84</v>
      </c>
      <c r="AB939" s="27">
        <v>39.07</v>
      </c>
      <c r="AC939" s="26">
        <v>38.380000000000003</v>
      </c>
      <c r="AD939" s="3"/>
      <c r="AE939" s="8">
        <f t="shared" ref="AE939:AE944" si="970">AB939-AA939</f>
        <v>13.23</v>
      </c>
      <c r="AF939" s="8">
        <f t="shared" ref="AF939:AF944" si="971">AC939-AA939</f>
        <v>12.540000000000003</v>
      </c>
      <c r="AG939" s="8">
        <f>AE939/AD938</f>
        <v>0.90368852459016413</v>
      </c>
      <c r="AH939" s="8">
        <f>Z939*AG939</f>
        <v>13.844508196721314</v>
      </c>
      <c r="AI939" s="19">
        <f t="shared" ref="AI939:AI944" si="972">100*AH939/$Z$938</f>
        <v>67.501258882112694</v>
      </c>
    </row>
    <row r="940" spans="2:35" x14ac:dyDescent="0.25">
      <c r="B940" s="31">
        <v>14</v>
      </c>
      <c r="C940" s="48">
        <f t="shared" si="963"/>
        <v>61.003880759966592</v>
      </c>
      <c r="D940" s="31">
        <f t="shared" si="964"/>
        <v>1.8166013872488942</v>
      </c>
      <c r="K940" s="13"/>
      <c r="L940" s="6">
        <v>14</v>
      </c>
      <c r="M940" s="1">
        <v>36.51</v>
      </c>
      <c r="N940" s="7">
        <f t="shared" si="965"/>
        <v>26.97</v>
      </c>
      <c r="O940" s="27">
        <v>37.44</v>
      </c>
      <c r="P940" s="26">
        <v>37.08</v>
      </c>
      <c r="Q940" s="3"/>
      <c r="R940" s="8">
        <f t="shared" si="966"/>
        <v>10.469999999999999</v>
      </c>
      <c r="S940" s="8">
        <f t="shared" si="967"/>
        <v>10.11</v>
      </c>
      <c r="T940" s="8">
        <f>R940/S939</f>
        <v>1.0057636887608064</v>
      </c>
      <c r="U940" s="8">
        <f>M940*T939*T940</f>
        <v>29.157934328230269</v>
      </c>
      <c r="V940" s="19">
        <f t="shared" si="968"/>
        <v>62.104226471203972</v>
      </c>
      <c r="W940" s="13"/>
      <c r="X940" s="13"/>
      <c r="Y940" s="6">
        <v>14</v>
      </c>
      <c r="Z940" s="1">
        <v>13.5</v>
      </c>
      <c r="AA940" s="7">
        <f t="shared" si="969"/>
        <v>25.84</v>
      </c>
      <c r="AB940" s="27">
        <v>38.43</v>
      </c>
      <c r="AC940" s="26">
        <v>37.479999999999997</v>
      </c>
      <c r="AD940" s="3"/>
      <c r="AE940" s="8">
        <f t="shared" si="970"/>
        <v>12.59</v>
      </c>
      <c r="AF940" s="8">
        <f t="shared" si="971"/>
        <v>11.639999999999997</v>
      </c>
      <c r="AG940" s="8">
        <f>AE940/AF939</f>
        <v>1.0039872408293458</v>
      </c>
      <c r="AH940" s="8">
        <f>Z940*AG939*AG940</f>
        <v>12.248438603027687</v>
      </c>
      <c r="AI940" s="19">
        <f t="shared" si="972"/>
        <v>59.719349600330013</v>
      </c>
    </row>
    <row r="941" spans="2:35" x14ac:dyDescent="0.25">
      <c r="B941" s="31">
        <v>21</v>
      </c>
      <c r="C941" s="48">
        <f t="shared" si="963"/>
        <v>51.615966502386293</v>
      </c>
      <c r="D941" s="31">
        <f t="shared" si="964"/>
        <v>2.3900172087512148</v>
      </c>
      <c r="K941" s="13"/>
      <c r="L941" s="6">
        <v>21</v>
      </c>
      <c r="M941" s="23">
        <v>32.28</v>
      </c>
      <c r="N941" s="7">
        <f t="shared" si="965"/>
        <v>26.97</v>
      </c>
      <c r="O941" s="27">
        <v>37.19</v>
      </c>
      <c r="P941" s="26">
        <v>36.69</v>
      </c>
      <c r="Q941" s="3"/>
      <c r="R941" s="8">
        <f t="shared" si="966"/>
        <v>10.219999999999999</v>
      </c>
      <c r="S941" s="8">
        <f t="shared" si="967"/>
        <v>9.7199999999999989</v>
      </c>
      <c r="T941" s="8">
        <f>R941/S940</f>
        <v>1.0108803165182987</v>
      </c>
      <c r="U941" s="8">
        <f>M941*T941*T940*T939</f>
        <v>26.060226545463852</v>
      </c>
      <c r="V941" s="19">
        <f t="shared" si="968"/>
        <v>55.506339819944301</v>
      </c>
      <c r="W941" s="13"/>
      <c r="X941" s="13"/>
      <c r="Y941" s="6">
        <v>21</v>
      </c>
      <c r="Z941" s="1">
        <v>11.19</v>
      </c>
      <c r="AA941" s="7">
        <f t="shared" si="969"/>
        <v>25.84</v>
      </c>
      <c r="AB941" s="27">
        <v>37.58</v>
      </c>
      <c r="AC941" s="26">
        <v>36.78</v>
      </c>
      <c r="AD941" s="3"/>
      <c r="AE941" s="8">
        <f t="shared" si="970"/>
        <v>11.739999999999998</v>
      </c>
      <c r="AF941" s="8">
        <f t="shared" si="971"/>
        <v>10.940000000000001</v>
      </c>
      <c r="AG941" s="8">
        <f>AE941/AF940</f>
        <v>1.0085910652920964</v>
      </c>
      <c r="AH941" s="8">
        <f>Z941*AG941*AG940*AG939</f>
        <v>10.239816267932476</v>
      </c>
      <c r="AI941" s="19">
        <f t="shared" si="972"/>
        <v>49.925969126925764</v>
      </c>
    </row>
    <row r="942" spans="2:35" x14ac:dyDescent="0.25">
      <c r="B942" s="31">
        <v>28</v>
      </c>
      <c r="C942" s="48">
        <f t="shared" si="963"/>
        <v>46.454192451837159</v>
      </c>
      <c r="D942" s="31">
        <f t="shared" si="964"/>
        <v>2.8400719016479536</v>
      </c>
      <c r="K942" s="13"/>
      <c r="L942" s="6">
        <v>28</v>
      </c>
      <c r="M942" s="1">
        <v>29.65</v>
      </c>
      <c r="N942" s="7">
        <f t="shared" si="965"/>
        <v>26.97</v>
      </c>
      <c r="O942" s="26">
        <v>36.65</v>
      </c>
      <c r="P942" s="26">
        <v>36.200000000000003</v>
      </c>
      <c r="Q942" s="3"/>
      <c r="R942" s="8">
        <f t="shared" si="966"/>
        <v>9.68</v>
      </c>
      <c r="S942" s="8">
        <f t="shared" si="967"/>
        <v>9.230000000000004</v>
      </c>
      <c r="T942" s="8">
        <f>R942/S941</f>
        <v>0.99588477366255157</v>
      </c>
      <c r="U942" s="8">
        <f>M942*T942*T941*T940*T939</f>
        <v>23.838473991931046</v>
      </c>
      <c r="V942" s="19">
        <f t="shared" si="968"/>
        <v>50.774172506775386</v>
      </c>
      <c r="W942" s="13"/>
      <c r="X942" s="13"/>
      <c r="Y942" s="6">
        <v>28</v>
      </c>
      <c r="Z942" s="1">
        <v>9.98</v>
      </c>
      <c r="AA942" s="7">
        <f t="shared" si="969"/>
        <v>25.84</v>
      </c>
      <c r="AB942" s="26">
        <v>36.76</v>
      </c>
      <c r="AC942" s="26">
        <v>35.29</v>
      </c>
      <c r="AD942" s="3"/>
      <c r="AE942" s="8">
        <f t="shared" si="970"/>
        <v>10.919999999999998</v>
      </c>
      <c r="AF942" s="8">
        <f t="shared" si="971"/>
        <v>9.4499999999999993</v>
      </c>
      <c r="AG942" s="8">
        <f>AE942/AF941</f>
        <v>0.99817184643510026</v>
      </c>
      <c r="AH942" s="8">
        <f>Z942*AG942*AG941*AG940*AG939</f>
        <v>9.115866057815639</v>
      </c>
      <c r="AI942" s="19">
        <f t="shared" si="972"/>
        <v>44.445958351124517</v>
      </c>
    </row>
    <row r="943" spans="2:35" x14ac:dyDescent="0.25">
      <c r="B943" s="31">
        <v>35</v>
      </c>
      <c r="C943" s="48">
        <f t="shared" si="963"/>
        <v>43.249802028829208</v>
      </c>
      <c r="D943" s="31">
        <f t="shared" si="964"/>
        <v>2.1622805972491279</v>
      </c>
      <c r="K943" s="13"/>
      <c r="L943" s="6">
        <v>35</v>
      </c>
      <c r="M943" s="1">
        <v>27.95</v>
      </c>
      <c r="N943" s="7">
        <f t="shared" si="965"/>
        <v>26.97</v>
      </c>
      <c r="O943" s="26">
        <v>36.31</v>
      </c>
      <c r="P943" s="26">
        <v>35.81</v>
      </c>
      <c r="Q943" s="3"/>
      <c r="R943" s="8">
        <f t="shared" si="966"/>
        <v>9.3400000000000034</v>
      </c>
      <c r="S943" s="8">
        <f t="shared" si="967"/>
        <v>8.8400000000000034</v>
      </c>
      <c r="T943" s="8">
        <f>R943/S942</f>
        <v>1.0119176598049837</v>
      </c>
      <c r="U943" s="8">
        <f>M943*T943*T942*T941*T940*T939</f>
        <v>22.739491068663391</v>
      </c>
      <c r="V943" s="19">
        <f t="shared" si="968"/>
        <v>48.433420806524794</v>
      </c>
      <c r="W943" s="13"/>
      <c r="X943" s="13"/>
      <c r="Y943" s="6">
        <v>35</v>
      </c>
      <c r="Z943" s="1">
        <v>9.27</v>
      </c>
      <c r="AA943" s="7">
        <f t="shared" si="969"/>
        <v>25.84</v>
      </c>
      <c r="AB943" s="26">
        <v>35.39</v>
      </c>
      <c r="AC943" s="26">
        <v>34.25</v>
      </c>
      <c r="AD943" s="3"/>
      <c r="AE943" s="8">
        <f t="shared" si="970"/>
        <v>9.5500000000000007</v>
      </c>
      <c r="AF943" s="8">
        <f t="shared" si="971"/>
        <v>8.41</v>
      </c>
      <c r="AG943" s="8">
        <f>AE943/AF942</f>
        <v>1.0105820105820107</v>
      </c>
      <c r="AH943" s="8">
        <f>Z943*AG943*AG942*AG941*AG940*AG939</f>
        <v>8.5569440287912517</v>
      </c>
      <c r="AI943" s="19">
        <f t="shared" si="972"/>
        <v>41.720838755686252</v>
      </c>
    </row>
    <row r="944" spans="2:35" x14ac:dyDescent="0.25">
      <c r="B944" s="31">
        <v>42</v>
      </c>
      <c r="C944" s="78">
        <f t="shared" si="963"/>
        <v>37.567820102415546</v>
      </c>
      <c r="D944" s="31">
        <f t="shared" si="964"/>
        <v>1.006460764362753</v>
      </c>
      <c r="K944" s="13"/>
      <c r="L944" s="6">
        <v>42</v>
      </c>
      <c r="M944" s="1">
        <v>24.05</v>
      </c>
      <c r="N944" s="7">
        <f t="shared" si="965"/>
        <v>26.97</v>
      </c>
      <c r="O944" s="26">
        <v>35.83</v>
      </c>
      <c r="P944" s="26">
        <v>35.26</v>
      </c>
      <c r="Q944" s="3"/>
      <c r="R944" s="8">
        <f t="shared" si="966"/>
        <v>8.86</v>
      </c>
      <c r="S944" s="8">
        <f t="shared" si="967"/>
        <v>8.2899999999999991</v>
      </c>
      <c r="T944" s="8">
        <f>R944/S943</f>
        <v>1.0022624434389136</v>
      </c>
      <c r="U944" s="8">
        <f>M944*T944*T943*T942*T941*T940*T939</f>
        <v>19.610807013914631</v>
      </c>
      <c r="V944" s="19">
        <f t="shared" si="968"/>
        <v>41.769557005142978</v>
      </c>
      <c r="W944" s="13"/>
      <c r="X944" s="13"/>
      <c r="Y944" s="6">
        <v>42</v>
      </c>
      <c r="Z944" s="1">
        <v>8.16</v>
      </c>
      <c r="AA944" s="7">
        <f t="shared" si="969"/>
        <v>25.84</v>
      </c>
      <c r="AB944" s="26">
        <v>34.28</v>
      </c>
      <c r="AC944" s="26">
        <v>33.21</v>
      </c>
      <c r="AD944" s="3"/>
      <c r="AE944" s="8">
        <f t="shared" si="970"/>
        <v>8.4400000000000013</v>
      </c>
      <c r="AF944" s="8">
        <f t="shared" si="971"/>
        <v>7.370000000000001</v>
      </c>
      <c r="AG944" s="8">
        <f>AE944/AF943</f>
        <v>1.0035671819262784</v>
      </c>
      <c r="AH944" s="8">
        <f>Z944*AG944*AG943*AG942*AG941*AG940*AG939</f>
        <v>7.5591953130290666</v>
      </c>
      <c r="AI944" s="19">
        <f t="shared" si="972"/>
        <v>36.856144870936447</v>
      </c>
    </row>
    <row r="945" spans="1:35" x14ac:dyDescent="0.25">
      <c r="K945" s="13"/>
      <c r="L945" s="34"/>
      <c r="M945" s="75" t="s">
        <v>79</v>
      </c>
      <c r="N945" s="18"/>
      <c r="O945" s="18"/>
      <c r="P945" s="18"/>
      <c r="Q945" s="18"/>
      <c r="R945" s="33"/>
      <c r="S945" s="33"/>
      <c r="T945" s="45">
        <f>SUM(T939:T944)</f>
        <v>5.8207609267952201</v>
      </c>
      <c r="U945" s="33"/>
      <c r="V945" s="32"/>
      <c r="W945" s="13"/>
      <c r="X945" s="13"/>
      <c r="Y945" s="34"/>
      <c r="Z945" s="18"/>
      <c r="AA945" s="18"/>
      <c r="AB945" s="18"/>
      <c r="AC945" s="18"/>
      <c r="AD945" s="18"/>
      <c r="AE945" s="33"/>
      <c r="AF945" s="33"/>
      <c r="AG945" s="45">
        <f>SUM(AG939:AG944)</f>
        <v>5.9285878696549954</v>
      </c>
      <c r="AH945" s="33"/>
      <c r="AI945" s="32"/>
    </row>
    <row r="946" spans="1:35" ht="15.75" thickBot="1" x14ac:dyDescent="0.3"/>
    <row r="947" spans="1:35" ht="15.75" thickBot="1" x14ac:dyDescent="0.3">
      <c r="A947" s="35">
        <v>46</v>
      </c>
      <c r="B947" s="35" t="s">
        <v>76</v>
      </c>
      <c r="C947" s="35"/>
      <c r="D947" s="35"/>
      <c r="E947" s="35"/>
      <c r="F947" s="35"/>
      <c r="G947" s="35"/>
      <c r="H947" s="35"/>
      <c r="I947" s="35"/>
      <c r="J947" s="35"/>
      <c r="K947" s="15">
        <v>7000</v>
      </c>
      <c r="L947" s="93">
        <v>37031</v>
      </c>
      <c r="M947" s="94"/>
      <c r="N947" s="94"/>
      <c r="O947" s="94"/>
      <c r="P947" s="94"/>
      <c r="Q947" s="94"/>
      <c r="R947" s="94"/>
      <c r="S947" s="94"/>
      <c r="T947" s="94"/>
      <c r="U947" s="94"/>
      <c r="V947" s="95"/>
      <c r="W947" s="13"/>
      <c r="X947" s="15">
        <v>7001</v>
      </c>
      <c r="Y947" s="93">
        <v>37032</v>
      </c>
      <c r="Z947" s="94"/>
      <c r="AA947" s="94"/>
      <c r="AB947" s="94"/>
      <c r="AC947" s="94"/>
      <c r="AD947" s="94"/>
      <c r="AE947" s="94"/>
      <c r="AF947" s="94"/>
      <c r="AG947" s="94"/>
      <c r="AH947" s="94"/>
      <c r="AI947" s="95"/>
    </row>
    <row r="948" spans="1:35" ht="57" x14ac:dyDescent="0.25">
      <c r="B948" s="31" t="s">
        <v>52</v>
      </c>
      <c r="C948" s="31" t="s">
        <v>49</v>
      </c>
      <c r="D948" s="31" t="s">
        <v>50</v>
      </c>
      <c r="K948" s="13"/>
      <c r="L948" s="10" t="s">
        <v>0</v>
      </c>
      <c r="M948" s="11" t="s">
        <v>1</v>
      </c>
      <c r="N948" s="11" t="s">
        <v>2</v>
      </c>
      <c r="O948" s="11" t="s">
        <v>3</v>
      </c>
      <c r="P948" s="12" t="s">
        <v>4</v>
      </c>
      <c r="Q948" s="12" t="s">
        <v>5</v>
      </c>
      <c r="R948" s="11" t="s">
        <v>9</v>
      </c>
      <c r="S948" s="11" t="s">
        <v>10</v>
      </c>
      <c r="T948" s="11" t="s">
        <v>6</v>
      </c>
      <c r="U948" s="11" t="s">
        <v>7</v>
      </c>
      <c r="V948" s="5" t="s">
        <v>8</v>
      </c>
      <c r="W948" s="13"/>
      <c r="X948" s="13"/>
      <c r="Y948" s="10" t="s">
        <v>0</v>
      </c>
      <c r="Z948" s="11" t="s">
        <v>1</v>
      </c>
      <c r="AA948" s="11" t="s">
        <v>2</v>
      </c>
      <c r="AB948" s="11" t="s">
        <v>3</v>
      </c>
      <c r="AC948" s="12" t="s">
        <v>4</v>
      </c>
      <c r="AD948" s="12" t="s">
        <v>5</v>
      </c>
      <c r="AE948" s="11" t="s">
        <v>9</v>
      </c>
      <c r="AF948" s="11" t="s">
        <v>10</v>
      </c>
      <c r="AG948" s="11" t="s">
        <v>6</v>
      </c>
      <c r="AH948" s="11" t="s">
        <v>7</v>
      </c>
      <c r="AI948" s="5" t="s">
        <v>8</v>
      </c>
    </row>
    <row r="949" spans="1:35" x14ac:dyDescent="0.25">
      <c r="B949" s="31">
        <v>0</v>
      </c>
      <c r="C949" s="48">
        <f>AVERAGE(V949,V959)</f>
        <v>100</v>
      </c>
      <c r="D949" s="31">
        <f>STDEV(V949,V959)</f>
        <v>1.4210854715202004E-14</v>
      </c>
      <c r="K949" s="13"/>
      <c r="L949" s="6">
        <v>0</v>
      </c>
      <c r="M949" s="26">
        <v>46.16</v>
      </c>
      <c r="N949" s="1">
        <v>27.54</v>
      </c>
      <c r="O949" s="9"/>
      <c r="P949" s="26">
        <v>42.32</v>
      </c>
      <c r="Q949" s="7">
        <f>P949-N949</f>
        <v>14.780000000000001</v>
      </c>
      <c r="R949" s="2"/>
      <c r="S949" s="2"/>
      <c r="T949" s="2"/>
      <c r="U949" s="8">
        <f>M949</f>
        <v>46.16</v>
      </c>
      <c r="V949" s="19">
        <f>100*U949/$M$949</f>
        <v>100.00000000000001</v>
      </c>
      <c r="W949" s="13"/>
      <c r="X949" s="13"/>
      <c r="Y949" s="6">
        <v>0</v>
      </c>
      <c r="Z949" s="1">
        <v>20.55</v>
      </c>
      <c r="AA949" s="26">
        <v>25.35</v>
      </c>
      <c r="AB949" s="9"/>
      <c r="AC949" s="26">
        <v>40.92</v>
      </c>
      <c r="AD949" s="7">
        <f>AC949-AA949</f>
        <v>15.57</v>
      </c>
      <c r="AE949" s="2"/>
      <c r="AF949" s="2"/>
      <c r="AG949" s="2"/>
      <c r="AH949" s="8">
        <f>Z949</f>
        <v>20.55</v>
      </c>
      <c r="AI949" s="19">
        <f>100*AH949/$Z$949</f>
        <v>100</v>
      </c>
    </row>
    <row r="950" spans="1:35" x14ac:dyDescent="0.25">
      <c r="B950" s="31">
        <v>7</v>
      </c>
      <c r="C950" s="78">
        <f t="shared" ref="C950:C955" si="973">AVERAGE(V950,V960)</f>
        <v>68.191188658015307</v>
      </c>
      <c r="D950" s="31">
        <f t="shared" ref="D950:D955" si="974">STDEV(V950,V960)</f>
        <v>0.14791290455650105</v>
      </c>
      <c r="K950" s="13"/>
      <c r="L950" s="73">
        <v>8</v>
      </c>
      <c r="M950" s="1">
        <v>39.42</v>
      </c>
      <c r="N950" s="7">
        <f t="shared" ref="N950:N955" si="975">N949</f>
        <v>27.54</v>
      </c>
      <c r="O950" s="27">
        <v>39.36</v>
      </c>
      <c r="P950" s="26">
        <v>39</v>
      </c>
      <c r="Q950" s="3"/>
      <c r="R950" s="8">
        <f t="shared" ref="R950:R955" si="976">O950-N950</f>
        <v>11.82</v>
      </c>
      <c r="S950" s="8">
        <f t="shared" ref="S950:S956" si="977">P950-N950</f>
        <v>11.46</v>
      </c>
      <c r="T950" s="8">
        <f>R950/Q949</f>
        <v>0.79972936400541272</v>
      </c>
      <c r="U950" s="8">
        <f>M950*T950</f>
        <v>31.525331529093371</v>
      </c>
      <c r="V950" s="19">
        <f t="shared" ref="V950:V955" si="978">100*U950/$M$949</f>
        <v>68.295778875852207</v>
      </c>
      <c r="W950" s="13"/>
      <c r="X950" s="13"/>
      <c r="Y950" s="73">
        <v>8</v>
      </c>
      <c r="Z950" s="1">
        <v>14.43</v>
      </c>
      <c r="AA950" s="7">
        <f t="shared" ref="AA950:AA955" si="979">AA949</f>
        <v>25.35</v>
      </c>
      <c r="AB950" s="27">
        <v>39.630000000000003</v>
      </c>
      <c r="AC950" s="26">
        <v>38.869999999999997</v>
      </c>
      <c r="AD950" s="3"/>
      <c r="AE950" s="8">
        <f t="shared" ref="AE950:AE955" si="980">AB950-AA950</f>
        <v>14.280000000000001</v>
      </c>
      <c r="AF950" s="8">
        <f t="shared" ref="AF950:AF955" si="981">AC950-AA950</f>
        <v>13.519999999999996</v>
      </c>
      <c r="AG950" s="8">
        <f>AE950/AD949</f>
        <v>0.91714836223506746</v>
      </c>
      <c r="AH950" s="8">
        <f>Z950*AG950</f>
        <v>13.234450867052024</v>
      </c>
      <c r="AI950" s="19">
        <f t="shared" ref="AI950:AI955" si="982">100*AH950/$Z$949</f>
        <v>64.401220764243419</v>
      </c>
    </row>
    <row r="951" spans="1:35" x14ac:dyDescent="0.25">
      <c r="B951" s="31">
        <v>14</v>
      </c>
      <c r="C951" s="48">
        <f t="shared" si="973"/>
        <v>59.577368136111033</v>
      </c>
      <c r="D951" s="31">
        <f t="shared" si="974"/>
        <v>0.37325256705629722</v>
      </c>
      <c r="K951" s="13"/>
      <c r="L951" s="6">
        <v>14</v>
      </c>
      <c r="M951" s="1">
        <v>34.51</v>
      </c>
      <c r="N951" s="7">
        <f t="shared" si="975"/>
        <v>27.54</v>
      </c>
      <c r="O951" s="27">
        <v>39.01</v>
      </c>
      <c r="P951" s="26">
        <v>38.479999999999997</v>
      </c>
      <c r="Q951" s="3"/>
      <c r="R951" s="8">
        <f t="shared" si="976"/>
        <v>11.469999999999999</v>
      </c>
      <c r="S951" s="8">
        <f t="shared" si="977"/>
        <v>10.939999999999998</v>
      </c>
      <c r="T951" s="8">
        <f>R951/S950</f>
        <v>1.00087260034904</v>
      </c>
      <c r="U951" s="8">
        <f>M951*T950*T951</f>
        <v>27.622742952482831</v>
      </c>
      <c r="V951" s="19">
        <f t="shared" si="978"/>
        <v>59.841297557371824</v>
      </c>
      <c r="W951" s="13"/>
      <c r="X951" s="13"/>
      <c r="Y951" s="6">
        <v>14</v>
      </c>
      <c r="Z951" s="1">
        <v>12.91</v>
      </c>
      <c r="AA951" s="7">
        <f t="shared" si="979"/>
        <v>25.35</v>
      </c>
      <c r="AB951" s="27">
        <v>38.869999999999997</v>
      </c>
      <c r="AC951" s="26">
        <v>37.799999999999997</v>
      </c>
      <c r="AD951" s="3"/>
      <c r="AE951" s="8">
        <f t="shared" si="980"/>
        <v>13.519999999999996</v>
      </c>
      <c r="AF951" s="8">
        <f t="shared" si="981"/>
        <v>12.449999999999996</v>
      </c>
      <c r="AG951" s="8">
        <f>AE951/AF950</f>
        <v>1</v>
      </c>
      <c r="AH951" s="8">
        <f>Z951*AG950*AG951</f>
        <v>11.840385356454721</v>
      </c>
      <c r="AI951" s="19">
        <f t="shared" si="982"/>
        <v>57.617446990047306</v>
      </c>
    </row>
    <row r="952" spans="1:35" x14ac:dyDescent="0.25">
      <c r="B952" s="31">
        <v>21</v>
      </c>
      <c r="C952" s="48">
        <f t="shared" si="973"/>
        <v>55.864243524153331</v>
      </c>
      <c r="D952" s="31">
        <f t="shared" si="974"/>
        <v>1.7416332295854888</v>
      </c>
      <c r="K952" s="13"/>
      <c r="L952" s="6">
        <v>21</v>
      </c>
      <c r="M952" s="1">
        <v>32.54</v>
      </c>
      <c r="N952" s="7">
        <f t="shared" si="975"/>
        <v>27.54</v>
      </c>
      <c r="O952" s="27">
        <v>38.61</v>
      </c>
      <c r="P952" s="26">
        <v>38.07</v>
      </c>
      <c r="Q952" s="3"/>
      <c r="R952" s="8">
        <f t="shared" si="976"/>
        <v>11.07</v>
      </c>
      <c r="S952" s="8">
        <f t="shared" si="977"/>
        <v>10.530000000000001</v>
      </c>
      <c r="T952" s="8">
        <f>R952/S951</f>
        <v>1.0118829981718467</v>
      </c>
      <c r="U952" s="8">
        <f>M952*T952*T951*T950</f>
        <v>26.355404750627017</v>
      </c>
      <c r="V952" s="19">
        <f t="shared" si="978"/>
        <v>57.095764191133057</v>
      </c>
      <c r="W952" s="13"/>
      <c r="X952" s="13"/>
      <c r="Y952" s="6">
        <v>21</v>
      </c>
      <c r="Z952" s="1">
        <v>11.56</v>
      </c>
      <c r="AA952" s="7">
        <f t="shared" si="979"/>
        <v>25.35</v>
      </c>
      <c r="AB952" s="27">
        <v>37.909999999999997</v>
      </c>
      <c r="AC952" s="26">
        <v>37.06</v>
      </c>
      <c r="AD952" s="3"/>
      <c r="AE952" s="8">
        <f t="shared" si="980"/>
        <v>12.559999999999995</v>
      </c>
      <c r="AF952" s="8">
        <f t="shared" si="981"/>
        <v>11.71</v>
      </c>
      <c r="AG952" s="8">
        <f>AE952/AF951</f>
        <v>1.0088353413654618</v>
      </c>
      <c r="AH952" s="8">
        <f>Z952*AG952*AG951*AG950</f>
        <v>10.695909433495059</v>
      </c>
      <c r="AI952" s="19">
        <f t="shared" si="982"/>
        <v>52.048221087567192</v>
      </c>
    </row>
    <row r="953" spans="1:35" x14ac:dyDescent="0.25">
      <c r="B953" s="31">
        <v>28</v>
      </c>
      <c r="C953" s="48">
        <f t="shared" si="973"/>
        <v>52.231465592486032</v>
      </c>
      <c r="D953" s="31">
        <f t="shared" si="974"/>
        <v>3.9262600352857704</v>
      </c>
      <c r="K953" s="13"/>
      <c r="L953" s="6">
        <v>28</v>
      </c>
      <c r="M953" s="1">
        <v>31.59</v>
      </c>
      <c r="N953" s="7">
        <f t="shared" si="975"/>
        <v>27.54</v>
      </c>
      <c r="O953" s="26">
        <v>37.99</v>
      </c>
      <c r="P953" s="37">
        <v>37.369999999999997</v>
      </c>
      <c r="Q953" s="3"/>
      <c r="R953" s="8">
        <f t="shared" si="976"/>
        <v>10.450000000000003</v>
      </c>
      <c r="S953" s="8">
        <f t="shared" si="977"/>
        <v>9.8299999999999983</v>
      </c>
      <c r="T953" s="8">
        <f>R953/S952</f>
        <v>0.9924026590693259</v>
      </c>
      <c r="U953" s="8">
        <f>M953*T953*T952*T951*T950</f>
        <v>25.391577717644655</v>
      </c>
      <c r="V953" s="19">
        <f t="shared" si="978"/>
        <v>55.007750688138337</v>
      </c>
      <c r="W953" s="13"/>
      <c r="X953" s="13"/>
      <c r="Y953" s="6">
        <v>28</v>
      </c>
      <c r="Z953" s="1">
        <v>10.42</v>
      </c>
      <c r="AA953" s="7">
        <f t="shared" si="979"/>
        <v>25.35</v>
      </c>
      <c r="AB953" s="26">
        <v>36.979999999999997</v>
      </c>
      <c r="AC953" s="26">
        <v>35.6</v>
      </c>
      <c r="AD953" s="3"/>
      <c r="AE953" s="8">
        <f t="shared" si="980"/>
        <v>11.629999999999995</v>
      </c>
      <c r="AF953" s="8">
        <f t="shared" si="981"/>
        <v>10.25</v>
      </c>
      <c r="AG953" s="8">
        <f>AE953/AF952</f>
        <v>0.99316823228010198</v>
      </c>
      <c r="AH953" s="8">
        <f>Z953*AG953*AG952*AG951*AG950</f>
        <v>9.5752566074476064</v>
      </c>
      <c r="AI953" s="19">
        <f t="shared" si="982"/>
        <v>46.594922663978622</v>
      </c>
    </row>
    <row r="954" spans="1:35" x14ac:dyDescent="0.25">
      <c r="B954" s="31">
        <v>35</v>
      </c>
      <c r="C954" s="48">
        <f t="shared" si="973"/>
        <v>47.83742132044636</v>
      </c>
      <c r="D954" s="31">
        <f t="shared" si="974"/>
        <v>3.0007417206143723</v>
      </c>
      <c r="K954" s="13"/>
      <c r="L954" s="6">
        <v>35</v>
      </c>
      <c r="M954" s="1">
        <v>27.65</v>
      </c>
      <c r="N954" s="7">
        <f t="shared" si="975"/>
        <v>27.54</v>
      </c>
      <c r="O954" s="37">
        <v>37.74</v>
      </c>
      <c r="P954" s="26">
        <v>37.229999999999997</v>
      </c>
      <c r="Q954" s="3"/>
      <c r="R954" s="8">
        <f t="shared" si="976"/>
        <v>10.200000000000003</v>
      </c>
      <c r="S954" s="8">
        <f t="shared" si="977"/>
        <v>9.6899999999999977</v>
      </c>
      <c r="T954" s="44">
        <f>R954/S953</f>
        <v>1.0376398779247207</v>
      </c>
      <c r="U954" s="8">
        <f>M954*T954*T953*T952*T951*T950</f>
        <v>23.061197250077289</v>
      </c>
      <c r="V954" s="19">
        <f t="shared" si="978"/>
        <v>49.959266139682171</v>
      </c>
      <c r="W954" s="13"/>
      <c r="X954" s="13"/>
      <c r="Y954" s="6">
        <v>35</v>
      </c>
      <c r="Z954" s="1">
        <v>9.24</v>
      </c>
      <c r="AA954" s="7">
        <f t="shared" si="979"/>
        <v>25.35</v>
      </c>
      <c r="AB954" s="26">
        <v>35.69</v>
      </c>
      <c r="AC954" s="26">
        <v>34.65</v>
      </c>
      <c r="AD954" s="3"/>
      <c r="AE954" s="8">
        <f t="shared" si="980"/>
        <v>10.339999999999996</v>
      </c>
      <c r="AF954" s="8">
        <f t="shared" si="981"/>
        <v>9.2999999999999972</v>
      </c>
      <c r="AG954" s="8">
        <f>AE954/AF953</f>
        <v>1.0087804878048776</v>
      </c>
      <c r="AH954" s="8">
        <f>Z954*AG954*AG953*AG952*AG951*AG950</f>
        <v>8.5654729337214182</v>
      </c>
      <c r="AI954" s="19">
        <f t="shared" si="982"/>
        <v>41.681133497427822</v>
      </c>
    </row>
    <row r="955" spans="1:35" x14ac:dyDescent="0.25">
      <c r="B955" s="31">
        <v>42</v>
      </c>
      <c r="C955" s="78">
        <f t="shared" si="973"/>
        <v>46.147634851238394</v>
      </c>
      <c r="D955" s="31">
        <f t="shared" si="974"/>
        <v>1.9225523173429011</v>
      </c>
      <c r="K955" s="13"/>
      <c r="L955" s="73">
        <v>41</v>
      </c>
      <c r="M955" s="1">
        <v>26.32</v>
      </c>
      <c r="N955" s="7">
        <f t="shared" si="975"/>
        <v>27.54</v>
      </c>
      <c r="O955" s="26">
        <v>37.22</v>
      </c>
      <c r="P955" s="26">
        <v>36.590000000000003</v>
      </c>
      <c r="Q955" s="3"/>
      <c r="R955" s="8">
        <f t="shared" si="976"/>
        <v>9.68</v>
      </c>
      <c r="S955" s="8">
        <f t="shared" si="977"/>
        <v>9.0500000000000043</v>
      </c>
      <c r="T955" s="8">
        <f>R955/S954</f>
        <v>0.99896800825593413</v>
      </c>
      <c r="U955" s="8">
        <f>M955*T955*T954*T953*T952*T951*T950</f>
        <v>21.929270266139259</v>
      </c>
      <c r="V955" s="19">
        <f t="shared" si="978"/>
        <v>47.507084632017467</v>
      </c>
      <c r="W955" s="13"/>
      <c r="X955" s="13"/>
      <c r="Y955" s="73">
        <v>41</v>
      </c>
      <c r="Z955" s="1">
        <v>8.82</v>
      </c>
      <c r="AA955" s="7">
        <f t="shared" si="979"/>
        <v>25.35</v>
      </c>
      <c r="AB955" s="26">
        <v>34.69</v>
      </c>
      <c r="AC955" s="26">
        <v>33.61</v>
      </c>
      <c r="AD955" s="3"/>
      <c r="AE955" s="8">
        <f t="shared" si="980"/>
        <v>9.3399999999999963</v>
      </c>
      <c r="AF955" s="8">
        <f t="shared" si="981"/>
        <v>8.259999999999998</v>
      </c>
      <c r="AG955" s="8">
        <f>AE955/AF954</f>
        <v>1.0043010752688171</v>
      </c>
      <c r="AH955" s="8">
        <f>Z955*AG955*AG954*AG953*AG952*AG951*AG950</f>
        <v>8.2112994194531712</v>
      </c>
      <c r="AI955" s="19">
        <f t="shared" si="982"/>
        <v>39.957661408531244</v>
      </c>
    </row>
    <row r="956" spans="1:35" ht="15.75" thickBot="1" x14ac:dyDescent="0.3">
      <c r="K956" s="13"/>
      <c r="L956" s="34"/>
      <c r="M956" s="18"/>
      <c r="N956" s="18">
        <f>37.99-37.53</f>
        <v>0.46000000000000085</v>
      </c>
      <c r="O956" s="18">
        <f>0.1805+0.1845</f>
        <v>0.36499999999999999</v>
      </c>
      <c r="P956" s="18"/>
      <c r="Q956" s="18"/>
      <c r="R956" s="33"/>
      <c r="S956" s="33">
        <f t="shared" si="977"/>
        <v>-0.46000000000000085</v>
      </c>
      <c r="T956" s="45">
        <f>SUM(T950:T955)</f>
        <v>5.8414955077762798</v>
      </c>
      <c r="U956" s="33"/>
      <c r="V956" s="32"/>
      <c r="W956" s="13"/>
      <c r="X956" s="13"/>
      <c r="Y956" s="34"/>
      <c r="Z956" s="18"/>
      <c r="AA956" s="18"/>
      <c r="AB956" s="18"/>
      <c r="AC956" s="18"/>
      <c r="AD956" s="18"/>
      <c r="AE956" s="33"/>
      <c r="AF956" s="33"/>
      <c r="AG956" s="45">
        <f>SUM(AG950:AG955)</f>
        <v>5.9322334989543259</v>
      </c>
      <c r="AH956" s="33"/>
      <c r="AI956" s="32"/>
    </row>
    <row r="957" spans="1:35" ht="15.75" thickBot="1" x14ac:dyDescent="0.3">
      <c r="K957" s="15">
        <v>7000</v>
      </c>
      <c r="L957" s="93">
        <v>37033</v>
      </c>
      <c r="M957" s="94"/>
      <c r="N957" s="94"/>
      <c r="O957" s="94"/>
      <c r="P957" s="94"/>
      <c r="Q957" s="94"/>
      <c r="R957" s="94"/>
      <c r="S957" s="94"/>
      <c r="T957" s="94"/>
      <c r="U957" s="94"/>
      <c r="V957" s="95"/>
      <c r="W957" s="13"/>
      <c r="X957" s="15">
        <v>7001</v>
      </c>
      <c r="Y957" s="93">
        <v>37034</v>
      </c>
      <c r="Z957" s="94"/>
      <c r="AA957" s="94"/>
      <c r="AB957" s="94"/>
      <c r="AC957" s="94"/>
      <c r="AD957" s="94"/>
      <c r="AE957" s="94"/>
      <c r="AF957" s="94"/>
      <c r="AG957" s="94"/>
      <c r="AH957" s="94"/>
      <c r="AI957" s="95"/>
    </row>
    <row r="958" spans="1:35" ht="57" x14ac:dyDescent="0.25">
      <c r="B958" s="31" t="s">
        <v>51</v>
      </c>
      <c r="C958" s="31" t="s">
        <v>49</v>
      </c>
      <c r="D958" s="31" t="s">
        <v>50</v>
      </c>
      <c r="K958" s="13"/>
      <c r="L958" s="10" t="s">
        <v>0</v>
      </c>
      <c r="M958" s="11" t="s">
        <v>1</v>
      </c>
      <c r="N958" s="11" t="s">
        <v>2</v>
      </c>
      <c r="O958" s="11" t="s">
        <v>3</v>
      </c>
      <c r="P958" s="12" t="s">
        <v>4</v>
      </c>
      <c r="Q958" s="12" t="s">
        <v>5</v>
      </c>
      <c r="R958" s="11" t="s">
        <v>9</v>
      </c>
      <c r="S958" s="11" t="s">
        <v>10</v>
      </c>
      <c r="T958" s="11" t="s">
        <v>6</v>
      </c>
      <c r="U958" s="11" t="s">
        <v>7</v>
      </c>
      <c r="V958" s="5" t="s">
        <v>8</v>
      </c>
      <c r="W958" s="13"/>
      <c r="X958" s="13"/>
      <c r="Y958" s="10" t="s">
        <v>0</v>
      </c>
      <c r="Z958" s="11" t="s">
        <v>1</v>
      </c>
      <c r="AA958" s="11" t="s">
        <v>2</v>
      </c>
      <c r="AB958" s="11" t="s">
        <v>3</v>
      </c>
      <c r="AC958" s="12" t="s">
        <v>4</v>
      </c>
      <c r="AD958" s="12" t="s">
        <v>5</v>
      </c>
      <c r="AE958" s="11" t="s">
        <v>9</v>
      </c>
      <c r="AF958" s="11" t="s">
        <v>10</v>
      </c>
      <c r="AG958" s="11" t="s">
        <v>6</v>
      </c>
      <c r="AH958" s="11" t="s">
        <v>7</v>
      </c>
      <c r="AI958" s="5" t="s">
        <v>8</v>
      </c>
    </row>
    <row r="959" spans="1:35" x14ac:dyDescent="0.25">
      <c r="B959" s="31">
        <v>0</v>
      </c>
      <c r="C959" s="48">
        <f>AVERAGE(AI949,AI959)</f>
        <v>100</v>
      </c>
      <c r="D959" s="31">
        <f>STDEV(AI949,AI959)</f>
        <v>0</v>
      </c>
      <c r="K959" s="13"/>
      <c r="L959" s="6">
        <v>0</v>
      </c>
      <c r="M959" s="1">
        <v>46.63</v>
      </c>
      <c r="N959" s="26">
        <v>26.01</v>
      </c>
      <c r="O959" s="9"/>
      <c r="P959" s="26">
        <v>39.380000000000003</v>
      </c>
      <c r="Q959" s="7">
        <f>P959-N959</f>
        <v>13.370000000000001</v>
      </c>
      <c r="R959" s="2"/>
      <c r="S959" s="2"/>
      <c r="T959" s="2"/>
      <c r="U959" s="8">
        <f>M959</f>
        <v>46.63</v>
      </c>
      <c r="V959" s="19">
        <f>100*U959/$M$959</f>
        <v>100</v>
      </c>
      <c r="W959" s="13"/>
      <c r="X959" s="13"/>
      <c r="Y959" s="6">
        <v>0</v>
      </c>
      <c r="Z959" s="1">
        <v>20.84</v>
      </c>
      <c r="AA959" s="26">
        <v>25.27</v>
      </c>
      <c r="AB959" s="9"/>
      <c r="AC959" s="26">
        <v>42.09</v>
      </c>
      <c r="AD959" s="7">
        <f>AC959-AA959</f>
        <v>16.820000000000004</v>
      </c>
      <c r="AE959" s="2"/>
      <c r="AF959" s="2"/>
      <c r="AG959" s="2"/>
      <c r="AH959" s="8">
        <f>Z959</f>
        <v>20.84</v>
      </c>
      <c r="AI959" s="19">
        <f>100*AH959/$Z$959</f>
        <v>100</v>
      </c>
    </row>
    <row r="960" spans="1:35" x14ac:dyDescent="0.25">
      <c r="B960" s="31">
        <v>7</v>
      </c>
      <c r="C960" s="78">
        <f t="shared" ref="C960:C965" si="983">AVERAGE(AI950,AI960)</f>
        <v>65.17384967087628</v>
      </c>
      <c r="D960" s="31">
        <f t="shared" ref="D960:D965" si="984">STDEV(AI950,AI960)</f>
        <v>1.0926622784416971</v>
      </c>
      <c r="K960" s="13"/>
      <c r="L960" s="6">
        <v>7</v>
      </c>
      <c r="M960" s="1">
        <v>39.82</v>
      </c>
      <c r="N960" s="7">
        <f t="shared" ref="N960:N965" si="985">N959</f>
        <v>26.01</v>
      </c>
      <c r="O960" s="27">
        <v>36.67</v>
      </c>
      <c r="P960" s="26">
        <v>36.39</v>
      </c>
      <c r="Q960" s="3"/>
      <c r="R960" s="8">
        <f t="shared" ref="R960:R965" si="986">O960-N960</f>
        <v>10.66</v>
      </c>
      <c r="S960" s="8">
        <f t="shared" ref="S960:S965" si="987">P960-N960</f>
        <v>10.379999999999999</v>
      </c>
      <c r="T960" s="8">
        <f>R960/Q959</f>
        <v>0.79730740463724747</v>
      </c>
      <c r="U960" s="8">
        <f>M960*T960</f>
        <v>31.748780852655194</v>
      </c>
      <c r="V960" s="19">
        <f t="shared" ref="V960:V965" si="988">100*U960/$M$959</f>
        <v>68.086598440178406</v>
      </c>
      <c r="W960" s="13"/>
      <c r="X960" s="13"/>
      <c r="Y960" s="6">
        <v>7</v>
      </c>
      <c r="Z960" s="1">
        <v>15.03</v>
      </c>
      <c r="AA960" s="7">
        <f t="shared" ref="AA960:AA965" si="989">AA959</f>
        <v>25.27</v>
      </c>
      <c r="AB960" s="27">
        <v>40.65</v>
      </c>
      <c r="AC960" s="26">
        <v>39.96</v>
      </c>
      <c r="AD960" s="3"/>
      <c r="AE960" s="8">
        <f t="shared" ref="AE960:AE965" si="990">AB960-AA960</f>
        <v>15.379999999999999</v>
      </c>
      <c r="AF960" s="8">
        <f t="shared" ref="AF960:AF965" si="991">AC960-AA960</f>
        <v>14.690000000000001</v>
      </c>
      <c r="AG960" s="8">
        <f>AE960/AD959</f>
        <v>0.91438763376932197</v>
      </c>
      <c r="AH960" s="8">
        <f>Z960*AG960</f>
        <v>13.743246135552909</v>
      </c>
      <c r="AI960" s="19">
        <f t="shared" ref="AI960:AI965" si="992">100*AH960/$Z$959</f>
        <v>65.946478577509154</v>
      </c>
    </row>
    <row r="961" spans="1:35" x14ac:dyDescent="0.25">
      <c r="B961" s="31">
        <v>14</v>
      </c>
      <c r="C961" s="48">
        <f t="shared" si="983"/>
        <v>56.582679327245849</v>
      </c>
      <c r="D961" s="31">
        <f t="shared" si="984"/>
        <v>1.4633824626389298</v>
      </c>
      <c r="K961" s="13"/>
      <c r="L961" s="6">
        <v>14</v>
      </c>
      <c r="M961" s="1">
        <v>34.26</v>
      </c>
      <c r="N961" s="7">
        <f t="shared" si="985"/>
        <v>26.01</v>
      </c>
      <c r="O961" s="27">
        <v>36.520000000000003</v>
      </c>
      <c r="P961" s="26">
        <v>36.049999999999997</v>
      </c>
      <c r="Q961" s="3"/>
      <c r="R961" s="8">
        <f t="shared" si="986"/>
        <v>10.510000000000002</v>
      </c>
      <c r="S961" s="8">
        <f t="shared" si="987"/>
        <v>10.039999999999996</v>
      </c>
      <c r="T961" s="8">
        <f>R961/S960</f>
        <v>1.0125240847784203</v>
      </c>
      <c r="U961" s="8">
        <f>M961*T960*T961</f>
        <v>27.657856472734665</v>
      </c>
      <c r="V961" s="19">
        <f t="shared" si="988"/>
        <v>59.313438714850236</v>
      </c>
      <c r="W961" s="13"/>
      <c r="X961" s="13"/>
      <c r="Y961" s="6">
        <v>14</v>
      </c>
      <c r="Z961" s="1">
        <v>12.6</v>
      </c>
      <c r="AA961" s="7">
        <f t="shared" si="989"/>
        <v>25.27</v>
      </c>
      <c r="AB961" s="27">
        <v>40.03</v>
      </c>
      <c r="AC961" s="26">
        <v>39.1</v>
      </c>
      <c r="AD961" s="3"/>
      <c r="AE961" s="8">
        <f t="shared" si="990"/>
        <v>14.760000000000002</v>
      </c>
      <c r="AF961" s="8">
        <f t="shared" si="991"/>
        <v>13.830000000000002</v>
      </c>
      <c r="AG961" s="8">
        <f>AE961/AF960</f>
        <v>1.0047651463580667</v>
      </c>
      <c r="AH961" s="8">
        <f>Z961*AG960*AG961</f>
        <v>11.576184790870212</v>
      </c>
      <c r="AI961" s="19">
        <f t="shared" si="992"/>
        <v>55.547911664444392</v>
      </c>
    </row>
    <row r="962" spans="1:35" x14ac:dyDescent="0.25">
      <c r="B962" s="31">
        <v>21</v>
      </c>
      <c r="C962" s="48">
        <f t="shared" si="983"/>
        <v>50.275709473591306</v>
      </c>
      <c r="D962" s="31">
        <f t="shared" si="984"/>
        <v>2.5067099639485182</v>
      </c>
      <c r="K962" s="13"/>
      <c r="L962" s="6">
        <v>21</v>
      </c>
      <c r="M962" s="1">
        <v>31.4</v>
      </c>
      <c r="N962" s="7">
        <f t="shared" si="985"/>
        <v>26.01</v>
      </c>
      <c r="O962" s="27">
        <v>36.1</v>
      </c>
      <c r="P962" s="26">
        <v>35.72</v>
      </c>
      <c r="Q962" s="3"/>
      <c r="R962" s="8">
        <f t="shared" si="986"/>
        <v>10.09</v>
      </c>
      <c r="S962" s="8">
        <f t="shared" si="987"/>
        <v>9.7099999999999973</v>
      </c>
      <c r="T962" s="8">
        <f>R962/S961</f>
        <v>1.0049800796812753</v>
      </c>
      <c r="U962" s="8">
        <f>M962*T962*T961*T960</f>
        <v>25.475238668300051</v>
      </c>
      <c r="V962" s="19">
        <f t="shared" si="988"/>
        <v>54.632722857173604</v>
      </c>
      <c r="W962" s="13"/>
      <c r="X962" s="13"/>
      <c r="Y962" s="6">
        <v>21</v>
      </c>
      <c r="Z962" s="1">
        <v>11.01</v>
      </c>
      <c r="AA962" s="7">
        <f t="shared" si="989"/>
        <v>25.27</v>
      </c>
      <c r="AB962" s="27">
        <v>39.090000000000003</v>
      </c>
      <c r="AC962" s="26">
        <v>38.25</v>
      </c>
      <c r="AD962" s="3"/>
      <c r="AE962" s="8">
        <f t="shared" si="990"/>
        <v>13.820000000000004</v>
      </c>
      <c r="AF962" s="8">
        <f t="shared" si="991"/>
        <v>12.98</v>
      </c>
      <c r="AG962" s="8">
        <f>AE962/AF961</f>
        <v>0.99927693420101249</v>
      </c>
      <c r="AH962" s="8">
        <f>Z962*AG962*AG961*AG960</f>
        <v>10.108066433943854</v>
      </c>
      <c r="AI962" s="19">
        <f t="shared" si="992"/>
        <v>48.503197859615426</v>
      </c>
    </row>
    <row r="963" spans="1:35" x14ac:dyDescent="0.25">
      <c r="B963" s="31">
        <v>28</v>
      </c>
      <c r="C963" s="48">
        <f t="shared" si="983"/>
        <v>44.470998421192505</v>
      </c>
      <c r="D963" s="31">
        <f t="shared" si="984"/>
        <v>3.0036824696011282</v>
      </c>
      <c r="K963" s="13"/>
      <c r="L963" s="6">
        <v>28</v>
      </c>
      <c r="M963" s="1">
        <v>28.72</v>
      </c>
      <c r="N963" s="7">
        <f t="shared" si="985"/>
        <v>26.01</v>
      </c>
      <c r="O963" s="26">
        <v>35.619999999999997</v>
      </c>
      <c r="P963" s="26">
        <v>35.17</v>
      </c>
      <c r="Q963" s="3"/>
      <c r="R963" s="8">
        <f t="shared" si="986"/>
        <v>9.6099999999999959</v>
      </c>
      <c r="S963" s="8">
        <f t="shared" si="987"/>
        <v>9.16</v>
      </c>
      <c r="T963" s="8">
        <f>R963/S962</f>
        <v>0.98970133882595246</v>
      </c>
      <c r="U963" s="8">
        <f>M963*T963*T962*T961*T960</f>
        <v>23.060950665673573</v>
      </c>
      <c r="V963" s="19">
        <f t="shared" si="988"/>
        <v>49.455180496833734</v>
      </c>
      <c r="W963" s="13"/>
      <c r="X963" s="13"/>
      <c r="Y963" s="6">
        <v>28</v>
      </c>
      <c r="Z963" s="1">
        <v>9.6199999999999992</v>
      </c>
      <c r="AA963" s="7">
        <f t="shared" si="989"/>
        <v>25.27</v>
      </c>
      <c r="AB963" s="26">
        <v>38.24</v>
      </c>
      <c r="AC963" s="26">
        <v>37.33</v>
      </c>
      <c r="AD963" s="3"/>
      <c r="AE963" s="8">
        <f t="shared" si="990"/>
        <v>12.970000000000002</v>
      </c>
      <c r="AF963" s="8">
        <f t="shared" si="991"/>
        <v>12.059999999999999</v>
      </c>
      <c r="AG963" s="8">
        <f>AE963/AF962</f>
        <v>0.99922958397534689</v>
      </c>
      <c r="AH963" s="8">
        <f>Z963*AG963*AG962*AG961*AG960</f>
        <v>8.8251302587798932</v>
      </c>
      <c r="AI963" s="19">
        <f t="shared" si="992"/>
        <v>42.347074178406395</v>
      </c>
    </row>
    <row r="964" spans="1:35" x14ac:dyDescent="0.25">
      <c r="B964" s="31">
        <v>35</v>
      </c>
      <c r="C964" s="48">
        <f t="shared" si="983"/>
        <v>40.305652716881184</v>
      </c>
      <c r="D964" s="31">
        <f t="shared" si="984"/>
        <v>1.945223574632587</v>
      </c>
      <c r="K964" s="13"/>
      <c r="L964" s="6">
        <v>35</v>
      </c>
      <c r="M964" s="1">
        <v>26.29</v>
      </c>
      <c r="N964" s="7">
        <f t="shared" si="985"/>
        <v>26.01</v>
      </c>
      <c r="O964" s="26">
        <v>35.26</v>
      </c>
      <c r="P964" s="26">
        <v>34.799999999999997</v>
      </c>
      <c r="Q964" s="3"/>
      <c r="R964" s="8">
        <f t="shared" si="986"/>
        <v>9.2499999999999964</v>
      </c>
      <c r="S964" s="8">
        <f t="shared" si="987"/>
        <v>8.7899999999999956</v>
      </c>
      <c r="T964" s="8">
        <f>R964/S963</f>
        <v>1.0098253275109166</v>
      </c>
      <c r="U964" s="8">
        <f>M964*T964*T963*T962*T961*T960</f>
        <v>21.317173322514481</v>
      </c>
      <c r="V964" s="19">
        <f t="shared" si="988"/>
        <v>45.715576501210549</v>
      </c>
      <c r="W964" s="13"/>
      <c r="X964" s="13"/>
      <c r="Y964" s="6">
        <v>35</v>
      </c>
      <c r="Z964" s="1">
        <v>8.8000000000000007</v>
      </c>
      <c r="AA964" s="7">
        <f t="shared" si="989"/>
        <v>25.27</v>
      </c>
      <c r="AB964" s="26">
        <v>37.39</v>
      </c>
      <c r="AC964" s="26">
        <v>36.340000000000003</v>
      </c>
      <c r="AD964" s="3"/>
      <c r="AE964" s="8">
        <f t="shared" si="990"/>
        <v>12.120000000000001</v>
      </c>
      <c r="AF964" s="8">
        <f t="shared" si="991"/>
        <v>11.070000000000004</v>
      </c>
      <c r="AG964" s="8">
        <f>AE964/AF963</f>
        <v>1.0049751243781095</v>
      </c>
      <c r="AH964" s="8">
        <f>Z964*AG964*AG963*AG962*AG961*AG960</f>
        <v>8.1130478315321195</v>
      </c>
      <c r="AI964" s="19">
        <f t="shared" si="992"/>
        <v>38.930171936334546</v>
      </c>
    </row>
    <row r="965" spans="1:35" x14ac:dyDescent="0.25">
      <c r="B965" s="31">
        <v>42</v>
      </c>
      <c r="C965" s="78">
        <f t="shared" si="983"/>
        <v>38.34334085826822</v>
      </c>
      <c r="D965" s="31">
        <f t="shared" si="984"/>
        <v>2.2829940161995661</v>
      </c>
      <c r="K965" s="13"/>
      <c r="L965" s="73">
        <v>40</v>
      </c>
      <c r="M965" s="1">
        <v>25.64</v>
      </c>
      <c r="N965" s="7">
        <f t="shared" si="985"/>
        <v>26.01</v>
      </c>
      <c r="O965" s="26">
        <v>34.840000000000003</v>
      </c>
      <c r="P965" s="26">
        <v>34.19</v>
      </c>
      <c r="Q965" s="3"/>
      <c r="R965" s="8">
        <f t="shared" si="986"/>
        <v>8.8300000000000018</v>
      </c>
      <c r="S965" s="8">
        <f t="shared" si="987"/>
        <v>8.1799999999999962</v>
      </c>
      <c r="T965" s="8">
        <f>R965/S964</f>
        <v>1.0045506257110359</v>
      </c>
      <c r="U965" s="8">
        <f>M965*T965*T964*T963*T962*T961*T960</f>
        <v>20.884730698355177</v>
      </c>
      <c r="V965" s="19">
        <f t="shared" si="988"/>
        <v>44.788185070459313</v>
      </c>
      <c r="W965" s="13"/>
      <c r="X965" s="13"/>
      <c r="Y965" s="73">
        <v>40</v>
      </c>
      <c r="Z965" s="1">
        <v>8.2799999999999994</v>
      </c>
      <c r="AA965" s="7">
        <f t="shared" si="989"/>
        <v>25.27</v>
      </c>
      <c r="AB965" s="26">
        <v>36.369999999999997</v>
      </c>
      <c r="AC965" s="26">
        <v>35.229999999999997</v>
      </c>
      <c r="AD965" s="3"/>
      <c r="AE965" s="8">
        <f t="shared" si="990"/>
        <v>11.099999999999998</v>
      </c>
      <c r="AF965" s="8">
        <f t="shared" si="991"/>
        <v>9.9599999999999973</v>
      </c>
      <c r="AG965" s="8">
        <f>AE965/AF964</f>
        <v>1.0027100271002705</v>
      </c>
      <c r="AH965" s="8">
        <f>Z965*AG965*AG964*AG963*AG962*AG961*AG960</f>
        <v>7.6543278321882831</v>
      </c>
      <c r="AI965" s="19">
        <f t="shared" si="992"/>
        <v>36.729020308005197</v>
      </c>
    </row>
    <row r="966" spans="1:35" x14ac:dyDescent="0.25">
      <c r="K966" s="13"/>
      <c r="L966" s="34"/>
      <c r="M966" s="18"/>
      <c r="N966" s="18"/>
      <c r="O966" s="18"/>
      <c r="P966" s="18"/>
      <c r="Q966" s="18"/>
      <c r="R966" s="33"/>
      <c r="S966" s="33"/>
      <c r="T966" s="45">
        <f>SUM(T960:T965)</f>
        <v>5.8188888611448482</v>
      </c>
      <c r="U966" s="33"/>
      <c r="V966" s="32"/>
      <c r="W966" s="13"/>
      <c r="X966" s="13"/>
      <c r="Y966" s="34"/>
      <c r="Z966" s="18"/>
      <c r="AA966" s="18"/>
      <c r="AB966" s="18"/>
      <c r="AC966" s="18"/>
      <c r="AD966" s="18"/>
      <c r="AE966" s="33"/>
      <c r="AF966" s="33"/>
      <c r="AG966" s="45">
        <f>SUM(AG960:AG965)</f>
        <v>5.9253444497821288</v>
      </c>
      <c r="AH966" s="33"/>
      <c r="AI966" s="32"/>
    </row>
    <row r="967" spans="1:35" ht="15.75" thickBot="1" x14ac:dyDescent="0.3"/>
    <row r="968" spans="1:35" ht="15.75" thickBot="1" x14ac:dyDescent="0.3">
      <c r="A968" s="35">
        <v>47</v>
      </c>
      <c r="B968" s="35" t="s">
        <v>74</v>
      </c>
      <c r="C968" s="35"/>
      <c r="D968" s="35"/>
      <c r="E968" s="35"/>
      <c r="F968" s="35"/>
      <c r="G968" s="35"/>
      <c r="H968" s="35"/>
      <c r="I968" s="35"/>
      <c r="J968" s="35"/>
      <c r="K968" s="15">
        <v>7000</v>
      </c>
      <c r="L968" s="93">
        <v>37035</v>
      </c>
      <c r="M968" s="94"/>
      <c r="N968" s="94"/>
      <c r="O968" s="94"/>
      <c r="P968" s="94"/>
      <c r="Q968" s="94"/>
      <c r="R968" s="94"/>
      <c r="S968" s="94"/>
      <c r="T968" s="94"/>
      <c r="U968" s="94"/>
      <c r="V968" s="95"/>
      <c r="W968" s="13"/>
      <c r="X968" s="15">
        <v>7001</v>
      </c>
      <c r="Y968" s="93">
        <v>37036</v>
      </c>
      <c r="Z968" s="94"/>
      <c r="AA968" s="94"/>
      <c r="AB968" s="94"/>
      <c r="AC968" s="94"/>
      <c r="AD968" s="94"/>
      <c r="AE968" s="94"/>
      <c r="AF968" s="94"/>
      <c r="AG968" s="94"/>
      <c r="AH968" s="94"/>
      <c r="AI968" s="95"/>
    </row>
    <row r="969" spans="1:35" ht="57" x14ac:dyDescent="0.25">
      <c r="B969" s="31" t="s">
        <v>52</v>
      </c>
      <c r="C969" s="31" t="s">
        <v>49</v>
      </c>
      <c r="D969" s="31" t="s">
        <v>50</v>
      </c>
      <c r="K969" s="13"/>
      <c r="L969" s="10" t="s">
        <v>0</v>
      </c>
      <c r="M969" s="11" t="s">
        <v>1</v>
      </c>
      <c r="N969" s="11" t="s">
        <v>2</v>
      </c>
      <c r="O969" s="11" t="s">
        <v>3</v>
      </c>
      <c r="P969" s="12" t="s">
        <v>4</v>
      </c>
      <c r="Q969" s="12" t="s">
        <v>5</v>
      </c>
      <c r="R969" s="11" t="s">
        <v>9</v>
      </c>
      <c r="S969" s="11" t="s">
        <v>10</v>
      </c>
      <c r="T969" s="11" t="s">
        <v>6</v>
      </c>
      <c r="U969" s="11" t="s">
        <v>7</v>
      </c>
      <c r="V969" s="5" t="s">
        <v>8</v>
      </c>
      <c r="W969" s="13"/>
      <c r="X969" s="13"/>
      <c r="Y969" s="10" t="s">
        <v>0</v>
      </c>
      <c r="Z969" s="11" t="s">
        <v>1</v>
      </c>
      <c r="AA969" s="11" t="s">
        <v>2</v>
      </c>
      <c r="AB969" s="11" t="s">
        <v>3</v>
      </c>
      <c r="AC969" s="12" t="s">
        <v>4</v>
      </c>
      <c r="AD969" s="12" t="s">
        <v>5</v>
      </c>
      <c r="AE969" s="11" t="s">
        <v>9</v>
      </c>
      <c r="AF969" s="11" t="s">
        <v>10</v>
      </c>
      <c r="AG969" s="11" t="s">
        <v>6</v>
      </c>
      <c r="AH969" s="11" t="s">
        <v>7</v>
      </c>
      <c r="AI969" s="5" t="s">
        <v>8</v>
      </c>
    </row>
    <row r="970" spans="1:35" x14ac:dyDescent="0.25">
      <c r="B970" s="31">
        <v>0</v>
      </c>
      <c r="C970" s="48">
        <f>AVERAGE(V970,V980)</f>
        <v>100</v>
      </c>
      <c r="D970" s="31">
        <f>STDEV(V970,V980)</f>
        <v>0</v>
      </c>
      <c r="K970" s="13"/>
      <c r="L970" s="6">
        <v>0</v>
      </c>
      <c r="M970" s="1">
        <v>44.4</v>
      </c>
      <c r="N970" s="26">
        <v>27.23</v>
      </c>
      <c r="O970" s="9"/>
      <c r="P970" s="26">
        <v>36.92</v>
      </c>
      <c r="Q970" s="7">
        <f>P970-N970</f>
        <v>9.6900000000000013</v>
      </c>
      <c r="R970" s="2"/>
      <c r="S970" s="2"/>
      <c r="T970" s="2"/>
      <c r="U970" s="8">
        <f>M970</f>
        <v>44.4</v>
      </c>
      <c r="V970" s="19">
        <f>100*U970/$M$970</f>
        <v>100</v>
      </c>
      <c r="W970" s="13"/>
      <c r="X970" s="13"/>
      <c r="Y970" s="6">
        <v>0</v>
      </c>
      <c r="Z970" s="1">
        <v>23.12</v>
      </c>
      <c r="AA970" s="26">
        <v>27.87</v>
      </c>
      <c r="AB970" s="9"/>
      <c r="AC970" s="26">
        <v>45.02</v>
      </c>
      <c r="AD970" s="7">
        <f>AC970-AA970</f>
        <v>17.150000000000002</v>
      </c>
      <c r="AE970" s="2"/>
      <c r="AF970" s="2"/>
      <c r="AG970" s="2"/>
      <c r="AH970" s="8">
        <f>Z970</f>
        <v>23.12</v>
      </c>
      <c r="AI970" s="19">
        <f>100*AH970/$Z$970</f>
        <v>100</v>
      </c>
    </row>
    <row r="971" spans="1:35" x14ac:dyDescent="0.25">
      <c r="B971" s="31">
        <v>7</v>
      </c>
      <c r="C971" s="78">
        <f t="shared" ref="C971:C976" si="993">AVERAGE(V971,V981)</f>
        <v>64.978373024482408</v>
      </c>
      <c r="D971" s="31">
        <f t="shared" ref="D971:D976" si="994">STDEV(V971,V981)</f>
        <v>2.8246249657200311</v>
      </c>
      <c r="K971" s="13"/>
      <c r="L971" s="6">
        <v>7</v>
      </c>
      <c r="M971" s="1">
        <v>35.56</v>
      </c>
      <c r="N971" s="7">
        <f t="shared" ref="N971:N976" si="995">N970</f>
        <v>27.23</v>
      </c>
      <c r="O971" s="27">
        <v>34.85</v>
      </c>
      <c r="P971" s="26">
        <v>34.53</v>
      </c>
      <c r="Q971" s="3"/>
      <c r="R971" s="8">
        <f t="shared" ref="R971:R976" si="996">O971-N971</f>
        <v>7.620000000000001</v>
      </c>
      <c r="S971" s="8">
        <f t="shared" ref="S971:S976" si="997">P971-N971</f>
        <v>7.3000000000000007</v>
      </c>
      <c r="T971" s="8">
        <f>R971/Q970</f>
        <v>0.78637770897832815</v>
      </c>
      <c r="U971" s="8">
        <f>M971*T971</f>
        <v>27.963591331269352</v>
      </c>
      <c r="V971" s="19">
        <f t="shared" ref="V971:V976" si="998">100*U971/$M$970</f>
        <v>62.981061556912962</v>
      </c>
      <c r="W971" s="13"/>
      <c r="X971" s="13"/>
      <c r="Y971" s="6">
        <v>7</v>
      </c>
      <c r="Z971" s="1">
        <v>13.37</v>
      </c>
      <c r="AA971" s="7">
        <f t="shared" ref="AA971:AA976" si="999">AA970</f>
        <v>27.87</v>
      </c>
      <c r="AB971" s="27">
        <v>43.32</v>
      </c>
      <c r="AC971" s="26">
        <v>42.61</v>
      </c>
      <c r="AD971" s="3"/>
      <c r="AE971" s="8">
        <f t="shared" ref="AE971:AE976" si="1000">AB971-AA971</f>
        <v>15.45</v>
      </c>
      <c r="AF971" s="8">
        <f t="shared" ref="AF971:AF976" si="1001">AC971-AA971</f>
        <v>14.739999999999998</v>
      </c>
      <c r="AG971" s="8">
        <f>AE971/AD970</f>
        <v>0.90087463556851299</v>
      </c>
      <c r="AH971" s="8">
        <f>Z971*AG971</f>
        <v>12.044693877551017</v>
      </c>
      <c r="AI971" s="19">
        <f t="shared" ref="AI971:AI976" si="1002">100*AH971/$Z$970</f>
        <v>52.09642680601651</v>
      </c>
    </row>
    <row r="972" spans="1:35" x14ac:dyDescent="0.25">
      <c r="B972" s="31">
        <v>14</v>
      </c>
      <c r="C972" s="48">
        <f t="shared" si="993"/>
        <v>58.377082470181534</v>
      </c>
      <c r="D972" s="31">
        <f t="shared" si="994"/>
        <v>0.12219869579999716</v>
      </c>
      <c r="K972" s="13"/>
      <c r="L972" s="6">
        <v>14</v>
      </c>
      <c r="M972" s="1">
        <v>33.1</v>
      </c>
      <c r="N972" s="7">
        <f t="shared" si="995"/>
        <v>27.23</v>
      </c>
      <c r="O972" s="27">
        <v>34.51</v>
      </c>
      <c r="P972" s="26">
        <v>34.049999999999997</v>
      </c>
      <c r="Q972" s="3"/>
      <c r="R972" s="8">
        <f t="shared" si="996"/>
        <v>7.2799999999999976</v>
      </c>
      <c r="S972" s="8">
        <f t="shared" si="997"/>
        <v>6.8199999999999967</v>
      </c>
      <c r="T972" s="8">
        <f>R972/S971</f>
        <v>0.99726027397260231</v>
      </c>
      <c r="U972" s="8">
        <f>M972*T971*T972</f>
        <v>25.957789558505439</v>
      </c>
      <c r="V972" s="19">
        <f t="shared" si="998"/>
        <v>58.463489996633868</v>
      </c>
      <c r="W972" s="13"/>
      <c r="X972" s="13"/>
      <c r="Y972" s="6">
        <v>14</v>
      </c>
      <c r="Z972" s="1">
        <v>11.59</v>
      </c>
      <c r="AA972" s="7">
        <f t="shared" si="999"/>
        <v>27.87</v>
      </c>
      <c r="AB972" s="27">
        <v>42.62</v>
      </c>
      <c r="AC972" s="26">
        <v>41.83</v>
      </c>
      <c r="AD972" s="3"/>
      <c r="AE972" s="8">
        <f t="shared" si="1000"/>
        <v>14.749999999999996</v>
      </c>
      <c r="AF972" s="8">
        <f t="shared" si="1001"/>
        <v>13.959999999999997</v>
      </c>
      <c r="AG972" s="8">
        <f>AE972/AF971</f>
        <v>1.0006784260515602</v>
      </c>
      <c r="AH972" s="8">
        <f>Z972*AG971*AG972</f>
        <v>10.448220565605576</v>
      </c>
      <c r="AI972" s="19">
        <f t="shared" si="1002"/>
        <v>45.191265422169437</v>
      </c>
    </row>
    <row r="973" spans="1:35" x14ac:dyDescent="0.25">
      <c r="B973" s="31">
        <v>21</v>
      </c>
      <c r="C973" s="48">
        <f t="shared" si="993"/>
        <v>53.416255132112752</v>
      </c>
      <c r="D973" s="31">
        <f t="shared" si="994"/>
        <v>1.4379946976949103</v>
      </c>
      <c r="K973" s="13"/>
      <c r="L973" s="6">
        <v>21</v>
      </c>
      <c r="M973" s="1">
        <v>29.07</v>
      </c>
      <c r="N973" s="7">
        <f t="shared" si="995"/>
        <v>27.23</v>
      </c>
      <c r="O973" s="27">
        <v>34.19</v>
      </c>
      <c r="P973" s="26">
        <v>33.68</v>
      </c>
      <c r="Q973" s="3"/>
      <c r="R973" s="8">
        <f t="shared" si="996"/>
        <v>6.9599999999999973</v>
      </c>
      <c r="S973" s="8">
        <f t="shared" si="997"/>
        <v>6.4499999999999993</v>
      </c>
      <c r="T973" s="8">
        <f>R973/S972</f>
        <v>1.0205278592375369</v>
      </c>
      <c r="U973" s="8">
        <f>M973*T973*T972*T971</f>
        <v>23.265351062547698</v>
      </c>
      <c r="V973" s="19">
        <f t="shared" si="998"/>
        <v>52.399439330062386</v>
      </c>
      <c r="W973" s="13"/>
      <c r="X973" s="13"/>
      <c r="Y973" s="6">
        <v>21</v>
      </c>
      <c r="Z973" s="1">
        <v>9.69</v>
      </c>
      <c r="AA973" s="7">
        <f t="shared" si="999"/>
        <v>27.87</v>
      </c>
      <c r="AB973" s="27">
        <v>41.93</v>
      </c>
      <c r="AC973" s="26">
        <v>40.96</v>
      </c>
      <c r="AD973" s="3"/>
      <c r="AE973" s="8">
        <f t="shared" si="1000"/>
        <v>14.059999999999999</v>
      </c>
      <c r="AF973" s="8">
        <f t="shared" si="1001"/>
        <v>13.09</v>
      </c>
      <c r="AG973" s="8">
        <f>AE973/AF972</f>
        <v>1.0071633237822351</v>
      </c>
      <c r="AH973" s="8">
        <f>Z973*AG973*AG972*AG971</f>
        <v>8.7979720028807531</v>
      </c>
      <c r="AI973" s="19">
        <f t="shared" si="1002"/>
        <v>38.053512123186643</v>
      </c>
    </row>
    <row r="974" spans="1:35" x14ac:dyDescent="0.25">
      <c r="B974" s="31">
        <v>28</v>
      </c>
      <c r="C974" s="48">
        <f t="shared" si="993"/>
        <v>47.252562530273309</v>
      </c>
      <c r="D974" s="31">
        <f t="shared" si="994"/>
        <v>2.329168096008023</v>
      </c>
      <c r="K974" s="13"/>
      <c r="L974" s="6">
        <v>28</v>
      </c>
      <c r="M974" s="1">
        <v>24.54</v>
      </c>
      <c r="N974" s="7">
        <f t="shared" si="995"/>
        <v>27.23</v>
      </c>
      <c r="O974" s="26">
        <v>33.880000000000003</v>
      </c>
      <c r="P974" s="26">
        <v>33.44</v>
      </c>
      <c r="Q974" s="3"/>
      <c r="R974" s="8">
        <f t="shared" si="996"/>
        <v>6.6500000000000021</v>
      </c>
      <c r="S974" s="8">
        <f t="shared" si="997"/>
        <v>6.2099999999999973</v>
      </c>
      <c r="T974" s="8">
        <f>R974/S973</f>
        <v>1.031007751937985</v>
      </c>
      <c r="U974" s="8">
        <f>M974*T974*T973*T972*T971</f>
        <v>20.248882836927827</v>
      </c>
      <c r="V974" s="19">
        <f t="shared" si="998"/>
        <v>45.605591975062673</v>
      </c>
      <c r="W974" s="13"/>
      <c r="X974" s="13"/>
      <c r="Y974" s="6">
        <v>28</v>
      </c>
      <c r="Z974" s="1">
        <v>8.2100000000000009</v>
      </c>
      <c r="AA974" s="7">
        <f t="shared" si="999"/>
        <v>27.87</v>
      </c>
      <c r="AB974" s="26">
        <v>41.07</v>
      </c>
      <c r="AC974" s="26">
        <v>40.19</v>
      </c>
      <c r="AD974" s="3"/>
      <c r="AE974" s="8">
        <f t="shared" si="1000"/>
        <v>13.2</v>
      </c>
      <c r="AF974" s="8">
        <f t="shared" si="1001"/>
        <v>12.319999999999997</v>
      </c>
      <c r="AG974" s="8">
        <f>AE974/AF973</f>
        <v>1.0084033613445378</v>
      </c>
      <c r="AH974" s="8">
        <f>Z974*AG974*AG973*AG972*AG971</f>
        <v>7.5168561691756368</v>
      </c>
      <c r="AI974" s="19">
        <f t="shared" si="1002"/>
        <v>32.512353672905007</v>
      </c>
    </row>
    <row r="975" spans="1:35" x14ac:dyDescent="0.25">
      <c r="B975" s="31">
        <v>35</v>
      </c>
      <c r="C975" s="48">
        <f t="shared" si="993"/>
        <v>43.773301928858253</v>
      </c>
      <c r="D975" s="31">
        <f t="shared" si="994"/>
        <v>0.91157098219341448</v>
      </c>
      <c r="K975" s="13"/>
      <c r="L975" s="6">
        <v>35</v>
      </c>
      <c r="M975" s="1">
        <v>23.71</v>
      </c>
      <c r="N975" s="7">
        <f t="shared" si="995"/>
        <v>27.23</v>
      </c>
      <c r="O975" s="26">
        <v>33.49</v>
      </c>
      <c r="P975" s="26">
        <v>32.97</v>
      </c>
      <c r="Q975" s="3"/>
      <c r="R975" s="8">
        <f t="shared" si="996"/>
        <v>6.2600000000000016</v>
      </c>
      <c r="S975" s="8">
        <f t="shared" si="997"/>
        <v>5.7399999999999984</v>
      </c>
      <c r="T975" s="8">
        <f>R975/S974</f>
        <v>1.0080515297906609</v>
      </c>
      <c r="U975" s="8">
        <f>M975*T975*T974*T973*T972*T971</f>
        <v>19.721538698643645</v>
      </c>
      <c r="V975" s="19">
        <f t="shared" si="998"/>
        <v>44.417879951900098</v>
      </c>
      <c r="W975" s="13"/>
      <c r="X975" s="13"/>
      <c r="Y975" s="6">
        <v>35</v>
      </c>
      <c r="Z975" s="1">
        <v>7.1</v>
      </c>
      <c r="AA975" s="7">
        <f t="shared" si="999"/>
        <v>27.87</v>
      </c>
      <c r="AB975" s="26">
        <v>40.26</v>
      </c>
      <c r="AC975" s="26">
        <v>39.39</v>
      </c>
      <c r="AD975" s="3"/>
      <c r="AE975" s="8">
        <f t="shared" si="1000"/>
        <v>12.389999999999997</v>
      </c>
      <c r="AF975" s="8">
        <f t="shared" si="1001"/>
        <v>11.52</v>
      </c>
      <c r="AG975" s="8">
        <f>AE975/AF974</f>
        <v>1.0056818181818181</v>
      </c>
      <c r="AH975" s="8">
        <f>Z975*AG975*AG974*AG973*AG972*AG971</f>
        <v>6.537504946713419</v>
      </c>
      <c r="AI975" s="19">
        <f t="shared" si="1002"/>
        <v>28.27640547886427</v>
      </c>
    </row>
    <row r="976" spans="1:35" x14ac:dyDescent="0.25">
      <c r="B976" s="31">
        <v>42</v>
      </c>
      <c r="C976" s="78">
        <f t="shared" si="993"/>
        <v>40.427513280843606</v>
      </c>
      <c r="D976" s="31">
        <f t="shared" si="994"/>
        <v>0.57099519274095323</v>
      </c>
      <c r="K976" s="13"/>
      <c r="L976" s="73">
        <v>45</v>
      </c>
      <c r="M976" s="1">
        <v>21.91</v>
      </c>
      <c r="N976" s="7">
        <f t="shared" si="995"/>
        <v>27.23</v>
      </c>
      <c r="O976" s="26">
        <v>32.94</v>
      </c>
      <c r="P976" s="26">
        <v>32.4</v>
      </c>
      <c r="Q976" s="3"/>
      <c r="R976" s="8">
        <f t="shared" si="996"/>
        <v>5.7099999999999973</v>
      </c>
      <c r="S976" s="8">
        <f t="shared" si="997"/>
        <v>5.1699999999999982</v>
      </c>
      <c r="T976" s="8">
        <f>R976/S975</f>
        <v>0.99477351916376289</v>
      </c>
      <c r="U976" s="8">
        <f>M976*T976*T975*T974*T973*T972*T971</f>
        <v>18.129082927023109</v>
      </c>
      <c r="V976" s="19">
        <f t="shared" si="998"/>
        <v>40.831267853655653</v>
      </c>
      <c r="W976" s="13"/>
      <c r="X976" s="13"/>
      <c r="Y976" s="73">
        <v>45</v>
      </c>
      <c r="Z976" s="1">
        <v>6.23</v>
      </c>
      <c r="AA976" s="7">
        <f t="shared" si="999"/>
        <v>27.87</v>
      </c>
      <c r="AB976" s="26">
        <v>39.340000000000003</v>
      </c>
      <c r="AC976" s="26">
        <v>38.24</v>
      </c>
      <c r="AD976" s="3"/>
      <c r="AE976" s="8">
        <f t="shared" si="1000"/>
        <v>11.470000000000002</v>
      </c>
      <c r="AF976" s="8">
        <f t="shared" si="1001"/>
        <v>10.370000000000001</v>
      </c>
      <c r="AG976" s="8">
        <f>AE976/AF975</f>
        <v>0.99565972222222243</v>
      </c>
      <c r="AH976" s="8">
        <f>Z976*AG976*AG975*AG974*AG973*AG972*AG971</f>
        <v>5.711532695529419</v>
      </c>
      <c r="AI976" s="19">
        <f t="shared" si="1002"/>
        <v>24.703861139833126</v>
      </c>
    </row>
    <row r="977" spans="1:35" ht="15.75" thickBot="1" x14ac:dyDescent="0.3">
      <c r="K977" s="13"/>
      <c r="L977" s="34"/>
      <c r="M977" s="18"/>
      <c r="N977" s="18"/>
      <c r="O977" s="18"/>
      <c r="P977" s="18"/>
      <c r="Q977" s="18"/>
      <c r="R977" s="33"/>
      <c r="S977" s="33"/>
      <c r="T977" s="45">
        <f>SUM(T971:T976)</f>
        <v>5.8379986430808763</v>
      </c>
      <c r="U977" s="33"/>
      <c r="V977" s="32"/>
      <c r="W977" s="13"/>
      <c r="X977" s="13"/>
      <c r="Y977" s="34"/>
      <c r="Z977" s="18"/>
      <c r="AA977" s="18"/>
      <c r="AB977" s="18"/>
      <c r="AC977" s="18"/>
      <c r="AD977" s="18"/>
      <c r="AE977" s="33"/>
      <c r="AF977" s="33"/>
      <c r="AG977" s="45">
        <f>SUM(AG971:AG976)</f>
        <v>5.9184612871508868</v>
      </c>
      <c r="AH977" s="33"/>
      <c r="AI977" s="32"/>
    </row>
    <row r="978" spans="1:35" ht="15.75" thickBot="1" x14ac:dyDescent="0.3">
      <c r="K978" s="15">
        <v>7000</v>
      </c>
      <c r="L978" s="93">
        <v>37037</v>
      </c>
      <c r="M978" s="94"/>
      <c r="N978" s="94"/>
      <c r="O978" s="94"/>
      <c r="P978" s="94"/>
      <c r="Q978" s="94"/>
      <c r="R978" s="94"/>
      <c r="S978" s="94"/>
      <c r="T978" s="94"/>
      <c r="U978" s="94"/>
      <c r="V978" s="95"/>
      <c r="W978" s="13"/>
      <c r="X978" s="15">
        <v>7001</v>
      </c>
      <c r="Y978" s="93">
        <v>37038</v>
      </c>
      <c r="Z978" s="94"/>
      <c r="AA978" s="94"/>
      <c r="AB978" s="94"/>
      <c r="AC978" s="94"/>
      <c r="AD978" s="94"/>
      <c r="AE978" s="94"/>
      <c r="AF978" s="94"/>
      <c r="AG978" s="94"/>
      <c r="AH978" s="94"/>
      <c r="AI978" s="95"/>
    </row>
    <row r="979" spans="1:35" ht="57" x14ac:dyDescent="0.25">
      <c r="B979" s="31" t="s">
        <v>51</v>
      </c>
      <c r="C979" s="31" t="s">
        <v>49</v>
      </c>
      <c r="D979" s="31" t="s">
        <v>50</v>
      </c>
      <c r="K979" s="13"/>
      <c r="L979" s="10" t="s">
        <v>0</v>
      </c>
      <c r="M979" s="11" t="s">
        <v>1</v>
      </c>
      <c r="N979" s="11" t="s">
        <v>2</v>
      </c>
      <c r="O979" s="11" t="s">
        <v>3</v>
      </c>
      <c r="P979" s="12" t="s">
        <v>4</v>
      </c>
      <c r="Q979" s="12" t="s">
        <v>5</v>
      </c>
      <c r="R979" s="11" t="s">
        <v>9</v>
      </c>
      <c r="S979" s="11" t="s">
        <v>10</v>
      </c>
      <c r="T979" s="11" t="s">
        <v>6</v>
      </c>
      <c r="U979" s="11" t="s">
        <v>7</v>
      </c>
      <c r="V979" s="5" t="s">
        <v>8</v>
      </c>
      <c r="W979" s="13"/>
      <c r="X979" s="13"/>
      <c r="Y979" s="10" t="s">
        <v>0</v>
      </c>
      <c r="Z979" s="11" t="s">
        <v>1</v>
      </c>
      <c r="AA979" s="11" t="s">
        <v>2</v>
      </c>
      <c r="AB979" s="11" t="s">
        <v>3</v>
      </c>
      <c r="AC979" s="12" t="s">
        <v>4</v>
      </c>
      <c r="AD979" s="12" t="s">
        <v>5</v>
      </c>
      <c r="AE979" s="11" t="s">
        <v>9</v>
      </c>
      <c r="AF979" s="11" t="s">
        <v>10</v>
      </c>
      <c r="AG979" s="11" t="s">
        <v>6</v>
      </c>
      <c r="AH979" s="11" t="s">
        <v>7</v>
      </c>
      <c r="AI979" s="5" t="s">
        <v>8</v>
      </c>
    </row>
    <row r="980" spans="1:35" x14ac:dyDescent="0.25">
      <c r="B980" s="31">
        <v>0</v>
      </c>
      <c r="C980" s="48">
        <f>AVERAGE(AI970,AI980)</f>
        <v>100</v>
      </c>
      <c r="D980" s="31">
        <f>STDEV(AI970,AI980)</f>
        <v>0</v>
      </c>
      <c r="K980" s="13"/>
      <c r="L980" s="6">
        <v>0</v>
      </c>
      <c r="M980" s="1">
        <v>43.76</v>
      </c>
      <c r="N980" s="26">
        <v>26.57</v>
      </c>
      <c r="O980" s="9"/>
      <c r="P980" s="26">
        <v>38.58</v>
      </c>
      <c r="Q980" s="7">
        <f>P980-N980</f>
        <v>12.009999999999998</v>
      </c>
      <c r="R980" s="2"/>
      <c r="S980" s="2"/>
      <c r="T980" s="2"/>
      <c r="U980" s="8">
        <f>M980</f>
        <v>43.76</v>
      </c>
      <c r="V980" s="19">
        <f>100*U980/$M$980</f>
        <v>100</v>
      </c>
      <c r="W980" s="13"/>
      <c r="X980" s="13"/>
      <c r="Y980" s="6">
        <v>0</v>
      </c>
      <c r="Z980" s="1">
        <v>21.96</v>
      </c>
      <c r="AA980" s="26">
        <v>27.57</v>
      </c>
      <c r="AB980" s="9"/>
      <c r="AC980" s="26">
        <v>47.75</v>
      </c>
      <c r="AD980" s="7">
        <f>AC980-AA980</f>
        <v>20.18</v>
      </c>
      <c r="AE980" s="2"/>
      <c r="AF980" s="2"/>
      <c r="AG980" s="2"/>
      <c r="AH980" s="8">
        <f>Z980</f>
        <v>21.96</v>
      </c>
      <c r="AI980" s="19">
        <f>100*AH980/$Z$980</f>
        <v>100</v>
      </c>
    </row>
    <row r="981" spans="1:35" x14ac:dyDescent="0.25">
      <c r="B981" s="31">
        <v>7</v>
      </c>
      <c r="C981" s="78">
        <f t="shared" ref="C981:C986" si="1003">AVERAGE(AI971,AI981)</f>
        <v>57.116323544702041</v>
      </c>
      <c r="D981" s="31">
        <f t="shared" ref="D981:D986" si="1004">STDEV(AI971,AI981)</f>
        <v>7.0992060495615421</v>
      </c>
      <c r="K981" s="13"/>
      <c r="L981" s="6">
        <v>7</v>
      </c>
      <c r="M981" s="1">
        <v>36.590000000000003</v>
      </c>
      <c r="N981" s="7">
        <f t="shared" ref="N981:N986" si="1005">N980</f>
        <v>26.57</v>
      </c>
      <c r="O981" s="27">
        <v>36.19</v>
      </c>
      <c r="P981" s="26">
        <v>35.869999999999997</v>
      </c>
      <c r="Q981" s="3"/>
      <c r="R981" s="8">
        <f t="shared" ref="R981:R986" si="1006">O981-N981</f>
        <v>9.6199999999999974</v>
      </c>
      <c r="S981" s="8">
        <f t="shared" ref="S981:S986" si="1007">P981-N981</f>
        <v>9.2999999999999972</v>
      </c>
      <c r="T981" s="8">
        <f>R981/Q980</f>
        <v>0.80099916736053278</v>
      </c>
      <c r="U981" s="8">
        <f>M981*T981</f>
        <v>29.308559533721898</v>
      </c>
      <c r="V981" s="19">
        <f t="shared" ref="V981:V986" si="1008">100*U981/$M$980</f>
        <v>66.975684492051869</v>
      </c>
      <c r="W981" s="13"/>
      <c r="X981" s="13"/>
      <c r="Y981" s="6">
        <v>7</v>
      </c>
      <c r="Z981" s="1">
        <v>15.23</v>
      </c>
      <c r="AA981" s="7">
        <f t="shared" ref="AA981:AA986" si="1009">AA980</f>
        <v>27.57</v>
      </c>
      <c r="AB981" s="27">
        <v>45.65</v>
      </c>
      <c r="AC981" s="26">
        <v>45.02</v>
      </c>
      <c r="AD981" s="3"/>
      <c r="AE981" s="8">
        <f t="shared" ref="AE981:AE986" si="1010">AB981-AA981</f>
        <v>18.079999999999998</v>
      </c>
      <c r="AF981" s="8">
        <f t="shared" ref="AF981:AF986" si="1011">AC981-AA981</f>
        <v>17.450000000000003</v>
      </c>
      <c r="AG981" s="8">
        <f>AE981/AD980</f>
        <v>0.89593657086223977</v>
      </c>
      <c r="AH981" s="8">
        <f>Z981*AG981</f>
        <v>13.645113974231911</v>
      </c>
      <c r="AI981" s="19">
        <f t="shared" ref="AI981:AI986" si="1012">100*AH981/$Z$980</f>
        <v>62.136220283387566</v>
      </c>
    </row>
    <row r="982" spans="1:35" x14ac:dyDescent="0.25">
      <c r="B982" s="31">
        <v>14</v>
      </c>
      <c r="C982" s="48">
        <f t="shared" si="1003"/>
        <v>47.976434052102434</v>
      </c>
      <c r="D982" s="31">
        <f t="shared" si="1004"/>
        <v>3.938823249947331</v>
      </c>
      <c r="K982" s="13"/>
      <c r="L982" s="6">
        <v>14</v>
      </c>
      <c r="M982" s="1">
        <v>31.54</v>
      </c>
      <c r="N982" s="7">
        <f t="shared" si="1005"/>
        <v>26.57</v>
      </c>
      <c r="O982" s="27">
        <v>35.96</v>
      </c>
      <c r="P982" s="26">
        <v>35.57</v>
      </c>
      <c r="Q982" s="3"/>
      <c r="R982" s="8">
        <f t="shared" si="1006"/>
        <v>9.39</v>
      </c>
      <c r="S982" s="8">
        <f t="shared" si="1007"/>
        <v>9</v>
      </c>
      <c r="T982" s="8">
        <f>R982/S981</f>
        <v>1.009677419354839</v>
      </c>
      <c r="U982" s="8">
        <f>M982*T981*T982</f>
        <v>25.507999355375901</v>
      </c>
      <c r="V982" s="19">
        <f t="shared" si="1008"/>
        <v>58.290674943729208</v>
      </c>
      <c r="W982" s="13"/>
      <c r="X982" s="13"/>
      <c r="Y982" s="6">
        <v>14</v>
      </c>
      <c r="Z982" s="1">
        <v>12.35</v>
      </c>
      <c r="AA982" s="7">
        <f t="shared" si="1009"/>
        <v>27.57</v>
      </c>
      <c r="AB982" s="27">
        <v>45.15</v>
      </c>
      <c r="AC982" s="26">
        <v>44.15</v>
      </c>
      <c r="AD982" s="3"/>
      <c r="AE982" s="8">
        <f t="shared" si="1010"/>
        <v>17.579999999999998</v>
      </c>
      <c r="AF982" s="8">
        <f t="shared" si="1011"/>
        <v>16.579999999999998</v>
      </c>
      <c r="AG982" s="8">
        <f>AE982/AF981</f>
        <v>1.0074498567335242</v>
      </c>
      <c r="AH982" s="8">
        <f>Z982*AG981*AG982</f>
        <v>11.147247948974981</v>
      </c>
      <c r="AI982" s="19">
        <f t="shared" si="1012"/>
        <v>50.761602682035424</v>
      </c>
    </row>
    <row r="983" spans="1:35" x14ac:dyDescent="0.25">
      <c r="B983" s="31">
        <v>21</v>
      </c>
      <c r="C983" s="48">
        <f t="shared" si="1003"/>
        <v>39.286985101371805</v>
      </c>
      <c r="D983" s="31">
        <f t="shared" si="1004"/>
        <v>1.7443942145701892</v>
      </c>
      <c r="K983" s="13"/>
      <c r="L983" s="6">
        <v>21</v>
      </c>
      <c r="M983" s="1">
        <v>29.29</v>
      </c>
      <c r="N983" s="7">
        <f t="shared" si="1005"/>
        <v>26.57</v>
      </c>
      <c r="O983" s="27">
        <v>35.619999999999997</v>
      </c>
      <c r="P983" s="26">
        <v>35.15</v>
      </c>
      <c r="Q983" s="3"/>
      <c r="R983" s="8">
        <f t="shared" si="1006"/>
        <v>9.0499999999999972</v>
      </c>
      <c r="S983" s="8">
        <f t="shared" si="1007"/>
        <v>8.5799999999999983</v>
      </c>
      <c r="T983" s="8">
        <f>R983/S982</f>
        <v>1.0055555555555553</v>
      </c>
      <c r="U983" s="8">
        <f>M983*T983*T982*T981</f>
        <v>23.819911840789782</v>
      </c>
      <c r="V983" s="19">
        <f t="shared" si="1008"/>
        <v>54.433070934163126</v>
      </c>
      <c r="W983" s="13"/>
      <c r="X983" s="13"/>
      <c r="Y983" s="6">
        <v>21</v>
      </c>
      <c r="Z983" s="1">
        <v>9.77</v>
      </c>
      <c r="AA983" s="7">
        <f t="shared" si="1009"/>
        <v>27.57</v>
      </c>
      <c r="AB983" s="27">
        <v>44.3</v>
      </c>
      <c r="AC983" s="26">
        <v>43.01</v>
      </c>
      <c r="AD983" s="3"/>
      <c r="AE983" s="8">
        <f t="shared" si="1010"/>
        <v>16.729999999999997</v>
      </c>
      <c r="AF983" s="8">
        <f t="shared" si="1011"/>
        <v>15.439999999999998</v>
      </c>
      <c r="AG983" s="8">
        <f>AE983/AF982</f>
        <v>1.0090470446320867</v>
      </c>
      <c r="AH983" s="8">
        <f>Z983*AG983*AG982*AG981</f>
        <v>8.8982925942707105</v>
      </c>
      <c r="AI983" s="19">
        <f t="shared" si="1012"/>
        <v>40.520458079556967</v>
      </c>
    </row>
    <row r="984" spans="1:35" x14ac:dyDescent="0.25">
      <c r="B984" s="31">
        <v>28</v>
      </c>
      <c r="C984" s="48">
        <f t="shared" si="1003"/>
        <v>35.711255148829352</v>
      </c>
      <c r="D984" s="31">
        <f t="shared" si="1004"/>
        <v>4.5239298519475142</v>
      </c>
      <c r="K984" s="13"/>
      <c r="L984" s="6">
        <v>28</v>
      </c>
      <c r="M984" s="1">
        <v>25.89</v>
      </c>
      <c r="N984" s="7">
        <f t="shared" si="1005"/>
        <v>26.57</v>
      </c>
      <c r="O984" s="26">
        <v>35.29</v>
      </c>
      <c r="P984" s="26">
        <v>34.909999999999997</v>
      </c>
      <c r="Q984" s="3"/>
      <c r="R984" s="8">
        <f t="shared" si="1006"/>
        <v>8.7199999999999989</v>
      </c>
      <c r="S984" s="8">
        <f t="shared" si="1007"/>
        <v>8.3399999999999963</v>
      </c>
      <c r="T984" s="8">
        <f>R984/S983</f>
        <v>1.0163170163170163</v>
      </c>
      <c r="U984" s="8">
        <f>M984*T984*T983*T982*T981</f>
        <v>21.398435678207768</v>
      </c>
      <c r="V984" s="19">
        <f t="shared" si="1008"/>
        <v>48.899533085483938</v>
      </c>
      <c r="W984" s="13"/>
      <c r="X984" s="13"/>
      <c r="Y984" s="6">
        <v>28</v>
      </c>
      <c r="Z984" s="1">
        <v>9.4</v>
      </c>
      <c r="AA984" s="7">
        <f t="shared" si="1009"/>
        <v>27.57</v>
      </c>
      <c r="AB984" s="26">
        <v>42.98</v>
      </c>
      <c r="AC984" s="26">
        <v>42.04</v>
      </c>
      <c r="AD984" s="3"/>
      <c r="AE984" s="8">
        <f t="shared" si="1010"/>
        <v>15.409999999999997</v>
      </c>
      <c r="AF984" s="8">
        <f t="shared" si="1011"/>
        <v>14.469999999999999</v>
      </c>
      <c r="AG984" s="8">
        <f>AE984/AF983</f>
        <v>0.99805699481865273</v>
      </c>
      <c r="AH984" s="8">
        <f>Z984*AG984*AG983*AG982*AG981</f>
        <v>8.5446703947959097</v>
      </c>
      <c r="AI984" s="19">
        <f t="shared" si="1012"/>
        <v>38.910156624753689</v>
      </c>
    </row>
    <row r="985" spans="1:35" x14ac:dyDescent="0.25">
      <c r="B985" s="31">
        <v>35</v>
      </c>
      <c r="C985" s="48">
        <f t="shared" si="1003"/>
        <v>29.846099490341764</v>
      </c>
      <c r="D985" s="31">
        <f t="shared" si="1004"/>
        <v>2.2198825598072993</v>
      </c>
      <c r="K985" s="13"/>
      <c r="L985" s="6">
        <v>35</v>
      </c>
      <c r="M985" s="1">
        <v>22.78</v>
      </c>
      <c r="N985" s="7">
        <f t="shared" si="1005"/>
        <v>26.57</v>
      </c>
      <c r="O985" s="26">
        <v>34.93</v>
      </c>
      <c r="P985" s="26">
        <v>34.270000000000003</v>
      </c>
      <c r="Q985" s="3"/>
      <c r="R985" s="8">
        <f t="shared" si="1006"/>
        <v>8.36</v>
      </c>
      <c r="S985" s="8">
        <f t="shared" si="1007"/>
        <v>7.7000000000000028</v>
      </c>
      <c r="T985" s="8">
        <f>R985/S984</f>
        <v>1.0023980815347726</v>
      </c>
      <c r="U985" s="8">
        <f>M985*T985*T984*T983*T982*T981</f>
        <v>18.87312958118526</v>
      </c>
      <c r="V985" s="19">
        <f t="shared" si="1008"/>
        <v>43.128723905816408</v>
      </c>
      <c r="W985" s="13"/>
      <c r="X985" s="13"/>
      <c r="Y985" s="6">
        <v>35</v>
      </c>
      <c r="Z985" s="1">
        <v>7.6</v>
      </c>
      <c r="AA985" s="7">
        <f t="shared" si="1009"/>
        <v>27.57</v>
      </c>
      <c r="AB985" s="26">
        <v>42.02</v>
      </c>
      <c r="AC985" s="26">
        <v>41.01</v>
      </c>
      <c r="AD985" s="3"/>
      <c r="AE985" s="8">
        <f t="shared" si="1010"/>
        <v>14.450000000000003</v>
      </c>
      <c r="AF985" s="8">
        <f t="shared" si="1011"/>
        <v>13.439999999999998</v>
      </c>
      <c r="AG985" s="8">
        <f>AE985/AF984</f>
        <v>0.99861782999308946</v>
      </c>
      <c r="AH985" s="8">
        <f>Z985*AG985*AG984*AG983*AG982*AG981</f>
        <v>6.8989082529995081</v>
      </c>
      <c r="AI985" s="19">
        <f t="shared" si="1012"/>
        <v>31.415793501819255</v>
      </c>
    </row>
    <row r="986" spans="1:35" x14ac:dyDescent="0.25">
      <c r="B986" s="31">
        <v>42</v>
      </c>
      <c r="C986" s="78">
        <f t="shared" si="1003"/>
        <v>26.583121402316198</v>
      </c>
      <c r="D986" s="31">
        <f t="shared" si="1004"/>
        <v>2.6576753504323829</v>
      </c>
      <c r="K986" s="13"/>
      <c r="L986" s="6">
        <v>42</v>
      </c>
      <c r="M986" s="1">
        <v>21.14</v>
      </c>
      <c r="N986" s="7">
        <f t="shared" si="1005"/>
        <v>26.57</v>
      </c>
      <c r="O986" s="26">
        <v>34.270000000000003</v>
      </c>
      <c r="P986" s="26">
        <v>33.71</v>
      </c>
      <c r="Q986" s="3"/>
      <c r="R986" s="8">
        <f t="shared" si="1006"/>
        <v>7.7000000000000028</v>
      </c>
      <c r="S986" s="8">
        <f t="shared" si="1007"/>
        <v>7.1400000000000006</v>
      </c>
      <c r="T986" s="8">
        <f>R986/S985</f>
        <v>1</v>
      </c>
      <c r="U986" s="8">
        <f>M986*T986*T985*T984*T983*T982*T981</f>
        <v>17.514396810634608</v>
      </c>
      <c r="V986" s="19">
        <f t="shared" si="1008"/>
        <v>40.023758708031558</v>
      </c>
      <c r="W986" s="13"/>
      <c r="X986" s="13"/>
      <c r="Y986" s="6">
        <v>42</v>
      </c>
      <c r="Z986" s="1">
        <v>6.86</v>
      </c>
      <c r="AA986" s="7">
        <f t="shared" si="1009"/>
        <v>27.57</v>
      </c>
      <c r="AB986" s="26">
        <v>41.06</v>
      </c>
      <c r="AC986" s="26">
        <v>39.97</v>
      </c>
      <c r="AD986" s="3"/>
      <c r="AE986" s="8">
        <f t="shared" si="1010"/>
        <v>13.490000000000002</v>
      </c>
      <c r="AF986" s="8">
        <f t="shared" si="1011"/>
        <v>12.399999999999999</v>
      </c>
      <c r="AG986" s="8">
        <f>AE986/AF985</f>
        <v>1.0037202380952384</v>
      </c>
      <c r="AH986" s="8">
        <f>Z986*AG986*AG985*AG984*AG983*AG982*AG981</f>
        <v>6.2503390135899206</v>
      </c>
      <c r="AI986" s="19">
        <f t="shared" si="1012"/>
        <v>28.46238166479927</v>
      </c>
    </row>
    <row r="987" spans="1:35" x14ac:dyDescent="0.25">
      <c r="K987" s="13"/>
      <c r="L987" s="34"/>
      <c r="M987" s="18"/>
      <c r="N987" s="18"/>
      <c r="O987" s="18"/>
      <c r="P987" s="18"/>
      <c r="Q987" s="18"/>
      <c r="R987" s="33"/>
      <c r="S987" s="33"/>
      <c r="T987" s="45">
        <f>SUM(T981:T986)</f>
        <v>5.834947240122716</v>
      </c>
      <c r="U987" s="33"/>
      <c r="V987" s="32"/>
      <c r="W987" s="13"/>
      <c r="X987" s="13"/>
      <c r="Y987" s="34"/>
      <c r="Z987" s="18"/>
      <c r="AA987" s="18"/>
      <c r="AB987" s="18"/>
      <c r="AC987" s="18"/>
      <c r="AD987" s="18"/>
      <c r="AE987" s="33"/>
      <c r="AF987" s="33"/>
      <c r="AG987" s="45">
        <f>SUM(AG981:AG986)</f>
        <v>5.9128285351348309</v>
      </c>
      <c r="AH987" s="33"/>
      <c r="AI987" s="32"/>
    </row>
    <row r="988" spans="1:35" ht="15.75" thickBot="1" x14ac:dyDescent="0.3"/>
    <row r="989" spans="1:35" ht="15.75" thickBot="1" x14ac:dyDescent="0.3">
      <c r="A989" s="35">
        <v>48</v>
      </c>
      <c r="B989" s="35" t="s">
        <v>73</v>
      </c>
      <c r="C989" s="35"/>
      <c r="D989" s="35"/>
      <c r="E989" s="35"/>
      <c r="F989" s="35"/>
      <c r="G989" s="35"/>
      <c r="H989" s="35"/>
      <c r="I989" s="35"/>
      <c r="J989" s="35"/>
      <c r="K989" s="15">
        <v>7000</v>
      </c>
      <c r="L989" s="93">
        <v>37039</v>
      </c>
      <c r="M989" s="94"/>
      <c r="N989" s="94"/>
      <c r="O989" s="94"/>
      <c r="P989" s="94"/>
      <c r="Q989" s="94"/>
      <c r="R989" s="94"/>
      <c r="S989" s="94"/>
      <c r="T989" s="94"/>
      <c r="U989" s="94"/>
      <c r="V989" s="95"/>
      <c r="W989" s="13"/>
      <c r="X989" s="15">
        <v>7001</v>
      </c>
      <c r="Y989" s="93">
        <v>37040</v>
      </c>
      <c r="Z989" s="94"/>
      <c r="AA989" s="94"/>
      <c r="AB989" s="94"/>
      <c r="AC989" s="94"/>
      <c r="AD989" s="94"/>
      <c r="AE989" s="94"/>
      <c r="AF989" s="94"/>
      <c r="AG989" s="94"/>
      <c r="AH989" s="94"/>
      <c r="AI989" s="95"/>
    </row>
    <row r="990" spans="1:35" ht="57" x14ac:dyDescent="0.25">
      <c r="B990" s="31" t="s">
        <v>52</v>
      </c>
      <c r="C990" s="31" t="s">
        <v>49</v>
      </c>
      <c r="D990" s="31" t="s">
        <v>50</v>
      </c>
      <c r="K990" s="13"/>
      <c r="L990" s="10" t="s">
        <v>0</v>
      </c>
      <c r="M990" s="11" t="s">
        <v>1</v>
      </c>
      <c r="N990" s="11" t="s">
        <v>2</v>
      </c>
      <c r="O990" s="11" t="s">
        <v>3</v>
      </c>
      <c r="P990" s="12" t="s">
        <v>4</v>
      </c>
      <c r="Q990" s="12" t="s">
        <v>5</v>
      </c>
      <c r="R990" s="11" t="s">
        <v>9</v>
      </c>
      <c r="S990" s="11" t="s">
        <v>10</v>
      </c>
      <c r="T990" s="11" t="s">
        <v>6</v>
      </c>
      <c r="U990" s="11" t="s">
        <v>7</v>
      </c>
      <c r="V990" s="5" t="s">
        <v>8</v>
      </c>
      <c r="W990" s="13"/>
      <c r="X990" s="13"/>
      <c r="Y990" s="10" t="s">
        <v>0</v>
      </c>
      <c r="Z990" s="11" t="s">
        <v>1</v>
      </c>
      <c r="AA990" s="11" t="s">
        <v>2</v>
      </c>
      <c r="AB990" s="11" t="s">
        <v>3</v>
      </c>
      <c r="AC990" s="12" t="s">
        <v>4</v>
      </c>
      <c r="AD990" s="12" t="s">
        <v>5</v>
      </c>
      <c r="AE990" s="11" t="s">
        <v>9</v>
      </c>
      <c r="AF990" s="11" t="s">
        <v>10</v>
      </c>
      <c r="AG990" s="11" t="s">
        <v>6</v>
      </c>
      <c r="AH990" s="11" t="s">
        <v>7</v>
      </c>
      <c r="AI990" s="5" t="s">
        <v>8</v>
      </c>
    </row>
    <row r="991" spans="1:35" x14ac:dyDescent="0.25">
      <c r="B991" s="31">
        <v>0</v>
      </c>
      <c r="C991" s="48">
        <f>AVERAGE(V991,V1001)</f>
        <v>100</v>
      </c>
      <c r="D991" s="31">
        <f>STDEV(V991,V1001)</f>
        <v>0</v>
      </c>
      <c r="K991" s="13"/>
      <c r="L991" s="6">
        <v>0</v>
      </c>
      <c r="M991" s="1">
        <v>43.22</v>
      </c>
      <c r="N991" s="26">
        <v>26.7</v>
      </c>
      <c r="O991" s="9"/>
      <c r="P991" s="26">
        <v>40.450000000000003</v>
      </c>
      <c r="Q991" s="7">
        <f>P991-N991</f>
        <v>13.750000000000004</v>
      </c>
      <c r="R991" s="2"/>
      <c r="S991" s="2"/>
      <c r="T991" s="2"/>
      <c r="U991" s="8">
        <f>M991</f>
        <v>43.22</v>
      </c>
      <c r="V991" s="19">
        <f>100*U991/$M$991</f>
        <v>100</v>
      </c>
      <c r="W991" s="13"/>
      <c r="X991" s="13"/>
      <c r="Y991" s="6">
        <v>0</v>
      </c>
      <c r="Z991" s="1">
        <v>21.13</v>
      </c>
      <c r="AA991" s="26">
        <v>27.72</v>
      </c>
      <c r="AB991" s="9"/>
      <c r="AC991" s="26">
        <v>47.4</v>
      </c>
      <c r="AD991" s="7">
        <f>AC991-AA991</f>
        <v>19.68</v>
      </c>
      <c r="AE991" s="2"/>
      <c r="AF991" s="2"/>
      <c r="AG991" s="2"/>
      <c r="AH991" s="8">
        <f>Z991</f>
        <v>21.13</v>
      </c>
      <c r="AI991" s="19">
        <f>100*AH991/$Z$991</f>
        <v>100</v>
      </c>
    </row>
    <row r="992" spans="1:35" x14ac:dyDescent="0.25">
      <c r="B992" s="31">
        <v>7</v>
      </c>
      <c r="C992" s="78">
        <f t="shared" ref="C992:C997" si="1013">AVERAGE(V992,V1002)</f>
        <v>67.73110563738885</v>
      </c>
      <c r="D992" s="31">
        <f t="shared" ref="D992:D997" si="1014">STDEV(V992,V1002)</f>
        <v>0.5105404301253903</v>
      </c>
      <c r="K992" s="13"/>
      <c r="L992" s="6">
        <v>7</v>
      </c>
      <c r="M992" s="1">
        <v>36.72</v>
      </c>
      <c r="N992" s="7">
        <f t="shared" ref="N992:N997" si="1015">N991</f>
        <v>26.7</v>
      </c>
      <c r="O992" s="27">
        <v>37.72</v>
      </c>
      <c r="P992" s="26">
        <v>37.33</v>
      </c>
      <c r="Q992" s="3"/>
      <c r="R992" s="8">
        <f t="shared" ref="R992:R997" si="1016">O992-N992</f>
        <v>11.02</v>
      </c>
      <c r="S992" s="8">
        <f t="shared" ref="S992:S997" si="1017">P992-N992</f>
        <v>10.629999999999999</v>
      </c>
      <c r="T992" s="8">
        <f>R992/Q991</f>
        <v>0.8014545454545452</v>
      </c>
      <c r="U992" s="8">
        <f>M992*T992</f>
        <v>29.429410909090898</v>
      </c>
      <c r="V992" s="19">
        <f t="shared" ref="V992:V997" si="1018">100*U992/$M$991</f>
        <v>68.092112237600418</v>
      </c>
      <c r="W992" s="13"/>
      <c r="X992" s="13"/>
      <c r="Y992" s="6">
        <v>7</v>
      </c>
      <c r="Z992" s="1">
        <v>15.57</v>
      </c>
      <c r="AA992" s="7">
        <f t="shared" ref="AA992:AA997" si="1019">AA991</f>
        <v>27.72</v>
      </c>
      <c r="AB992" s="27">
        <v>45.46</v>
      </c>
      <c r="AC992" s="26">
        <v>44.7</v>
      </c>
      <c r="AD992" s="3"/>
      <c r="AE992" s="8">
        <f t="shared" ref="AE992:AE997" si="1020">AB992-AA992</f>
        <v>17.740000000000002</v>
      </c>
      <c r="AF992" s="8">
        <f t="shared" ref="AF992:AF997" si="1021">AC992-AA992</f>
        <v>16.980000000000004</v>
      </c>
      <c r="AG992" s="8">
        <f>AE992/AD991</f>
        <v>0.90142276422764234</v>
      </c>
      <c r="AH992" s="8">
        <f>Z992*AG992</f>
        <v>14.035152439024392</v>
      </c>
      <c r="AI992" s="19">
        <f t="shared" ref="AI992:AI997" si="1022">100*AH992/$Z$991</f>
        <v>66.422870037976296</v>
      </c>
    </row>
    <row r="993" spans="2:35" x14ac:dyDescent="0.25">
      <c r="B993" s="31">
        <v>14</v>
      </c>
      <c r="C993" s="48">
        <f t="shared" si="1013"/>
        <v>59.406243141061367</v>
      </c>
      <c r="D993" s="31">
        <f t="shared" si="1014"/>
        <v>0.35011689175019745</v>
      </c>
      <c r="K993" s="13"/>
      <c r="L993" s="6">
        <v>14</v>
      </c>
      <c r="M993" s="1">
        <v>31.84</v>
      </c>
      <c r="N993" s="7">
        <f t="shared" si="1015"/>
        <v>26.7</v>
      </c>
      <c r="O993" s="27">
        <v>37.44</v>
      </c>
      <c r="P993" s="26">
        <v>37.1</v>
      </c>
      <c r="Q993" s="3"/>
      <c r="R993" s="8">
        <f t="shared" si="1016"/>
        <v>10.739999999999998</v>
      </c>
      <c r="S993" s="8">
        <f t="shared" si="1017"/>
        <v>10.400000000000002</v>
      </c>
      <c r="T993" s="8">
        <f>R993/S992</f>
        <v>1.0103480714957667</v>
      </c>
      <c r="U993" s="8">
        <f>M993*T992*T993</f>
        <v>25.782378051825869</v>
      </c>
      <c r="V993" s="19">
        <f t="shared" si="1018"/>
        <v>59.653813169425888</v>
      </c>
      <c r="W993" s="13"/>
      <c r="X993" s="13"/>
      <c r="Y993" s="6">
        <v>14</v>
      </c>
      <c r="Z993" s="1">
        <v>12.49</v>
      </c>
      <c r="AA993" s="7">
        <f t="shared" si="1019"/>
        <v>27.72</v>
      </c>
      <c r="AB993" s="27">
        <v>44.79</v>
      </c>
      <c r="AC993" s="26">
        <v>43.87</v>
      </c>
      <c r="AD993" s="3"/>
      <c r="AE993" s="8">
        <f t="shared" si="1020"/>
        <v>17.07</v>
      </c>
      <c r="AF993" s="8">
        <f t="shared" si="1021"/>
        <v>16.149999999999999</v>
      </c>
      <c r="AG993" s="8">
        <f>AE993/AF992</f>
        <v>1.0053003533568903</v>
      </c>
      <c r="AH993" s="8">
        <f>Z993*AG992*AG993</f>
        <v>11.318445786290901</v>
      </c>
      <c r="AI993" s="19">
        <f t="shared" si="1022"/>
        <v>53.565763304736876</v>
      </c>
    </row>
    <row r="994" spans="2:35" x14ac:dyDescent="0.25">
      <c r="B994" s="31">
        <v>21</v>
      </c>
      <c r="C994" s="48">
        <f t="shared" si="1013"/>
        <v>53.277926220707101</v>
      </c>
      <c r="D994" s="31">
        <f t="shared" si="1014"/>
        <v>0.69442401739327997</v>
      </c>
      <c r="K994" s="13"/>
      <c r="L994" s="6">
        <v>21</v>
      </c>
      <c r="M994" s="1">
        <v>28.04</v>
      </c>
      <c r="N994" s="7">
        <f t="shared" si="1015"/>
        <v>26.7</v>
      </c>
      <c r="O994" s="27">
        <v>37.15</v>
      </c>
      <c r="P994" s="26">
        <v>36.61</v>
      </c>
      <c r="Q994" s="3"/>
      <c r="R994" s="8">
        <f t="shared" si="1016"/>
        <v>10.45</v>
      </c>
      <c r="S994" s="8">
        <f t="shared" si="1017"/>
        <v>9.91</v>
      </c>
      <c r="T994" s="8">
        <f>R994/S993</f>
        <v>1.0048076923076921</v>
      </c>
      <c r="U994" s="8">
        <f>M994*T994*T993*T992</f>
        <v>22.814495711701266</v>
      </c>
      <c r="V994" s="19">
        <f t="shared" si="1018"/>
        <v>52.786894288989508</v>
      </c>
      <c r="W994" s="13"/>
      <c r="X994" s="13"/>
      <c r="Y994" s="6">
        <v>21</v>
      </c>
      <c r="Z994" s="1">
        <v>10.97</v>
      </c>
      <c r="AA994" s="7">
        <f t="shared" si="1019"/>
        <v>27.72</v>
      </c>
      <c r="AB994" s="27">
        <v>43.92</v>
      </c>
      <c r="AC994" s="26">
        <v>42.91</v>
      </c>
      <c r="AD994" s="3"/>
      <c r="AE994" s="8">
        <f t="shared" si="1020"/>
        <v>16.200000000000003</v>
      </c>
      <c r="AF994" s="8">
        <f t="shared" si="1021"/>
        <v>15.189999999999998</v>
      </c>
      <c r="AG994" s="8">
        <f>AE994/AF993</f>
        <v>1.0030959752321984</v>
      </c>
      <c r="AH994" s="8">
        <f>Z994*AG994*AG993*AG992</f>
        <v>9.9717979930193152</v>
      </c>
      <c r="AI994" s="19">
        <f t="shared" si="1022"/>
        <v>47.192607633787581</v>
      </c>
    </row>
    <row r="995" spans="2:35" x14ac:dyDescent="0.25">
      <c r="B995" s="31">
        <v>28</v>
      </c>
      <c r="C995" s="48">
        <f t="shared" si="1013"/>
        <v>48.329299181764156</v>
      </c>
      <c r="D995" s="31">
        <f t="shared" si="1014"/>
        <v>1.4103412167507805</v>
      </c>
      <c r="K995" s="13"/>
      <c r="L995" s="6">
        <v>28</v>
      </c>
      <c r="M995" s="1">
        <v>25.76</v>
      </c>
      <c r="N995" s="7">
        <f t="shared" si="1015"/>
        <v>26.7</v>
      </c>
      <c r="O995" s="26">
        <v>36.78</v>
      </c>
      <c r="P995" s="26">
        <v>36.28</v>
      </c>
      <c r="Q995" s="3"/>
      <c r="R995" s="8">
        <f t="shared" si="1016"/>
        <v>10.080000000000002</v>
      </c>
      <c r="S995" s="8">
        <f t="shared" si="1017"/>
        <v>9.5800000000000018</v>
      </c>
      <c r="T995" s="8">
        <f>R995/S994</f>
        <v>1.0171543895055501</v>
      </c>
      <c r="U995" s="8">
        <f>M995*T995*T994*T993*T992</f>
        <v>21.318939672807488</v>
      </c>
      <c r="V995" s="19">
        <f t="shared" si="1018"/>
        <v>49.326561019915523</v>
      </c>
      <c r="W995" s="13"/>
      <c r="X995" s="13"/>
      <c r="Y995" s="6">
        <v>28</v>
      </c>
      <c r="Z995" s="1">
        <v>9.0500000000000007</v>
      </c>
      <c r="AA995" s="7">
        <f t="shared" si="1019"/>
        <v>27.72</v>
      </c>
      <c r="AB995" s="26">
        <v>43.04</v>
      </c>
      <c r="AC995" s="26">
        <v>42</v>
      </c>
      <c r="AD995" s="3"/>
      <c r="AE995" s="8">
        <f t="shared" si="1020"/>
        <v>15.32</v>
      </c>
      <c r="AF995" s="8">
        <f t="shared" si="1021"/>
        <v>14.280000000000001</v>
      </c>
      <c r="AG995" s="8">
        <f>AE995/AF994</f>
        <v>1.0085582620144833</v>
      </c>
      <c r="AH995" s="8">
        <f>Z995*AG995*AG994*AG993*AG992</f>
        <v>8.2969106872964105</v>
      </c>
      <c r="AI995" s="19">
        <f t="shared" si="1022"/>
        <v>39.266023129656467</v>
      </c>
    </row>
    <row r="996" spans="2:35" x14ac:dyDescent="0.25">
      <c r="B996" s="31">
        <v>35</v>
      </c>
      <c r="C996" s="48">
        <f t="shared" si="1013"/>
        <v>44.288039420291732</v>
      </c>
      <c r="D996" s="31">
        <f t="shared" si="1014"/>
        <v>1.9464657385371267</v>
      </c>
      <c r="K996" s="13"/>
      <c r="L996" s="6">
        <v>35</v>
      </c>
      <c r="M996" s="1">
        <v>23.65</v>
      </c>
      <c r="N996" s="7">
        <f t="shared" si="1015"/>
        <v>26.7</v>
      </c>
      <c r="O996" s="26">
        <v>36.36</v>
      </c>
      <c r="P996" s="26">
        <v>35.99</v>
      </c>
      <c r="Q996" s="3"/>
      <c r="R996" s="8">
        <f t="shared" si="1016"/>
        <v>9.66</v>
      </c>
      <c r="S996" s="8">
        <f t="shared" si="1017"/>
        <v>9.2900000000000027</v>
      </c>
      <c r="T996" s="8">
        <f>R996/S995</f>
        <v>1.008350730688935</v>
      </c>
      <c r="U996" s="8">
        <f>M996*T996*T995*T994*T993*T992</f>
        <v>19.736153050439594</v>
      </c>
      <c r="V996" s="19">
        <f t="shared" si="1018"/>
        <v>45.664398543358615</v>
      </c>
      <c r="W996" s="13"/>
      <c r="X996" s="13"/>
      <c r="Y996" s="6">
        <v>35</v>
      </c>
      <c r="Z996" s="1">
        <v>8.69</v>
      </c>
      <c r="AA996" s="7">
        <f t="shared" si="1019"/>
        <v>27.72</v>
      </c>
      <c r="AB996" s="26">
        <v>42.07</v>
      </c>
      <c r="AC996" s="26">
        <v>41.21</v>
      </c>
      <c r="AD996" s="3"/>
      <c r="AE996" s="8">
        <f t="shared" si="1020"/>
        <v>14.350000000000001</v>
      </c>
      <c r="AF996" s="8">
        <f t="shared" si="1021"/>
        <v>13.490000000000002</v>
      </c>
      <c r="AG996" s="8">
        <f>AE996/AF995</f>
        <v>1.0049019607843137</v>
      </c>
      <c r="AH996" s="8">
        <f>Z996*AG996*AG995*AG994*AG993*AG992</f>
        <v>8.0059211049096461</v>
      </c>
      <c r="AI996" s="19">
        <f t="shared" si="1022"/>
        <v>37.888883601086825</v>
      </c>
    </row>
    <row r="997" spans="2:35" x14ac:dyDescent="0.25">
      <c r="B997" s="31">
        <v>42</v>
      </c>
      <c r="C997" s="78">
        <f t="shared" si="1013"/>
        <v>39.707135500416314</v>
      </c>
      <c r="D997" s="31">
        <f t="shared" si="1014"/>
        <v>2.246875911970347</v>
      </c>
      <c r="K997" s="13"/>
      <c r="L997" s="6">
        <v>42</v>
      </c>
      <c r="M997" s="1">
        <v>21.07</v>
      </c>
      <c r="N997" s="7">
        <f t="shared" si="1015"/>
        <v>26.7</v>
      </c>
      <c r="O997" s="26">
        <v>36.130000000000003</v>
      </c>
      <c r="P997" s="26">
        <v>35.590000000000003</v>
      </c>
      <c r="Q997" s="3"/>
      <c r="R997" s="8">
        <f t="shared" si="1016"/>
        <v>9.4300000000000033</v>
      </c>
      <c r="S997" s="8">
        <f t="shared" si="1017"/>
        <v>8.8900000000000041</v>
      </c>
      <c r="T997" s="8">
        <f>R997/S996</f>
        <v>1.0150699677072121</v>
      </c>
      <c r="U997" s="8">
        <f>M997*T997*T996*T995*T994*T993*T992</f>
        <v>17.84809519525712</v>
      </c>
      <c r="V997" s="19">
        <f t="shared" si="1018"/>
        <v>41.295916694255254</v>
      </c>
      <c r="W997" s="13"/>
      <c r="X997" s="13"/>
      <c r="Y997" s="6">
        <v>42</v>
      </c>
      <c r="Z997" s="1">
        <v>7.31</v>
      </c>
      <c r="AA997" s="7">
        <f t="shared" si="1019"/>
        <v>27.72</v>
      </c>
      <c r="AB997" s="26">
        <v>41.31</v>
      </c>
      <c r="AC997" s="26">
        <v>40.54</v>
      </c>
      <c r="AD997" s="3"/>
      <c r="AE997" s="8">
        <f t="shared" si="1020"/>
        <v>13.590000000000003</v>
      </c>
      <c r="AF997" s="8">
        <f t="shared" si="1021"/>
        <v>12.82</v>
      </c>
      <c r="AG997" s="8">
        <f>AE997/AF996</f>
        <v>1.0074128984432915</v>
      </c>
      <c r="AH997" s="8">
        <f>Z997*AG997*AG996*AG995*AG994*AG993*AG992</f>
        <v>6.7844776101713542</v>
      </c>
      <c r="AI997" s="19">
        <f t="shared" si="1022"/>
        <v>32.108270753295578</v>
      </c>
    </row>
    <row r="998" spans="2:35" ht="15.75" thickBot="1" x14ac:dyDescent="0.3">
      <c r="K998" s="13"/>
      <c r="L998" s="34"/>
      <c r="M998" s="18"/>
      <c r="N998" s="18"/>
      <c r="O998" s="18"/>
      <c r="P998" s="18"/>
      <c r="Q998" s="18"/>
      <c r="R998" s="33"/>
      <c r="S998" s="33"/>
      <c r="T998" s="45">
        <f>SUM(T992:T997)</f>
        <v>5.8571853971597019</v>
      </c>
      <c r="U998" s="33"/>
      <c r="V998" s="32"/>
      <c r="W998" s="13"/>
      <c r="X998" s="13"/>
      <c r="Y998" s="34"/>
      <c r="Z998" s="18"/>
      <c r="AA998" s="18"/>
      <c r="AB998" s="18"/>
      <c r="AC998" s="18"/>
      <c r="AD998" s="18"/>
      <c r="AE998" s="33"/>
      <c r="AF998" s="33"/>
      <c r="AG998" s="45">
        <f>SUM(AG992:AG997)</f>
        <v>5.9306922140588192</v>
      </c>
      <c r="AH998" s="33"/>
      <c r="AI998" s="32"/>
    </row>
    <row r="999" spans="2:35" ht="15.75" thickBot="1" x14ac:dyDescent="0.3">
      <c r="K999" s="15">
        <v>7000</v>
      </c>
      <c r="L999" s="93">
        <v>37041</v>
      </c>
      <c r="M999" s="94"/>
      <c r="N999" s="94"/>
      <c r="O999" s="94"/>
      <c r="P999" s="94"/>
      <c r="Q999" s="94"/>
      <c r="R999" s="94"/>
      <c r="S999" s="94"/>
      <c r="T999" s="94"/>
      <c r="U999" s="94"/>
      <c r="V999" s="95"/>
      <c r="W999" s="13"/>
      <c r="X999" s="15">
        <v>7001</v>
      </c>
      <c r="Y999" s="93">
        <v>37042</v>
      </c>
      <c r="Z999" s="94"/>
      <c r="AA999" s="94"/>
      <c r="AB999" s="94"/>
      <c r="AC999" s="94"/>
      <c r="AD999" s="94"/>
      <c r="AE999" s="94"/>
      <c r="AF999" s="94"/>
      <c r="AG999" s="94"/>
      <c r="AH999" s="94"/>
      <c r="AI999" s="95"/>
    </row>
    <row r="1000" spans="2:35" ht="57" x14ac:dyDescent="0.25">
      <c r="B1000" s="31" t="s">
        <v>51</v>
      </c>
      <c r="C1000" s="31" t="s">
        <v>49</v>
      </c>
      <c r="D1000" s="31" t="s">
        <v>50</v>
      </c>
      <c r="K1000" s="13"/>
      <c r="L1000" s="10" t="s">
        <v>0</v>
      </c>
      <c r="M1000" s="11" t="s">
        <v>1</v>
      </c>
      <c r="N1000" s="11" t="s">
        <v>2</v>
      </c>
      <c r="O1000" s="11" t="s">
        <v>3</v>
      </c>
      <c r="P1000" s="12" t="s">
        <v>4</v>
      </c>
      <c r="Q1000" s="12" t="s">
        <v>5</v>
      </c>
      <c r="R1000" s="11" t="s">
        <v>9</v>
      </c>
      <c r="S1000" s="11" t="s">
        <v>10</v>
      </c>
      <c r="T1000" s="11" t="s">
        <v>6</v>
      </c>
      <c r="U1000" s="11" t="s">
        <v>7</v>
      </c>
      <c r="V1000" s="5" t="s">
        <v>8</v>
      </c>
      <c r="W1000" s="13"/>
      <c r="X1000" s="13"/>
      <c r="Y1000" s="10" t="s">
        <v>0</v>
      </c>
      <c r="Z1000" s="11" t="s">
        <v>1</v>
      </c>
      <c r="AA1000" s="11" t="s">
        <v>2</v>
      </c>
      <c r="AB1000" s="11" t="s">
        <v>3</v>
      </c>
      <c r="AC1000" s="12" t="s">
        <v>4</v>
      </c>
      <c r="AD1000" s="12" t="s">
        <v>5</v>
      </c>
      <c r="AE1000" s="11" t="s">
        <v>9</v>
      </c>
      <c r="AF1000" s="11" t="s">
        <v>10</v>
      </c>
      <c r="AG1000" s="11" t="s">
        <v>6</v>
      </c>
      <c r="AH1000" s="11" t="s">
        <v>7</v>
      </c>
      <c r="AI1000" s="5" t="s">
        <v>8</v>
      </c>
    </row>
    <row r="1001" spans="2:35" x14ac:dyDescent="0.25">
      <c r="B1001" s="31">
        <v>0</v>
      </c>
      <c r="C1001" s="48">
        <f>AVERAGE(AI991,AI1001)</f>
        <v>100</v>
      </c>
      <c r="D1001" s="31">
        <f>STDEV(AI991,AI1001)</f>
        <v>0</v>
      </c>
      <c r="K1001" s="13"/>
      <c r="L1001" s="6">
        <v>0</v>
      </c>
      <c r="M1001" s="1">
        <v>42.86</v>
      </c>
      <c r="N1001" s="26">
        <v>25.79</v>
      </c>
      <c r="O1001" s="9"/>
      <c r="P1001" s="26">
        <v>41.17</v>
      </c>
      <c r="Q1001" s="7">
        <f>P1001-N1001</f>
        <v>15.380000000000003</v>
      </c>
      <c r="R1001" s="2"/>
      <c r="S1001" s="2"/>
      <c r="T1001" s="2"/>
      <c r="U1001" s="8">
        <f>M1001</f>
        <v>42.86</v>
      </c>
      <c r="V1001" s="19">
        <f>100*U1001/$M$1001</f>
        <v>100</v>
      </c>
      <c r="W1001" s="13"/>
      <c r="X1001" s="13"/>
      <c r="Y1001" s="6">
        <v>0</v>
      </c>
      <c r="Z1001" s="1">
        <v>21.54</v>
      </c>
      <c r="AA1001" s="26">
        <v>25.4</v>
      </c>
      <c r="AB1001" s="9"/>
      <c r="AC1001" s="26">
        <v>48</v>
      </c>
      <c r="AD1001" s="7">
        <f>AC1001-AA1001</f>
        <v>22.6</v>
      </c>
      <c r="AE1001" s="2"/>
      <c r="AF1001" s="2"/>
      <c r="AG1001" s="2"/>
      <c r="AH1001" s="8">
        <f>Z1001</f>
        <v>21.54</v>
      </c>
      <c r="AI1001" s="19">
        <f>100*AH1001/$Z$1001</f>
        <v>100</v>
      </c>
    </row>
    <row r="1002" spans="2:35" x14ac:dyDescent="0.25">
      <c r="B1002" s="31">
        <v>7</v>
      </c>
      <c r="C1002" s="78">
        <f t="shared" ref="C1002:C1007" si="1023">AVERAGE(AI992,AI1002)</f>
        <v>64.092569931601844</v>
      </c>
      <c r="D1002" s="31">
        <f t="shared" ref="D1002:D1007" si="1024">STDEV(AI992,AI1002)</f>
        <v>3.2955420148342056</v>
      </c>
      <c r="K1002" s="13"/>
      <c r="L1002" s="6">
        <v>7</v>
      </c>
      <c r="M1002" s="1">
        <v>35.93</v>
      </c>
      <c r="N1002" s="7">
        <f t="shared" ref="N1002:N1007" si="1025">N1001</f>
        <v>25.79</v>
      </c>
      <c r="O1002" s="27">
        <v>38.15</v>
      </c>
      <c r="P1002" s="26">
        <v>37.75</v>
      </c>
      <c r="Q1002" s="3"/>
      <c r="R1002" s="8">
        <f t="shared" ref="R1002:R1007" si="1026">O1002-N1002</f>
        <v>12.36</v>
      </c>
      <c r="S1002" s="8">
        <f t="shared" ref="S1002:S1007" si="1027">P1002-N1002</f>
        <v>11.96</v>
      </c>
      <c r="T1002" s="8">
        <f>R1002/Q1001</f>
        <v>0.80364109232769809</v>
      </c>
      <c r="U1002" s="8">
        <f>M1002*T1002</f>
        <v>28.874824447334191</v>
      </c>
      <c r="V1002" s="19">
        <f t="shared" ref="V1002:V1007" si="1028">100*U1002/$M$1001</f>
        <v>67.370099037177297</v>
      </c>
      <c r="W1002" s="13"/>
      <c r="X1002" s="13"/>
      <c r="Y1002" s="6">
        <v>7</v>
      </c>
      <c r="Z1002" s="1">
        <v>14.76</v>
      </c>
      <c r="AA1002" s="7">
        <f t="shared" ref="AA1002:AA1007" si="1029">AA1001</f>
        <v>25.4</v>
      </c>
      <c r="AB1002" s="27">
        <v>45.77</v>
      </c>
      <c r="AC1002" s="26">
        <v>44.86</v>
      </c>
      <c r="AD1002" s="3"/>
      <c r="AE1002" s="8">
        <f t="shared" ref="AE1002:AE1007" si="1030">AB1002-AA1002</f>
        <v>20.370000000000005</v>
      </c>
      <c r="AF1002" s="8">
        <f t="shared" ref="AF1002:AF1007" si="1031">AC1002-AA1002</f>
        <v>19.46</v>
      </c>
      <c r="AG1002" s="8">
        <f>AE1002/AD1001</f>
        <v>0.90132743362831869</v>
      </c>
      <c r="AH1002" s="8">
        <f>Z1002*AG1002</f>
        <v>13.303592920353983</v>
      </c>
      <c r="AI1002" s="19">
        <f t="shared" ref="AI1002:AI1007" si="1032">100*AH1002/$Z$1001</f>
        <v>61.762269825227406</v>
      </c>
    </row>
    <row r="1003" spans="2:35" x14ac:dyDescent="0.25">
      <c r="B1003" s="31">
        <v>14</v>
      </c>
      <c r="C1003" s="48">
        <f t="shared" si="1023"/>
        <v>52.281705606984431</v>
      </c>
      <c r="D1003" s="31">
        <f t="shared" si="1024"/>
        <v>1.8159318110310851</v>
      </c>
      <c r="K1003" s="13"/>
      <c r="L1003" s="6">
        <v>14</v>
      </c>
      <c r="M1003" s="1">
        <v>31.63</v>
      </c>
      <c r="N1003" s="7">
        <f t="shared" si="1025"/>
        <v>25.79</v>
      </c>
      <c r="O1003" s="27">
        <v>37.72</v>
      </c>
      <c r="P1003" s="26">
        <v>37.36</v>
      </c>
      <c r="Q1003" s="3"/>
      <c r="R1003" s="8">
        <f t="shared" si="1026"/>
        <v>11.93</v>
      </c>
      <c r="S1003" s="8">
        <f t="shared" si="1027"/>
        <v>11.57</v>
      </c>
      <c r="T1003" s="8">
        <f>R1003/S1002</f>
        <v>0.99749163879598657</v>
      </c>
      <c r="U1003" s="8">
        <f>M1003*T1002*T1003</f>
        <v>25.355407296101866</v>
      </c>
      <c r="V1003" s="19">
        <f t="shared" si="1028"/>
        <v>59.158673112696846</v>
      </c>
      <c r="W1003" s="13"/>
      <c r="X1003" s="13"/>
      <c r="Y1003" s="6">
        <v>14</v>
      </c>
      <c r="Z1003" s="1">
        <v>12.2</v>
      </c>
      <c r="AA1003" s="7">
        <f t="shared" si="1029"/>
        <v>25.4</v>
      </c>
      <c r="AB1003" s="27">
        <v>44.84</v>
      </c>
      <c r="AC1003" s="26">
        <v>44.03</v>
      </c>
      <c r="AD1003" s="3"/>
      <c r="AE1003" s="8">
        <f t="shared" si="1030"/>
        <v>19.440000000000005</v>
      </c>
      <c r="AF1003" s="8">
        <f t="shared" si="1031"/>
        <v>18.630000000000003</v>
      </c>
      <c r="AG1003" s="8">
        <f>AE1003/AF1002</f>
        <v>0.99897225077081209</v>
      </c>
      <c r="AH1003" s="8">
        <f>Z1003*AG1002*AG1003</f>
        <v>10.984893359648567</v>
      </c>
      <c r="AI1003" s="19">
        <f t="shared" si="1032"/>
        <v>50.997647909231979</v>
      </c>
    </row>
    <row r="1004" spans="2:35" x14ac:dyDescent="0.25">
      <c r="B1004" s="31">
        <v>21</v>
      </c>
      <c r="C1004" s="48">
        <f t="shared" si="1023"/>
        <v>45.293572026263078</v>
      </c>
      <c r="D1004" s="31">
        <f t="shared" si="1024"/>
        <v>2.6856419115905825</v>
      </c>
      <c r="K1004" s="13"/>
      <c r="L1004" s="6">
        <v>21</v>
      </c>
      <c r="M1004" s="1">
        <v>28.6</v>
      </c>
      <c r="N1004" s="7">
        <f t="shared" si="1025"/>
        <v>25.79</v>
      </c>
      <c r="O1004" s="27">
        <v>37.42</v>
      </c>
      <c r="P1004" s="26">
        <v>36.93</v>
      </c>
      <c r="Q1004" s="3"/>
      <c r="R1004" s="8">
        <f t="shared" si="1026"/>
        <v>11.630000000000003</v>
      </c>
      <c r="S1004" s="8">
        <f t="shared" si="1027"/>
        <v>11.14</v>
      </c>
      <c r="T1004" s="8">
        <f>R1004/S1003</f>
        <v>1.0051858254105448</v>
      </c>
      <c r="U1004" s="8">
        <f>M1004*T1004*T1003*T1002</f>
        <v>23.045375464129226</v>
      </c>
      <c r="V1004" s="19">
        <f t="shared" si="1028"/>
        <v>53.768958152424695</v>
      </c>
      <c r="W1004" s="13"/>
      <c r="X1004" s="13"/>
      <c r="Y1004" s="6">
        <v>21</v>
      </c>
      <c r="Z1004" s="1">
        <v>10.37</v>
      </c>
      <c r="AA1004" s="7">
        <f t="shared" si="1029"/>
        <v>25.4</v>
      </c>
      <c r="AB1004" s="27">
        <v>44.05</v>
      </c>
      <c r="AC1004" s="26">
        <v>43.07</v>
      </c>
      <c r="AD1004" s="3"/>
      <c r="AE1004" s="8">
        <f t="shared" si="1030"/>
        <v>18.649999999999999</v>
      </c>
      <c r="AF1004" s="8">
        <f t="shared" si="1031"/>
        <v>17.670000000000002</v>
      </c>
      <c r="AG1004" s="8">
        <f>AE1004/AF1003</f>
        <v>1.0010735373054211</v>
      </c>
      <c r="AH1004" s="8">
        <f>Z1004*AG1004*AG1003*AG1002</f>
        <v>9.3471831445962881</v>
      </c>
      <c r="AI1004" s="19">
        <f t="shared" si="1032"/>
        <v>43.394536418738575</v>
      </c>
    </row>
    <row r="1005" spans="2:35" x14ac:dyDescent="0.25">
      <c r="B1005" s="31">
        <v>28</v>
      </c>
      <c r="C1005" s="48">
        <f t="shared" si="1023"/>
        <v>38.201889542893227</v>
      </c>
      <c r="D1005" s="31">
        <f t="shared" si="1024"/>
        <v>1.5049121505773067</v>
      </c>
      <c r="K1005" s="13"/>
      <c r="L1005" s="6">
        <v>28</v>
      </c>
      <c r="M1005" s="1">
        <v>24.93</v>
      </c>
      <c r="N1005" s="7">
        <f t="shared" si="1025"/>
        <v>25.79</v>
      </c>
      <c r="O1005" s="26">
        <v>37.04</v>
      </c>
      <c r="P1005" s="26">
        <v>36.590000000000003</v>
      </c>
      <c r="Q1005" s="3"/>
      <c r="R1005" s="8">
        <f t="shared" si="1026"/>
        <v>11.25</v>
      </c>
      <c r="S1005" s="8">
        <f t="shared" si="1027"/>
        <v>10.800000000000004</v>
      </c>
      <c r="T1005" s="8">
        <f>R1005/S1004</f>
        <v>1.0098743267504489</v>
      </c>
      <c r="U1005" s="8">
        <f>M1005*T1005*T1004*T1003*T1002</f>
        <v>20.286511205472443</v>
      </c>
      <c r="V1005" s="19">
        <f t="shared" si="1028"/>
        <v>47.332037343612797</v>
      </c>
      <c r="W1005" s="13"/>
      <c r="X1005" s="13"/>
      <c r="Y1005" s="6">
        <v>28</v>
      </c>
      <c r="Z1005" s="1">
        <v>8.81</v>
      </c>
      <c r="AA1005" s="7">
        <f t="shared" si="1029"/>
        <v>25.4</v>
      </c>
      <c r="AB1005" s="26">
        <v>43.2</v>
      </c>
      <c r="AC1005" s="26">
        <v>41.77</v>
      </c>
      <c r="AD1005" s="3"/>
      <c r="AE1005" s="8">
        <f t="shared" si="1030"/>
        <v>17.800000000000004</v>
      </c>
      <c r="AF1005" s="8">
        <f t="shared" si="1031"/>
        <v>16.370000000000005</v>
      </c>
      <c r="AG1005" s="8">
        <f>AE1005/AF1004</f>
        <v>1.0073571024335033</v>
      </c>
      <c r="AH1005" s="8">
        <f>Z1005*AG1005*AG1004*AG1003*AG1002</f>
        <v>7.999472632950396</v>
      </c>
      <c r="AI1005" s="19">
        <f t="shared" si="1032"/>
        <v>37.137755956129979</v>
      </c>
    </row>
    <row r="1006" spans="2:35" x14ac:dyDescent="0.25">
      <c r="B1006" s="31">
        <v>35</v>
      </c>
      <c r="C1006" s="48">
        <f t="shared" si="1023"/>
        <v>31.598394954545444</v>
      </c>
      <c r="D1006" s="31">
        <f t="shared" si="1024"/>
        <v>8.8960943578927925</v>
      </c>
      <c r="K1006" s="13"/>
      <c r="L1006" s="73">
        <v>34</v>
      </c>
      <c r="M1006" s="1">
        <v>22.56</v>
      </c>
      <c r="N1006" s="7">
        <f t="shared" si="1025"/>
        <v>25.79</v>
      </c>
      <c r="O1006" s="26">
        <v>36.61</v>
      </c>
      <c r="P1006" s="26">
        <v>36.270000000000003</v>
      </c>
      <c r="Q1006" s="3"/>
      <c r="R1006" s="8">
        <f t="shared" si="1026"/>
        <v>10.82</v>
      </c>
      <c r="S1006" s="8">
        <f t="shared" si="1027"/>
        <v>10.480000000000004</v>
      </c>
      <c r="T1006" s="8">
        <f>R1006/S1005</f>
        <v>1.0018518518518515</v>
      </c>
      <c r="U1006" s="8">
        <f>M1006*T1006*T1005*T1004*T1003*T1002</f>
        <v>18.391946175390569</v>
      </c>
      <c r="V1006" s="25">
        <f t="shared" si="1028"/>
        <v>42.911680297224848</v>
      </c>
      <c r="W1006" s="13"/>
      <c r="X1006" s="13"/>
      <c r="Y1006" s="73">
        <v>34</v>
      </c>
      <c r="Z1006" s="21">
        <v>6</v>
      </c>
      <c r="AA1006" s="7">
        <f t="shared" si="1029"/>
        <v>25.4</v>
      </c>
      <c r="AB1006" s="26">
        <v>41.78</v>
      </c>
      <c r="AC1006" s="26">
        <v>40.9</v>
      </c>
      <c r="AD1006" s="3"/>
      <c r="AE1006" s="8">
        <f t="shared" si="1030"/>
        <v>16.380000000000003</v>
      </c>
      <c r="AF1006" s="8">
        <f t="shared" si="1031"/>
        <v>15.5</v>
      </c>
      <c r="AG1006" s="8">
        <f>AE1006/AF1005</f>
        <v>1.0006108735491752</v>
      </c>
      <c r="AH1006" s="8">
        <f>Z1006*AG1006*AG1005*AG1004*AG1003*AG1002</f>
        <v>5.4513230187440751</v>
      </c>
      <c r="AI1006" s="22">
        <f t="shared" si="1032"/>
        <v>25.307906308004064</v>
      </c>
    </row>
    <row r="1007" spans="2:35" x14ac:dyDescent="0.25">
      <c r="B1007" s="31">
        <v>42</v>
      </c>
      <c r="C1007" s="78">
        <f t="shared" si="1023"/>
        <v>30.598997323894956</v>
      </c>
      <c r="D1007" s="31">
        <f t="shared" si="1024"/>
        <v>2.1344349531877143</v>
      </c>
      <c r="K1007" s="13"/>
      <c r="L1007" s="6">
        <v>42</v>
      </c>
      <c r="M1007" s="1">
        <v>20.04</v>
      </c>
      <c r="N1007" s="7">
        <f t="shared" si="1025"/>
        <v>25.79</v>
      </c>
      <c r="O1007" s="26">
        <v>36.270000000000003</v>
      </c>
      <c r="P1007" s="26">
        <v>35.770000000000003</v>
      </c>
      <c r="Q1007" s="3"/>
      <c r="R1007" s="8">
        <f t="shared" si="1026"/>
        <v>10.480000000000004</v>
      </c>
      <c r="S1007" s="8">
        <f t="shared" si="1027"/>
        <v>9.980000000000004</v>
      </c>
      <c r="T1007" s="8">
        <f>R1007/S1006</f>
        <v>1</v>
      </c>
      <c r="U1007" s="8">
        <f>M1007*T1007*T1006*T1005*T1004*T1003*T1002</f>
        <v>16.337526655799063</v>
      </c>
      <c r="V1007" s="19">
        <f t="shared" si="1028"/>
        <v>38.118354306577373</v>
      </c>
      <c r="W1007" s="13"/>
      <c r="X1007" s="13"/>
      <c r="Y1007" s="6">
        <v>42</v>
      </c>
      <c r="Z1007" s="1">
        <v>6.87</v>
      </c>
      <c r="AA1007" s="7">
        <f t="shared" si="1029"/>
        <v>25.4</v>
      </c>
      <c r="AB1007" s="26">
        <v>40.96</v>
      </c>
      <c r="AC1007" s="26">
        <v>39.9</v>
      </c>
      <c r="AD1007" s="3"/>
      <c r="AE1007" s="8">
        <f t="shared" si="1030"/>
        <v>15.560000000000002</v>
      </c>
      <c r="AF1007" s="8">
        <f t="shared" si="1031"/>
        <v>14.5</v>
      </c>
      <c r="AG1007" s="8">
        <f>AE1007/AF1006</f>
        <v>1.0038709677419357</v>
      </c>
      <c r="AH1007" s="8">
        <f>Z1007*AG1007*AG1006*AG1005*AG1004*AG1003*AG1002</f>
        <v>6.265926526874078</v>
      </c>
      <c r="AI1007" s="19">
        <f t="shared" si="1032"/>
        <v>29.08972389449433</v>
      </c>
    </row>
    <row r="1008" spans="2:35" x14ac:dyDescent="0.25">
      <c r="K1008" s="13"/>
      <c r="L1008" s="34"/>
      <c r="M1008" s="18"/>
      <c r="N1008" s="18"/>
      <c r="O1008" s="18"/>
      <c r="P1008" s="18"/>
      <c r="Q1008" s="18"/>
      <c r="R1008" s="33"/>
      <c r="S1008" s="33"/>
      <c r="T1008" s="45">
        <f>SUM(T1002:T1007)</f>
        <v>5.8180447351365299</v>
      </c>
      <c r="U1008" s="33"/>
      <c r="V1008" s="32"/>
      <c r="W1008" s="13"/>
      <c r="X1008" s="13"/>
      <c r="Y1008" s="34"/>
      <c r="Z1008" s="18"/>
      <c r="AA1008" s="18"/>
      <c r="AB1008" s="18"/>
      <c r="AC1008" s="18"/>
      <c r="AD1008" s="18"/>
      <c r="AE1008" s="33"/>
      <c r="AF1008" s="33"/>
      <c r="AG1008" s="45">
        <f>SUM(AG1002:AG1007)</f>
        <v>5.9132121654291661</v>
      </c>
      <c r="AH1008" s="33"/>
      <c r="AI1008" s="32"/>
    </row>
    <row r="1009" spans="1:36" ht="15.75" thickBot="1" x14ac:dyDescent="0.3"/>
    <row r="1010" spans="1:36" ht="15.75" thickBot="1" x14ac:dyDescent="0.3">
      <c r="A1010" s="35">
        <v>49</v>
      </c>
      <c r="B1010" s="35" t="s">
        <v>72</v>
      </c>
      <c r="C1010" s="35"/>
      <c r="D1010" s="35"/>
      <c r="E1010" s="35"/>
      <c r="F1010" s="35"/>
      <c r="G1010" s="35"/>
      <c r="H1010" s="35"/>
      <c r="I1010" s="35"/>
      <c r="J1010" s="35"/>
      <c r="K1010" s="15">
        <v>7000</v>
      </c>
      <c r="L1010" s="93">
        <v>37043</v>
      </c>
      <c r="M1010" s="94"/>
      <c r="N1010" s="94"/>
      <c r="O1010" s="94"/>
      <c r="P1010" s="94"/>
      <c r="Q1010" s="94"/>
      <c r="R1010" s="94"/>
      <c r="S1010" s="94"/>
      <c r="T1010" s="94"/>
      <c r="U1010" s="94"/>
      <c r="V1010" s="95"/>
      <c r="W1010" s="13"/>
      <c r="X1010" s="15">
        <v>7001</v>
      </c>
      <c r="Y1010" s="93">
        <v>37044</v>
      </c>
      <c r="Z1010" s="94"/>
      <c r="AA1010" s="94"/>
      <c r="AB1010" s="94"/>
      <c r="AC1010" s="94"/>
      <c r="AD1010" s="94"/>
      <c r="AE1010" s="94"/>
      <c r="AF1010" s="94"/>
      <c r="AG1010" s="94"/>
      <c r="AH1010" s="94"/>
      <c r="AI1010" s="95"/>
    </row>
    <row r="1011" spans="1:36" ht="57" x14ac:dyDescent="0.25">
      <c r="B1011" s="31" t="s">
        <v>52</v>
      </c>
      <c r="C1011" s="31" t="s">
        <v>49</v>
      </c>
      <c r="D1011" s="31" t="s">
        <v>50</v>
      </c>
      <c r="K1011" s="13"/>
      <c r="L1011" s="10" t="s">
        <v>0</v>
      </c>
      <c r="M1011" s="11" t="s">
        <v>1</v>
      </c>
      <c r="N1011" s="11" t="s">
        <v>2</v>
      </c>
      <c r="O1011" s="11" t="s">
        <v>3</v>
      </c>
      <c r="P1011" s="12" t="s">
        <v>4</v>
      </c>
      <c r="Q1011" s="12" t="s">
        <v>5</v>
      </c>
      <c r="R1011" s="11" t="s">
        <v>9</v>
      </c>
      <c r="S1011" s="11" t="s">
        <v>10</v>
      </c>
      <c r="T1011" s="11" t="s">
        <v>6</v>
      </c>
      <c r="U1011" s="11" t="s">
        <v>7</v>
      </c>
      <c r="V1011" s="5" t="s">
        <v>8</v>
      </c>
      <c r="W1011" s="13"/>
      <c r="X1011" s="13"/>
      <c r="Y1011" s="10" t="s">
        <v>0</v>
      </c>
      <c r="Z1011" s="11" t="s">
        <v>1</v>
      </c>
      <c r="AA1011" s="11" t="s">
        <v>2</v>
      </c>
      <c r="AB1011" s="11" t="s">
        <v>3</v>
      </c>
      <c r="AC1011" s="12" t="s">
        <v>4</v>
      </c>
      <c r="AD1011" s="12" t="s">
        <v>5</v>
      </c>
      <c r="AE1011" s="11" t="s">
        <v>9</v>
      </c>
      <c r="AF1011" s="11" t="s">
        <v>10</v>
      </c>
      <c r="AG1011" s="11" t="s">
        <v>6</v>
      </c>
      <c r="AH1011" s="11" t="s">
        <v>7</v>
      </c>
      <c r="AI1011" s="5" t="s">
        <v>8</v>
      </c>
    </row>
    <row r="1012" spans="1:36" x14ac:dyDescent="0.25">
      <c r="B1012" s="31">
        <v>0</v>
      </c>
      <c r="C1012" s="48">
        <f>AVERAGE(V1012,V1022)</f>
        <v>100</v>
      </c>
      <c r="D1012" s="31">
        <f>STDEV(V1012,V1022)</f>
        <v>0</v>
      </c>
      <c r="K1012" s="13"/>
      <c r="L1012" s="6">
        <v>0</v>
      </c>
      <c r="M1012" s="1">
        <v>46.38</v>
      </c>
      <c r="N1012" s="26">
        <v>26.46</v>
      </c>
      <c r="O1012" s="9"/>
      <c r="P1012" s="26">
        <v>38.229999999999997</v>
      </c>
      <c r="Q1012" s="7">
        <f>P1012-N1012</f>
        <v>11.769999999999996</v>
      </c>
      <c r="R1012" s="2"/>
      <c r="S1012" s="2"/>
      <c r="T1012" s="2"/>
      <c r="U1012" s="8">
        <f>M1012</f>
        <v>46.38</v>
      </c>
      <c r="V1012" s="19">
        <f>100*U1012/$M$1012</f>
        <v>100</v>
      </c>
      <c r="W1012" s="13"/>
      <c r="X1012" s="13"/>
      <c r="Y1012" s="6">
        <v>0</v>
      </c>
      <c r="Z1012" s="1">
        <v>20.7</v>
      </c>
      <c r="AA1012" s="26">
        <v>26.74</v>
      </c>
      <c r="AB1012" s="9"/>
      <c r="AC1012" s="26">
        <v>41.85</v>
      </c>
      <c r="AD1012" s="7">
        <f>AC1012-AA1012</f>
        <v>15.110000000000003</v>
      </c>
      <c r="AE1012" s="2"/>
      <c r="AF1012" s="2"/>
      <c r="AG1012" s="2"/>
      <c r="AH1012" s="8">
        <f>Z1012</f>
        <v>20.7</v>
      </c>
      <c r="AI1012" s="19">
        <f>100*AH1012/$Z$1012</f>
        <v>100</v>
      </c>
    </row>
    <row r="1013" spans="1:36" x14ac:dyDescent="0.25">
      <c r="B1013" s="31">
        <v>7</v>
      </c>
      <c r="C1013" s="112">
        <f t="shared" ref="C1013:C1018" si="1033">AVERAGE(V1013,V1023)</f>
        <v>71.342021854961757</v>
      </c>
      <c r="D1013" s="31">
        <f t="shared" ref="D1013:D1018" si="1034">STDEV(V1013,V1023)</f>
        <v>0.66942715402891795</v>
      </c>
      <c r="K1013" s="13"/>
      <c r="L1013" s="6">
        <v>7</v>
      </c>
      <c r="M1013" s="1">
        <v>40.68</v>
      </c>
      <c r="N1013" s="7">
        <f t="shared" ref="N1013:N1018" si="1035">N1012</f>
        <v>26.46</v>
      </c>
      <c r="O1013" s="27">
        <v>35.97</v>
      </c>
      <c r="P1013" s="26">
        <v>35.53</v>
      </c>
      <c r="Q1013" s="3"/>
      <c r="R1013" s="8">
        <f t="shared" ref="R1013:R1019" si="1036">O1013-N1013</f>
        <v>9.509999999999998</v>
      </c>
      <c r="S1013" s="8">
        <f t="shared" ref="S1013:S1019" si="1037">P1013-N1013</f>
        <v>9.07</v>
      </c>
      <c r="T1013" s="8">
        <f>R1013/Q1012</f>
        <v>0.80798640611724737</v>
      </c>
      <c r="U1013" s="8">
        <f>M1013*T1013</f>
        <v>32.868887000849625</v>
      </c>
      <c r="V1013" s="19">
        <f t="shared" ref="V1013:V1018" si="1038">100*U1013/$M$1012</f>
        <v>70.868665374837491</v>
      </c>
      <c r="W1013" s="13"/>
      <c r="X1013" s="13"/>
      <c r="Y1013" s="6">
        <v>7</v>
      </c>
      <c r="Z1013" s="1">
        <v>15.24</v>
      </c>
      <c r="AA1013" s="7">
        <f t="shared" ref="AA1013:AA1018" si="1039">AA1012</f>
        <v>26.74</v>
      </c>
      <c r="AB1013" s="27">
        <v>40.479999999999997</v>
      </c>
      <c r="AC1013" s="26">
        <v>39.71</v>
      </c>
      <c r="AD1013" s="3"/>
      <c r="AE1013" s="8">
        <f t="shared" ref="AE1013:AE1019" si="1040">AB1013-AA1013</f>
        <v>13.739999999999998</v>
      </c>
      <c r="AF1013" s="8">
        <f t="shared" ref="AF1013:AF1019" si="1041">AC1013-AA1013</f>
        <v>12.970000000000002</v>
      </c>
      <c r="AG1013" s="8">
        <f>AE1013/AD1012</f>
        <v>0.90933156849768337</v>
      </c>
      <c r="AH1013" s="8">
        <f>Z1013*AG1013</f>
        <v>13.858213103904696</v>
      </c>
      <c r="AI1013" s="19">
        <f t="shared" ref="AI1013:AI1018" si="1042">100*AH1013/$Z$1012</f>
        <v>66.94788939084394</v>
      </c>
    </row>
    <row r="1014" spans="1:36" x14ac:dyDescent="0.25">
      <c r="B1014" s="31">
        <v>14</v>
      </c>
      <c r="C1014" s="48">
        <f t="shared" si="1033"/>
        <v>62.948947786451342</v>
      </c>
      <c r="D1014" s="31">
        <f t="shared" si="1034"/>
        <v>1.1472869432659594</v>
      </c>
      <c r="K1014" s="13"/>
      <c r="L1014" s="6">
        <v>14</v>
      </c>
      <c r="M1014" s="1">
        <v>36.24</v>
      </c>
      <c r="N1014" s="7">
        <f t="shared" si="1035"/>
        <v>26.46</v>
      </c>
      <c r="O1014" s="72">
        <v>35.619999999999997</v>
      </c>
      <c r="P1014" s="26">
        <v>34.869999999999997</v>
      </c>
      <c r="Q1014" s="3"/>
      <c r="R1014" s="8">
        <f t="shared" si="1036"/>
        <v>9.1599999999999966</v>
      </c>
      <c r="S1014" s="8">
        <f t="shared" si="1037"/>
        <v>8.4099999999999966</v>
      </c>
      <c r="T1014" s="44">
        <f>R1014/S1013</f>
        <v>1.0099228224917305</v>
      </c>
      <c r="U1014" s="8">
        <f>M1014*T1013*T1014</f>
        <v>29.571981763663896</v>
      </c>
      <c r="V1014" s="19">
        <f t="shared" si="1038"/>
        <v>63.760202164001491</v>
      </c>
      <c r="W1014" s="13"/>
      <c r="X1014" s="13"/>
      <c r="Y1014" s="6">
        <v>14</v>
      </c>
      <c r="Z1014" s="1">
        <v>12.81</v>
      </c>
      <c r="AA1014" s="7">
        <f t="shared" si="1039"/>
        <v>26.74</v>
      </c>
      <c r="AB1014" s="38">
        <v>39.369999999999997</v>
      </c>
      <c r="AC1014" s="26">
        <v>38.25</v>
      </c>
      <c r="AD1014" s="3"/>
      <c r="AE1014" s="8">
        <f t="shared" si="1040"/>
        <v>12.629999999999999</v>
      </c>
      <c r="AF1014" s="8">
        <f t="shared" si="1041"/>
        <v>11.510000000000002</v>
      </c>
      <c r="AG1014" s="44">
        <f>AE1014/AF1013</f>
        <v>0.97378565921356952</v>
      </c>
      <c r="AH1014" s="8">
        <f>Z1014*AG1013*AG1014</f>
        <v>11.343178663586022</v>
      </c>
      <c r="AI1014" s="19">
        <f t="shared" si="1042"/>
        <v>54.797964558386582</v>
      </c>
    </row>
    <row r="1015" spans="1:36" x14ac:dyDescent="0.25">
      <c r="B1015" s="31">
        <v>21</v>
      </c>
      <c r="C1015" s="48">
        <f t="shared" si="1033"/>
        <v>58.008206631227338</v>
      </c>
      <c r="D1015" s="31">
        <f t="shared" si="1034"/>
        <v>3.9953124948892764</v>
      </c>
      <c r="K1015" s="13"/>
      <c r="L1015" s="6">
        <v>21</v>
      </c>
      <c r="M1015" s="1">
        <v>30.53</v>
      </c>
      <c r="N1015" s="7">
        <f t="shared" si="1035"/>
        <v>26.46</v>
      </c>
      <c r="O1015" s="27">
        <v>35.1</v>
      </c>
      <c r="P1015" s="26">
        <v>34.46</v>
      </c>
      <c r="Q1015" s="3"/>
      <c r="R1015" s="8">
        <f t="shared" si="1036"/>
        <v>8.64</v>
      </c>
      <c r="S1015" s="8">
        <f t="shared" si="1037"/>
        <v>8</v>
      </c>
      <c r="T1015" s="44">
        <f>R1015/S1014</f>
        <v>1.0273483947681337</v>
      </c>
      <c r="U1015" s="8">
        <f>M1015*T1015*T1014*T1013</f>
        <v>25.593919031118528</v>
      </c>
      <c r="V1015" s="19">
        <f t="shared" si="1038"/>
        <v>55.183094073131791</v>
      </c>
      <c r="W1015" s="13"/>
      <c r="X1015" s="13"/>
      <c r="Y1015" s="6">
        <v>21</v>
      </c>
      <c r="Z1015" s="1">
        <v>10.97</v>
      </c>
      <c r="AA1015" s="7">
        <f t="shared" si="1039"/>
        <v>26.74</v>
      </c>
      <c r="AB1015" s="27">
        <v>38.39</v>
      </c>
      <c r="AC1015" s="26">
        <v>37.19</v>
      </c>
      <c r="AD1015" s="3"/>
      <c r="AE1015" s="8">
        <f t="shared" si="1040"/>
        <v>11.650000000000002</v>
      </c>
      <c r="AF1015" s="8">
        <f t="shared" si="1041"/>
        <v>10.45</v>
      </c>
      <c r="AG1015" s="8">
        <f>AE1015/AF1014</f>
        <v>1.0121633362293658</v>
      </c>
      <c r="AH1015" s="8">
        <f>Z1015*AG1015*AG1014*AG1013</f>
        <v>9.8320226907574888</v>
      </c>
      <c r="AI1015" s="19">
        <f t="shared" si="1042"/>
        <v>47.497694158248741</v>
      </c>
    </row>
    <row r="1016" spans="1:36" x14ac:dyDescent="0.25">
      <c r="B1016" s="31">
        <v>28</v>
      </c>
      <c r="C1016" s="48">
        <f t="shared" si="1033"/>
        <v>51.395887604267145</v>
      </c>
      <c r="D1016" s="31">
        <f t="shared" si="1034"/>
        <v>1.0036426829277085</v>
      </c>
      <c r="K1016" s="13"/>
      <c r="L1016" s="6">
        <v>28</v>
      </c>
      <c r="M1016" s="1">
        <v>28.09</v>
      </c>
      <c r="N1016" s="7">
        <f t="shared" si="1035"/>
        <v>26.46</v>
      </c>
      <c r="O1016" s="37">
        <v>34.67</v>
      </c>
      <c r="P1016" s="37">
        <v>34.31</v>
      </c>
      <c r="Q1016" s="3"/>
      <c r="R1016" s="8">
        <f t="shared" si="1036"/>
        <v>8.2100000000000009</v>
      </c>
      <c r="S1016" s="8">
        <f t="shared" si="1037"/>
        <v>7.8500000000000014</v>
      </c>
      <c r="T1016" s="44">
        <f>R1016/S1015</f>
        <v>1.0262500000000001</v>
      </c>
      <c r="U1016" s="8">
        <f>M1016*T1016*T1015*T1014*T1013</f>
        <v>24.166563436151414</v>
      </c>
      <c r="V1016" s="19">
        <f t="shared" si="1038"/>
        <v>52.105570151253588</v>
      </c>
      <c r="W1016" s="13"/>
      <c r="X1016" s="13"/>
      <c r="Y1016" s="6">
        <v>28</v>
      </c>
      <c r="Z1016" s="1">
        <v>9.31</v>
      </c>
      <c r="AA1016" s="7">
        <f t="shared" si="1039"/>
        <v>26.74</v>
      </c>
      <c r="AB1016" s="26">
        <v>37.340000000000003</v>
      </c>
      <c r="AC1016" s="26">
        <v>36.5</v>
      </c>
      <c r="AD1016" s="3"/>
      <c r="AE1016" s="8">
        <f t="shared" si="1040"/>
        <v>10.600000000000005</v>
      </c>
      <c r="AF1016" s="8">
        <f t="shared" si="1041"/>
        <v>9.7600000000000016</v>
      </c>
      <c r="AG1016" s="8">
        <f>AE1016/AF1015</f>
        <v>1.0143540669856466</v>
      </c>
      <c r="AH1016" s="8">
        <f>Z1016*AG1016*AG1015*AG1014*AG1013</f>
        <v>8.4639969927561829</v>
      </c>
      <c r="AI1016" s="19">
        <f t="shared" si="1042"/>
        <v>40.888874361140985</v>
      </c>
    </row>
    <row r="1017" spans="1:36" x14ac:dyDescent="0.25">
      <c r="B1017" s="31">
        <v>35</v>
      </c>
      <c r="C1017" s="48">
        <f t="shared" si="1033"/>
        <v>48.408748749054027</v>
      </c>
      <c r="D1017" s="31">
        <f t="shared" si="1034"/>
        <v>0.18250960759231244</v>
      </c>
      <c r="K1017" s="13"/>
      <c r="L1017" s="73">
        <v>38</v>
      </c>
      <c r="M1017" s="1">
        <v>26.2</v>
      </c>
      <c r="N1017" s="7">
        <f t="shared" si="1035"/>
        <v>26.46</v>
      </c>
      <c r="O1017" s="26">
        <v>34.299999999999997</v>
      </c>
      <c r="P1017" s="26">
        <v>33.71</v>
      </c>
      <c r="Q1017" s="3"/>
      <c r="R1017" s="8">
        <f t="shared" si="1036"/>
        <v>7.8399999999999963</v>
      </c>
      <c r="S1017" s="8">
        <f t="shared" si="1037"/>
        <v>7.25</v>
      </c>
      <c r="T1017" s="8">
        <f>R1017/S1016</f>
        <v>0.99872611464968086</v>
      </c>
      <c r="U1017" s="8">
        <f>M1017*T1017*T1016*T1015*T1014*T1013</f>
        <v>22.511832813513369</v>
      </c>
      <c r="V1017" s="19">
        <f t="shared" si="1038"/>
        <v>48.53780253021425</v>
      </c>
      <c r="W1017" s="13"/>
      <c r="X1017" s="13"/>
      <c r="Y1017" s="73">
        <v>38</v>
      </c>
      <c r="Z1017" s="1">
        <v>8.07</v>
      </c>
      <c r="AA1017" s="7">
        <f t="shared" si="1039"/>
        <v>26.74</v>
      </c>
      <c r="AB1017" s="26">
        <v>36.5</v>
      </c>
      <c r="AC1017" s="26">
        <v>35.42</v>
      </c>
      <c r="AD1017" s="3"/>
      <c r="AE1017" s="8">
        <f t="shared" si="1040"/>
        <v>9.7600000000000016</v>
      </c>
      <c r="AF1017" s="8">
        <f t="shared" si="1041"/>
        <v>8.6800000000000033</v>
      </c>
      <c r="AG1017" s="8">
        <f>AE1017/AF1016</f>
        <v>1</v>
      </c>
      <c r="AH1017" s="8">
        <f>Z1017*AG1017*AG1016*AG1015*AG1014*AG1013</f>
        <v>7.3366762332483777</v>
      </c>
      <c r="AI1017" s="19">
        <f t="shared" si="1042"/>
        <v>35.4428803538569</v>
      </c>
    </row>
    <row r="1018" spans="1:36" x14ac:dyDescent="0.25">
      <c r="B1018" s="31">
        <v>42</v>
      </c>
      <c r="C1018" s="112">
        <f t="shared" si="1033"/>
        <v>43.979015563290517</v>
      </c>
      <c r="D1018" s="31">
        <f t="shared" si="1034"/>
        <v>0.79616278416647135</v>
      </c>
      <c r="K1018" s="52"/>
      <c r="L1018" s="6">
        <v>42</v>
      </c>
      <c r="M1018" s="1">
        <v>24.01</v>
      </c>
      <c r="N1018" s="7">
        <f t="shared" si="1035"/>
        <v>26.46</v>
      </c>
      <c r="O1018" s="26">
        <v>33.72</v>
      </c>
      <c r="P1018" s="26">
        <v>33.21</v>
      </c>
      <c r="Q1018" s="3"/>
      <c r="R1018" s="8">
        <f t="shared" si="1036"/>
        <v>7.259999999999998</v>
      </c>
      <c r="S1018" s="8">
        <f t="shared" si="1037"/>
        <v>6.75</v>
      </c>
      <c r="T1018" s="8">
        <f>R1018/S1017</f>
        <v>1.0013793103448274</v>
      </c>
      <c r="U1018" s="8">
        <f>M1018*T1018*T1017*T1016*T1015*T1014*T1013</f>
        <v>20.658573879909607</v>
      </c>
      <c r="V1018" s="19">
        <f t="shared" si="1038"/>
        <v>44.54198766690299</v>
      </c>
      <c r="W1018" s="13"/>
      <c r="X1018" s="13"/>
      <c r="Y1018" s="6">
        <v>42</v>
      </c>
      <c r="Z1018" s="1">
        <v>7</v>
      </c>
      <c r="AA1018" s="7">
        <f t="shared" si="1039"/>
        <v>26.74</v>
      </c>
      <c r="AB1018" s="26">
        <v>35.409999999999997</v>
      </c>
      <c r="AC1018" s="26">
        <v>34.520000000000003</v>
      </c>
      <c r="AD1018" s="3"/>
      <c r="AE1018" s="8">
        <f t="shared" si="1040"/>
        <v>8.6699999999999982</v>
      </c>
      <c r="AF1018" s="8">
        <f t="shared" si="1041"/>
        <v>7.7800000000000047</v>
      </c>
      <c r="AG1018" s="8">
        <f>AE1018/AF1017</f>
        <v>0.99884792626728047</v>
      </c>
      <c r="AH1018" s="8">
        <f>Z1018*AG1018*AG1017*AG1016*AG1015*AG1014*AG1013</f>
        <v>6.3565758226669269</v>
      </c>
      <c r="AI1018" s="19">
        <f t="shared" si="1042"/>
        <v>30.708095761675974</v>
      </c>
    </row>
    <row r="1019" spans="1:36" ht="15.75" thickBot="1" x14ac:dyDescent="0.3">
      <c r="K1019" s="13"/>
      <c r="L1019" s="34"/>
      <c r="M1019" s="18">
        <f>35.6-35.29</f>
        <v>0.31000000000000227</v>
      </c>
      <c r="N1019" s="18">
        <f>O1014-P1014</f>
        <v>0.75</v>
      </c>
      <c r="O1019" s="18">
        <f>0.1542+0.151</f>
        <v>0.30520000000000003</v>
      </c>
      <c r="P1019" s="18">
        <f>0.1889+0.1745</f>
        <v>0.3634</v>
      </c>
      <c r="Q1019" s="18"/>
      <c r="R1019" s="33">
        <f t="shared" si="1036"/>
        <v>-0.44479999999999997</v>
      </c>
      <c r="S1019" s="33">
        <f t="shared" si="1037"/>
        <v>-0.3866</v>
      </c>
      <c r="T1019" s="45">
        <f>SUM(T1013:T1018)</f>
        <v>5.8716130483716196</v>
      </c>
      <c r="U1019" s="33"/>
      <c r="V1019" s="32"/>
      <c r="W1019" s="13"/>
      <c r="X1019" s="13"/>
      <c r="Y1019" s="34"/>
      <c r="Z1019" s="18">
        <v>39.770000000000003</v>
      </c>
      <c r="AA1019" s="76">
        <f>AB1014-AC1014</f>
        <v>1.1199999999999974</v>
      </c>
      <c r="AB1019" s="76">
        <f>0.3601+0.4346</f>
        <v>0.79469999999999996</v>
      </c>
      <c r="AC1019" s="76">
        <f>0.4849+0.461</f>
        <v>0.94589999999999996</v>
      </c>
      <c r="AD1019" s="18"/>
      <c r="AE1019" s="33">
        <f t="shared" si="1040"/>
        <v>-0.32529999999999748</v>
      </c>
      <c r="AF1019" s="33">
        <f t="shared" si="1041"/>
        <v>-0.17409999999999748</v>
      </c>
      <c r="AG1019" s="45">
        <f>SUM(AG1013:AG1018)</f>
        <v>5.9084825571935458</v>
      </c>
      <c r="AH1019" s="33"/>
      <c r="AI1019" s="32"/>
      <c r="AJ1019">
        <f>0.3601+0.4346</f>
        <v>0.79469999999999996</v>
      </c>
    </row>
    <row r="1020" spans="1:36" ht="15.75" thickBot="1" x14ac:dyDescent="0.3">
      <c r="K1020" s="15">
        <v>7000</v>
      </c>
      <c r="L1020" s="93">
        <v>37045</v>
      </c>
      <c r="M1020" s="94"/>
      <c r="N1020" s="94"/>
      <c r="O1020" s="94"/>
      <c r="P1020" s="94"/>
      <c r="Q1020" s="94"/>
      <c r="R1020" s="94"/>
      <c r="S1020" s="94"/>
      <c r="T1020" s="94"/>
      <c r="U1020" s="94"/>
      <c r="V1020" s="95"/>
      <c r="W1020" s="13"/>
      <c r="X1020" s="15">
        <v>7001</v>
      </c>
      <c r="Y1020" s="93">
        <v>37046</v>
      </c>
      <c r="Z1020" s="94"/>
      <c r="AA1020" s="94"/>
      <c r="AB1020" s="94"/>
      <c r="AC1020" s="94"/>
      <c r="AD1020" s="94"/>
      <c r="AE1020" s="94"/>
      <c r="AF1020" s="94"/>
      <c r="AG1020" s="94"/>
      <c r="AH1020" s="94"/>
      <c r="AI1020" s="95"/>
    </row>
    <row r="1021" spans="1:36" ht="57" x14ac:dyDescent="0.25">
      <c r="B1021" s="31" t="s">
        <v>51</v>
      </c>
      <c r="C1021" s="31" t="s">
        <v>49</v>
      </c>
      <c r="D1021" s="31" t="s">
        <v>50</v>
      </c>
      <c r="K1021" s="13"/>
      <c r="L1021" s="10" t="s">
        <v>0</v>
      </c>
      <c r="M1021" s="11" t="s">
        <v>1</v>
      </c>
      <c r="N1021" s="11" t="s">
        <v>2</v>
      </c>
      <c r="O1021" s="11" t="s">
        <v>3</v>
      </c>
      <c r="P1021" s="12" t="s">
        <v>4</v>
      </c>
      <c r="Q1021" s="12" t="s">
        <v>5</v>
      </c>
      <c r="R1021" s="11" t="s">
        <v>9</v>
      </c>
      <c r="S1021" s="11" t="s">
        <v>10</v>
      </c>
      <c r="T1021" s="11" t="s">
        <v>6</v>
      </c>
      <c r="U1021" s="11" t="s">
        <v>7</v>
      </c>
      <c r="V1021" s="5" t="s">
        <v>8</v>
      </c>
      <c r="W1021" s="13"/>
      <c r="X1021" s="13"/>
      <c r="Y1021" s="10" t="s">
        <v>0</v>
      </c>
      <c r="Z1021" s="11" t="s">
        <v>1</v>
      </c>
      <c r="AA1021" s="11" t="s">
        <v>2</v>
      </c>
      <c r="AB1021" s="11" t="s">
        <v>3</v>
      </c>
      <c r="AC1021" s="12" t="s">
        <v>4</v>
      </c>
      <c r="AD1021" s="12" t="s">
        <v>5</v>
      </c>
      <c r="AE1021" s="11" t="s">
        <v>9</v>
      </c>
      <c r="AF1021" s="11" t="s">
        <v>10</v>
      </c>
      <c r="AG1021" s="11" t="s">
        <v>6</v>
      </c>
      <c r="AH1021" s="11" t="s">
        <v>7</v>
      </c>
      <c r="AI1021" s="5" t="s">
        <v>8</v>
      </c>
    </row>
    <row r="1022" spans="1:36" x14ac:dyDescent="0.25">
      <c r="B1022" s="31">
        <v>0</v>
      </c>
      <c r="C1022" s="48">
        <f>AVERAGE(AI1012,AI1022)</f>
        <v>100</v>
      </c>
      <c r="D1022" s="31">
        <f>STDEV(AI1012,AI1022)</f>
        <v>0</v>
      </c>
      <c r="K1022" s="13"/>
      <c r="L1022" s="6">
        <v>0</v>
      </c>
      <c r="M1022" s="1">
        <v>45.9</v>
      </c>
      <c r="N1022" s="26">
        <v>26.12</v>
      </c>
      <c r="O1022" s="9"/>
      <c r="P1022" s="37">
        <v>35.94</v>
      </c>
      <c r="Q1022" s="7">
        <f>P1022-N1022</f>
        <v>9.8199999999999967</v>
      </c>
      <c r="R1022" s="2"/>
      <c r="S1022" s="2"/>
      <c r="T1022" s="2"/>
      <c r="U1022" s="8">
        <f>M1022</f>
        <v>45.9</v>
      </c>
      <c r="V1022" s="19">
        <f>100*U1022/$M$1022</f>
        <v>100</v>
      </c>
      <c r="W1022" s="13"/>
      <c r="X1022" s="13"/>
      <c r="Y1022" s="6">
        <v>0</v>
      </c>
      <c r="Z1022" s="1">
        <v>20.66</v>
      </c>
      <c r="AA1022" s="26">
        <v>26.19</v>
      </c>
      <c r="AB1022" s="9"/>
      <c r="AC1022" s="26">
        <v>44.89</v>
      </c>
      <c r="AD1022" s="7">
        <f>AC1022-AA1022</f>
        <v>18.7</v>
      </c>
      <c r="AE1022" s="2"/>
      <c r="AF1022" s="2"/>
      <c r="AG1022" s="2"/>
      <c r="AH1022" s="8">
        <f>Z1022</f>
        <v>20.66</v>
      </c>
      <c r="AI1022" s="19">
        <f>100*AH1022/$Z$1022</f>
        <v>100</v>
      </c>
    </row>
    <row r="1023" spans="1:36" x14ac:dyDescent="0.25">
      <c r="B1023" s="31">
        <v>7</v>
      </c>
      <c r="C1023" s="112">
        <f t="shared" ref="C1023:C1028" si="1043">AVERAGE(AI1013,AI1023)</f>
        <v>65.300668168407043</v>
      </c>
      <c r="D1023" s="31">
        <f t="shared" ref="D1023:D1028" si="1044">STDEV(AI1013,AI1023)</f>
        <v>2.3295225929990493</v>
      </c>
      <c r="K1023" s="13"/>
      <c r="L1023" s="6">
        <v>7</v>
      </c>
      <c r="M1023" s="1">
        <v>38.72</v>
      </c>
      <c r="N1023" s="7">
        <f t="shared" ref="N1023:N1028" si="1045">N1022</f>
        <v>26.12</v>
      </c>
      <c r="O1023" s="72">
        <v>34.479999999999997</v>
      </c>
      <c r="P1023" s="26">
        <v>34.159999999999997</v>
      </c>
      <c r="Q1023" s="3"/>
      <c r="R1023" s="8">
        <f t="shared" ref="R1023:R1028" si="1046">O1023-N1023</f>
        <v>8.3599999999999959</v>
      </c>
      <c r="S1023" s="8">
        <f t="shared" ref="S1023:S1028" si="1047">P1023-N1023</f>
        <v>8.0399999999999956</v>
      </c>
      <c r="T1023" s="44">
        <f>R1023/Q1022</f>
        <v>0.85132382892057012</v>
      </c>
      <c r="U1023" s="8">
        <f>M1023*T1023</f>
        <v>32.963258655804474</v>
      </c>
      <c r="V1023" s="19">
        <f t="shared" ref="V1023:V1028" si="1048">100*U1023/$M$1022</f>
        <v>71.81537833508601</v>
      </c>
      <c r="W1023" s="13"/>
      <c r="X1023" s="13"/>
      <c r="Y1023" s="6">
        <v>7</v>
      </c>
      <c r="Z1023" s="1">
        <v>14.5</v>
      </c>
      <c r="AA1023" s="7">
        <f t="shared" ref="AA1023:AA1028" si="1049">AA1022</f>
        <v>26.19</v>
      </c>
      <c r="AB1023" s="27">
        <v>43.15</v>
      </c>
      <c r="AC1023" s="26">
        <v>42.21</v>
      </c>
      <c r="AD1023" s="3"/>
      <c r="AE1023" s="8">
        <f t="shared" ref="AE1023:AE1028" si="1050">AB1023-AA1023</f>
        <v>16.959999999999997</v>
      </c>
      <c r="AF1023" s="8">
        <f t="shared" ref="AF1023:AF1028" si="1051">AC1023-AA1023</f>
        <v>16.02</v>
      </c>
      <c r="AG1023" s="8">
        <f>AE1023/AD1022</f>
        <v>0.90695187165775393</v>
      </c>
      <c r="AH1023" s="8">
        <f>Z1023*AG1023</f>
        <v>13.150802139037433</v>
      </c>
      <c r="AI1023" s="19">
        <f t="shared" ref="AI1023:AI1028" si="1052">100*AH1023/$Z$1022</f>
        <v>63.653446945970146</v>
      </c>
    </row>
    <row r="1024" spans="1:36" x14ac:dyDescent="0.25">
      <c r="B1024" s="31">
        <v>14</v>
      </c>
      <c r="C1024" s="48">
        <f t="shared" si="1043"/>
        <v>52.338835205295119</v>
      </c>
      <c r="D1024" s="31">
        <f t="shared" si="1044"/>
        <v>3.4777340827717218</v>
      </c>
      <c r="K1024" s="13"/>
      <c r="L1024" s="6">
        <v>14</v>
      </c>
      <c r="M1024" s="1">
        <v>33.049999999999997</v>
      </c>
      <c r="N1024" s="7">
        <f t="shared" si="1045"/>
        <v>26.12</v>
      </c>
      <c r="O1024" s="27">
        <v>34.270000000000003</v>
      </c>
      <c r="P1024" s="26">
        <v>33.67</v>
      </c>
      <c r="Q1024" s="3"/>
      <c r="R1024" s="8">
        <f t="shared" si="1046"/>
        <v>8.1500000000000021</v>
      </c>
      <c r="S1024" s="8">
        <f t="shared" si="1047"/>
        <v>7.5500000000000007</v>
      </c>
      <c r="T1024" s="8">
        <f>R1024/S1023</f>
        <v>1.0136815920398019</v>
      </c>
      <c r="U1024" s="8">
        <f>M1024*T1023*T1024</f>
        <v>28.521201274685652</v>
      </c>
      <c r="V1024" s="19">
        <f t="shared" si="1048"/>
        <v>62.1376934089012</v>
      </c>
      <c r="W1024" s="13"/>
      <c r="X1024" s="13"/>
      <c r="Y1024" s="6">
        <v>14</v>
      </c>
      <c r="Z1024" s="1">
        <v>11.32</v>
      </c>
      <c r="AA1024" s="7">
        <f t="shared" si="1049"/>
        <v>26.19</v>
      </c>
      <c r="AB1024" s="27">
        <v>42.27</v>
      </c>
      <c r="AC1024" s="26">
        <v>41.29</v>
      </c>
      <c r="AD1024" s="3"/>
      <c r="AE1024" s="8">
        <f t="shared" si="1050"/>
        <v>16.080000000000002</v>
      </c>
      <c r="AF1024" s="8">
        <f t="shared" si="1051"/>
        <v>15.099999999999998</v>
      </c>
      <c r="AG1024" s="8">
        <f>AE1024/AF1023</f>
        <v>1.0037453183520602</v>
      </c>
      <c r="AH1024" s="8">
        <f>Z1024*AG1023*AG1024</f>
        <v>10.305147229065275</v>
      </c>
      <c r="AI1024" s="19">
        <f t="shared" si="1052"/>
        <v>49.879705852203656</v>
      </c>
    </row>
    <row r="1025" spans="1:35" x14ac:dyDescent="0.25">
      <c r="B1025" s="31">
        <v>21</v>
      </c>
      <c r="C1025" s="48">
        <f t="shared" si="1043"/>
        <v>48.365957893318907</v>
      </c>
      <c r="D1025" s="31">
        <f t="shared" si="1044"/>
        <v>1.2279103498529429</v>
      </c>
      <c r="K1025" s="13"/>
      <c r="L1025" s="6">
        <v>21</v>
      </c>
      <c r="M1025" s="1">
        <v>31.85</v>
      </c>
      <c r="N1025" s="7">
        <f t="shared" si="1045"/>
        <v>26.12</v>
      </c>
      <c r="O1025" s="27">
        <v>33.79</v>
      </c>
      <c r="P1025" s="26">
        <v>33.39</v>
      </c>
      <c r="Q1025" s="3"/>
      <c r="R1025" s="8">
        <f t="shared" si="1046"/>
        <v>7.6699999999999982</v>
      </c>
      <c r="S1025" s="8">
        <f t="shared" si="1047"/>
        <v>7.27</v>
      </c>
      <c r="T1025" s="8">
        <f>R1025/S1024</f>
        <v>1.0158940397350991</v>
      </c>
      <c r="U1025" s="8">
        <f>M1025*T1025*T1024*T1023</f>
        <v>27.922493507899208</v>
      </c>
      <c r="V1025" s="19">
        <f t="shared" si="1048"/>
        <v>60.833319189322893</v>
      </c>
      <c r="W1025" s="13"/>
      <c r="X1025" s="13"/>
      <c r="Y1025" s="6">
        <v>21</v>
      </c>
      <c r="Z1025" s="1">
        <v>11.1</v>
      </c>
      <c r="AA1025" s="7">
        <f t="shared" si="1049"/>
        <v>26.19</v>
      </c>
      <c r="AB1025" s="27">
        <v>41.39</v>
      </c>
      <c r="AC1025" s="26">
        <v>40.450000000000003</v>
      </c>
      <c r="AD1025" s="3"/>
      <c r="AE1025" s="8">
        <f t="shared" si="1050"/>
        <v>15.2</v>
      </c>
      <c r="AF1025" s="8">
        <f t="shared" si="1051"/>
        <v>14.260000000000002</v>
      </c>
      <c r="AG1025" s="8">
        <f>AE1025/AF1024</f>
        <v>1.0066225165562914</v>
      </c>
      <c r="AH1025" s="8">
        <f>Z1025*AG1025*AG1024*AG1023</f>
        <v>10.171790188425181</v>
      </c>
      <c r="AI1025" s="19">
        <f t="shared" si="1052"/>
        <v>49.234221628389065</v>
      </c>
    </row>
    <row r="1026" spans="1:35" x14ac:dyDescent="0.25">
      <c r="B1026" s="31">
        <v>28</v>
      </c>
      <c r="C1026" s="48">
        <f t="shared" si="1043"/>
        <v>40.196322531992266</v>
      </c>
      <c r="D1026" s="31">
        <f t="shared" si="1044"/>
        <v>0.97941618942840847</v>
      </c>
      <c r="K1026" s="13"/>
      <c r="L1026" s="6">
        <v>28</v>
      </c>
      <c r="M1026" s="1">
        <v>26.87</v>
      </c>
      <c r="N1026" s="7">
        <f t="shared" si="1045"/>
        <v>26.12</v>
      </c>
      <c r="O1026" s="46">
        <v>33.299999999999997</v>
      </c>
      <c r="P1026" s="26">
        <v>32.92</v>
      </c>
      <c r="Q1026" s="3"/>
      <c r="R1026" s="8">
        <f t="shared" si="1046"/>
        <v>7.1799999999999962</v>
      </c>
      <c r="S1026" s="8">
        <f t="shared" si="1047"/>
        <v>6.8000000000000007</v>
      </c>
      <c r="T1026" s="65">
        <f>R1026/S1025</f>
        <v>0.98762035763411227</v>
      </c>
      <c r="U1026" s="8">
        <f>M1026*T1026*T1025*T1024*T1023</f>
        <v>23.26496812129184</v>
      </c>
      <c r="V1026" s="19">
        <f t="shared" si="1048"/>
        <v>50.686205057280702</v>
      </c>
      <c r="W1026" s="13"/>
      <c r="X1026" s="13"/>
      <c r="Y1026" s="6">
        <v>28</v>
      </c>
      <c r="Z1026" s="1">
        <v>8.9</v>
      </c>
      <c r="AA1026" s="7">
        <f t="shared" si="1049"/>
        <v>26.19</v>
      </c>
      <c r="AB1026" s="26">
        <v>40.46</v>
      </c>
      <c r="AC1026" s="26">
        <v>39.19</v>
      </c>
      <c r="AD1026" s="3"/>
      <c r="AE1026" s="8">
        <f t="shared" si="1050"/>
        <v>14.27</v>
      </c>
      <c r="AF1026" s="8">
        <f t="shared" si="1051"/>
        <v>12.999999999999996</v>
      </c>
      <c r="AG1026" s="8">
        <f>AE1026/AF1025</f>
        <v>1.0007012622720897</v>
      </c>
      <c r="AH1026" s="8">
        <f>Z1026*AG1026*AG1025*AG1024*AG1023</f>
        <v>8.1614790272074789</v>
      </c>
      <c r="AI1026" s="19">
        <f t="shared" si="1052"/>
        <v>39.503770702843553</v>
      </c>
    </row>
    <row r="1027" spans="1:35" x14ac:dyDescent="0.25">
      <c r="B1027" s="31">
        <v>35</v>
      </c>
      <c r="C1027" s="48">
        <f t="shared" si="1043"/>
        <v>33.725793662686101</v>
      </c>
      <c r="D1027" s="31">
        <f t="shared" si="1044"/>
        <v>2.428327286424091</v>
      </c>
      <c r="K1027" s="13"/>
      <c r="L1027" s="6">
        <v>35</v>
      </c>
      <c r="M1027" s="1">
        <v>24.97</v>
      </c>
      <c r="N1027" s="7">
        <f t="shared" si="1045"/>
        <v>26.12</v>
      </c>
      <c r="O1027" s="46">
        <v>33.090000000000003</v>
      </c>
      <c r="P1027" s="26">
        <v>32.61</v>
      </c>
      <c r="Q1027" s="3"/>
      <c r="R1027" s="8">
        <f t="shared" si="1046"/>
        <v>6.9700000000000024</v>
      </c>
      <c r="S1027" s="8">
        <f t="shared" si="1047"/>
        <v>6.4899999999999984</v>
      </c>
      <c r="T1027" s="65">
        <f>R1027/S1026</f>
        <v>1.0250000000000004</v>
      </c>
      <c r="U1027" s="8">
        <f>M1027*T1027*T1026*T1025*T1024*T1023</f>
        <v>22.160379990263259</v>
      </c>
      <c r="V1027" s="19">
        <f t="shared" si="1048"/>
        <v>48.279694967893811</v>
      </c>
      <c r="W1027" s="13"/>
      <c r="X1027" s="13"/>
      <c r="Y1027" s="6">
        <v>35</v>
      </c>
      <c r="Z1027" s="1">
        <v>7.14</v>
      </c>
      <c r="AA1027" s="7">
        <f t="shared" si="1049"/>
        <v>26.19</v>
      </c>
      <c r="AB1027" s="26">
        <v>39.32</v>
      </c>
      <c r="AC1027" s="26">
        <v>38.56</v>
      </c>
      <c r="AD1027" s="3"/>
      <c r="AE1027" s="8">
        <f t="shared" si="1050"/>
        <v>13.129999999999999</v>
      </c>
      <c r="AF1027" s="8">
        <f t="shared" si="1051"/>
        <v>12.370000000000001</v>
      </c>
      <c r="AG1027" s="8">
        <f>AE1027/AF1026</f>
        <v>1.0100000000000002</v>
      </c>
      <c r="AH1027" s="8">
        <f>Z1027*AG1027*AG1026*AG1025*AG1024*AG1023</f>
        <v>6.6129988603150593</v>
      </c>
      <c r="AI1027" s="19">
        <f t="shared" si="1052"/>
        <v>32.008706971515295</v>
      </c>
    </row>
    <row r="1028" spans="1:35" x14ac:dyDescent="0.25">
      <c r="B1028" s="31">
        <v>42</v>
      </c>
      <c r="C1028" s="112">
        <f t="shared" si="1043"/>
        <v>30.294546697477891</v>
      </c>
      <c r="D1028" s="31">
        <f t="shared" si="1044"/>
        <v>0.58484669529563071</v>
      </c>
      <c r="K1028" s="13"/>
      <c r="L1028" s="6">
        <v>42</v>
      </c>
      <c r="M1028" s="1">
        <v>22.42</v>
      </c>
      <c r="N1028" s="7">
        <f t="shared" si="1045"/>
        <v>26.12</v>
      </c>
      <c r="O1028" s="26">
        <v>32.619999999999997</v>
      </c>
      <c r="P1028" s="26">
        <v>32.04</v>
      </c>
      <c r="Q1028" s="3"/>
      <c r="R1028" s="8">
        <f t="shared" si="1046"/>
        <v>6.4999999999999964</v>
      </c>
      <c r="S1028" s="8">
        <f t="shared" si="1047"/>
        <v>5.9199999999999982</v>
      </c>
      <c r="T1028" s="65">
        <f>R1028/S1027</f>
        <v>1.0015408320493062</v>
      </c>
      <c r="U1028" s="8">
        <f>M1028*T1028*T1027*T1026*T1025*T1024*T1023</f>
        <v>19.927963947992222</v>
      </c>
      <c r="V1028" s="19">
        <f t="shared" si="1048"/>
        <v>43.416043459678043</v>
      </c>
      <c r="W1028" s="13"/>
      <c r="X1028" s="13"/>
      <c r="Y1028" s="6">
        <v>42</v>
      </c>
      <c r="Z1028" s="1">
        <v>6.66</v>
      </c>
      <c r="AA1028" s="7">
        <f t="shared" si="1049"/>
        <v>26.19</v>
      </c>
      <c r="AB1028" s="26">
        <v>38.57</v>
      </c>
      <c r="AC1028" s="26">
        <v>37.47</v>
      </c>
      <c r="AD1028" s="3"/>
      <c r="AE1028" s="8">
        <f t="shared" si="1050"/>
        <v>12.379999999999999</v>
      </c>
      <c r="AF1028" s="8">
        <f t="shared" si="1051"/>
        <v>11.279999999999998</v>
      </c>
      <c r="AG1028" s="8">
        <f>AE1028/AF1027</f>
        <v>1.0008084074373482</v>
      </c>
      <c r="AH1028" s="8">
        <f>Z1028*AG1028*AG1027*AG1026*AG1025*AG1024*AG1023</f>
        <v>6.1734141110356084</v>
      </c>
      <c r="AI1028" s="19">
        <f t="shared" si="1052"/>
        <v>29.880997633279808</v>
      </c>
    </row>
    <row r="1029" spans="1:35" x14ac:dyDescent="0.25">
      <c r="K1029" s="13"/>
      <c r="L1029" s="34"/>
      <c r="M1029" s="18"/>
      <c r="N1029" s="18"/>
      <c r="O1029" s="18"/>
      <c r="P1029" s="18"/>
      <c r="Q1029" s="18"/>
      <c r="R1029" s="33"/>
      <c r="S1029" s="33"/>
      <c r="T1029" s="45">
        <f>SUM(T1023:T1028)</f>
        <v>5.8950606503788894</v>
      </c>
      <c r="U1029" s="33"/>
      <c r="V1029" s="32"/>
      <c r="W1029" s="13"/>
      <c r="X1029" s="13"/>
      <c r="Y1029" s="34"/>
      <c r="Z1029" s="18"/>
      <c r="AA1029" s="18"/>
      <c r="AB1029" s="18"/>
      <c r="AC1029" s="18"/>
      <c r="AD1029" s="18"/>
      <c r="AE1029" s="33"/>
      <c r="AF1029" s="33"/>
      <c r="AG1029" s="45">
        <f>SUM(AG1023:AG1028)</f>
        <v>5.9288293762755435</v>
      </c>
      <c r="AH1029" s="33"/>
      <c r="AI1029" s="32"/>
    </row>
    <row r="1030" spans="1:35" ht="15.75" thickBot="1" x14ac:dyDescent="0.3"/>
    <row r="1031" spans="1:35" ht="15.75" thickBot="1" x14ac:dyDescent="0.3">
      <c r="A1031" s="35">
        <v>50</v>
      </c>
      <c r="B1031" s="35" t="s">
        <v>71</v>
      </c>
      <c r="C1031" s="35"/>
      <c r="D1031" s="35"/>
      <c r="E1031" s="35"/>
      <c r="F1031" s="35"/>
      <c r="G1031" s="35"/>
      <c r="H1031" s="35"/>
      <c r="I1031" s="35"/>
      <c r="J1031" s="35"/>
      <c r="K1031" s="15">
        <v>7000</v>
      </c>
      <c r="L1031" s="93">
        <v>37047</v>
      </c>
      <c r="M1031" s="94"/>
      <c r="N1031" s="94"/>
      <c r="O1031" s="94"/>
      <c r="P1031" s="94"/>
      <c r="Q1031" s="94"/>
      <c r="R1031" s="94"/>
      <c r="S1031" s="94"/>
      <c r="T1031" s="94"/>
      <c r="U1031" s="94"/>
      <c r="V1031" s="95"/>
      <c r="W1031" s="13"/>
      <c r="X1031" s="15">
        <v>7001</v>
      </c>
      <c r="Y1031" s="93">
        <v>37048</v>
      </c>
      <c r="Z1031" s="94"/>
      <c r="AA1031" s="94"/>
      <c r="AB1031" s="94"/>
      <c r="AC1031" s="94"/>
      <c r="AD1031" s="94"/>
      <c r="AE1031" s="94"/>
      <c r="AF1031" s="94"/>
      <c r="AG1031" s="94"/>
      <c r="AH1031" s="94"/>
      <c r="AI1031" s="95"/>
    </row>
    <row r="1032" spans="1:35" ht="57" x14ac:dyDescent="0.25">
      <c r="B1032" s="31" t="s">
        <v>52</v>
      </c>
      <c r="C1032" s="31" t="s">
        <v>49</v>
      </c>
      <c r="D1032" s="31" t="s">
        <v>50</v>
      </c>
      <c r="K1032" s="13"/>
      <c r="L1032" s="10" t="s">
        <v>0</v>
      </c>
      <c r="M1032" s="11" t="s">
        <v>1</v>
      </c>
      <c r="N1032" s="11" t="s">
        <v>2</v>
      </c>
      <c r="O1032" s="11" t="s">
        <v>3</v>
      </c>
      <c r="P1032" s="12" t="s">
        <v>4</v>
      </c>
      <c r="Q1032" s="12" t="s">
        <v>5</v>
      </c>
      <c r="R1032" s="11" t="s">
        <v>9</v>
      </c>
      <c r="S1032" s="11" t="s">
        <v>10</v>
      </c>
      <c r="T1032" s="11" t="s">
        <v>6</v>
      </c>
      <c r="U1032" s="11" t="s">
        <v>7</v>
      </c>
      <c r="V1032" s="5" t="s">
        <v>8</v>
      </c>
      <c r="W1032" s="13"/>
      <c r="X1032" s="13"/>
      <c r="Y1032" s="10" t="s">
        <v>0</v>
      </c>
      <c r="Z1032" s="11" t="s">
        <v>1</v>
      </c>
      <c r="AA1032" s="11" t="s">
        <v>2</v>
      </c>
      <c r="AB1032" s="11" t="s">
        <v>3</v>
      </c>
      <c r="AC1032" s="12" t="s">
        <v>4</v>
      </c>
      <c r="AD1032" s="12" t="s">
        <v>5</v>
      </c>
      <c r="AE1032" s="11" t="s">
        <v>9</v>
      </c>
      <c r="AF1032" s="11" t="s">
        <v>10</v>
      </c>
      <c r="AG1032" s="11" t="s">
        <v>6</v>
      </c>
      <c r="AH1032" s="11" t="s">
        <v>7</v>
      </c>
      <c r="AI1032" s="5" t="s">
        <v>8</v>
      </c>
    </row>
    <row r="1033" spans="1:35" x14ac:dyDescent="0.25">
      <c r="B1033" s="31">
        <v>0</v>
      </c>
      <c r="C1033" s="48">
        <f>AVERAGE(V1033,V1043)</f>
        <v>100</v>
      </c>
      <c r="D1033" s="31">
        <f>STDEV(V1033,V1043)</f>
        <v>0</v>
      </c>
      <c r="K1033" s="13"/>
      <c r="L1033" s="6">
        <v>0</v>
      </c>
      <c r="M1033" s="1">
        <v>45.67</v>
      </c>
      <c r="N1033" s="26">
        <v>23.95</v>
      </c>
      <c r="O1033" s="9"/>
      <c r="P1033" s="26">
        <v>33.97</v>
      </c>
      <c r="Q1033" s="7">
        <f>P1033-N1033</f>
        <v>10.02</v>
      </c>
      <c r="R1033" s="2"/>
      <c r="S1033" s="2"/>
      <c r="T1033" s="2"/>
      <c r="U1033" s="8">
        <f>M1033</f>
        <v>45.67</v>
      </c>
      <c r="V1033" s="19">
        <f>100*U1033/$M$1033</f>
        <v>100</v>
      </c>
      <c r="W1033" s="13"/>
      <c r="X1033" s="13"/>
      <c r="Y1033" s="6">
        <v>0</v>
      </c>
      <c r="Z1033" s="1">
        <v>20.059999999999999</v>
      </c>
      <c r="AA1033" s="26">
        <v>25.12</v>
      </c>
      <c r="AB1033" s="9"/>
      <c r="AC1033" s="26">
        <v>41.05</v>
      </c>
      <c r="AD1033" s="7">
        <f>AC1033-AA1033</f>
        <v>15.929999999999996</v>
      </c>
      <c r="AE1033" s="2"/>
      <c r="AF1033" s="2"/>
      <c r="AG1033" s="2"/>
      <c r="AH1033" s="8">
        <f>Z1033</f>
        <v>20.059999999999999</v>
      </c>
      <c r="AI1033" s="19">
        <f>100*AH1033/$Z$1033</f>
        <v>100</v>
      </c>
    </row>
    <row r="1034" spans="1:35" x14ac:dyDescent="0.25">
      <c r="B1034" s="31">
        <v>7</v>
      </c>
      <c r="C1034" s="78">
        <f t="shared" ref="C1034:C1039" si="1053">AVERAGE(V1034,V1044)</f>
        <v>66.509268728015897</v>
      </c>
      <c r="D1034" s="31">
        <f t="shared" ref="D1034:D1039" si="1054">STDEV(V1034,V1044)</f>
        <v>4.4067637892520013</v>
      </c>
      <c r="K1034" s="13"/>
      <c r="L1034" s="6">
        <v>7</v>
      </c>
      <c r="M1034" s="1">
        <v>40.28</v>
      </c>
      <c r="N1034" s="7">
        <f t="shared" ref="N1034:N1039" si="1055">N1033</f>
        <v>23.95</v>
      </c>
      <c r="O1034" s="27">
        <v>31.86</v>
      </c>
      <c r="P1034" s="26">
        <v>31.44</v>
      </c>
      <c r="Q1034" s="3"/>
      <c r="R1034" s="8">
        <f t="shared" ref="R1034:R1039" si="1056">O1034-N1034</f>
        <v>7.91</v>
      </c>
      <c r="S1034" s="8">
        <f t="shared" ref="S1034:S1039" si="1057">P1034-N1034</f>
        <v>7.490000000000002</v>
      </c>
      <c r="T1034" s="8">
        <f>R1034/Q1033</f>
        <v>0.78942115768463084</v>
      </c>
      <c r="U1034" s="8">
        <f>M1034*T1034</f>
        <v>31.79788423153693</v>
      </c>
      <c r="V1034" s="19">
        <f t="shared" ref="V1034:V1039" si="1058">100*U1034/$M$1033</f>
        <v>69.625321286483313</v>
      </c>
      <c r="W1034" s="13"/>
      <c r="X1034" s="13"/>
      <c r="Y1034" s="6">
        <v>7</v>
      </c>
      <c r="Z1034" s="1">
        <v>15.07</v>
      </c>
      <c r="AA1034" s="7">
        <f t="shared" ref="AA1034:AA1039" si="1059">AA1033</f>
        <v>25.12</v>
      </c>
      <c r="AB1034" s="27">
        <v>39.54</v>
      </c>
      <c r="AC1034" s="26">
        <v>38.79</v>
      </c>
      <c r="AD1034" s="3"/>
      <c r="AE1034" s="8">
        <f t="shared" ref="AE1034:AE1039" si="1060">AB1034-AA1034</f>
        <v>14.419999999999998</v>
      </c>
      <c r="AF1034" s="8">
        <f t="shared" ref="AF1034:AF1039" si="1061">AC1034-AA1034</f>
        <v>13.669999999999998</v>
      </c>
      <c r="AG1034" s="8">
        <f>AE1034/AD1033</f>
        <v>0.90521029504080364</v>
      </c>
      <c r="AH1034" s="8">
        <f>Z1034*AG1034</f>
        <v>13.641519146264912</v>
      </c>
      <c r="AI1034" s="19">
        <f t="shared" ref="AI1034:AI1039" si="1062">100*AH1034/$Z$1033</f>
        <v>68.003584976395373</v>
      </c>
    </row>
    <row r="1035" spans="1:35" x14ac:dyDescent="0.25">
      <c r="B1035" s="31">
        <v>14</v>
      </c>
      <c r="C1035" s="48">
        <f t="shared" si="1053"/>
        <v>60.551027581722281</v>
      </c>
      <c r="D1035" s="31">
        <f t="shared" si="1054"/>
        <v>3.336520777240175</v>
      </c>
      <c r="K1035" s="13"/>
      <c r="L1035" s="6">
        <v>14</v>
      </c>
      <c r="M1035" s="1">
        <v>36.25</v>
      </c>
      <c r="N1035" s="7">
        <f t="shared" si="1055"/>
        <v>23.95</v>
      </c>
      <c r="O1035" s="27">
        <v>31.47</v>
      </c>
      <c r="P1035" s="26">
        <v>31.01</v>
      </c>
      <c r="Q1035" s="3"/>
      <c r="R1035" s="8">
        <f t="shared" si="1056"/>
        <v>7.52</v>
      </c>
      <c r="S1035" s="8">
        <f t="shared" si="1057"/>
        <v>7.0600000000000023</v>
      </c>
      <c r="T1035" s="8">
        <f>R1035/S1034</f>
        <v>1.0040053404539382</v>
      </c>
      <c r="U1035" s="8">
        <f>M1035*T1034*T1035</f>
        <v>28.731135859122865</v>
      </c>
      <c r="V1035" s="19">
        <f t="shared" si="1058"/>
        <v>62.910304048878615</v>
      </c>
      <c r="W1035" s="13"/>
      <c r="X1035" s="13"/>
      <c r="Y1035" s="6">
        <v>14</v>
      </c>
      <c r="Z1035" s="1">
        <v>12.9</v>
      </c>
      <c r="AA1035" s="7">
        <f t="shared" si="1059"/>
        <v>25.12</v>
      </c>
      <c r="AB1035" s="27">
        <v>38.81</v>
      </c>
      <c r="AC1035" s="26">
        <v>37.99</v>
      </c>
      <c r="AD1035" s="3"/>
      <c r="AE1035" s="8">
        <f t="shared" si="1060"/>
        <v>13.690000000000001</v>
      </c>
      <c r="AF1035" s="8">
        <f t="shared" si="1061"/>
        <v>12.870000000000001</v>
      </c>
      <c r="AG1035" s="8">
        <f>AE1035/AF1034</f>
        <v>1.001463057790783</v>
      </c>
      <c r="AH1035" s="8">
        <f>Z1035*AG1034*AG1035</f>
        <v>11.694297243196855</v>
      </c>
      <c r="AI1035" s="19">
        <f t="shared" si="1062"/>
        <v>58.296596426704163</v>
      </c>
    </row>
    <row r="1036" spans="1:35" x14ac:dyDescent="0.25">
      <c r="B1036" s="31">
        <v>21</v>
      </c>
      <c r="C1036" s="48">
        <f t="shared" si="1053"/>
        <v>57.23529442792119</v>
      </c>
      <c r="D1036" s="31">
        <f t="shared" si="1054"/>
        <v>0.75133403691511347</v>
      </c>
      <c r="K1036" s="13"/>
      <c r="L1036" s="82">
        <v>21</v>
      </c>
      <c r="M1036" s="30">
        <v>32.06</v>
      </c>
      <c r="N1036" s="63">
        <f t="shared" si="1055"/>
        <v>23.95</v>
      </c>
      <c r="O1036" s="38">
        <v>31.28</v>
      </c>
      <c r="P1036" s="46">
        <v>30.8</v>
      </c>
      <c r="Q1036" s="67"/>
      <c r="R1036" s="65">
        <f t="shared" si="1056"/>
        <v>7.3300000000000018</v>
      </c>
      <c r="S1036" s="65">
        <f t="shared" si="1057"/>
        <v>6.8500000000000014</v>
      </c>
      <c r="T1036" s="65">
        <f>R1036/S1035</f>
        <v>1.0382436260623229</v>
      </c>
      <c r="U1036" s="65">
        <f>M1036*T1036*T1035*T1034</f>
        <v>26.381991523558472</v>
      </c>
      <c r="V1036" s="25">
        <f t="shared" si="1058"/>
        <v>57.76656782036013</v>
      </c>
      <c r="W1036" s="13"/>
      <c r="X1036" s="13"/>
      <c r="Y1036" s="6">
        <v>21</v>
      </c>
      <c r="Z1036" s="1">
        <v>10.59</v>
      </c>
      <c r="AA1036" s="7">
        <f t="shared" si="1059"/>
        <v>25.12</v>
      </c>
      <c r="AB1036" s="27">
        <v>38.15</v>
      </c>
      <c r="AC1036" s="26">
        <v>36.97</v>
      </c>
      <c r="AD1036" s="3"/>
      <c r="AE1036" s="8">
        <f t="shared" si="1060"/>
        <v>13.029999999999998</v>
      </c>
      <c r="AF1036" s="8">
        <f t="shared" si="1061"/>
        <v>11.849999999999998</v>
      </c>
      <c r="AG1036" s="8">
        <f>AE1036/AF1035</f>
        <v>1.0124320124320121</v>
      </c>
      <c r="AH1036" s="8">
        <f>Z1036*AG1036*AG1035*AG1034</f>
        <v>9.7195519880081314</v>
      </c>
      <c r="AI1036" s="19">
        <f t="shared" si="1062"/>
        <v>48.452402731845126</v>
      </c>
    </row>
    <row r="1037" spans="1:35" x14ac:dyDescent="0.25">
      <c r="B1037" s="31">
        <v>28</v>
      </c>
      <c r="C1037" s="48">
        <f t="shared" si="1053"/>
        <v>52.607929908871583</v>
      </c>
      <c r="D1037" s="31">
        <f t="shared" si="1054"/>
        <v>2.0461897730831273</v>
      </c>
      <c r="K1037" s="13"/>
      <c r="L1037" s="83">
        <v>27</v>
      </c>
      <c r="M1037" s="30">
        <v>30</v>
      </c>
      <c r="N1037" s="63">
        <f t="shared" si="1055"/>
        <v>23.95</v>
      </c>
      <c r="O1037" s="46">
        <v>30.8</v>
      </c>
      <c r="P1037" s="46">
        <v>30.42</v>
      </c>
      <c r="Q1037" s="67"/>
      <c r="R1037" s="65">
        <f t="shared" si="1056"/>
        <v>6.8500000000000014</v>
      </c>
      <c r="S1037" s="65">
        <f t="shared" si="1057"/>
        <v>6.4700000000000024</v>
      </c>
      <c r="T1037" s="65">
        <f>R1037/S1036</f>
        <v>1</v>
      </c>
      <c r="U1037" s="65">
        <f>M1037*T1037*T1036*T1035*T1034</f>
        <v>24.68682924849514</v>
      </c>
      <c r="V1037" s="25">
        <f t="shared" si="1058"/>
        <v>54.054804573013229</v>
      </c>
      <c r="W1037" s="13"/>
      <c r="X1037" s="13"/>
      <c r="Y1037" s="73">
        <v>27</v>
      </c>
      <c r="Z1037" s="1">
        <v>10.119999999999999</v>
      </c>
      <c r="AA1037" s="7">
        <f t="shared" si="1059"/>
        <v>25.12</v>
      </c>
      <c r="AB1037" s="26">
        <v>36.99</v>
      </c>
      <c r="AC1037" s="26">
        <v>36.200000000000003</v>
      </c>
      <c r="AD1037" s="3"/>
      <c r="AE1037" s="8">
        <f t="shared" si="1060"/>
        <v>11.870000000000001</v>
      </c>
      <c r="AF1037" s="8">
        <f t="shared" si="1061"/>
        <v>11.080000000000002</v>
      </c>
      <c r="AG1037" s="8">
        <f>AE1037/AF1036</f>
        <v>1.0016877637130803</v>
      </c>
      <c r="AH1037" s="8">
        <f>Z1037*AG1037*AG1036*AG1035*AG1034</f>
        <v>9.3038600289922755</v>
      </c>
      <c r="AI1037" s="19">
        <f t="shared" si="1062"/>
        <v>46.38015966596349</v>
      </c>
    </row>
    <row r="1038" spans="1:35" x14ac:dyDescent="0.25">
      <c r="B1038" s="31">
        <v>35</v>
      </c>
      <c r="C1038" s="48">
        <f t="shared" si="1053"/>
        <v>45.12433971879328</v>
      </c>
      <c r="D1038" s="31">
        <f t="shared" si="1054"/>
        <v>4.0415103063757991</v>
      </c>
      <c r="K1038" s="13"/>
      <c r="L1038" s="82">
        <v>35</v>
      </c>
      <c r="M1038" s="30">
        <v>25.87</v>
      </c>
      <c r="N1038" s="63">
        <f t="shared" si="1055"/>
        <v>23.95</v>
      </c>
      <c r="O1038" s="46">
        <v>30.61</v>
      </c>
      <c r="P1038" s="46">
        <v>30.26</v>
      </c>
      <c r="Q1038" s="67"/>
      <c r="R1038" s="65">
        <f t="shared" si="1056"/>
        <v>6.66</v>
      </c>
      <c r="S1038" s="65">
        <f t="shared" si="1057"/>
        <v>6.3100000000000023</v>
      </c>
      <c r="T1038" s="65">
        <f>R1038/S1037</f>
        <v>1.0293663060278204</v>
      </c>
      <c r="U1038" s="65">
        <f>M1038*T1038*T1037*T1036*T1035*T1034</f>
        <v>21.913433775919991</v>
      </c>
      <c r="V1038" s="25">
        <f t="shared" si="1058"/>
        <v>47.982119062666932</v>
      </c>
      <c r="W1038" s="13"/>
      <c r="X1038" s="13"/>
      <c r="Y1038" s="6">
        <v>35</v>
      </c>
      <c r="Z1038" s="1">
        <v>8.33</v>
      </c>
      <c r="AA1038" s="7">
        <f t="shared" si="1059"/>
        <v>25.12</v>
      </c>
      <c r="AB1038" s="26">
        <v>36.32</v>
      </c>
      <c r="AC1038" s="26">
        <v>35.5</v>
      </c>
      <c r="AD1038" s="3"/>
      <c r="AE1038" s="8">
        <f t="shared" si="1060"/>
        <v>11.2</v>
      </c>
      <c r="AF1038" s="8">
        <f t="shared" si="1061"/>
        <v>10.379999999999999</v>
      </c>
      <c r="AG1038" s="8">
        <f>AE1038/AF1037</f>
        <v>1.010830324909747</v>
      </c>
      <c r="AH1038" s="8">
        <f>Z1038*AG1038*AG1037*AG1036*AG1035*AG1034</f>
        <v>7.7411577787208996</v>
      </c>
      <c r="AI1038" s="19">
        <f t="shared" si="1062"/>
        <v>38.590018837093226</v>
      </c>
    </row>
    <row r="1039" spans="1:35" x14ac:dyDescent="0.25">
      <c r="B1039" s="31">
        <v>42</v>
      </c>
      <c r="C1039" s="78">
        <f t="shared" si="1053"/>
        <v>43.387768276517853</v>
      </c>
      <c r="D1039" s="31">
        <f t="shared" si="1054"/>
        <v>3.4523458479204079</v>
      </c>
      <c r="K1039" s="13"/>
      <c r="L1039" s="82">
        <v>42</v>
      </c>
      <c r="M1039" s="30">
        <v>24.67</v>
      </c>
      <c r="N1039" s="63">
        <f t="shared" si="1055"/>
        <v>23.95</v>
      </c>
      <c r="O1039" s="46">
        <v>30.27</v>
      </c>
      <c r="P1039" s="46">
        <v>29.73</v>
      </c>
      <c r="Q1039" s="67"/>
      <c r="R1039" s="65">
        <f t="shared" si="1056"/>
        <v>6.32</v>
      </c>
      <c r="S1039" s="65">
        <f t="shared" si="1057"/>
        <v>5.7800000000000011</v>
      </c>
      <c r="T1039" s="65">
        <f>R1039/S1038</f>
        <v>1.0015847860538825</v>
      </c>
      <c r="U1039" s="65">
        <f>M1039*T1039*T1038*T1037*T1036*T1035*T1034</f>
        <v>20.930079380887729</v>
      </c>
      <c r="V1039" s="25">
        <f t="shared" si="1058"/>
        <v>45.828945436583595</v>
      </c>
      <c r="W1039" s="13"/>
      <c r="X1039" s="13"/>
      <c r="Y1039" s="6">
        <v>42</v>
      </c>
      <c r="Z1039" s="1">
        <v>7.45</v>
      </c>
      <c r="AA1039" s="7">
        <f t="shared" si="1059"/>
        <v>25.12</v>
      </c>
      <c r="AB1039" s="26">
        <v>35.5</v>
      </c>
      <c r="AC1039" s="26">
        <v>34.44</v>
      </c>
      <c r="AD1039" s="3"/>
      <c r="AE1039" s="8">
        <f t="shared" si="1060"/>
        <v>10.379999999999999</v>
      </c>
      <c r="AF1039" s="8">
        <f t="shared" si="1061"/>
        <v>9.3199999999999967</v>
      </c>
      <c r="AG1039" s="8">
        <f>AE1039/AF1038</f>
        <v>1</v>
      </c>
      <c r="AH1039" s="8">
        <f>Z1039*AG1039*AG1038*AG1037*AG1036*AG1035*AG1034</f>
        <v>6.9233643999364611</v>
      </c>
      <c r="AI1039" s="19">
        <f t="shared" si="1062"/>
        <v>34.51328215322264</v>
      </c>
    </row>
    <row r="1040" spans="1:35" ht="15.75" thickBot="1" x14ac:dyDescent="0.3">
      <c r="K1040" s="13"/>
      <c r="L1040" s="84"/>
      <c r="M1040" s="66"/>
      <c r="N1040" s="66"/>
      <c r="O1040" s="66"/>
      <c r="P1040" s="66"/>
      <c r="Q1040" s="66"/>
      <c r="R1040" s="85"/>
      <c r="S1040" s="85"/>
      <c r="T1040" s="68">
        <f>SUM(T1034:T1039)</f>
        <v>5.8626212162825952</v>
      </c>
      <c r="U1040" s="85"/>
      <c r="V1040" s="86"/>
      <c r="W1040" s="13"/>
      <c r="X1040" s="13"/>
      <c r="Y1040" s="34"/>
      <c r="Z1040" s="18"/>
      <c r="AA1040" s="18"/>
      <c r="AB1040" s="18"/>
      <c r="AC1040" s="18"/>
      <c r="AD1040" s="18"/>
      <c r="AE1040" s="33"/>
      <c r="AF1040" s="33"/>
      <c r="AG1040" s="45">
        <f>SUM(AG1034:AG1039)</f>
        <v>5.9316234538864263</v>
      </c>
      <c r="AH1040" s="33"/>
      <c r="AI1040" s="32"/>
    </row>
    <row r="1041" spans="2:35" ht="15.75" thickBot="1" x14ac:dyDescent="0.3">
      <c r="K1041" s="15">
        <v>7000</v>
      </c>
      <c r="L1041" s="92">
        <v>37049</v>
      </c>
      <c r="M1041" s="90"/>
      <c r="N1041" s="90"/>
      <c r="O1041" s="90"/>
      <c r="P1041" s="90"/>
      <c r="Q1041" s="90"/>
      <c r="R1041" s="90"/>
      <c r="S1041" s="90"/>
      <c r="T1041" s="90"/>
      <c r="U1041" s="90"/>
      <c r="V1041" s="91"/>
      <c r="W1041" s="13"/>
      <c r="X1041" s="15">
        <v>7001</v>
      </c>
      <c r="Y1041" s="93">
        <v>37050</v>
      </c>
      <c r="Z1041" s="94"/>
      <c r="AA1041" s="94"/>
      <c r="AB1041" s="94"/>
      <c r="AC1041" s="94"/>
      <c r="AD1041" s="94"/>
      <c r="AE1041" s="94"/>
      <c r="AF1041" s="94"/>
      <c r="AG1041" s="94"/>
      <c r="AH1041" s="94"/>
      <c r="AI1041" s="95"/>
    </row>
    <row r="1042" spans="2:35" ht="57" x14ac:dyDescent="0.25">
      <c r="B1042" s="31" t="s">
        <v>51</v>
      </c>
      <c r="C1042" s="31" t="s">
        <v>49</v>
      </c>
      <c r="D1042" s="31" t="s">
        <v>50</v>
      </c>
      <c r="K1042" s="13"/>
      <c r="L1042" s="57" t="s">
        <v>0</v>
      </c>
      <c r="M1042" s="57" t="s">
        <v>1</v>
      </c>
      <c r="N1042" s="57" t="s">
        <v>2</v>
      </c>
      <c r="O1042" s="57" t="s">
        <v>3</v>
      </c>
      <c r="P1042" s="58" t="s">
        <v>4</v>
      </c>
      <c r="Q1042" s="58" t="s">
        <v>5</v>
      </c>
      <c r="R1042" s="57" t="s">
        <v>9</v>
      </c>
      <c r="S1042" s="57" t="s">
        <v>10</v>
      </c>
      <c r="T1042" s="57" t="s">
        <v>6</v>
      </c>
      <c r="U1042" s="57" t="s">
        <v>7</v>
      </c>
      <c r="V1042" s="59" t="s">
        <v>8</v>
      </c>
      <c r="W1042" s="13"/>
      <c r="X1042" s="13"/>
      <c r="Y1042" s="10" t="s">
        <v>0</v>
      </c>
      <c r="Z1042" s="11" t="s">
        <v>1</v>
      </c>
      <c r="AA1042" s="11" t="s">
        <v>2</v>
      </c>
      <c r="AB1042" s="11" t="s">
        <v>3</v>
      </c>
      <c r="AC1042" s="12" t="s">
        <v>4</v>
      </c>
      <c r="AD1042" s="12" t="s">
        <v>5</v>
      </c>
      <c r="AE1042" s="11" t="s">
        <v>9</v>
      </c>
      <c r="AF1042" s="11" t="s">
        <v>10</v>
      </c>
      <c r="AG1042" s="11" t="s">
        <v>6</v>
      </c>
      <c r="AH1042" s="11" t="s">
        <v>7</v>
      </c>
      <c r="AI1042" s="5" t="s">
        <v>8</v>
      </c>
    </row>
    <row r="1043" spans="2:35" x14ac:dyDescent="0.25">
      <c r="B1043" s="31">
        <v>0</v>
      </c>
      <c r="C1043" s="48">
        <f>AVERAGE(AI1033,AI1043)</f>
        <v>100</v>
      </c>
      <c r="D1043" s="31">
        <f>STDEV(AI1033,AI1043)</f>
        <v>0</v>
      </c>
      <c r="K1043" s="13"/>
      <c r="L1043" s="82">
        <v>0</v>
      </c>
      <c r="M1043" s="30">
        <v>45.56</v>
      </c>
      <c r="N1043" s="46">
        <v>25.5</v>
      </c>
      <c r="O1043" s="62"/>
      <c r="P1043" s="46">
        <v>38.119999999999997</v>
      </c>
      <c r="Q1043" s="63">
        <f>P1043-N1043</f>
        <v>12.619999999999997</v>
      </c>
      <c r="R1043" s="64"/>
      <c r="S1043" s="64"/>
      <c r="T1043" s="64"/>
      <c r="U1043" s="65">
        <f>M1043</f>
        <v>45.56</v>
      </c>
      <c r="V1043" s="25">
        <f>100*U1043/$M$1043</f>
        <v>100</v>
      </c>
      <c r="W1043" s="13"/>
      <c r="X1043" s="13"/>
      <c r="Y1043" s="6">
        <v>0</v>
      </c>
      <c r="Z1043" s="1">
        <v>20.36</v>
      </c>
      <c r="AA1043" s="26">
        <v>26.02</v>
      </c>
      <c r="AB1043" s="9"/>
      <c r="AC1043" s="26">
        <v>48.61</v>
      </c>
      <c r="AD1043" s="7">
        <f>AC1043-AA1043</f>
        <v>22.59</v>
      </c>
      <c r="AE1043" s="2"/>
      <c r="AF1043" s="2"/>
      <c r="AG1043" s="2"/>
      <c r="AH1043" s="8">
        <f>Z1043</f>
        <v>20.36</v>
      </c>
      <c r="AI1043" s="19">
        <f>100*AH1043/$Z$1043</f>
        <v>100</v>
      </c>
    </row>
    <row r="1044" spans="2:35" x14ac:dyDescent="0.25">
      <c r="B1044" s="31">
        <v>7</v>
      </c>
      <c r="C1044" s="78">
        <f t="shared" ref="C1044:C1049" si="1063">AVERAGE(AI1034,AI1044)</f>
        <v>65.937463904257967</v>
      </c>
      <c r="D1044" s="31">
        <f t="shared" ref="D1044:D1049" si="1064">STDEV(AI1034,AI1044)</f>
        <v>2.9219364417215599</v>
      </c>
      <c r="K1044" s="13"/>
      <c r="L1044" s="82">
        <v>7</v>
      </c>
      <c r="M1044" s="30">
        <v>36.340000000000003</v>
      </c>
      <c r="N1044" s="63">
        <f t="shared" ref="N1044:N1049" si="1065">N1043</f>
        <v>25.5</v>
      </c>
      <c r="O1044" s="38">
        <v>35.53</v>
      </c>
      <c r="P1044" s="46">
        <v>35.229999999999997</v>
      </c>
      <c r="Q1044" s="67"/>
      <c r="R1044" s="65">
        <f t="shared" ref="R1044:R1049" si="1066">O1044-N1044</f>
        <v>10.030000000000001</v>
      </c>
      <c r="S1044" s="65">
        <f t="shared" ref="S1044:S1049" si="1067">P1044-N1044</f>
        <v>9.7299999999999969</v>
      </c>
      <c r="T1044" s="65">
        <f>R1044/Q1043</f>
        <v>0.79477020602218729</v>
      </c>
      <c r="U1044" s="65">
        <f>M1044*T1044</f>
        <v>28.881949286846289</v>
      </c>
      <c r="V1044" s="25">
        <f t="shared" ref="V1044:V1049" si="1068">100*U1044/$M$1043</f>
        <v>63.393216169548481</v>
      </c>
      <c r="W1044" s="13"/>
      <c r="X1044" s="13"/>
      <c r="Y1044" s="6">
        <v>7</v>
      </c>
      <c r="Z1044" s="1">
        <v>14.33</v>
      </c>
      <c r="AA1044" s="7">
        <f t="shared" ref="AA1044:AA1049" si="1069">AA1043</f>
        <v>26.02</v>
      </c>
      <c r="AB1044" s="27">
        <v>46.52</v>
      </c>
      <c r="AC1044" s="26">
        <v>45.88</v>
      </c>
      <c r="AD1044" s="3"/>
      <c r="AE1044" s="8">
        <f t="shared" ref="AE1044:AE1049" si="1070">AB1044-AA1044</f>
        <v>20.500000000000004</v>
      </c>
      <c r="AF1044" s="8">
        <f t="shared" ref="AF1044:AF1049" si="1071">AC1044-AA1044</f>
        <v>19.860000000000003</v>
      </c>
      <c r="AG1044" s="8">
        <f>AE1044/AD1043</f>
        <v>0.90748118636564867</v>
      </c>
      <c r="AH1044" s="8">
        <f>Z1044*AG1044</f>
        <v>13.004205400619746</v>
      </c>
      <c r="AI1044" s="19">
        <f t="shared" ref="AI1044:AI1049" si="1072">100*AH1044/$Z$1043</f>
        <v>63.871342832120561</v>
      </c>
    </row>
    <row r="1045" spans="2:35" x14ac:dyDescent="0.25">
      <c r="B1045" s="31">
        <v>14</v>
      </c>
      <c r="C1045" s="48">
        <f t="shared" si="1063"/>
        <v>54.280625707378157</v>
      </c>
      <c r="D1045" s="31">
        <f t="shared" si="1064"/>
        <v>5.6794402573640728</v>
      </c>
      <c r="K1045" s="13"/>
      <c r="L1045" s="82">
        <v>14</v>
      </c>
      <c r="M1045" s="30">
        <v>33.6</v>
      </c>
      <c r="N1045" s="63">
        <f t="shared" si="1065"/>
        <v>25.5</v>
      </c>
      <c r="O1045" s="38">
        <v>35.159999999999997</v>
      </c>
      <c r="P1045" s="46">
        <v>34.659999999999997</v>
      </c>
      <c r="Q1045" s="67"/>
      <c r="R1045" s="65">
        <f t="shared" si="1066"/>
        <v>9.6599999999999966</v>
      </c>
      <c r="S1045" s="65">
        <f t="shared" si="1067"/>
        <v>9.1599999999999966</v>
      </c>
      <c r="T1045" s="65">
        <f>R1045/S1044</f>
        <v>0.99280575539568339</v>
      </c>
      <c r="U1045" s="65">
        <f>M1045*T1044*T1045</f>
        <v>26.512161807796243</v>
      </c>
      <c r="V1045" s="25">
        <f t="shared" si="1068"/>
        <v>58.191751114565939</v>
      </c>
      <c r="W1045" s="13"/>
      <c r="X1045" s="13"/>
      <c r="Y1045" s="6">
        <v>14</v>
      </c>
      <c r="Z1045" s="1">
        <v>11.3</v>
      </c>
      <c r="AA1045" s="7">
        <f t="shared" si="1069"/>
        <v>26.02</v>
      </c>
      <c r="AB1045" s="27">
        <v>45.84</v>
      </c>
      <c r="AC1045" s="26">
        <v>44.91</v>
      </c>
      <c r="AD1045" s="3"/>
      <c r="AE1045" s="8">
        <f t="shared" si="1070"/>
        <v>19.820000000000004</v>
      </c>
      <c r="AF1045" s="8">
        <f t="shared" si="1071"/>
        <v>18.889999999999997</v>
      </c>
      <c r="AG1045" s="8">
        <f>AE1045/AF1044</f>
        <v>0.9979859013091642</v>
      </c>
      <c r="AH1045" s="8">
        <f>Z1045*AG1044*AG1045</f>
        <v>10.233883755567417</v>
      </c>
      <c r="AI1045" s="19">
        <f t="shared" si="1072"/>
        <v>50.26465498805215</v>
      </c>
    </row>
    <row r="1046" spans="2:35" x14ac:dyDescent="0.25">
      <c r="B1046" s="31">
        <v>21</v>
      </c>
      <c r="C1046" s="48">
        <f t="shared" si="1063"/>
        <v>47.638071708045885</v>
      </c>
      <c r="D1046" s="31">
        <f t="shared" si="1064"/>
        <v>1.151637978118049</v>
      </c>
      <c r="K1046" s="13"/>
      <c r="L1046" s="82">
        <v>21</v>
      </c>
      <c r="M1046" s="30">
        <v>32.11</v>
      </c>
      <c r="N1046" s="63">
        <f t="shared" si="1065"/>
        <v>25.5</v>
      </c>
      <c r="O1046" s="38">
        <v>34.840000000000003</v>
      </c>
      <c r="P1046" s="46">
        <v>34.35</v>
      </c>
      <c r="Q1046" s="67"/>
      <c r="R1046" s="65">
        <f t="shared" si="1066"/>
        <v>9.3400000000000034</v>
      </c>
      <c r="S1046" s="65">
        <f t="shared" si="1067"/>
        <v>8.8500000000000014</v>
      </c>
      <c r="T1046" s="65">
        <f>R1046/S1045</f>
        <v>1.0196506550218347</v>
      </c>
      <c r="U1046" s="65">
        <f>M1046*T1046*T1045*T1044</f>
        <v>25.834351983765714</v>
      </c>
      <c r="V1046" s="25">
        <f t="shared" si="1068"/>
        <v>56.704021035482249</v>
      </c>
      <c r="W1046" s="13"/>
      <c r="X1046" s="13"/>
      <c r="Y1046" s="6">
        <v>21</v>
      </c>
      <c r="Z1046" s="1">
        <v>10.46</v>
      </c>
      <c r="AA1046" s="7">
        <f t="shared" si="1069"/>
        <v>26.02</v>
      </c>
      <c r="AB1046" s="27">
        <v>45.03</v>
      </c>
      <c r="AC1046" s="26">
        <v>44.06</v>
      </c>
      <c r="AD1046" s="3"/>
      <c r="AE1046" s="8">
        <f t="shared" si="1070"/>
        <v>19.010000000000002</v>
      </c>
      <c r="AF1046" s="8">
        <f t="shared" si="1071"/>
        <v>18.040000000000003</v>
      </c>
      <c r="AG1046" s="8">
        <f>AE1046/AF1045</f>
        <v>1.0063525674960299</v>
      </c>
      <c r="AH1046" s="8">
        <f>Z1046*AG1046*AG1045*AG1044</f>
        <v>9.5333136033126173</v>
      </c>
      <c r="AI1046" s="19">
        <f t="shared" si="1072"/>
        <v>46.823740684246651</v>
      </c>
    </row>
    <row r="1047" spans="2:35" x14ac:dyDescent="0.25">
      <c r="B1047" s="31">
        <v>28</v>
      </c>
      <c r="C1047" s="48">
        <f t="shared" si="1063"/>
        <v>38.085962115371665</v>
      </c>
      <c r="D1047" s="31">
        <f t="shared" si="1064"/>
        <v>11.729766665048647</v>
      </c>
      <c r="K1047" s="13"/>
      <c r="L1047" s="83">
        <v>26</v>
      </c>
      <c r="M1047" s="30">
        <v>28.52</v>
      </c>
      <c r="N1047" s="63">
        <f t="shared" si="1065"/>
        <v>25.5</v>
      </c>
      <c r="O1047" s="46">
        <v>34.49</v>
      </c>
      <c r="P1047" s="46">
        <v>34.119999999999997</v>
      </c>
      <c r="Q1047" s="67"/>
      <c r="R1047" s="65">
        <f t="shared" si="1066"/>
        <v>8.990000000000002</v>
      </c>
      <c r="S1047" s="65">
        <f t="shared" si="1067"/>
        <v>8.6199999999999974</v>
      </c>
      <c r="T1047" s="65">
        <f>R1047/S1046</f>
        <v>1.0158192090395481</v>
      </c>
      <c r="U1047" s="65">
        <f>M1047*T1047*T1046*T1045*T1044</f>
        <v>23.308976769498962</v>
      </c>
      <c r="V1047" s="25">
        <f t="shared" si="1068"/>
        <v>51.161055244729944</v>
      </c>
      <c r="W1047" s="13"/>
      <c r="X1047" s="13"/>
      <c r="Y1047" s="73">
        <v>26</v>
      </c>
      <c r="Z1047" s="1">
        <v>6.67</v>
      </c>
      <c r="AA1047" s="7">
        <f t="shared" si="1069"/>
        <v>26.02</v>
      </c>
      <c r="AB1047" s="26">
        <v>44.02</v>
      </c>
      <c r="AC1047" s="26">
        <v>43.12</v>
      </c>
      <c r="AD1047" s="3"/>
      <c r="AE1047" s="8">
        <f t="shared" si="1070"/>
        <v>18.000000000000004</v>
      </c>
      <c r="AF1047" s="8">
        <f t="shared" si="1071"/>
        <v>17.099999999999998</v>
      </c>
      <c r="AG1047" s="8">
        <f>AE1047/AF1046</f>
        <v>0.99778270509977829</v>
      </c>
      <c r="AH1047" s="8">
        <f>Z1047*AG1047*AG1046*AG1045*AG1044</f>
        <v>6.0656032653891749</v>
      </c>
      <c r="AI1047" s="19">
        <f t="shared" si="1072"/>
        <v>29.791764564779839</v>
      </c>
    </row>
    <row r="1048" spans="2:35" x14ac:dyDescent="0.25">
      <c r="B1048" s="31">
        <v>35</v>
      </c>
      <c r="C1048" s="48">
        <f t="shared" si="1063"/>
        <v>36.075062717954687</v>
      </c>
      <c r="D1048" s="31">
        <f t="shared" si="1064"/>
        <v>3.5566850524589269</v>
      </c>
      <c r="K1048" s="13"/>
      <c r="L1048" s="82">
        <v>35</v>
      </c>
      <c r="M1048" s="30">
        <v>23.48</v>
      </c>
      <c r="N1048" s="63">
        <f t="shared" si="1065"/>
        <v>25.5</v>
      </c>
      <c r="O1048" s="46">
        <v>34.15</v>
      </c>
      <c r="P1048" s="46">
        <v>33.630000000000003</v>
      </c>
      <c r="Q1048" s="67"/>
      <c r="R1048" s="65">
        <f t="shared" si="1066"/>
        <v>8.6499999999999986</v>
      </c>
      <c r="S1048" s="65">
        <f t="shared" si="1067"/>
        <v>8.1300000000000026</v>
      </c>
      <c r="T1048" s="65">
        <f>R1048/S1047</f>
        <v>1.0034802784222738</v>
      </c>
      <c r="U1048" s="65">
        <f>M1048*T1048*T1047*T1046*T1045*T1044</f>
        <v>19.256644906813385</v>
      </c>
      <c r="V1048" s="25">
        <f t="shared" si="1068"/>
        <v>42.266560374919635</v>
      </c>
      <c r="W1048" s="13"/>
      <c r="X1048" s="13"/>
      <c r="Y1048" s="6">
        <v>35</v>
      </c>
      <c r="Z1048" s="1">
        <v>7.47</v>
      </c>
      <c r="AA1048" s="7">
        <f t="shared" si="1069"/>
        <v>26.02</v>
      </c>
      <c r="AB1048" s="26">
        <v>43.22</v>
      </c>
      <c r="AC1048" s="26">
        <v>42.34</v>
      </c>
      <c r="AD1048" s="3"/>
      <c r="AE1048" s="8">
        <f t="shared" si="1070"/>
        <v>17.2</v>
      </c>
      <c r="AF1048" s="8">
        <f t="shared" si="1071"/>
        <v>16.320000000000004</v>
      </c>
      <c r="AG1048" s="8">
        <f>AE1048/AF1047</f>
        <v>1.0058479532163744</v>
      </c>
      <c r="AH1048" s="8">
        <f>Z1048*AG1048*AG1047*AG1046*AG1045*AG1044</f>
        <v>6.8328377035189671</v>
      </c>
      <c r="AI1048" s="19">
        <f t="shared" si="1072"/>
        <v>33.560106598816148</v>
      </c>
    </row>
    <row r="1049" spans="2:35" x14ac:dyDescent="0.25">
      <c r="B1049" s="31">
        <v>42</v>
      </c>
      <c r="C1049" s="78">
        <f t="shared" si="1063"/>
        <v>32.171335568860705</v>
      </c>
      <c r="D1049" s="31">
        <f t="shared" si="1064"/>
        <v>3.3120126219579915</v>
      </c>
      <c r="K1049" s="13"/>
      <c r="L1049" s="82">
        <v>42</v>
      </c>
      <c r="M1049" s="30">
        <v>23.03</v>
      </c>
      <c r="N1049" s="63">
        <f t="shared" si="1065"/>
        <v>25.5</v>
      </c>
      <c r="O1049" s="46">
        <v>33.53</v>
      </c>
      <c r="P1049" s="46">
        <v>32.97</v>
      </c>
      <c r="Q1049" s="67"/>
      <c r="R1049" s="65">
        <f t="shared" si="1066"/>
        <v>8.0300000000000011</v>
      </c>
      <c r="S1049" s="65">
        <f t="shared" si="1067"/>
        <v>7.4699999999999989</v>
      </c>
      <c r="T1049" s="65">
        <f>R1049/S1048</f>
        <v>0.98769987699876982</v>
      </c>
      <c r="U1049" s="65">
        <f>M1049*T1049*T1048*T1047*T1046*T1045*T1044</f>
        <v>18.655266912655584</v>
      </c>
      <c r="V1049" s="25">
        <f t="shared" si="1068"/>
        <v>40.946591116452112</v>
      </c>
      <c r="W1049" s="13"/>
      <c r="X1049" s="13"/>
      <c r="Y1049" s="6">
        <v>42</v>
      </c>
      <c r="Z1049" s="1">
        <v>6.66</v>
      </c>
      <c r="AA1049" s="7">
        <f t="shared" si="1069"/>
        <v>26.02</v>
      </c>
      <c r="AB1049" s="26">
        <v>42.29</v>
      </c>
      <c r="AC1049" s="26">
        <v>41.32</v>
      </c>
      <c r="AD1049" s="3"/>
      <c r="AE1049" s="8">
        <f t="shared" si="1070"/>
        <v>16.27</v>
      </c>
      <c r="AF1049" s="8">
        <f t="shared" si="1071"/>
        <v>15.3</v>
      </c>
      <c r="AG1049" s="8">
        <f>AE1049/AF1048</f>
        <v>0.99693627450980371</v>
      </c>
      <c r="AH1049" s="8">
        <f>Z1049*AG1049*AG1048*AG1047*AG1046*AG1045*AG1044</f>
        <v>6.0732635972439502</v>
      </c>
      <c r="AI1049" s="19">
        <f t="shared" si="1072"/>
        <v>29.829388984498774</v>
      </c>
    </row>
    <row r="1050" spans="2:35" x14ac:dyDescent="0.25">
      <c r="K1050" s="13"/>
      <c r="L1050" s="84"/>
      <c r="M1050" s="66"/>
      <c r="N1050" s="66"/>
      <c r="O1050" s="66"/>
      <c r="P1050" s="66"/>
      <c r="Q1050" s="66"/>
      <c r="R1050" s="85"/>
      <c r="S1050" s="85"/>
      <c r="T1050" s="68">
        <f>SUM(T1044:T1049)</f>
        <v>5.8142259809002965</v>
      </c>
      <c r="U1050" s="85"/>
      <c r="V1050" s="86"/>
      <c r="W1050" s="13"/>
      <c r="X1050" s="13"/>
      <c r="Y1050" s="34"/>
      <c r="Z1050" s="18"/>
      <c r="AA1050" s="18"/>
      <c r="AB1050" s="18"/>
      <c r="AC1050" s="18"/>
      <c r="AD1050" s="18"/>
      <c r="AE1050" s="33"/>
      <c r="AF1050" s="33"/>
      <c r="AG1050" s="45">
        <f>SUM(AG1044:AG1049)</f>
        <v>5.9123865879967994</v>
      </c>
      <c r="AH1050" s="33"/>
      <c r="AI1050" s="32"/>
    </row>
    <row r="1051" spans="2:35" x14ac:dyDescent="0.25">
      <c r="L1051" s="54"/>
      <c r="M1051" s="54"/>
      <c r="N1051" s="54"/>
      <c r="O1051" s="54"/>
      <c r="P1051" s="54"/>
      <c r="Q1051" s="54"/>
      <c r="R1051" s="54"/>
      <c r="S1051" s="54"/>
      <c r="T1051" s="54"/>
      <c r="U1051" s="54"/>
      <c r="V1051" s="54"/>
    </row>
  </sheetData>
  <mergeCells count="242">
    <mergeCell ref="L999:V999"/>
    <mergeCell ref="Y999:AI999"/>
    <mergeCell ref="L1010:V1010"/>
    <mergeCell ref="Y1010:AI1010"/>
    <mergeCell ref="L1020:V1020"/>
    <mergeCell ref="Y1020:AI1020"/>
    <mergeCell ref="L1031:V1031"/>
    <mergeCell ref="Y1031:AI1031"/>
    <mergeCell ref="L1041:V1041"/>
    <mergeCell ref="Y1041:AI1041"/>
    <mergeCell ref="L947:V947"/>
    <mergeCell ref="Y947:AI947"/>
    <mergeCell ref="L957:V957"/>
    <mergeCell ref="Y957:AI957"/>
    <mergeCell ref="L968:V968"/>
    <mergeCell ref="Y968:AI968"/>
    <mergeCell ref="L978:V978"/>
    <mergeCell ref="Y978:AI978"/>
    <mergeCell ref="L989:V989"/>
    <mergeCell ref="Y989:AI989"/>
    <mergeCell ref="L894:V894"/>
    <mergeCell ref="Y894:AI894"/>
    <mergeCell ref="L905:V905"/>
    <mergeCell ref="Y905:AI905"/>
    <mergeCell ref="L915:V915"/>
    <mergeCell ref="Y915:AI915"/>
    <mergeCell ref="L926:V926"/>
    <mergeCell ref="Y926:AI926"/>
    <mergeCell ref="L936:V936"/>
    <mergeCell ref="Y936:AI936"/>
    <mergeCell ref="L842:V842"/>
    <mergeCell ref="Y842:AI842"/>
    <mergeCell ref="L852:V852"/>
    <mergeCell ref="Y852:AI852"/>
    <mergeCell ref="L863:V863"/>
    <mergeCell ref="Y863:AI863"/>
    <mergeCell ref="L873:V873"/>
    <mergeCell ref="Y873:AI873"/>
    <mergeCell ref="L884:V884"/>
    <mergeCell ref="Y884:AI884"/>
    <mergeCell ref="L768:V768"/>
    <mergeCell ref="Y768:AI768"/>
    <mergeCell ref="L779:V779"/>
    <mergeCell ref="Y779:AI779"/>
    <mergeCell ref="L821:V821"/>
    <mergeCell ref="Y821:AI821"/>
    <mergeCell ref="L831:V831"/>
    <mergeCell ref="Y831:AI831"/>
    <mergeCell ref="L789:V789"/>
    <mergeCell ref="Y789:AI789"/>
    <mergeCell ref="L800:V800"/>
    <mergeCell ref="Y800:AI800"/>
    <mergeCell ref="L810:V810"/>
    <mergeCell ref="Y810:AI810"/>
    <mergeCell ref="L716:V716"/>
    <mergeCell ref="Y716:AI716"/>
    <mergeCell ref="L726:V726"/>
    <mergeCell ref="Y726:AI726"/>
    <mergeCell ref="L737:V737"/>
    <mergeCell ref="Y737:AI737"/>
    <mergeCell ref="L747:V747"/>
    <mergeCell ref="Y747:AI747"/>
    <mergeCell ref="L758:V758"/>
    <mergeCell ref="Y758:AI758"/>
    <mergeCell ref="L663:V663"/>
    <mergeCell ref="Y663:AI663"/>
    <mergeCell ref="L674:V674"/>
    <mergeCell ref="Y674:AI674"/>
    <mergeCell ref="L684:V684"/>
    <mergeCell ref="Y684:AI684"/>
    <mergeCell ref="L695:V695"/>
    <mergeCell ref="Y695:AI695"/>
    <mergeCell ref="L705:V705"/>
    <mergeCell ref="Y705:AI705"/>
    <mergeCell ref="L611:V611"/>
    <mergeCell ref="Y611:AI611"/>
    <mergeCell ref="L621:V621"/>
    <mergeCell ref="Y621:AI621"/>
    <mergeCell ref="L632:V632"/>
    <mergeCell ref="Y632:AI632"/>
    <mergeCell ref="L642:V642"/>
    <mergeCell ref="Y642:AI642"/>
    <mergeCell ref="L653:V653"/>
    <mergeCell ref="Y653:AI653"/>
    <mergeCell ref="L558:V558"/>
    <mergeCell ref="Y558:AI558"/>
    <mergeCell ref="L569:V569"/>
    <mergeCell ref="Y569:AI569"/>
    <mergeCell ref="L579:V579"/>
    <mergeCell ref="Y579:AI579"/>
    <mergeCell ref="L590:V590"/>
    <mergeCell ref="Y590:AI590"/>
    <mergeCell ref="L600:V600"/>
    <mergeCell ref="Y600:AI600"/>
    <mergeCell ref="L506:V506"/>
    <mergeCell ref="Y506:AI506"/>
    <mergeCell ref="L516:V516"/>
    <mergeCell ref="Y516:AI516"/>
    <mergeCell ref="L527:V527"/>
    <mergeCell ref="Y527:AI527"/>
    <mergeCell ref="L537:V537"/>
    <mergeCell ref="Y537:AI537"/>
    <mergeCell ref="L548:V548"/>
    <mergeCell ref="Y548:AI548"/>
    <mergeCell ref="L453:V453"/>
    <mergeCell ref="Y453:AI453"/>
    <mergeCell ref="L464:V464"/>
    <mergeCell ref="Y464:AI464"/>
    <mergeCell ref="L474:V474"/>
    <mergeCell ref="Y474:AI474"/>
    <mergeCell ref="L485:V485"/>
    <mergeCell ref="Y485:AI485"/>
    <mergeCell ref="L495:V495"/>
    <mergeCell ref="Y495:AI495"/>
    <mergeCell ref="Y401:AI401"/>
    <mergeCell ref="L411:V411"/>
    <mergeCell ref="Y411:AI411"/>
    <mergeCell ref="L422:V422"/>
    <mergeCell ref="Y422:AI422"/>
    <mergeCell ref="L432:V432"/>
    <mergeCell ref="Y432:AI432"/>
    <mergeCell ref="L443:V443"/>
    <mergeCell ref="Y443:AI443"/>
    <mergeCell ref="AJ581:AT582"/>
    <mergeCell ref="AJ592:AT593"/>
    <mergeCell ref="AJ602:AT603"/>
    <mergeCell ref="AJ544:AT545"/>
    <mergeCell ref="AJ553:AT554"/>
    <mergeCell ref="AJ563:AT564"/>
    <mergeCell ref="AJ571:AT572"/>
    <mergeCell ref="L317:V317"/>
    <mergeCell ref="Y317:AI317"/>
    <mergeCell ref="L327:V327"/>
    <mergeCell ref="Y327:AI327"/>
    <mergeCell ref="L359:V359"/>
    <mergeCell ref="Y359:AI359"/>
    <mergeCell ref="L369:V369"/>
    <mergeCell ref="Y369:AI369"/>
    <mergeCell ref="L338:V338"/>
    <mergeCell ref="Y338:AI338"/>
    <mergeCell ref="L348:V348"/>
    <mergeCell ref="Y348:AI348"/>
    <mergeCell ref="L380:V380"/>
    <mergeCell ref="Y380:AI380"/>
    <mergeCell ref="L390:V390"/>
    <mergeCell ref="Y390:AI390"/>
    <mergeCell ref="L401:V401"/>
    <mergeCell ref="L2:V2"/>
    <mergeCell ref="Y2:AI2"/>
    <mergeCell ref="L12:V12"/>
    <mergeCell ref="Y12:AI12"/>
    <mergeCell ref="L23:V23"/>
    <mergeCell ref="Y23:AI23"/>
    <mergeCell ref="L33:V33"/>
    <mergeCell ref="Y33:AI33"/>
    <mergeCell ref="L44:V44"/>
    <mergeCell ref="Y44:AI44"/>
    <mergeCell ref="L54:V54"/>
    <mergeCell ref="Y54:AI54"/>
    <mergeCell ref="L65:V65"/>
    <mergeCell ref="Y65:AI65"/>
    <mergeCell ref="L75:V75"/>
    <mergeCell ref="Y75:AI75"/>
    <mergeCell ref="L86:V86"/>
    <mergeCell ref="Y86:AI86"/>
    <mergeCell ref="L96:V96"/>
    <mergeCell ref="Y96:AI96"/>
    <mergeCell ref="L107:V107"/>
    <mergeCell ref="Y107:AI107"/>
    <mergeCell ref="L117:V117"/>
    <mergeCell ref="Y117:AI117"/>
    <mergeCell ref="L128:V128"/>
    <mergeCell ref="Y128:AI128"/>
    <mergeCell ref="L138:V138"/>
    <mergeCell ref="Y138:AI138"/>
    <mergeCell ref="L149:V149"/>
    <mergeCell ref="Y149:AI149"/>
    <mergeCell ref="L212:V212"/>
    <mergeCell ref="Y212:AI212"/>
    <mergeCell ref="L222:V222"/>
    <mergeCell ref="Y222:AI222"/>
    <mergeCell ref="L233:V233"/>
    <mergeCell ref="Y233:AI233"/>
    <mergeCell ref="L243:V243"/>
    <mergeCell ref="Y243:AI243"/>
    <mergeCell ref="L159:V159"/>
    <mergeCell ref="Y159:AI159"/>
    <mergeCell ref="L170:V170"/>
    <mergeCell ref="Y170:AI170"/>
    <mergeCell ref="L180:V180"/>
    <mergeCell ref="Y180:AI180"/>
    <mergeCell ref="L191:V191"/>
    <mergeCell ref="Y191:AI191"/>
    <mergeCell ref="L201:V201"/>
    <mergeCell ref="Y201:AI201"/>
    <mergeCell ref="L285:V285"/>
    <mergeCell ref="Y285:AI285"/>
    <mergeCell ref="L296:V296"/>
    <mergeCell ref="Y296:AI296"/>
    <mergeCell ref="L306:V306"/>
    <mergeCell ref="Y306:AI306"/>
    <mergeCell ref="L254:V254"/>
    <mergeCell ref="Y254:AI254"/>
    <mergeCell ref="L264:V264"/>
    <mergeCell ref="Y264:AI264"/>
    <mergeCell ref="L275:V275"/>
    <mergeCell ref="Y275:AI275"/>
    <mergeCell ref="AL3:AM3"/>
    <mergeCell ref="AO3:AP3"/>
    <mergeCell ref="AL13:AM13"/>
    <mergeCell ref="AO13:AP13"/>
    <mergeCell ref="AL24:AM24"/>
    <mergeCell ref="AO24:AP24"/>
    <mergeCell ref="AL45:AM45"/>
    <mergeCell ref="AO45:AP45"/>
    <mergeCell ref="AL66:AM66"/>
    <mergeCell ref="AO66:AP66"/>
    <mergeCell ref="AL87:AM87"/>
    <mergeCell ref="AO87:AP87"/>
    <mergeCell ref="AL108:AM108"/>
    <mergeCell ref="AO108:AP108"/>
    <mergeCell ref="AL129:AM129"/>
    <mergeCell ref="AO129:AP129"/>
    <mergeCell ref="AL150:AM150"/>
    <mergeCell ref="AO150:AP150"/>
    <mergeCell ref="AL171:AM171"/>
    <mergeCell ref="AO171:AP171"/>
    <mergeCell ref="AL255:AM255"/>
    <mergeCell ref="AO255:AP255"/>
    <mergeCell ref="AL276:AM276"/>
    <mergeCell ref="AO276:AP276"/>
    <mergeCell ref="AL297:AM297"/>
    <mergeCell ref="AO297:AP297"/>
    <mergeCell ref="AL306:AV306"/>
    <mergeCell ref="AX306:BH306"/>
    <mergeCell ref="AL192:AM192"/>
    <mergeCell ref="AO192:AP192"/>
    <mergeCell ref="AL213:AM213"/>
    <mergeCell ref="AO213:AP213"/>
    <mergeCell ref="AL201:AV201"/>
    <mergeCell ref="AL234:AM234"/>
    <mergeCell ref="AO234:AP2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3D5B-F0C6-4587-8E52-475BBD3D7490}">
  <dimension ref="C1:O63"/>
  <sheetViews>
    <sheetView zoomScale="70" zoomScaleNormal="70" workbookViewId="0">
      <selection activeCell="D28" sqref="D28"/>
    </sheetView>
  </sheetViews>
  <sheetFormatPr baseColWidth="10" defaultColWidth="11.42578125" defaultRowHeight="15" x14ac:dyDescent="0.25"/>
  <cols>
    <col min="1" max="16384" width="11.42578125" style="54"/>
  </cols>
  <sheetData>
    <row r="1" spans="3:15" ht="31.5" customHeight="1" thickBot="1" x14ac:dyDescent="0.3"/>
    <row r="2" spans="3:15" ht="15.75" thickBot="1" x14ac:dyDescent="0.3">
      <c r="C2" s="55">
        <v>7100</v>
      </c>
      <c r="D2" s="108">
        <v>35171</v>
      </c>
      <c r="E2" s="109"/>
      <c r="F2" s="109"/>
      <c r="G2" s="109"/>
      <c r="H2" s="109"/>
      <c r="I2" s="109"/>
      <c r="J2" s="109"/>
      <c r="K2" s="109"/>
      <c r="L2" s="109"/>
      <c r="M2" s="109"/>
      <c r="N2" s="110"/>
      <c r="O2" s="56"/>
    </row>
    <row r="3" spans="3:15" ht="57" x14ac:dyDescent="0.25">
      <c r="C3" s="56"/>
      <c r="D3" s="57" t="s">
        <v>0</v>
      </c>
      <c r="E3" s="57" t="s">
        <v>1</v>
      </c>
      <c r="F3" s="57" t="s">
        <v>2</v>
      </c>
      <c r="G3" s="57" t="s">
        <v>3</v>
      </c>
      <c r="H3" s="58" t="s">
        <v>4</v>
      </c>
      <c r="I3" s="58" t="s">
        <v>5</v>
      </c>
      <c r="J3" s="57" t="s">
        <v>9</v>
      </c>
      <c r="K3" s="57" t="s">
        <v>10</v>
      </c>
      <c r="L3" s="57" t="s">
        <v>6</v>
      </c>
      <c r="M3" s="57" t="s">
        <v>7</v>
      </c>
      <c r="N3" s="59" t="s">
        <v>8</v>
      </c>
      <c r="O3" s="60"/>
    </row>
    <row r="4" spans="3:15" x14ac:dyDescent="0.25">
      <c r="C4" s="56"/>
      <c r="D4" s="61">
        <v>0</v>
      </c>
      <c r="E4" s="30">
        <v>44.95</v>
      </c>
      <c r="F4" s="30">
        <v>26.74</v>
      </c>
      <c r="G4" s="62"/>
      <c r="H4" s="30">
        <v>34.97</v>
      </c>
      <c r="I4" s="63">
        <f>H4-F4</f>
        <v>8.23</v>
      </c>
      <c r="J4" s="64"/>
      <c r="K4" s="64"/>
      <c r="L4" s="64"/>
      <c r="M4" s="65">
        <f>E4</f>
        <v>44.95</v>
      </c>
      <c r="N4" s="25">
        <f>100*M4/$E$4</f>
        <v>100</v>
      </c>
      <c r="O4" s="66"/>
    </row>
    <row r="5" spans="3:15" x14ac:dyDescent="0.25">
      <c r="C5" s="56"/>
      <c r="D5" s="61">
        <v>7</v>
      </c>
      <c r="E5" s="30">
        <v>37.020000000000003</v>
      </c>
      <c r="F5" s="63">
        <f t="shared" ref="F5:F10" si="0">F4</f>
        <v>26.74</v>
      </c>
      <c r="G5" s="71">
        <v>33.270000000000003</v>
      </c>
      <c r="H5" s="30">
        <v>32.93</v>
      </c>
      <c r="I5" s="67"/>
      <c r="J5" s="65">
        <f>G5-F5</f>
        <v>6.5300000000000047</v>
      </c>
      <c r="K5" s="65">
        <f>H5-F5</f>
        <v>6.1900000000000013</v>
      </c>
      <c r="L5" s="65">
        <f>J5/I4</f>
        <v>0.79343863912515245</v>
      </c>
      <c r="M5" s="65">
        <f>E5*L5</f>
        <v>29.373098420413147</v>
      </c>
      <c r="N5" s="25">
        <f t="shared" ref="N5:N10" si="1">100*M5/$E$4</f>
        <v>65.346158888572077</v>
      </c>
      <c r="O5" s="66"/>
    </row>
    <row r="6" spans="3:15" x14ac:dyDescent="0.25">
      <c r="C6" s="56"/>
      <c r="D6" s="61">
        <v>14</v>
      </c>
      <c r="E6" s="30">
        <v>34.26</v>
      </c>
      <c r="F6" s="63">
        <f t="shared" si="0"/>
        <v>26.74</v>
      </c>
      <c r="G6" s="71">
        <v>33</v>
      </c>
      <c r="H6" s="30">
        <v>32.619999999999997</v>
      </c>
      <c r="I6" s="67"/>
      <c r="J6" s="65">
        <f t="shared" ref="J6:J10" si="2">G6-F6</f>
        <v>6.2600000000000016</v>
      </c>
      <c r="K6" s="65">
        <f>H6-F6</f>
        <v>5.879999999999999</v>
      </c>
      <c r="L6" s="65">
        <f>J6/K5</f>
        <v>1.0113085621970921</v>
      </c>
      <c r="M6" s="65">
        <f>E6*L5*L6</f>
        <v>27.490610772283933</v>
      </c>
      <c r="N6" s="25">
        <f t="shared" si="1"/>
        <v>61.158199715870822</v>
      </c>
      <c r="O6" s="66"/>
    </row>
    <row r="7" spans="3:15" x14ac:dyDescent="0.25">
      <c r="C7" s="56"/>
      <c r="D7" s="61">
        <v>21</v>
      </c>
      <c r="E7" s="30">
        <v>31.98</v>
      </c>
      <c r="F7" s="63">
        <f t="shared" si="0"/>
        <v>26.74</v>
      </c>
      <c r="G7" s="71">
        <v>32.69</v>
      </c>
      <c r="H7" s="30">
        <v>32.270000000000003</v>
      </c>
      <c r="I7" s="67"/>
      <c r="J7" s="65">
        <f t="shared" si="2"/>
        <v>5.9499999999999993</v>
      </c>
      <c r="K7" s="65">
        <f t="shared" ref="K7:K10" si="3">H7-F7</f>
        <v>5.5300000000000047</v>
      </c>
      <c r="L7" s="65">
        <f t="shared" ref="L7:L10" si="4">J7/K6</f>
        <v>1.0119047619047619</v>
      </c>
      <c r="M7" s="65">
        <f>E7*L7*L6*L5</f>
        <v>25.966602473486859</v>
      </c>
      <c r="N7" s="25">
        <f t="shared" si="1"/>
        <v>57.767747438235503</v>
      </c>
      <c r="O7" s="66"/>
    </row>
    <row r="8" spans="3:15" x14ac:dyDescent="0.25">
      <c r="C8" s="56"/>
      <c r="D8" s="61">
        <v>28</v>
      </c>
      <c r="E8" s="30">
        <v>29.24</v>
      </c>
      <c r="F8" s="63">
        <f t="shared" si="0"/>
        <v>26.74</v>
      </c>
      <c r="G8" s="30">
        <v>32.32</v>
      </c>
      <c r="H8" s="30">
        <v>31.89</v>
      </c>
      <c r="I8" s="67"/>
      <c r="J8" s="65">
        <f t="shared" si="2"/>
        <v>5.5800000000000018</v>
      </c>
      <c r="K8" s="65">
        <f t="shared" si="3"/>
        <v>5.1500000000000021</v>
      </c>
      <c r="L8" s="65">
        <f t="shared" si="4"/>
        <v>1.0090415913200719</v>
      </c>
      <c r="M8" s="65">
        <f>E8*L8*L7*L6*L5</f>
        <v>23.956485497220427</v>
      </c>
      <c r="N8" s="25">
        <f t="shared" si="1"/>
        <v>53.295852051658343</v>
      </c>
      <c r="O8" s="66"/>
    </row>
    <row r="9" spans="3:15" x14ac:dyDescent="0.25">
      <c r="C9" s="56"/>
      <c r="D9" s="61">
        <v>35</v>
      </c>
      <c r="E9" s="30">
        <v>28.34</v>
      </c>
      <c r="F9" s="63">
        <f t="shared" si="0"/>
        <v>26.74</v>
      </c>
      <c r="G9" s="30">
        <v>31.91</v>
      </c>
      <c r="H9" s="30">
        <v>31.44</v>
      </c>
      <c r="I9" s="67"/>
      <c r="J9" s="65">
        <f t="shared" si="2"/>
        <v>5.1700000000000017</v>
      </c>
      <c r="K9" s="65">
        <f t="shared" si="3"/>
        <v>4.7000000000000028</v>
      </c>
      <c r="L9" s="65">
        <f>J9/K8</f>
        <v>1.003883495145631</v>
      </c>
      <c r="M9" s="65">
        <f>E9*L9*L8*L7*L6*L5</f>
        <v>23.309282076585095</v>
      </c>
      <c r="N9" s="25">
        <f t="shared" si="1"/>
        <v>51.856022417319451</v>
      </c>
      <c r="O9" s="66"/>
    </row>
    <row r="10" spans="3:15" x14ac:dyDescent="0.25">
      <c r="C10" s="56"/>
      <c r="D10" s="61">
        <v>42</v>
      </c>
      <c r="E10" s="30">
        <v>26.61</v>
      </c>
      <c r="F10" s="63">
        <f t="shared" si="0"/>
        <v>26.74</v>
      </c>
      <c r="G10" s="30">
        <v>31.51</v>
      </c>
      <c r="H10" s="30">
        <v>31.13</v>
      </c>
      <c r="I10" s="67"/>
      <c r="J10" s="65">
        <f t="shared" si="2"/>
        <v>4.7700000000000031</v>
      </c>
      <c r="K10" s="65">
        <f t="shared" si="3"/>
        <v>4.3900000000000006</v>
      </c>
      <c r="L10" s="65">
        <f t="shared" si="4"/>
        <v>1.0148936170212766</v>
      </c>
      <c r="M10" s="65">
        <f>E10*L10*L9*L8*L7*L6*L5</f>
        <v>22.212346891066858</v>
      </c>
      <c r="N10" s="25">
        <f t="shared" si="1"/>
        <v>49.415677177011922</v>
      </c>
      <c r="O10" s="66"/>
    </row>
    <row r="11" spans="3:15" ht="15.75" thickBot="1" x14ac:dyDescent="0.3">
      <c r="C11" s="56"/>
      <c r="D11" s="56"/>
      <c r="E11" s="56"/>
      <c r="F11" s="56"/>
      <c r="G11" s="56"/>
      <c r="H11" s="56"/>
      <c r="I11" s="56"/>
      <c r="J11" s="56"/>
      <c r="K11" s="56"/>
      <c r="L11" s="68">
        <f>SUM(L5:L10)</f>
        <v>5.8444706667139856</v>
      </c>
      <c r="M11" s="56"/>
      <c r="N11" s="56"/>
      <c r="O11" s="56"/>
    </row>
    <row r="12" spans="3:15" ht="15.75" thickBot="1" x14ac:dyDescent="0.3">
      <c r="C12" s="55">
        <v>7000</v>
      </c>
      <c r="D12" s="108">
        <v>35218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10"/>
      <c r="O12" s="56"/>
    </row>
    <row r="13" spans="3:15" ht="57" x14ac:dyDescent="0.25">
      <c r="C13" s="56"/>
      <c r="D13" s="57" t="s">
        <v>0</v>
      </c>
      <c r="E13" s="57" t="s">
        <v>1</v>
      </c>
      <c r="F13" s="57" t="s">
        <v>2</v>
      </c>
      <c r="G13" s="57" t="s">
        <v>3</v>
      </c>
      <c r="H13" s="58" t="s">
        <v>4</v>
      </c>
      <c r="I13" s="58" t="s">
        <v>5</v>
      </c>
      <c r="J13" s="57" t="s">
        <v>9</v>
      </c>
      <c r="K13" s="57" t="s">
        <v>10</v>
      </c>
      <c r="L13" s="57" t="s">
        <v>6</v>
      </c>
      <c r="M13" s="57" t="s">
        <v>7</v>
      </c>
      <c r="N13" s="59" t="s">
        <v>8</v>
      </c>
      <c r="O13" s="60"/>
    </row>
    <row r="14" spans="3:15" x14ac:dyDescent="0.25">
      <c r="C14" s="56"/>
      <c r="D14" s="61">
        <v>0</v>
      </c>
      <c r="E14" s="30">
        <v>46.81</v>
      </c>
      <c r="F14" s="30">
        <v>27.86</v>
      </c>
      <c r="G14" s="62"/>
      <c r="H14" s="30">
        <v>37.93</v>
      </c>
      <c r="I14" s="63">
        <f>H14-F14</f>
        <v>10.07</v>
      </c>
      <c r="J14" s="64"/>
      <c r="K14" s="64"/>
      <c r="L14" s="64"/>
      <c r="M14" s="65">
        <f>E14</f>
        <v>46.81</v>
      </c>
      <c r="N14" s="25">
        <f>100*M14/$E$14</f>
        <v>100</v>
      </c>
      <c r="O14" s="66"/>
    </row>
    <row r="15" spans="3:15" x14ac:dyDescent="0.25">
      <c r="C15" s="56"/>
      <c r="D15" s="61">
        <v>7</v>
      </c>
      <c r="E15" s="30">
        <v>35.119999999999997</v>
      </c>
      <c r="F15" s="63">
        <f t="shared" ref="F15:F20" si="5">F14</f>
        <v>27.86</v>
      </c>
      <c r="G15" s="71">
        <v>35.94</v>
      </c>
      <c r="H15" s="30">
        <v>35.61</v>
      </c>
      <c r="I15" s="67"/>
      <c r="J15" s="65">
        <f>G15-F15</f>
        <v>8.0799999999999983</v>
      </c>
      <c r="K15" s="65">
        <f>H15-F15</f>
        <v>7.75</v>
      </c>
      <c r="L15" s="65">
        <f>J15/I14</f>
        <v>0.80238331678252217</v>
      </c>
      <c r="M15" s="65">
        <f>E15*L15</f>
        <v>28.179702085402177</v>
      </c>
      <c r="N15" s="25">
        <f t="shared" ref="N15:N20" si="6">100*M15/$E$14</f>
        <v>60.200175358688689</v>
      </c>
      <c r="O15" s="66"/>
    </row>
    <row r="16" spans="3:15" x14ac:dyDescent="0.25">
      <c r="C16" s="56"/>
      <c r="D16" s="61">
        <v>14</v>
      </c>
      <c r="E16" s="30">
        <v>30.42</v>
      </c>
      <c r="F16" s="63">
        <f t="shared" si="5"/>
        <v>27.86</v>
      </c>
      <c r="G16" s="71">
        <v>35.700000000000003</v>
      </c>
      <c r="H16" s="30">
        <v>35.299999999999997</v>
      </c>
      <c r="I16" s="67"/>
      <c r="J16" s="65">
        <f t="shared" ref="J16:J20" si="7">G16-F16</f>
        <v>7.8400000000000034</v>
      </c>
      <c r="K16" s="65">
        <f>H16-F16</f>
        <v>7.4399999999999977</v>
      </c>
      <c r="L16" s="65">
        <f>J16/K15</f>
        <v>1.011612903225807</v>
      </c>
      <c r="M16" s="65">
        <f>E16*L15*L16</f>
        <v>24.691954050677523</v>
      </c>
      <c r="N16" s="25">
        <f t="shared" si="6"/>
        <v>52.749314357354244</v>
      </c>
      <c r="O16" s="66"/>
    </row>
    <row r="17" spans="3:15" x14ac:dyDescent="0.25">
      <c r="C17" s="56"/>
      <c r="D17" s="61">
        <v>21</v>
      </c>
      <c r="E17" s="30">
        <v>26.04</v>
      </c>
      <c r="F17" s="63">
        <f t="shared" si="5"/>
        <v>27.86</v>
      </c>
      <c r="G17" s="71">
        <v>35.409999999999997</v>
      </c>
      <c r="H17" s="30">
        <v>34.97</v>
      </c>
      <c r="I17" s="67"/>
      <c r="J17" s="65">
        <f t="shared" si="7"/>
        <v>7.5499999999999972</v>
      </c>
      <c r="K17" s="65">
        <f t="shared" ref="K17:K20" si="8">H17-F17</f>
        <v>7.1099999999999994</v>
      </c>
      <c r="L17" s="65">
        <f t="shared" ref="L17:L20" si="9">J17/K16</f>
        <v>1.014784946236559</v>
      </c>
      <c r="M17" s="65">
        <f>E17*L17*L16*L15</f>
        <v>21.449207290899196</v>
      </c>
      <c r="N17" s="25">
        <f t="shared" si="6"/>
        <v>45.821848517195455</v>
      </c>
      <c r="O17" s="66"/>
    </row>
    <row r="18" spans="3:15" x14ac:dyDescent="0.25">
      <c r="C18" s="56"/>
      <c r="D18" s="61">
        <v>28</v>
      </c>
      <c r="E18" s="30">
        <v>22.53</v>
      </c>
      <c r="F18" s="63">
        <f t="shared" si="5"/>
        <v>27.86</v>
      </c>
      <c r="G18" s="30">
        <v>35.06</v>
      </c>
      <c r="H18" s="30">
        <v>34.61</v>
      </c>
      <c r="I18" s="67"/>
      <c r="J18" s="65">
        <f t="shared" si="7"/>
        <v>7.2000000000000028</v>
      </c>
      <c r="K18" s="65">
        <f t="shared" si="8"/>
        <v>6.75</v>
      </c>
      <c r="L18" s="65">
        <f t="shared" si="9"/>
        <v>1.0126582278481018</v>
      </c>
      <c r="M18" s="65">
        <f>E18*L18*L17*L16*L15</f>
        <v>18.792923847010794</v>
      </c>
      <c r="N18" s="25">
        <f t="shared" si="6"/>
        <v>40.147241715468475</v>
      </c>
      <c r="O18" s="66"/>
    </row>
    <row r="19" spans="3:15" x14ac:dyDescent="0.25">
      <c r="C19" s="56"/>
      <c r="D19" s="61">
        <v>35</v>
      </c>
      <c r="E19" s="30">
        <v>20.18</v>
      </c>
      <c r="F19" s="63">
        <f t="shared" si="5"/>
        <v>27.86</v>
      </c>
      <c r="G19" s="30">
        <v>34.64</v>
      </c>
      <c r="H19" s="30">
        <v>34.159999999999997</v>
      </c>
      <c r="I19" s="67"/>
      <c r="J19" s="65">
        <f t="shared" si="7"/>
        <v>6.7800000000000011</v>
      </c>
      <c r="K19" s="65">
        <f t="shared" si="8"/>
        <v>6.2999999999999972</v>
      </c>
      <c r="L19" s="65">
        <f t="shared" si="9"/>
        <v>1.0044444444444447</v>
      </c>
      <c r="M19" s="65">
        <f>E19*L19*L18*L17*L16*L15</f>
        <v>16.907533053328443</v>
      </c>
      <c r="N19" s="25">
        <f t="shared" si="6"/>
        <v>36.119489539261785</v>
      </c>
      <c r="O19" s="66"/>
    </row>
    <row r="20" spans="3:15" x14ac:dyDescent="0.25">
      <c r="C20" s="56"/>
      <c r="D20" s="61">
        <v>42</v>
      </c>
      <c r="E20" s="30">
        <v>18.43</v>
      </c>
      <c r="F20" s="63">
        <f t="shared" si="5"/>
        <v>27.86</v>
      </c>
      <c r="G20" s="30">
        <v>34.229999999999997</v>
      </c>
      <c r="H20" s="30">
        <v>33.880000000000003</v>
      </c>
      <c r="I20" s="67"/>
      <c r="J20" s="65">
        <f t="shared" si="7"/>
        <v>6.3699999999999974</v>
      </c>
      <c r="K20" s="65">
        <f t="shared" si="8"/>
        <v>6.0200000000000031</v>
      </c>
      <c r="L20" s="65">
        <f t="shared" si="9"/>
        <v>1.0111111111111111</v>
      </c>
      <c r="M20" s="65">
        <f>E20*L20*L19*L18*L17*L16*L15</f>
        <v>15.612890050505856</v>
      </c>
      <c r="N20" s="25">
        <f t="shared" si="6"/>
        <v>33.353749306784565</v>
      </c>
      <c r="O20" s="66"/>
    </row>
    <row r="21" spans="3:15" x14ac:dyDescent="0.25">
      <c r="C21" s="56"/>
      <c r="D21" s="56"/>
      <c r="E21" s="56"/>
      <c r="F21" s="56"/>
      <c r="G21" s="56"/>
      <c r="H21" s="56"/>
      <c r="I21" s="56"/>
      <c r="J21" s="56"/>
      <c r="K21" s="56"/>
      <c r="L21" s="68">
        <f>SUM(L15:L20)</f>
        <v>5.8569949496485458</v>
      </c>
      <c r="M21" s="56"/>
      <c r="N21" s="56"/>
      <c r="O21" s="56"/>
    </row>
    <row r="22" spans="3:15" ht="15.75" thickBot="1" x14ac:dyDescent="0.3"/>
    <row r="23" spans="3:15" ht="15.75" thickBot="1" x14ac:dyDescent="0.3">
      <c r="C23" s="69">
        <v>7001</v>
      </c>
      <c r="D23" s="92">
        <v>35219</v>
      </c>
      <c r="E23" s="90"/>
      <c r="F23" s="90"/>
      <c r="G23" s="90"/>
      <c r="H23" s="90"/>
      <c r="I23" s="90"/>
      <c r="J23" s="90"/>
      <c r="K23" s="90"/>
      <c r="L23" s="90"/>
      <c r="M23" s="90"/>
      <c r="N23" s="91"/>
      <c r="O23" s="70"/>
    </row>
    <row r="24" spans="3:15" ht="57" x14ac:dyDescent="0.25">
      <c r="C24" s="70"/>
      <c r="D24" s="57" t="s">
        <v>0</v>
      </c>
      <c r="E24" s="57" t="s">
        <v>1</v>
      </c>
      <c r="F24" s="57" t="s">
        <v>2</v>
      </c>
      <c r="G24" s="57" t="s">
        <v>3</v>
      </c>
      <c r="H24" s="58" t="s">
        <v>4</v>
      </c>
      <c r="I24" s="58" t="s">
        <v>5</v>
      </c>
      <c r="J24" s="57" t="s">
        <v>9</v>
      </c>
      <c r="K24" s="57" t="s">
        <v>10</v>
      </c>
      <c r="L24" s="57" t="s">
        <v>6</v>
      </c>
      <c r="M24" s="57" t="s">
        <v>7</v>
      </c>
      <c r="N24" s="59" t="s">
        <v>8</v>
      </c>
      <c r="O24" s="70"/>
    </row>
    <row r="25" spans="3:15" x14ac:dyDescent="0.25">
      <c r="C25" s="70"/>
      <c r="D25" s="61">
        <v>0</v>
      </c>
      <c r="E25" s="30">
        <v>20.309999999999999</v>
      </c>
      <c r="F25" s="30">
        <v>25.56</v>
      </c>
      <c r="G25" s="62"/>
      <c r="H25" s="30">
        <v>37.450000000000003</v>
      </c>
      <c r="I25" s="63">
        <f>H25-F25</f>
        <v>11.890000000000004</v>
      </c>
      <c r="J25" s="64"/>
      <c r="K25" s="64"/>
      <c r="L25" s="64"/>
      <c r="M25" s="65">
        <f>E25</f>
        <v>20.309999999999999</v>
      </c>
      <c r="N25" s="25">
        <f>100*M25/$E$25</f>
        <v>100</v>
      </c>
      <c r="O25" s="70"/>
    </row>
    <row r="26" spans="3:15" x14ac:dyDescent="0.25">
      <c r="C26" s="70"/>
      <c r="D26" s="61">
        <v>7</v>
      </c>
      <c r="E26" s="30">
        <v>12.94</v>
      </c>
      <c r="F26" s="63">
        <f t="shared" ref="F26:F31" si="10">F25</f>
        <v>25.56</v>
      </c>
      <c r="G26" s="71">
        <v>36.39</v>
      </c>
      <c r="H26" s="30">
        <v>35.69</v>
      </c>
      <c r="I26" s="67"/>
      <c r="J26" s="65">
        <f>G26-F26</f>
        <v>10.830000000000002</v>
      </c>
      <c r="K26" s="65">
        <f>H26-F26</f>
        <v>10.129999999999999</v>
      </c>
      <c r="L26" s="65">
        <f>J26/I25</f>
        <v>0.91084945332211931</v>
      </c>
      <c r="M26" s="65">
        <f>E26*L26</f>
        <v>11.786391925988223</v>
      </c>
      <c r="N26" s="25">
        <f t="shared" ref="N26:N31" si="11">100*M26/$E$25</f>
        <v>58.032456553363978</v>
      </c>
      <c r="O26" s="70"/>
    </row>
    <row r="27" spans="3:15" x14ac:dyDescent="0.25">
      <c r="C27" s="70"/>
      <c r="D27" s="61">
        <v>14</v>
      </c>
      <c r="E27" s="30">
        <v>10.39</v>
      </c>
      <c r="F27" s="63">
        <f t="shared" si="10"/>
        <v>25.56</v>
      </c>
      <c r="G27" s="71">
        <v>35.76</v>
      </c>
      <c r="H27" s="30">
        <v>34.89</v>
      </c>
      <c r="I27" s="67"/>
      <c r="J27" s="65">
        <f t="shared" ref="J27:J31" si="12">G27-F27</f>
        <v>10.199999999999999</v>
      </c>
      <c r="K27" s="65">
        <f>H27-F27</f>
        <v>9.3300000000000018</v>
      </c>
      <c r="L27" s="65">
        <f>J27/K26</f>
        <v>1.0069101678183614</v>
      </c>
      <c r="M27" s="65">
        <f>E27*L26*L27</f>
        <v>9.5291217536200961</v>
      </c>
      <c r="N27" s="25">
        <f t="shared" si="11"/>
        <v>46.918373971541591</v>
      </c>
      <c r="O27" s="70"/>
    </row>
    <row r="28" spans="3:15" x14ac:dyDescent="0.25">
      <c r="C28" s="70"/>
      <c r="D28" s="61">
        <v>21</v>
      </c>
      <c r="E28" s="30">
        <v>8.7200000000000006</v>
      </c>
      <c r="F28" s="63">
        <f t="shared" si="10"/>
        <v>25.56</v>
      </c>
      <c r="G28" s="71">
        <v>34.950000000000003</v>
      </c>
      <c r="H28" s="30">
        <v>34.11</v>
      </c>
      <c r="I28" s="67"/>
      <c r="J28" s="65">
        <f t="shared" si="12"/>
        <v>9.3900000000000041</v>
      </c>
      <c r="K28" s="65">
        <f t="shared" ref="K28:K31" si="13">H28-F28</f>
        <v>8.5500000000000007</v>
      </c>
      <c r="L28" s="65">
        <f t="shared" ref="L28:L31" si="14">J28/K27</f>
        <v>1.0064308681672027</v>
      </c>
      <c r="M28" s="65">
        <f>E28*L28*L27*L26</f>
        <v>8.0489227984676539</v>
      </c>
      <c r="N28" s="25">
        <f t="shared" si="11"/>
        <v>39.630343665522673</v>
      </c>
      <c r="O28" s="70"/>
    </row>
    <row r="29" spans="3:15" x14ac:dyDescent="0.25">
      <c r="C29" s="70"/>
      <c r="D29" s="61">
        <v>28</v>
      </c>
      <c r="E29" s="30">
        <v>7.55</v>
      </c>
      <c r="F29" s="63">
        <f t="shared" si="10"/>
        <v>25.56</v>
      </c>
      <c r="G29" s="30">
        <v>34.14</v>
      </c>
      <c r="H29" s="30">
        <v>33.270000000000003</v>
      </c>
      <c r="I29" s="67"/>
      <c r="J29" s="65">
        <f t="shared" si="12"/>
        <v>8.5800000000000018</v>
      </c>
      <c r="K29" s="65">
        <f t="shared" si="13"/>
        <v>7.7100000000000044</v>
      </c>
      <c r="L29" s="65">
        <f t="shared" si="14"/>
        <v>1.0035087719298248</v>
      </c>
      <c r="M29" s="65">
        <f>E29*L29*L28*L27*L26</f>
        <v>6.9934166259179182</v>
      </c>
      <c r="N29" s="25">
        <f t="shared" si="11"/>
        <v>34.433365957252185</v>
      </c>
      <c r="O29" s="70"/>
    </row>
    <row r="30" spans="3:15" x14ac:dyDescent="0.25">
      <c r="C30" s="70"/>
      <c r="D30" s="61">
        <v>35</v>
      </c>
      <c r="E30" s="30">
        <v>5.83</v>
      </c>
      <c r="F30" s="63">
        <f t="shared" si="10"/>
        <v>25.56</v>
      </c>
      <c r="G30" s="30">
        <v>33.28</v>
      </c>
      <c r="H30" s="30">
        <v>32.54</v>
      </c>
      <c r="I30" s="67"/>
      <c r="J30" s="65">
        <f t="shared" si="12"/>
        <v>7.7200000000000024</v>
      </c>
      <c r="K30" s="65">
        <f t="shared" si="13"/>
        <v>6.98</v>
      </c>
      <c r="L30" s="65">
        <f t="shared" si="14"/>
        <v>1.001297016861219</v>
      </c>
      <c r="M30" s="65">
        <f>E30*L30*L29*L28*L27*L26</f>
        <v>5.407218596862478</v>
      </c>
      <c r="N30" s="25">
        <f t="shared" si="11"/>
        <v>26.623429822070303</v>
      </c>
      <c r="O30" s="70"/>
    </row>
    <row r="31" spans="3:15" x14ac:dyDescent="0.25">
      <c r="C31" s="70"/>
      <c r="D31" s="61">
        <v>42</v>
      </c>
      <c r="E31" s="30">
        <v>5.45</v>
      </c>
      <c r="F31" s="63">
        <f t="shared" si="10"/>
        <v>25.56</v>
      </c>
      <c r="G31" s="30">
        <v>32.58</v>
      </c>
      <c r="H31" s="30">
        <v>31.76</v>
      </c>
      <c r="I31" s="67"/>
      <c r="J31" s="65">
        <f t="shared" si="12"/>
        <v>7.02</v>
      </c>
      <c r="K31" s="65">
        <f t="shared" si="13"/>
        <v>6.2000000000000028</v>
      </c>
      <c r="L31" s="65">
        <f t="shared" si="14"/>
        <v>1.005730659025788</v>
      </c>
      <c r="M31" s="65">
        <f>E31*L31*L30*L29*L28*L27*L26</f>
        <v>5.0837427272570377</v>
      </c>
      <c r="N31" s="25">
        <f t="shared" si="11"/>
        <v>25.03073720953736</v>
      </c>
      <c r="O31" s="70"/>
    </row>
    <row r="32" spans="3:15" ht="15.75" thickBot="1" x14ac:dyDescent="0.3">
      <c r="C32" s="70"/>
      <c r="D32" s="70"/>
      <c r="E32" s="70"/>
      <c r="F32" s="70"/>
      <c r="G32" s="70"/>
      <c r="H32" s="70"/>
      <c r="I32" s="70"/>
      <c r="J32" s="70"/>
      <c r="K32" s="70"/>
      <c r="L32" s="68">
        <f>SUM(L26:L31)</f>
        <v>5.9347269371245162</v>
      </c>
      <c r="M32" s="70"/>
      <c r="N32" s="70"/>
      <c r="O32" s="70"/>
    </row>
    <row r="33" spans="3:15" ht="15.75" thickBot="1" x14ac:dyDescent="0.3">
      <c r="C33" s="69">
        <v>7000</v>
      </c>
      <c r="D33" s="92">
        <v>35274</v>
      </c>
      <c r="E33" s="90"/>
      <c r="F33" s="90"/>
      <c r="G33" s="90"/>
      <c r="H33" s="90"/>
      <c r="I33" s="90"/>
      <c r="J33" s="90"/>
      <c r="K33" s="90"/>
      <c r="L33" s="90"/>
      <c r="M33" s="90"/>
      <c r="N33" s="91"/>
      <c r="O33" s="70"/>
    </row>
    <row r="34" spans="3:15" ht="57" x14ac:dyDescent="0.25">
      <c r="C34" s="70"/>
      <c r="D34" s="57" t="s">
        <v>0</v>
      </c>
      <c r="E34" s="57" t="s">
        <v>1</v>
      </c>
      <c r="F34" s="57" t="s">
        <v>2</v>
      </c>
      <c r="G34" s="57" t="s">
        <v>3</v>
      </c>
      <c r="H34" s="58" t="s">
        <v>4</v>
      </c>
      <c r="I34" s="58" t="s">
        <v>5</v>
      </c>
      <c r="J34" s="57" t="s">
        <v>9</v>
      </c>
      <c r="K34" s="57" t="s">
        <v>10</v>
      </c>
      <c r="L34" s="57" t="s">
        <v>6</v>
      </c>
      <c r="M34" s="57" t="s">
        <v>7</v>
      </c>
      <c r="N34" s="59" t="s">
        <v>8</v>
      </c>
      <c r="O34" s="70"/>
    </row>
    <row r="35" spans="3:15" x14ac:dyDescent="0.25">
      <c r="C35" s="70"/>
      <c r="D35" s="61">
        <v>0</v>
      </c>
      <c r="E35" s="30">
        <v>40.229999999999997</v>
      </c>
      <c r="F35" s="30">
        <v>24.77</v>
      </c>
      <c r="G35" s="62"/>
      <c r="H35" s="30">
        <v>40.909999999999997</v>
      </c>
      <c r="I35" s="63">
        <f>H35-F35</f>
        <v>16.139999999999997</v>
      </c>
      <c r="J35" s="64"/>
      <c r="K35" s="64"/>
      <c r="L35" s="64"/>
      <c r="M35" s="65">
        <f>E35</f>
        <v>40.229999999999997</v>
      </c>
      <c r="N35" s="25">
        <f>100*M35/$E$35</f>
        <v>100</v>
      </c>
      <c r="O35" s="70"/>
    </row>
    <row r="36" spans="3:15" x14ac:dyDescent="0.25">
      <c r="C36" s="70"/>
      <c r="D36" s="61">
        <v>7</v>
      </c>
      <c r="E36" s="30">
        <v>37.979999999999997</v>
      </c>
      <c r="F36" s="63">
        <f t="shared" ref="F36:F41" si="15">F35</f>
        <v>24.77</v>
      </c>
      <c r="G36" s="71">
        <v>37.44</v>
      </c>
      <c r="H36" s="30">
        <v>37.130000000000003</v>
      </c>
      <c r="I36" s="67"/>
      <c r="J36" s="65">
        <f>G36-F36</f>
        <v>12.669999999999998</v>
      </c>
      <c r="K36" s="65">
        <f>H36-F36</f>
        <v>12.360000000000003</v>
      </c>
      <c r="L36" s="65">
        <f>J36/I35</f>
        <v>0.78500619578686492</v>
      </c>
      <c r="M36" s="65">
        <f>E36*L36</f>
        <v>29.814535315985129</v>
      </c>
      <c r="N36" s="25">
        <f t="shared" ref="N36:N41" si="16">100*M36/$E$35</f>
        <v>74.110204613435585</v>
      </c>
      <c r="O36" s="70"/>
    </row>
    <row r="37" spans="3:15" x14ac:dyDescent="0.25">
      <c r="C37" s="70"/>
      <c r="D37" s="61">
        <v>14</v>
      </c>
      <c r="E37" s="30">
        <v>32</v>
      </c>
      <c r="F37" s="63">
        <f t="shared" si="15"/>
        <v>24.77</v>
      </c>
      <c r="G37" s="71">
        <v>37.159999999999997</v>
      </c>
      <c r="H37" s="30">
        <v>36.74</v>
      </c>
      <c r="I37" s="67"/>
      <c r="J37" s="65">
        <f t="shared" ref="J37:J41" si="17">G37-F37</f>
        <v>12.389999999999997</v>
      </c>
      <c r="K37" s="65">
        <f>H37-F37</f>
        <v>11.970000000000002</v>
      </c>
      <c r="L37" s="65">
        <f>J37/K36</f>
        <v>1.0024271844660189</v>
      </c>
      <c r="M37" s="65">
        <f>E37*L36*L37</f>
        <v>25.181169620192236</v>
      </c>
      <c r="N37" s="25">
        <f t="shared" si="16"/>
        <v>62.593014218722935</v>
      </c>
      <c r="O37" s="70"/>
    </row>
    <row r="38" spans="3:15" x14ac:dyDescent="0.25">
      <c r="C38" s="70"/>
      <c r="D38" s="61">
        <v>21</v>
      </c>
      <c r="E38" s="30">
        <v>27.45</v>
      </c>
      <c r="F38" s="63">
        <f t="shared" si="15"/>
        <v>24.77</v>
      </c>
      <c r="G38" s="71">
        <v>36.9</v>
      </c>
      <c r="H38" s="30">
        <v>36.5</v>
      </c>
      <c r="I38" s="67"/>
      <c r="J38" s="65">
        <f t="shared" si="17"/>
        <v>12.129999999999999</v>
      </c>
      <c r="K38" s="65">
        <f t="shared" ref="K38:K41" si="18">H38-F38</f>
        <v>11.73</v>
      </c>
      <c r="L38" s="65">
        <f t="shared" ref="L38:L41" si="19">J38/K37</f>
        <v>1.0133667502088552</v>
      </c>
      <c r="M38" s="65">
        <f>E38*L38*L37*L36</f>
        <v>21.889453520992522</v>
      </c>
      <c r="N38" s="25">
        <f t="shared" si="16"/>
        <v>54.410771864261797</v>
      </c>
      <c r="O38" s="70"/>
    </row>
    <row r="39" spans="3:15" x14ac:dyDescent="0.25">
      <c r="C39" s="70"/>
      <c r="D39" s="61">
        <v>28</v>
      </c>
      <c r="E39" s="30">
        <v>24.73</v>
      </c>
      <c r="F39" s="63">
        <f t="shared" si="15"/>
        <v>24.77</v>
      </c>
      <c r="G39" s="30">
        <v>36.56</v>
      </c>
      <c r="H39" s="30">
        <v>36.200000000000003</v>
      </c>
      <c r="I39" s="67"/>
      <c r="J39" s="65">
        <f t="shared" si="17"/>
        <v>11.790000000000003</v>
      </c>
      <c r="K39" s="65">
        <f t="shared" si="18"/>
        <v>11.430000000000003</v>
      </c>
      <c r="L39" s="65">
        <f t="shared" si="19"/>
        <v>1.0051150895140666</v>
      </c>
      <c r="M39" s="65">
        <f>E39*L39*L38*L37*L36</f>
        <v>19.821315754814758</v>
      </c>
      <c r="N39" s="25">
        <f t="shared" si="16"/>
        <v>49.269986962005369</v>
      </c>
      <c r="O39" s="70"/>
    </row>
    <row r="40" spans="3:15" x14ac:dyDescent="0.25">
      <c r="C40" s="70"/>
      <c r="D40" s="61">
        <v>35</v>
      </c>
      <c r="E40" s="30">
        <v>22.53</v>
      </c>
      <c r="F40" s="63">
        <f t="shared" si="15"/>
        <v>24.77</v>
      </c>
      <c r="G40" s="30">
        <v>36.130000000000003</v>
      </c>
      <c r="H40" s="30">
        <v>35.729999999999997</v>
      </c>
      <c r="I40" s="67"/>
      <c r="J40" s="65">
        <f t="shared" si="17"/>
        <v>11.360000000000003</v>
      </c>
      <c r="K40" s="65">
        <f t="shared" si="18"/>
        <v>10.959999999999997</v>
      </c>
      <c r="L40" s="65">
        <f t="shared" si="19"/>
        <v>0.99387576552930879</v>
      </c>
      <c r="M40" s="65">
        <f>E40*L40*L39*L38*L37*L36</f>
        <v>17.947404714008027</v>
      </c>
      <c r="N40" s="25">
        <f t="shared" si="16"/>
        <v>44.611992826269024</v>
      </c>
      <c r="O40" s="70"/>
    </row>
    <row r="41" spans="3:15" x14ac:dyDescent="0.25">
      <c r="C41" s="70"/>
      <c r="D41" s="61">
        <v>42</v>
      </c>
      <c r="E41" s="30">
        <v>17.8</v>
      </c>
      <c r="F41" s="63">
        <f t="shared" si="15"/>
        <v>24.77</v>
      </c>
      <c r="G41" s="30">
        <v>35.89</v>
      </c>
      <c r="H41" s="30">
        <v>35.42</v>
      </c>
      <c r="I41" s="67"/>
      <c r="J41" s="65">
        <f t="shared" si="17"/>
        <v>11.120000000000001</v>
      </c>
      <c r="K41" s="65">
        <f t="shared" si="18"/>
        <v>10.650000000000002</v>
      </c>
      <c r="L41" s="65">
        <f t="shared" si="19"/>
        <v>1.0145985401459858</v>
      </c>
      <c r="M41" s="65">
        <f>E41*L41*L40*L39*L38*L37*L36</f>
        <v>14.386485089920226</v>
      </c>
      <c r="N41" s="25">
        <f t="shared" si="16"/>
        <v>35.760589336117896</v>
      </c>
      <c r="O41" s="70"/>
    </row>
    <row r="42" spans="3:15" x14ac:dyDescent="0.25">
      <c r="C42" s="70"/>
      <c r="D42" s="70"/>
      <c r="E42" s="70"/>
      <c r="F42" s="70"/>
      <c r="G42" s="70"/>
      <c r="H42" s="70"/>
      <c r="I42" s="70"/>
      <c r="J42" s="70"/>
      <c r="K42" s="70"/>
      <c r="L42" s="68">
        <f>SUM(L36:L41)</f>
        <v>5.8143895256510998</v>
      </c>
      <c r="M42" s="70"/>
      <c r="N42" s="70"/>
      <c r="O42" s="70"/>
    </row>
    <row r="43" spans="3:15" ht="15.75" thickBot="1" x14ac:dyDescent="0.3"/>
    <row r="44" spans="3:15" ht="15.75" thickBot="1" x14ac:dyDescent="0.3">
      <c r="C44" s="69">
        <v>7000</v>
      </c>
      <c r="D44" s="92">
        <v>35579</v>
      </c>
      <c r="E44" s="90"/>
      <c r="F44" s="90"/>
      <c r="G44" s="90"/>
      <c r="H44" s="90"/>
      <c r="I44" s="90"/>
      <c r="J44" s="90"/>
      <c r="K44" s="90"/>
      <c r="L44" s="90"/>
      <c r="M44" s="90"/>
      <c r="N44" s="91"/>
      <c r="O44" s="70"/>
    </row>
    <row r="45" spans="3:15" ht="57" x14ac:dyDescent="0.25">
      <c r="C45" s="70"/>
      <c r="D45" s="57" t="s">
        <v>0</v>
      </c>
      <c r="E45" s="57" t="s">
        <v>1</v>
      </c>
      <c r="F45" s="57" t="s">
        <v>2</v>
      </c>
      <c r="G45" s="57" t="s">
        <v>3</v>
      </c>
      <c r="H45" s="58" t="s">
        <v>4</v>
      </c>
      <c r="I45" s="58" t="s">
        <v>5</v>
      </c>
      <c r="J45" s="57" t="s">
        <v>9</v>
      </c>
      <c r="K45" s="57" t="s">
        <v>10</v>
      </c>
      <c r="L45" s="57" t="s">
        <v>6</v>
      </c>
      <c r="M45" s="57" t="s">
        <v>7</v>
      </c>
      <c r="N45" s="59" t="s">
        <v>8</v>
      </c>
      <c r="O45" s="70"/>
    </row>
    <row r="46" spans="3:15" x14ac:dyDescent="0.25">
      <c r="C46" s="70"/>
      <c r="D46" s="61">
        <v>0</v>
      </c>
      <c r="E46" s="30">
        <v>44.33</v>
      </c>
      <c r="F46" s="30">
        <v>25.6</v>
      </c>
      <c r="G46" s="62"/>
      <c r="H46" s="30">
        <v>40.33</v>
      </c>
      <c r="I46" s="63">
        <f>H46-F46</f>
        <v>14.729999999999997</v>
      </c>
      <c r="J46" s="64"/>
      <c r="K46" s="64"/>
      <c r="L46" s="64"/>
      <c r="M46" s="65">
        <f>E46</f>
        <v>44.33</v>
      </c>
      <c r="N46" s="25">
        <f>100*M46/$E$46</f>
        <v>100</v>
      </c>
      <c r="O46" s="70"/>
    </row>
    <row r="47" spans="3:15" x14ac:dyDescent="0.25">
      <c r="C47" s="70"/>
      <c r="D47" s="61">
        <v>7</v>
      </c>
      <c r="E47" s="30">
        <v>39.36</v>
      </c>
      <c r="F47" s="63">
        <f t="shared" ref="F47:F52" si="20">F46</f>
        <v>25.6</v>
      </c>
      <c r="G47" s="71">
        <v>37.24</v>
      </c>
      <c r="H47" s="30">
        <v>36.92</v>
      </c>
      <c r="I47" s="67"/>
      <c r="J47" s="65">
        <f>G47-F47</f>
        <v>11.64</v>
      </c>
      <c r="K47" s="65">
        <f>H47-F47</f>
        <v>11.32</v>
      </c>
      <c r="L47" s="65">
        <f>J47/I46</f>
        <v>0.79022403258655827</v>
      </c>
      <c r="M47" s="65">
        <f>E47*L47</f>
        <v>31.103217922606934</v>
      </c>
      <c r="N47" s="25">
        <f t="shared" ref="N47:N52" si="21">100*M47/$E$46</f>
        <v>70.162909818648615</v>
      </c>
      <c r="O47" s="70"/>
    </row>
    <row r="48" spans="3:15" x14ac:dyDescent="0.25">
      <c r="C48" s="70"/>
      <c r="D48" s="61">
        <v>14</v>
      </c>
      <c r="E48" s="30">
        <v>35.82</v>
      </c>
      <c r="F48" s="63">
        <f t="shared" si="20"/>
        <v>25.6</v>
      </c>
      <c r="G48" s="71">
        <v>36.96</v>
      </c>
      <c r="H48" s="30">
        <v>36.53</v>
      </c>
      <c r="I48" s="67"/>
      <c r="J48" s="65">
        <f t="shared" ref="J48:J52" si="22">G48-F48</f>
        <v>11.36</v>
      </c>
      <c r="K48" s="65">
        <f>H48-F48</f>
        <v>10.93</v>
      </c>
      <c r="L48" s="65">
        <f>J48/K47</f>
        <v>1.0035335689045937</v>
      </c>
      <c r="M48" s="65">
        <f>E48*L47*L48</f>
        <v>28.405845429749636</v>
      </c>
      <c r="N48" s="25">
        <f t="shared" si="21"/>
        <v>64.078153462101596</v>
      </c>
      <c r="O48" s="70"/>
    </row>
    <row r="49" spans="3:15" x14ac:dyDescent="0.25">
      <c r="C49" s="70"/>
      <c r="D49" s="61">
        <v>21</v>
      </c>
      <c r="E49" s="30">
        <v>30.84</v>
      </c>
      <c r="F49" s="63">
        <f t="shared" si="20"/>
        <v>25.6</v>
      </c>
      <c r="G49" s="71">
        <v>36.68</v>
      </c>
      <c r="H49" s="30">
        <v>36.28</v>
      </c>
      <c r="I49" s="67"/>
      <c r="J49" s="65">
        <f t="shared" si="22"/>
        <v>11.079999999999998</v>
      </c>
      <c r="K49" s="65">
        <f t="shared" ref="K49:K52" si="23">H49-F49</f>
        <v>10.68</v>
      </c>
      <c r="L49" s="65">
        <f t="shared" ref="L49:L52" si="24">J49/K48</f>
        <v>1.0137236962488563</v>
      </c>
      <c r="M49" s="65">
        <f>E49*L49*L48*L47</f>
        <v>24.792259317918617</v>
      </c>
      <c r="N49" s="25">
        <f t="shared" si="21"/>
        <v>55.926594446015379</v>
      </c>
      <c r="O49" s="70"/>
    </row>
    <row r="50" spans="3:15" x14ac:dyDescent="0.25">
      <c r="C50" s="70"/>
      <c r="D50" s="61">
        <v>28</v>
      </c>
      <c r="E50" s="30">
        <v>27.62</v>
      </c>
      <c r="F50" s="63">
        <f t="shared" si="20"/>
        <v>25.6</v>
      </c>
      <c r="G50" s="30">
        <v>36.33</v>
      </c>
      <c r="H50" s="30">
        <v>35.97</v>
      </c>
      <c r="I50" s="67"/>
      <c r="J50" s="65">
        <f t="shared" si="22"/>
        <v>10.729999999999997</v>
      </c>
      <c r="K50" s="65">
        <f t="shared" si="23"/>
        <v>10.369999999999997</v>
      </c>
      <c r="L50" s="65">
        <f t="shared" si="24"/>
        <v>1.0046816479400746</v>
      </c>
      <c r="M50" s="65">
        <f>E50*L50*L49*L48*L47</f>
        <v>22.307652980383793</v>
      </c>
      <c r="N50" s="25">
        <f t="shared" si="21"/>
        <v>50.321797835289402</v>
      </c>
      <c r="O50" s="70"/>
    </row>
    <row r="51" spans="3:15" x14ac:dyDescent="0.25">
      <c r="C51" s="70"/>
      <c r="D51" s="61">
        <v>35</v>
      </c>
      <c r="E51" s="30">
        <v>25.05</v>
      </c>
      <c r="F51" s="63">
        <f t="shared" si="20"/>
        <v>25.6</v>
      </c>
      <c r="G51" s="30">
        <v>35.92</v>
      </c>
      <c r="H51" s="30">
        <v>35.520000000000003</v>
      </c>
      <c r="I51" s="67"/>
      <c r="J51" s="65">
        <f t="shared" si="22"/>
        <v>10.32</v>
      </c>
      <c r="K51" s="65">
        <f t="shared" si="23"/>
        <v>9.9200000000000017</v>
      </c>
      <c r="L51" s="65">
        <f t="shared" si="24"/>
        <v>0.99517839922854412</v>
      </c>
      <c r="M51" s="65">
        <f>E51*L51*L50*L49*L48*L47</f>
        <v>20.134408555694545</v>
      </c>
      <c r="N51" s="25">
        <f t="shared" si="21"/>
        <v>45.419374138719931</v>
      </c>
      <c r="O51" s="70"/>
    </row>
    <row r="52" spans="3:15" x14ac:dyDescent="0.25">
      <c r="C52" s="70"/>
      <c r="D52" s="61">
        <v>42</v>
      </c>
      <c r="E52" s="30">
        <v>21.03</v>
      </c>
      <c r="F52" s="63">
        <f t="shared" si="20"/>
        <v>25.6</v>
      </c>
      <c r="G52" s="30">
        <v>35.68</v>
      </c>
      <c r="H52" s="30">
        <v>35.229999999999997</v>
      </c>
      <c r="I52" s="67"/>
      <c r="J52" s="65">
        <f t="shared" si="22"/>
        <v>10.079999999999998</v>
      </c>
      <c r="K52" s="65">
        <f t="shared" si="23"/>
        <v>9.6299999999999955</v>
      </c>
      <c r="L52" s="65">
        <f t="shared" si="24"/>
        <v>1.0161290322580643</v>
      </c>
      <c r="M52" s="65">
        <f>E52*L52*L51*L50*L49*L48*L47</f>
        <v>17.17589115404941</v>
      </c>
      <c r="N52" s="25">
        <f t="shared" si="21"/>
        <v>38.745524823030479</v>
      </c>
      <c r="O52" s="70"/>
    </row>
    <row r="53" spans="3:15" ht="15.75" thickBot="1" x14ac:dyDescent="0.3">
      <c r="C53" s="70"/>
      <c r="D53" s="70"/>
      <c r="E53" s="70"/>
      <c r="F53" s="70"/>
      <c r="G53" s="70"/>
      <c r="H53" s="70"/>
      <c r="I53" s="70"/>
      <c r="J53" s="70"/>
      <c r="K53" s="70"/>
      <c r="L53" s="68">
        <f>SUM(L47:L52)</f>
        <v>5.8234703771666911</v>
      </c>
      <c r="M53" s="70"/>
      <c r="N53" s="70"/>
      <c r="O53" s="70"/>
    </row>
    <row r="54" spans="3:15" ht="15.75" thickBot="1" x14ac:dyDescent="0.3">
      <c r="C54" s="69">
        <v>7001</v>
      </c>
      <c r="D54" s="92">
        <v>35580</v>
      </c>
      <c r="E54" s="90"/>
      <c r="F54" s="90"/>
      <c r="G54" s="90"/>
      <c r="H54" s="90"/>
      <c r="I54" s="90"/>
      <c r="J54" s="90"/>
      <c r="K54" s="90"/>
      <c r="L54" s="90"/>
      <c r="M54" s="90"/>
      <c r="N54" s="91"/>
      <c r="O54" s="70"/>
    </row>
    <row r="55" spans="3:15" ht="57" x14ac:dyDescent="0.25">
      <c r="C55" s="70"/>
      <c r="D55" s="57" t="s">
        <v>0</v>
      </c>
      <c r="E55" s="57" t="s">
        <v>1</v>
      </c>
      <c r="F55" s="57" t="s">
        <v>2</v>
      </c>
      <c r="G55" s="57" t="s">
        <v>3</v>
      </c>
      <c r="H55" s="58" t="s">
        <v>4</v>
      </c>
      <c r="I55" s="58" t="s">
        <v>5</v>
      </c>
      <c r="J55" s="57" t="s">
        <v>9</v>
      </c>
      <c r="K55" s="57" t="s">
        <v>10</v>
      </c>
      <c r="L55" s="57" t="s">
        <v>6</v>
      </c>
      <c r="M55" s="57" t="s">
        <v>7</v>
      </c>
      <c r="N55" s="59" t="s">
        <v>8</v>
      </c>
      <c r="O55" s="70"/>
    </row>
    <row r="56" spans="3:15" x14ac:dyDescent="0.25">
      <c r="C56" s="70"/>
      <c r="D56" s="61">
        <v>0</v>
      </c>
      <c r="E56" s="30">
        <v>20.43</v>
      </c>
      <c r="F56" s="30">
        <v>25.86</v>
      </c>
      <c r="G56" s="62"/>
      <c r="H56" s="30">
        <v>50.13</v>
      </c>
      <c r="I56" s="63">
        <f>H56-F56</f>
        <v>24.270000000000003</v>
      </c>
      <c r="J56" s="64"/>
      <c r="K56" s="64"/>
      <c r="L56" s="64"/>
      <c r="M56" s="65">
        <f>E56</f>
        <v>20.43</v>
      </c>
      <c r="N56" s="25">
        <f>100*M56/$E$56</f>
        <v>100</v>
      </c>
      <c r="O56" s="70"/>
    </row>
    <row r="57" spans="3:15" x14ac:dyDescent="0.25">
      <c r="C57" s="70"/>
      <c r="D57" s="61">
        <v>7</v>
      </c>
      <c r="E57" s="30">
        <v>14.79</v>
      </c>
      <c r="F57" s="63">
        <f t="shared" ref="F57:F62" si="25">F56</f>
        <v>25.86</v>
      </c>
      <c r="G57" s="71">
        <v>47.54</v>
      </c>
      <c r="H57" s="30">
        <v>46.86</v>
      </c>
      <c r="I57" s="67"/>
      <c r="J57" s="65">
        <f>G57-F57</f>
        <v>21.68</v>
      </c>
      <c r="K57" s="65">
        <f>H57-F57</f>
        <v>21</v>
      </c>
      <c r="L57" s="65">
        <f>J57/I56</f>
        <v>0.89328388957560767</v>
      </c>
      <c r="M57" s="65">
        <f>E57*L57</f>
        <v>13.211668726823238</v>
      </c>
      <c r="N57" s="25">
        <f t="shared" ref="N57:N62" si="26">100*M57/$E$56</f>
        <v>64.667982020671758</v>
      </c>
      <c r="O57" s="70"/>
    </row>
    <row r="58" spans="3:15" x14ac:dyDescent="0.25">
      <c r="C58" s="70"/>
      <c r="D58" s="61">
        <v>14</v>
      </c>
      <c r="E58" s="30">
        <v>12.36</v>
      </c>
      <c r="F58" s="63">
        <f t="shared" si="25"/>
        <v>25.86</v>
      </c>
      <c r="G58" s="71">
        <v>46.89</v>
      </c>
      <c r="H58" s="30">
        <v>45.99</v>
      </c>
      <c r="I58" s="67"/>
      <c r="J58" s="65">
        <f t="shared" ref="J58:J62" si="27">G58-F58</f>
        <v>21.03</v>
      </c>
      <c r="K58" s="65">
        <f>H58-F58</f>
        <v>20.130000000000003</v>
      </c>
      <c r="L58" s="65">
        <f>J58/K57</f>
        <v>1.0014285714285716</v>
      </c>
      <c r="M58" s="65">
        <f>E58*L57*L58</f>
        <v>11.056761716404733</v>
      </c>
      <c r="N58" s="25">
        <f t="shared" si="26"/>
        <v>54.120223770948279</v>
      </c>
      <c r="O58" s="70"/>
    </row>
    <row r="59" spans="3:15" x14ac:dyDescent="0.25">
      <c r="C59" s="70"/>
      <c r="D59" s="61">
        <v>21</v>
      </c>
      <c r="E59" s="30">
        <v>10.31</v>
      </c>
      <c r="F59" s="63">
        <f t="shared" si="25"/>
        <v>25.86</v>
      </c>
      <c r="G59" s="71">
        <v>46.1</v>
      </c>
      <c r="H59" s="30">
        <v>45.23</v>
      </c>
      <c r="I59" s="67"/>
      <c r="J59" s="65">
        <f t="shared" si="27"/>
        <v>20.240000000000002</v>
      </c>
      <c r="K59" s="65">
        <f t="shared" ref="K59:K62" si="28">H59-F59</f>
        <v>19.369999999999997</v>
      </c>
      <c r="L59" s="65">
        <f t="shared" ref="L59:L62" si="29">J59/K58</f>
        <v>1.0054644808743169</v>
      </c>
      <c r="M59" s="65">
        <f>E59*L59*L58*L57</f>
        <v>9.2733121326013919</v>
      </c>
      <c r="N59" s="25">
        <f t="shared" si="26"/>
        <v>45.390661442003875</v>
      </c>
      <c r="O59" s="70"/>
    </row>
    <row r="60" spans="3:15" x14ac:dyDescent="0.25">
      <c r="C60" s="70"/>
      <c r="D60" s="61">
        <v>28</v>
      </c>
      <c r="E60" s="30">
        <v>8.82</v>
      </c>
      <c r="F60" s="63">
        <f t="shared" si="25"/>
        <v>25.86</v>
      </c>
      <c r="G60" s="30">
        <v>45.25</v>
      </c>
      <c r="H60" s="30">
        <v>44.5</v>
      </c>
      <c r="I60" s="67"/>
      <c r="J60" s="65">
        <f t="shared" si="27"/>
        <v>19.39</v>
      </c>
      <c r="K60" s="65">
        <f t="shared" si="28"/>
        <v>18.64</v>
      </c>
      <c r="L60" s="65">
        <f t="shared" si="29"/>
        <v>1.0010325245224576</v>
      </c>
      <c r="M60" s="65">
        <f>E60*L60*L59*L58*L57</f>
        <v>7.9413252980779312</v>
      </c>
      <c r="N60" s="25">
        <f t="shared" si="26"/>
        <v>38.870902095339851</v>
      </c>
      <c r="O60" s="70"/>
    </row>
    <row r="61" spans="3:15" x14ac:dyDescent="0.25">
      <c r="C61" s="70"/>
      <c r="D61" s="61">
        <v>35</v>
      </c>
      <c r="E61" s="30">
        <v>7.87</v>
      </c>
      <c r="F61" s="63">
        <f t="shared" si="25"/>
        <v>25.86</v>
      </c>
      <c r="G61" s="30">
        <v>44.49</v>
      </c>
      <c r="H61" s="30">
        <v>43.71</v>
      </c>
      <c r="I61" s="67"/>
      <c r="J61" s="65">
        <f t="shared" si="27"/>
        <v>18.630000000000003</v>
      </c>
      <c r="K61" s="65">
        <f t="shared" si="28"/>
        <v>17.850000000000001</v>
      </c>
      <c r="L61" s="65">
        <f t="shared" si="29"/>
        <v>0.99946351931330479</v>
      </c>
      <c r="M61" s="65">
        <f>E61*L61*L60*L59*L58*L57</f>
        <v>7.0821656465390292</v>
      </c>
      <c r="N61" s="25">
        <f t="shared" si="26"/>
        <v>34.665519562109786</v>
      </c>
      <c r="O61" s="70"/>
    </row>
    <row r="62" spans="3:15" x14ac:dyDescent="0.25">
      <c r="C62" s="70"/>
      <c r="D62" s="61">
        <v>42</v>
      </c>
      <c r="E62" s="30">
        <v>6.18</v>
      </c>
      <c r="F62" s="63">
        <f t="shared" si="25"/>
        <v>25.86</v>
      </c>
      <c r="G62" s="30">
        <v>43.83</v>
      </c>
      <c r="H62" s="30">
        <v>42.66</v>
      </c>
      <c r="I62" s="67"/>
      <c r="J62" s="65">
        <f t="shared" si="27"/>
        <v>17.97</v>
      </c>
      <c r="K62" s="65">
        <f t="shared" si="28"/>
        <v>16.799999999999997</v>
      </c>
      <c r="L62" s="65">
        <f t="shared" si="29"/>
        <v>1.00672268907563</v>
      </c>
      <c r="M62" s="65">
        <f>E62*L62*L61*L60*L59*L58*L57</f>
        <v>5.5987320072333198</v>
      </c>
      <c r="N62" s="25">
        <f t="shared" si="26"/>
        <v>27.404464058900242</v>
      </c>
      <c r="O62" s="70"/>
    </row>
    <row r="63" spans="3:15" x14ac:dyDescent="0.25">
      <c r="C63" s="70"/>
      <c r="D63" s="70"/>
      <c r="E63" s="70"/>
      <c r="F63" s="70"/>
      <c r="G63" s="70"/>
      <c r="H63" s="70"/>
      <c r="I63" s="70"/>
      <c r="J63" s="70"/>
      <c r="K63" s="70"/>
      <c r="L63" s="68">
        <f>SUM(L57:L62)</f>
        <v>5.907395674789889</v>
      </c>
      <c r="M63" s="70"/>
      <c r="N63" s="70"/>
      <c r="O63" s="70"/>
    </row>
  </sheetData>
  <mergeCells count="6">
    <mergeCell ref="D54:N54"/>
    <mergeCell ref="D23:N23"/>
    <mergeCell ref="D33:N33"/>
    <mergeCell ref="D44:N44"/>
    <mergeCell ref="D2:N2"/>
    <mergeCell ref="D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repeticions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 Díez Betriu</cp:lastModifiedBy>
  <dcterms:created xsi:type="dcterms:W3CDTF">2023-07-05T07:52:25Z</dcterms:created>
  <dcterms:modified xsi:type="dcterms:W3CDTF">2024-02-20T15:03:50Z</dcterms:modified>
</cp:coreProperties>
</file>