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1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2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3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95" windowWidth="19395" windowHeight="6840" tabRatio="897" activeTab="12"/>
  </bookViews>
  <sheets>
    <sheet name="工作表2 (2)" sheetId="26" r:id="rId1"/>
    <sheet name="MC" sheetId="1" r:id="rId2"/>
    <sheet name="MC新" sheetId="16" r:id="rId3"/>
    <sheet name="MO" sheetId="2" r:id="rId4"/>
    <sheet name="MO新" sheetId="15" r:id="rId5"/>
    <sheet name="SC" sheetId="3" r:id="rId6"/>
    <sheet name="SC新" sheetId="17" r:id="rId7"/>
    <sheet name="SO" sheetId="4" r:id="rId8"/>
    <sheet name="SO新" sheetId="14" r:id="rId9"/>
    <sheet name="FC" sheetId="5" r:id="rId10"/>
    <sheet name="FC新" sheetId="18" r:id="rId11"/>
    <sheet name="FO" sheetId="6" r:id="rId12"/>
    <sheet name="FO新" sheetId="13" r:id="rId13"/>
    <sheet name="有機" sheetId="7" r:id="rId14"/>
    <sheet name="慣行" sheetId="8" r:id="rId15"/>
    <sheet name="多樣性計算" sheetId="10" r:id="rId16"/>
    <sheet name="資料整理" sheetId="9" r:id="rId17"/>
    <sheet name="資料整理(扣除蜘蛛)" sheetId="11" r:id="rId18"/>
    <sheet name="多樣性計算 扣除蜘蛛" sheetId="12" r:id="rId19"/>
    <sheet name="山" sheetId="19" r:id="rId20"/>
    <sheet name="海" sheetId="20" r:id="rId21"/>
    <sheet name="地" sheetId="21" r:id="rId22"/>
    <sheet name="2017上半年" sheetId="22" r:id="rId23"/>
    <sheet name="工作表2" sheetId="24" r:id="rId24"/>
    <sheet name="工作表1" sheetId="25" r:id="rId25"/>
  </sheets>
  <calcPr calcId="162913"/>
</workbook>
</file>

<file path=xl/calcChain.xml><?xml version="1.0" encoding="utf-8"?>
<calcChain xmlns="http://schemas.openxmlformats.org/spreadsheetml/2006/main">
  <c r="Q47" i="9" l="1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46" i="9"/>
  <c r="P64" i="9"/>
  <c r="P65" i="9"/>
  <c r="P66" i="9"/>
  <c r="P6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47" i="9"/>
  <c r="P46" i="9"/>
  <c r="O47" i="9" l="1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46" i="9"/>
  <c r="Q45" i="9"/>
  <c r="Q44" i="9"/>
  <c r="P45" i="9"/>
  <c r="P44" i="9"/>
  <c r="O45" i="9"/>
  <c r="N45" i="9"/>
  <c r="M45" i="9"/>
  <c r="O44" i="9"/>
  <c r="N44" i="9"/>
  <c r="M44" i="9"/>
  <c r="H65" i="9" l="1"/>
  <c r="I65" i="9"/>
  <c r="J65" i="9"/>
  <c r="K65" i="9"/>
  <c r="L65" i="9"/>
  <c r="G65" i="9"/>
  <c r="H61" i="9"/>
  <c r="I61" i="9"/>
  <c r="J61" i="9"/>
  <c r="K61" i="9"/>
  <c r="L61" i="9"/>
  <c r="G61" i="9"/>
  <c r="H57" i="9"/>
  <c r="I57" i="9"/>
  <c r="J57" i="9"/>
  <c r="K57" i="9"/>
  <c r="L57" i="9"/>
  <c r="G57" i="9"/>
  <c r="H53" i="9"/>
  <c r="I53" i="9"/>
  <c r="J53" i="9"/>
  <c r="K53" i="9"/>
  <c r="L53" i="9"/>
  <c r="G53" i="9"/>
  <c r="H49" i="9"/>
  <c r="I49" i="9"/>
  <c r="J49" i="9"/>
  <c r="K49" i="9"/>
  <c r="L49" i="9"/>
  <c r="G49" i="9"/>
  <c r="H45" i="9"/>
  <c r="I45" i="9"/>
  <c r="J45" i="9"/>
  <c r="K45" i="9"/>
  <c r="L45" i="9"/>
  <c r="G45" i="9"/>
  <c r="K48" i="9"/>
  <c r="L48" i="9"/>
  <c r="K44" i="9"/>
  <c r="L44" i="9"/>
  <c r="L6" i="16"/>
  <c r="J43" i="9" l="1"/>
  <c r="J48" i="9" l="1"/>
  <c r="J44" i="9"/>
  <c r="L64" i="9"/>
  <c r="K64" i="9"/>
  <c r="L60" i="9"/>
  <c r="K60" i="9"/>
  <c r="L56" i="9"/>
  <c r="K56" i="9"/>
  <c r="L52" i="9"/>
  <c r="K52" i="9"/>
  <c r="O43" i="9"/>
  <c r="J60" i="9"/>
  <c r="I43" i="9"/>
  <c r="H43" i="9"/>
  <c r="G43" i="9"/>
  <c r="G64" i="9" l="1"/>
  <c r="G44" i="9"/>
  <c r="G48" i="9"/>
  <c r="H60" i="9"/>
  <c r="H44" i="9"/>
  <c r="H48" i="9"/>
  <c r="I56" i="9"/>
  <c r="I44" i="9"/>
  <c r="I48" i="9"/>
  <c r="H64" i="9"/>
  <c r="I64" i="9"/>
  <c r="I60" i="9"/>
  <c r="J52" i="9"/>
  <c r="J64" i="9"/>
  <c r="N43" i="9"/>
  <c r="J56" i="9"/>
  <c r="M43" i="9"/>
  <c r="Q43" i="9"/>
  <c r="G52" i="9"/>
  <c r="G56" i="9"/>
  <c r="H52" i="9"/>
  <c r="H56" i="9"/>
  <c r="G60" i="9"/>
  <c r="P43" i="9"/>
  <c r="I52" i="9"/>
  <c r="I7" i="15"/>
  <c r="I8" i="15"/>
  <c r="I9" i="15"/>
  <c r="I6" i="15"/>
  <c r="J9" i="9" l="1"/>
  <c r="J10" i="9"/>
  <c r="J11" i="9"/>
  <c r="J12" i="9"/>
  <c r="J8" i="9"/>
  <c r="J3" i="9"/>
  <c r="J4" i="9"/>
  <c r="J5" i="9"/>
  <c r="J6" i="9"/>
  <c r="J2" i="9"/>
  <c r="I13" i="9"/>
  <c r="I7" i="9"/>
  <c r="L3" i="20"/>
  <c r="L4" i="20"/>
  <c r="L5" i="20"/>
  <c r="L6" i="20"/>
  <c r="L2" i="20"/>
  <c r="K7" i="20"/>
  <c r="O4" i="19"/>
  <c r="O5" i="19"/>
  <c r="O6" i="19"/>
  <c r="O7" i="19"/>
  <c r="O3" i="19"/>
  <c r="N8" i="19"/>
  <c r="O3" i="21"/>
  <c r="O4" i="21"/>
  <c r="O5" i="21"/>
  <c r="O6" i="21"/>
  <c r="O2" i="21"/>
  <c r="N7" i="21"/>
  <c r="K8" i="13" l="1"/>
  <c r="K9" i="13"/>
  <c r="K10" i="13"/>
  <c r="K7" i="13"/>
  <c r="J11" i="13"/>
  <c r="O3" i="18"/>
  <c r="O4" i="18"/>
  <c r="O5" i="18"/>
  <c r="O2" i="18"/>
  <c r="N6" i="18"/>
  <c r="J9" i="14"/>
  <c r="J10" i="14"/>
  <c r="J11" i="14"/>
  <c r="J8" i="14"/>
  <c r="I12" i="14"/>
  <c r="M4" i="17"/>
  <c r="M5" i="17"/>
  <c r="M6" i="17"/>
  <c r="M3" i="17"/>
  <c r="L7" i="17"/>
  <c r="H10" i="15"/>
  <c r="M3" i="16"/>
  <c r="M4" i="16"/>
  <c r="M5" i="16"/>
  <c r="M2" i="16"/>
  <c r="T92" i="10" l="1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91" i="10"/>
  <c r="S151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88" i="10"/>
  <c r="Q42" i="7"/>
  <c r="Q74" i="7"/>
  <c r="Q106" i="7"/>
  <c r="P32" i="7"/>
  <c r="Q32" i="7" s="1"/>
  <c r="R32" i="7" s="1"/>
  <c r="P33" i="7"/>
  <c r="P34" i="7"/>
  <c r="Q34" i="7" s="1"/>
  <c r="P35" i="7"/>
  <c r="Q35" i="7" s="1"/>
  <c r="P36" i="7"/>
  <c r="Q36" i="7" s="1"/>
  <c r="P37" i="7"/>
  <c r="Q37" i="7" s="1"/>
  <c r="P38" i="7"/>
  <c r="Q38" i="7" s="1"/>
  <c r="P39" i="7"/>
  <c r="Q39" i="7" s="1"/>
  <c r="P40" i="7"/>
  <c r="Q40" i="7" s="1"/>
  <c r="R40" i="7" s="1"/>
  <c r="P41" i="7"/>
  <c r="P42" i="7"/>
  <c r="P43" i="7"/>
  <c r="Q43" i="7" s="1"/>
  <c r="P44" i="7"/>
  <c r="Q44" i="7" s="1"/>
  <c r="P45" i="7"/>
  <c r="Q45" i="7" s="1"/>
  <c r="P46" i="7"/>
  <c r="Q46" i="7" s="1"/>
  <c r="P47" i="7"/>
  <c r="Q47" i="7" s="1"/>
  <c r="P48" i="7"/>
  <c r="Q48" i="7" s="1"/>
  <c r="R48" i="7" s="1"/>
  <c r="P49" i="7"/>
  <c r="P50" i="7"/>
  <c r="Q50" i="7" s="1"/>
  <c r="P51" i="7"/>
  <c r="Q51" i="7" s="1"/>
  <c r="P52" i="7"/>
  <c r="Q52" i="7" s="1"/>
  <c r="P53" i="7"/>
  <c r="Q53" i="7" s="1"/>
  <c r="P54" i="7"/>
  <c r="Q54" i="7" s="1"/>
  <c r="P55" i="7"/>
  <c r="Q55" i="7" s="1"/>
  <c r="P56" i="7"/>
  <c r="Q56" i="7" s="1"/>
  <c r="R56" i="7" s="1"/>
  <c r="P57" i="7"/>
  <c r="P58" i="7"/>
  <c r="Q58" i="7" s="1"/>
  <c r="P59" i="7"/>
  <c r="Q59" i="7" s="1"/>
  <c r="P60" i="7"/>
  <c r="Q60" i="7" s="1"/>
  <c r="P61" i="7"/>
  <c r="Q61" i="7" s="1"/>
  <c r="P62" i="7"/>
  <c r="Q62" i="7" s="1"/>
  <c r="P63" i="7"/>
  <c r="Q63" i="7" s="1"/>
  <c r="P64" i="7"/>
  <c r="Q64" i="7" s="1"/>
  <c r="R64" i="7" s="1"/>
  <c r="P65" i="7"/>
  <c r="P66" i="7"/>
  <c r="P67" i="7"/>
  <c r="Q67" i="7" s="1"/>
  <c r="P68" i="7"/>
  <c r="Q68" i="7" s="1"/>
  <c r="P69" i="7"/>
  <c r="Q69" i="7" s="1"/>
  <c r="P70" i="7"/>
  <c r="Q70" i="7" s="1"/>
  <c r="P71" i="7"/>
  <c r="Q71" i="7" s="1"/>
  <c r="P72" i="7"/>
  <c r="Q72" i="7" s="1"/>
  <c r="R72" i="7" s="1"/>
  <c r="P73" i="7"/>
  <c r="P74" i="7"/>
  <c r="P75" i="7"/>
  <c r="Q75" i="7" s="1"/>
  <c r="P76" i="7"/>
  <c r="Q76" i="7" s="1"/>
  <c r="P77" i="7"/>
  <c r="Q77" i="7" s="1"/>
  <c r="P78" i="7"/>
  <c r="Q78" i="7" s="1"/>
  <c r="P79" i="7"/>
  <c r="Q79" i="7" s="1"/>
  <c r="P80" i="7"/>
  <c r="Q80" i="7" s="1"/>
  <c r="R80" i="7" s="1"/>
  <c r="P81" i="7"/>
  <c r="P82" i="7"/>
  <c r="Q82" i="7" s="1"/>
  <c r="P83" i="7"/>
  <c r="Q83" i="7" s="1"/>
  <c r="P84" i="7"/>
  <c r="Q84" i="7" s="1"/>
  <c r="P85" i="7"/>
  <c r="Q85" i="7" s="1"/>
  <c r="P86" i="7"/>
  <c r="Q86" i="7" s="1"/>
  <c r="P87" i="7"/>
  <c r="Q87" i="7" s="1"/>
  <c r="P88" i="7"/>
  <c r="Q88" i="7" s="1"/>
  <c r="R88" i="7" s="1"/>
  <c r="P89" i="7"/>
  <c r="P90" i="7"/>
  <c r="Q90" i="7" s="1"/>
  <c r="P91" i="7"/>
  <c r="Q91" i="7" s="1"/>
  <c r="P92" i="7"/>
  <c r="Q92" i="7" s="1"/>
  <c r="P93" i="7"/>
  <c r="Q93" i="7" s="1"/>
  <c r="P94" i="7"/>
  <c r="Q94" i="7" s="1"/>
  <c r="P95" i="7"/>
  <c r="Q95" i="7" s="1"/>
  <c r="P96" i="7"/>
  <c r="Q96" i="7" s="1"/>
  <c r="R96" i="7" s="1"/>
  <c r="P97" i="7"/>
  <c r="P98" i="7"/>
  <c r="Q98" i="7" s="1"/>
  <c r="P99" i="7"/>
  <c r="Q99" i="7" s="1"/>
  <c r="P100" i="7"/>
  <c r="Q100" i="7" s="1"/>
  <c r="P101" i="7"/>
  <c r="Q101" i="7" s="1"/>
  <c r="P102" i="7"/>
  <c r="Q102" i="7" s="1"/>
  <c r="P103" i="7"/>
  <c r="Q103" i="7" s="1"/>
  <c r="P104" i="7"/>
  <c r="Q104" i="7" s="1"/>
  <c r="R104" i="7" s="1"/>
  <c r="P105" i="7"/>
  <c r="P106" i="7"/>
  <c r="P107" i="7"/>
  <c r="Q107" i="7" s="1"/>
  <c r="P108" i="7"/>
  <c r="Q108" i="7" s="1"/>
  <c r="P109" i="7"/>
  <c r="Q109" i="7" s="1"/>
  <c r="P31" i="7"/>
  <c r="O110" i="7"/>
  <c r="Q40" i="8"/>
  <c r="R40" i="8" s="1"/>
  <c r="S40" i="8" s="1"/>
  <c r="Q41" i="8"/>
  <c r="Q42" i="8"/>
  <c r="R42" i="8" s="1"/>
  <c r="Q43" i="8"/>
  <c r="Q44" i="8"/>
  <c r="R44" i="8" s="1"/>
  <c r="S44" i="8" s="1"/>
  <c r="Q45" i="8"/>
  <c r="Q46" i="8"/>
  <c r="R46" i="8" s="1"/>
  <c r="Q47" i="8"/>
  <c r="R47" i="8" s="1"/>
  <c r="S47" i="8" s="1"/>
  <c r="Q48" i="8"/>
  <c r="R48" i="8" s="1"/>
  <c r="S48" i="8" s="1"/>
  <c r="Q49" i="8"/>
  <c r="Q50" i="8"/>
  <c r="Q51" i="8"/>
  <c r="R51" i="8" s="1"/>
  <c r="S51" i="8" s="1"/>
  <c r="Q52" i="8"/>
  <c r="R52" i="8" s="1"/>
  <c r="S52" i="8" s="1"/>
  <c r="Q53" i="8"/>
  <c r="Q54" i="8"/>
  <c r="R54" i="8" s="1"/>
  <c r="Q55" i="8"/>
  <c r="Q56" i="8"/>
  <c r="R56" i="8" s="1"/>
  <c r="S56" i="8" s="1"/>
  <c r="Q57" i="8"/>
  <c r="Q58" i="8"/>
  <c r="R58" i="8" s="1"/>
  <c r="Q59" i="8"/>
  <c r="R59" i="8" s="1"/>
  <c r="Q60" i="8"/>
  <c r="R60" i="8" s="1"/>
  <c r="S60" i="8" s="1"/>
  <c r="Q61" i="8"/>
  <c r="Q62" i="8"/>
  <c r="Q63" i="8"/>
  <c r="R63" i="8" s="1"/>
  <c r="S63" i="8" s="1"/>
  <c r="Q64" i="8"/>
  <c r="R64" i="8" s="1"/>
  <c r="S64" i="8" s="1"/>
  <c r="Q65" i="8"/>
  <c r="Q66" i="8"/>
  <c r="Q67" i="8"/>
  <c r="R67" i="8" s="1"/>
  <c r="S67" i="8" s="1"/>
  <c r="Q68" i="8"/>
  <c r="R68" i="8" s="1"/>
  <c r="S68" i="8" s="1"/>
  <c r="Q69" i="8"/>
  <c r="Q70" i="8"/>
  <c r="R70" i="8" s="1"/>
  <c r="Q71" i="8"/>
  <c r="Q72" i="8"/>
  <c r="R72" i="8" s="1"/>
  <c r="S72" i="8" s="1"/>
  <c r="Q73" i="8"/>
  <c r="Q74" i="8"/>
  <c r="R74" i="8" s="1"/>
  <c r="Q75" i="8"/>
  <c r="R75" i="8" s="1"/>
  <c r="Q76" i="8"/>
  <c r="R76" i="8" s="1"/>
  <c r="S76" i="8" s="1"/>
  <c r="Q77" i="8"/>
  <c r="Q78" i="8"/>
  <c r="Q79" i="8"/>
  <c r="R79" i="8" s="1"/>
  <c r="S79" i="8" s="1"/>
  <c r="Q80" i="8"/>
  <c r="R80" i="8" s="1"/>
  <c r="S80" i="8" s="1"/>
  <c r="Q81" i="8"/>
  <c r="Q82" i="8"/>
  <c r="Q83" i="8"/>
  <c r="R83" i="8" s="1"/>
  <c r="S83" i="8" s="1"/>
  <c r="Q84" i="8"/>
  <c r="R84" i="8" s="1"/>
  <c r="S84" i="8" s="1"/>
  <c r="Q85" i="8"/>
  <c r="Q86" i="8"/>
  <c r="R86" i="8" s="1"/>
  <c r="Q87" i="8"/>
  <c r="Q88" i="8"/>
  <c r="R88" i="8" s="1"/>
  <c r="S88" i="8" s="1"/>
  <c r="Q89" i="8"/>
  <c r="Q90" i="8"/>
  <c r="R90" i="8" s="1"/>
  <c r="Q91" i="8"/>
  <c r="Q92" i="8"/>
  <c r="Q93" i="8"/>
  <c r="Q94" i="8"/>
  <c r="R94" i="8" s="1"/>
  <c r="Q95" i="8"/>
  <c r="R95" i="8" s="1"/>
  <c r="S95" i="8" s="1"/>
  <c r="Q96" i="8"/>
  <c r="Q97" i="8"/>
  <c r="Q98" i="8"/>
  <c r="Q39" i="8"/>
  <c r="P99" i="8"/>
  <c r="R106" i="7" l="1"/>
  <c r="R98" i="7"/>
  <c r="R90" i="7"/>
  <c r="R82" i="7"/>
  <c r="R74" i="7"/>
  <c r="R66" i="7"/>
  <c r="R58" i="7"/>
  <c r="R50" i="7"/>
  <c r="R42" i="7"/>
  <c r="R34" i="7"/>
  <c r="Q66" i="7"/>
  <c r="Q105" i="7"/>
  <c r="R105" i="7" s="1"/>
  <c r="Q97" i="7"/>
  <c r="R97" i="7" s="1"/>
  <c r="Q89" i="7"/>
  <c r="R89" i="7" s="1"/>
  <c r="Q81" i="7"/>
  <c r="R81" i="7" s="1"/>
  <c r="Q73" i="7"/>
  <c r="R73" i="7" s="1"/>
  <c r="Q65" i="7"/>
  <c r="R65" i="7" s="1"/>
  <c r="Q57" i="7"/>
  <c r="R57" i="7" s="1"/>
  <c r="Q49" i="7"/>
  <c r="R49" i="7" s="1"/>
  <c r="Q41" i="7"/>
  <c r="R41" i="7" s="1"/>
  <c r="Q33" i="7"/>
  <c r="R33" i="7" s="1"/>
  <c r="R103" i="7"/>
  <c r="R95" i="7"/>
  <c r="R87" i="7"/>
  <c r="R79" i="7"/>
  <c r="R71" i="7"/>
  <c r="R63" i="7"/>
  <c r="R55" i="7"/>
  <c r="R47" i="7"/>
  <c r="R39" i="7"/>
  <c r="R102" i="7"/>
  <c r="R94" i="7"/>
  <c r="R86" i="7"/>
  <c r="R78" i="7"/>
  <c r="R70" i="7"/>
  <c r="R62" i="7"/>
  <c r="R54" i="7"/>
  <c r="R46" i="7"/>
  <c r="R38" i="7"/>
  <c r="R109" i="7"/>
  <c r="R101" i="7"/>
  <c r="R93" i="7"/>
  <c r="R85" i="7"/>
  <c r="R77" i="7"/>
  <c r="R69" i="7"/>
  <c r="R61" i="7"/>
  <c r="R53" i="7"/>
  <c r="R45" i="7"/>
  <c r="R37" i="7"/>
  <c r="R108" i="7"/>
  <c r="R100" i="7"/>
  <c r="R92" i="7"/>
  <c r="R84" i="7"/>
  <c r="R76" i="7"/>
  <c r="R68" i="7"/>
  <c r="R60" i="7"/>
  <c r="R52" i="7"/>
  <c r="R44" i="7"/>
  <c r="R36" i="7"/>
  <c r="R107" i="7"/>
  <c r="R99" i="7"/>
  <c r="R91" i="7"/>
  <c r="R83" i="7"/>
  <c r="R75" i="7"/>
  <c r="R67" i="7"/>
  <c r="R59" i="7"/>
  <c r="R51" i="7"/>
  <c r="R43" i="7"/>
  <c r="R35" i="7"/>
  <c r="Q31" i="7"/>
  <c r="R31" i="7" s="1"/>
  <c r="R43" i="8"/>
  <c r="S43" i="8" s="1"/>
  <c r="R66" i="8"/>
  <c r="S66" i="8" s="1"/>
  <c r="R82" i="8"/>
  <c r="S82" i="8" s="1"/>
  <c r="R91" i="8"/>
  <c r="S91" i="8" s="1"/>
  <c r="R39" i="8"/>
  <c r="S39" i="8" s="1"/>
  <c r="S42" i="8"/>
  <c r="R55" i="8"/>
  <c r="S55" i="8" s="1"/>
  <c r="S58" i="8"/>
  <c r="S59" i="8"/>
  <c r="R62" i="8"/>
  <c r="S62" i="8" s="1"/>
  <c r="R71" i="8"/>
  <c r="S71" i="8" s="1"/>
  <c r="S74" i="8"/>
  <c r="S75" i="8"/>
  <c r="R78" i="8"/>
  <c r="S78" i="8" s="1"/>
  <c r="R87" i="8"/>
  <c r="S87" i="8" s="1"/>
  <c r="S90" i="8"/>
  <c r="S46" i="8"/>
  <c r="R50" i="8"/>
  <c r="S50" i="8" s="1"/>
  <c r="S94" i="8"/>
  <c r="R98" i="8"/>
  <c r="S98" i="8" s="1"/>
  <c r="S54" i="8"/>
  <c r="S70" i="8"/>
  <c r="S86" i="8"/>
  <c r="R41" i="8"/>
  <c r="S41" i="8" s="1"/>
  <c r="R45" i="8"/>
  <c r="S45" i="8" s="1"/>
  <c r="R49" i="8"/>
  <c r="S49" i="8" s="1"/>
  <c r="R53" i="8"/>
  <c r="S53" i="8" s="1"/>
  <c r="R57" i="8"/>
  <c r="S57" i="8" s="1"/>
  <c r="R61" i="8"/>
  <c r="S61" i="8" s="1"/>
  <c r="R65" i="8"/>
  <c r="S65" i="8" s="1"/>
  <c r="R69" i="8"/>
  <c r="S69" i="8" s="1"/>
  <c r="R73" i="8"/>
  <c r="S73" i="8" s="1"/>
  <c r="R77" i="8"/>
  <c r="S77" i="8" s="1"/>
  <c r="R81" i="8"/>
  <c r="S81" i="8" s="1"/>
  <c r="R85" i="8"/>
  <c r="S85" i="8" s="1"/>
  <c r="R89" i="8"/>
  <c r="S89" i="8" s="1"/>
  <c r="R93" i="8"/>
  <c r="S93" i="8" s="1"/>
  <c r="R97" i="8"/>
  <c r="S97" i="8" s="1"/>
  <c r="R92" i="8"/>
  <c r="S92" i="8" s="1"/>
  <c r="R96" i="8"/>
  <c r="S96" i="8" s="1"/>
  <c r="Z47" i="21"/>
  <c r="Z60" i="21"/>
  <c r="Z79" i="21"/>
  <c r="Y43" i="21"/>
  <c r="Z43" i="21" s="1"/>
  <c r="Y44" i="21"/>
  <c r="Z44" i="21" s="1"/>
  <c r="Y45" i="21"/>
  <c r="Z45" i="21" s="1"/>
  <c r="Y46" i="21"/>
  <c r="Z46" i="21" s="1"/>
  <c r="Y47" i="21"/>
  <c r="Y48" i="21"/>
  <c r="Z48" i="21" s="1"/>
  <c r="Y49" i="21"/>
  <c r="Z49" i="21" s="1"/>
  <c r="Y50" i="21"/>
  <c r="Z50" i="21" s="1"/>
  <c r="Y51" i="21"/>
  <c r="Z51" i="21" s="1"/>
  <c r="Y52" i="21"/>
  <c r="Z52" i="21" s="1"/>
  <c r="Y53" i="21"/>
  <c r="Z53" i="21" s="1"/>
  <c r="Y54" i="21"/>
  <c r="Z54" i="21" s="1"/>
  <c r="Y55" i="21"/>
  <c r="Z55" i="21" s="1"/>
  <c r="Y56" i="21"/>
  <c r="Z56" i="21" s="1"/>
  <c r="Y57" i="21"/>
  <c r="Z57" i="21" s="1"/>
  <c r="Y58" i="21"/>
  <c r="Z58" i="21" s="1"/>
  <c r="Y59" i="21"/>
  <c r="Z59" i="21" s="1"/>
  <c r="Y60" i="21"/>
  <c r="Y61" i="21"/>
  <c r="Z61" i="21" s="1"/>
  <c r="Y62" i="21"/>
  <c r="Z62" i="21" s="1"/>
  <c r="Y63" i="21"/>
  <c r="Z63" i="21" s="1"/>
  <c r="Y64" i="21"/>
  <c r="Z64" i="21" s="1"/>
  <c r="Y65" i="21"/>
  <c r="Z65" i="21" s="1"/>
  <c r="Y66" i="21"/>
  <c r="Z66" i="21" s="1"/>
  <c r="Y67" i="21"/>
  <c r="Z67" i="21" s="1"/>
  <c r="Y68" i="21"/>
  <c r="Z68" i="21" s="1"/>
  <c r="Y69" i="21"/>
  <c r="Z69" i="21" s="1"/>
  <c r="Y70" i="21"/>
  <c r="Z70" i="21" s="1"/>
  <c r="Y71" i="21"/>
  <c r="Z71" i="21" s="1"/>
  <c r="Y72" i="21"/>
  <c r="Z72" i="21" s="1"/>
  <c r="Y73" i="21"/>
  <c r="Z73" i="21" s="1"/>
  <c r="Y74" i="21"/>
  <c r="Z74" i="21" s="1"/>
  <c r="Y75" i="21"/>
  <c r="Z75" i="21" s="1"/>
  <c r="Y76" i="21"/>
  <c r="Z76" i="21" s="1"/>
  <c r="Y77" i="21"/>
  <c r="Z77" i="21" s="1"/>
  <c r="Y78" i="21"/>
  <c r="Z78" i="21" s="1"/>
  <c r="Y79" i="21"/>
  <c r="Y80" i="21"/>
  <c r="Z80" i="21" s="1"/>
  <c r="Y81" i="21"/>
  <c r="Z81" i="21" s="1"/>
  <c r="Y82" i="21"/>
  <c r="Z82" i="21" s="1"/>
  <c r="Y83" i="21"/>
  <c r="Z83" i="21" s="1"/>
  <c r="Y84" i="21"/>
  <c r="Z84" i="21" s="1"/>
  <c r="Y85" i="21"/>
  <c r="Z85" i="21" s="1"/>
  <c r="Y86" i="21"/>
  <c r="Z86" i="21" s="1"/>
  <c r="Y87" i="21"/>
  <c r="Z87" i="21" s="1"/>
  <c r="Y88" i="21"/>
  <c r="Z88" i="21" s="1"/>
  <c r="Y89" i="21"/>
  <c r="Z89" i="21" s="1"/>
  <c r="Y90" i="21"/>
  <c r="Z90" i="21" s="1"/>
  <c r="Y91" i="21"/>
  <c r="Z91" i="21" s="1"/>
  <c r="Y92" i="21"/>
  <c r="Z92" i="21" s="1"/>
  <c r="Y93" i="21"/>
  <c r="Z93" i="21" s="1"/>
  <c r="Y94" i="21"/>
  <c r="Z94" i="21" s="1"/>
  <c r="Y95" i="21"/>
  <c r="Z95" i="21" s="1"/>
  <c r="Y96" i="21"/>
  <c r="Z96" i="21" s="1"/>
  <c r="Y97" i="21"/>
  <c r="Z97" i="21" s="1"/>
  <c r="Y98" i="21"/>
  <c r="Z98" i="21" s="1"/>
  <c r="Y99" i="21"/>
  <c r="Z99" i="21" s="1"/>
  <c r="Y100" i="21"/>
  <c r="Z100" i="21" s="1"/>
  <c r="Y101" i="21"/>
  <c r="Z101" i="21" s="1"/>
  <c r="Y102" i="21"/>
  <c r="Z102" i="21" s="1"/>
  <c r="Y103" i="21"/>
  <c r="Z103" i="21" s="1"/>
  <c r="Y104" i="21"/>
  <c r="Z104" i="21" s="1"/>
  <c r="Y105" i="21"/>
  <c r="Z105" i="21" s="1"/>
  <c r="Y106" i="21"/>
  <c r="Z106" i="21" s="1"/>
  <c r="Y107" i="21"/>
  <c r="Z107" i="21" s="1"/>
  <c r="Y108" i="21"/>
  <c r="Z108" i="21" s="1"/>
  <c r="Y42" i="21"/>
  <c r="Q66" i="21"/>
  <c r="P42" i="21"/>
  <c r="P43" i="21"/>
  <c r="Q43" i="21" s="1"/>
  <c r="P44" i="21"/>
  <c r="Q44" i="21" s="1"/>
  <c r="P45" i="21"/>
  <c r="P46" i="21"/>
  <c r="Q46" i="21" s="1"/>
  <c r="P47" i="21"/>
  <c r="Q47" i="21" s="1"/>
  <c r="P48" i="21"/>
  <c r="Q48" i="21" s="1"/>
  <c r="P49" i="21"/>
  <c r="Q49" i="21" s="1"/>
  <c r="P50" i="21"/>
  <c r="Q50" i="21" s="1"/>
  <c r="P51" i="21"/>
  <c r="Q51" i="21" s="1"/>
  <c r="P52" i="21"/>
  <c r="Q52" i="21" s="1"/>
  <c r="P53" i="21"/>
  <c r="Q53" i="21" s="1"/>
  <c r="P54" i="21"/>
  <c r="P55" i="21"/>
  <c r="Q55" i="21" s="1"/>
  <c r="P56" i="21"/>
  <c r="Q56" i="21" s="1"/>
  <c r="P57" i="21"/>
  <c r="P58" i="21"/>
  <c r="P59" i="21"/>
  <c r="Q59" i="21" s="1"/>
  <c r="P60" i="21"/>
  <c r="Q60" i="21" s="1"/>
  <c r="P61" i="21"/>
  <c r="P62" i="21"/>
  <c r="P63" i="21"/>
  <c r="Q63" i="21" s="1"/>
  <c r="P64" i="21"/>
  <c r="Q64" i="21" s="1"/>
  <c r="P65" i="21"/>
  <c r="Q65" i="21" s="1"/>
  <c r="P66" i="21"/>
  <c r="P67" i="21"/>
  <c r="Q67" i="21" s="1"/>
  <c r="P68" i="21"/>
  <c r="Q68" i="21" s="1"/>
  <c r="P69" i="21"/>
  <c r="Q69" i="21" s="1"/>
  <c r="P70" i="21"/>
  <c r="P71" i="21"/>
  <c r="Q71" i="21" s="1"/>
  <c r="P72" i="21"/>
  <c r="Q72" i="21" s="1"/>
  <c r="P73" i="21"/>
  <c r="P74" i="21"/>
  <c r="P75" i="21"/>
  <c r="Q75" i="21" s="1"/>
  <c r="P76" i="21"/>
  <c r="Q76" i="21" s="1"/>
  <c r="P77" i="21"/>
  <c r="P78" i="21"/>
  <c r="Q78" i="21" s="1"/>
  <c r="P79" i="21"/>
  <c r="Q79" i="21" s="1"/>
  <c r="P80" i="21"/>
  <c r="Q80" i="21" s="1"/>
  <c r="P81" i="21"/>
  <c r="Q81" i="21" s="1"/>
  <c r="P82" i="21"/>
  <c r="Q82" i="21" s="1"/>
  <c r="P83" i="21"/>
  <c r="Q83" i="21" s="1"/>
  <c r="P84" i="21"/>
  <c r="Q84" i="21" s="1"/>
  <c r="P85" i="21"/>
  <c r="Q85" i="21" s="1"/>
  <c r="P86" i="21"/>
  <c r="P87" i="21"/>
  <c r="Q87" i="21" s="1"/>
  <c r="P88" i="21"/>
  <c r="Q88" i="21" s="1"/>
  <c r="P89" i="21"/>
  <c r="P90" i="21"/>
  <c r="P91" i="21"/>
  <c r="Q91" i="21" s="1"/>
  <c r="P92" i="21"/>
  <c r="Q92" i="21" s="1"/>
  <c r="P93" i="21"/>
  <c r="P94" i="21"/>
  <c r="P95" i="21"/>
  <c r="Q95" i="21" s="1"/>
  <c r="P96" i="21"/>
  <c r="Q96" i="21" s="1"/>
  <c r="P97" i="21"/>
  <c r="Q97" i="21" s="1"/>
  <c r="P98" i="21"/>
  <c r="Q98" i="21" s="1"/>
  <c r="P99" i="21"/>
  <c r="Q99" i="21" s="1"/>
  <c r="P100" i="21"/>
  <c r="Q100" i="21" s="1"/>
  <c r="P101" i="21"/>
  <c r="Q101" i="21" s="1"/>
  <c r="P102" i="21"/>
  <c r="P103" i="21"/>
  <c r="Q103" i="21" s="1"/>
  <c r="P104" i="21"/>
  <c r="Q104" i="21" s="1"/>
  <c r="P105" i="21"/>
  <c r="P106" i="21"/>
  <c r="P107" i="21"/>
  <c r="Q107" i="21" s="1"/>
  <c r="P41" i="21"/>
  <c r="L105" i="21"/>
  <c r="Y125" i="20"/>
  <c r="Y141" i="20"/>
  <c r="X110" i="20"/>
  <c r="Y110" i="20" s="1"/>
  <c r="X111" i="20"/>
  <c r="Y111" i="20" s="1"/>
  <c r="X112" i="20"/>
  <c r="Y112" i="20" s="1"/>
  <c r="X113" i="20"/>
  <c r="Y113" i="20" s="1"/>
  <c r="X114" i="20"/>
  <c r="Y114" i="20" s="1"/>
  <c r="X115" i="20"/>
  <c r="Y115" i="20" s="1"/>
  <c r="X116" i="20"/>
  <c r="Y116" i="20" s="1"/>
  <c r="X117" i="20"/>
  <c r="Y117" i="20" s="1"/>
  <c r="X118" i="20"/>
  <c r="Y118" i="20" s="1"/>
  <c r="X119" i="20"/>
  <c r="Y119" i="20" s="1"/>
  <c r="X120" i="20"/>
  <c r="Y120" i="20" s="1"/>
  <c r="X121" i="20"/>
  <c r="Y121" i="20" s="1"/>
  <c r="X122" i="20"/>
  <c r="Y122" i="20" s="1"/>
  <c r="X123" i="20"/>
  <c r="Y123" i="20" s="1"/>
  <c r="X124" i="20"/>
  <c r="Y124" i="20" s="1"/>
  <c r="X125" i="20"/>
  <c r="X126" i="20"/>
  <c r="Y126" i="20" s="1"/>
  <c r="X127" i="20"/>
  <c r="Y127" i="20" s="1"/>
  <c r="X128" i="20"/>
  <c r="Y128" i="20" s="1"/>
  <c r="X129" i="20"/>
  <c r="Y129" i="20" s="1"/>
  <c r="X130" i="20"/>
  <c r="Y130" i="20" s="1"/>
  <c r="X131" i="20"/>
  <c r="Y131" i="20" s="1"/>
  <c r="X132" i="20"/>
  <c r="Y132" i="20" s="1"/>
  <c r="X133" i="20"/>
  <c r="Y133" i="20" s="1"/>
  <c r="X134" i="20"/>
  <c r="Y134" i="20" s="1"/>
  <c r="X135" i="20"/>
  <c r="Y135" i="20" s="1"/>
  <c r="X136" i="20"/>
  <c r="Y136" i="20" s="1"/>
  <c r="X137" i="20"/>
  <c r="Y137" i="20" s="1"/>
  <c r="X138" i="20"/>
  <c r="Y138" i="20" s="1"/>
  <c r="X139" i="20"/>
  <c r="Y139" i="20" s="1"/>
  <c r="X140" i="20"/>
  <c r="Y140" i="20" s="1"/>
  <c r="X141" i="20"/>
  <c r="X142" i="20"/>
  <c r="Y142" i="20" s="1"/>
  <c r="X143" i="20"/>
  <c r="Y143" i="20" s="1"/>
  <c r="X144" i="20"/>
  <c r="Y144" i="20" s="1"/>
  <c r="X145" i="20"/>
  <c r="Y145" i="20" s="1"/>
  <c r="X146" i="20"/>
  <c r="Y146" i="20" s="1"/>
  <c r="X147" i="20"/>
  <c r="Y147" i="20" s="1"/>
  <c r="X148" i="20"/>
  <c r="Y148" i="20" s="1"/>
  <c r="X149" i="20"/>
  <c r="Y149" i="20" s="1"/>
  <c r="X150" i="20"/>
  <c r="Y150" i="20" s="1"/>
  <c r="X151" i="20"/>
  <c r="Y151" i="20" s="1"/>
  <c r="X152" i="20"/>
  <c r="Y152" i="20" s="1"/>
  <c r="X109" i="20"/>
  <c r="P119" i="20"/>
  <c r="P135" i="20"/>
  <c r="P151" i="20"/>
  <c r="O109" i="20"/>
  <c r="O110" i="20"/>
  <c r="O111" i="20"/>
  <c r="P111" i="20" s="1"/>
  <c r="O112" i="20"/>
  <c r="O113" i="20"/>
  <c r="P113" i="20" s="1"/>
  <c r="O114" i="20"/>
  <c r="P114" i="20" s="1"/>
  <c r="O115" i="20"/>
  <c r="P115" i="20" s="1"/>
  <c r="Q115" i="20" s="1"/>
  <c r="O116" i="20"/>
  <c r="O117" i="20"/>
  <c r="O118" i="20"/>
  <c r="O119" i="20"/>
  <c r="O120" i="20"/>
  <c r="O121" i="20"/>
  <c r="P121" i="20" s="1"/>
  <c r="O122" i="20"/>
  <c r="P122" i="20" s="1"/>
  <c r="O123" i="20"/>
  <c r="P123" i="20" s="1"/>
  <c r="Q123" i="20" s="1"/>
  <c r="O124" i="20"/>
  <c r="O125" i="20"/>
  <c r="O126" i="20"/>
  <c r="O127" i="20"/>
  <c r="P127" i="20" s="1"/>
  <c r="O128" i="20"/>
  <c r="O129" i="20"/>
  <c r="P129" i="20" s="1"/>
  <c r="O130" i="20"/>
  <c r="P130" i="20" s="1"/>
  <c r="O131" i="20"/>
  <c r="P131" i="20" s="1"/>
  <c r="Q131" i="20" s="1"/>
  <c r="O132" i="20"/>
  <c r="O133" i="20"/>
  <c r="O134" i="20"/>
  <c r="O135" i="20"/>
  <c r="O136" i="20"/>
  <c r="O137" i="20"/>
  <c r="P137" i="20" s="1"/>
  <c r="O138" i="20"/>
  <c r="P138" i="20" s="1"/>
  <c r="O139" i="20"/>
  <c r="P139" i="20" s="1"/>
  <c r="Q139" i="20" s="1"/>
  <c r="O140" i="20"/>
  <c r="O141" i="20"/>
  <c r="O142" i="20"/>
  <c r="O143" i="20"/>
  <c r="P143" i="20" s="1"/>
  <c r="O144" i="20"/>
  <c r="O145" i="20"/>
  <c r="P145" i="20" s="1"/>
  <c r="O146" i="20"/>
  <c r="P146" i="20" s="1"/>
  <c r="O147" i="20"/>
  <c r="P147" i="20" s="1"/>
  <c r="Q147" i="20" s="1"/>
  <c r="O148" i="20"/>
  <c r="O149" i="20"/>
  <c r="O150" i="20"/>
  <c r="O151" i="20"/>
  <c r="O108" i="20"/>
  <c r="K149" i="20"/>
  <c r="Y56" i="19"/>
  <c r="Y88" i="19"/>
  <c r="X38" i="19"/>
  <c r="Y38" i="19" s="1"/>
  <c r="X39" i="19"/>
  <c r="Y39" i="19" s="1"/>
  <c r="X40" i="19"/>
  <c r="Y40" i="19" s="1"/>
  <c r="X41" i="19"/>
  <c r="Y41" i="19" s="1"/>
  <c r="X42" i="19"/>
  <c r="Y42" i="19" s="1"/>
  <c r="X43" i="19"/>
  <c r="Y43" i="19" s="1"/>
  <c r="X44" i="19"/>
  <c r="Y44" i="19" s="1"/>
  <c r="X45" i="19"/>
  <c r="Y45" i="19" s="1"/>
  <c r="X46" i="19"/>
  <c r="Y46" i="19" s="1"/>
  <c r="X47" i="19"/>
  <c r="Y47" i="19" s="1"/>
  <c r="X48" i="19"/>
  <c r="Y48" i="19" s="1"/>
  <c r="X49" i="19"/>
  <c r="Y49" i="19" s="1"/>
  <c r="X50" i="19"/>
  <c r="Y50" i="19" s="1"/>
  <c r="X51" i="19"/>
  <c r="Y51" i="19" s="1"/>
  <c r="X52" i="19"/>
  <c r="Y52" i="19" s="1"/>
  <c r="X53" i="19"/>
  <c r="Y53" i="19" s="1"/>
  <c r="X54" i="19"/>
  <c r="Y54" i="19" s="1"/>
  <c r="X55" i="19"/>
  <c r="Y55" i="19" s="1"/>
  <c r="X56" i="19"/>
  <c r="X57" i="19"/>
  <c r="Y57" i="19" s="1"/>
  <c r="X58" i="19"/>
  <c r="Y58" i="19" s="1"/>
  <c r="X59" i="19"/>
  <c r="Y59" i="19" s="1"/>
  <c r="X60" i="19"/>
  <c r="Y60" i="19" s="1"/>
  <c r="X61" i="19"/>
  <c r="Y61" i="19" s="1"/>
  <c r="X62" i="19"/>
  <c r="Y62" i="19" s="1"/>
  <c r="X63" i="19"/>
  <c r="Y63" i="19" s="1"/>
  <c r="X64" i="19"/>
  <c r="Y64" i="19" s="1"/>
  <c r="X65" i="19"/>
  <c r="Y65" i="19" s="1"/>
  <c r="X66" i="19"/>
  <c r="Y66" i="19" s="1"/>
  <c r="X67" i="19"/>
  <c r="Y67" i="19" s="1"/>
  <c r="X68" i="19"/>
  <c r="Y68" i="19" s="1"/>
  <c r="X69" i="19"/>
  <c r="Y69" i="19" s="1"/>
  <c r="X70" i="19"/>
  <c r="Y70" i="19" s="1"/>
  <c r="X71" i="19"/>
  <c r="Y71" i="19" s="1"/>
  <c r="X72" i="19"/>
  <c r="Y72" i="19" s="1"/>
  <c r="X73" i="19"/>
  <c r="Y73" i="19" s="1"/>
  <c r="X74" i="19"/>
  <c r="Y74" i="19" s="1"/>
  <c r="X75" i="19"/>
  <c r="Y75" i="19" s="1"/>
  <c r="X76" i="19"/>
  <c r="Y76" i="19" s="1"/>
  <c r="X77" i="19"/>
  <c r="Y77" i="19" s="1"/>
  <c r="X78" i="19"/>
  <c r="Y78" i="19" s="1"/>
  <c r="X79" i="19"/>
  <c r="Y79" i="19" s="1"/>
  <c r="X80" i="19"/>
  <c r="Y80" i="19" s="1"/>
  <c r="X81" i="19"/>
  <c r="Y81" i="19" s="1"/>
  <c r="X82" i="19"/>
  <c r="Y82" i="19" s="1"/>
  <c r="X83" i="19"/>
  <c r="Y83" i="19" s="1"/>
  <c r="X84" i="19"/>
  <c r="Y84" i="19" s="1"/>
  <c r="X85" i="19"/>
  <c r="Y85" i="19" s="1"/>
  <c r="X86" i="19"/>
  <c r="Y86" i="19" s="1"/>
  <c r="X87" i="19"/>
  <c r="Y87" i="19" s="1"/>
  <c r="X88" i="19"/>
  <c r="X89" i="19"/>
  <c r="Y89" i="19" s="1"/>
  <c r="X90" i="19"/>
  <c r="Y90" i="19" s="1"/>
  <c r="X91" i="19"/>
  <c r="Y91" i="19" s="1"/>
  <c r="X92" i="19"/>
  <c r="Y92" i="19" s="1"/>
  <c r="X93" i="19"/>
  <c r="Y93" i="19" s="1"/>
  <c r="X94" i="19"/>
  <c r="Y94" i="19" s="1"/>
  <c r="X95" i="19"/>
  <c r="Y95" i="19" s="1"/>
  <c r="X96" i="19"/>
  <c r="Y96" i="19" s="1"/>
  <c r="X97" i="19"/>
  <c r="Y97" i="19" s="1"/>
  <c r="X98" i="19"/>
  <c r="Y98" i="19" s="1"/>
  <c r="X99" i="19"/>
  <c r="Y99" i="19" s="1"/>
  <c r="X100" i="19"/>
  <c r="Y100" i="19" s="1"/>
  <c r="X101" i="19"/>
  <c r="Y101" i="19" s="1"/>
  <c r="X102" i="19"/>
  <c r="Y102" i="19" s="1"/>
  <c r="X103" i="19"/>
  <c r="Y103" i="19" s="1"/>
  <c r="X37" i="19"/>
  <c r="O37" i="19"/>
  <c r="P37" i="19" s="1"/>
  <c r="Q37" i="19" s="1"/>
  <c r="O38" i="19"/>
  <c r="O39" i="19"/>
  <c r="P39" i="19" s="1"/>
  <c r="O40" i="19"/>
  <c r="P40" i="19" s="1"/>
  <c r="Q40" i="19" s="1"/>
  <c r="O41" i="19"/>
  <c r="O42" i="19"/>
  <c r="O43" i="19"/>
  <c r="O44" i="19"/>
  <c r="O45" i="19"/>
  <c r="P45" i="19" s="1"/>
  <c r="Q45" i="19" s="1"/>
  <c r="O46" i="19"/>
  <c r="O47" i="19"/>
  <c r="P47" i="19" s="1"/>
  <c r="O48" i="19"/>
  <c r="P48" i="19" s="1"/>
  <c r="Q48" i="19" s="1"/>
  <c r="O49" i="19"/>
  <c r="O50" i="19"/>
  <c r="O51" i="19"/>
  <c r="O52" i="19"/>
  <c r="O53" i="19"/>
  <c r="P53" i="19" s="1"/>
  <c r="Q53" i="19" s="1"/>
  <c r="O54" i="19"/>
  <c r="P54" i="19" s="1"/>
  <c r="O55" i="19"/>
  <c r="P55" i="19" s="1"/>
  <c r="O56" i="19"/>
  <c r="P56" i="19" s="1"/>
  <c r="Q56" i="19" s="1"/>
  <c r="O57" i="19"/>
  <c r="O58" i="19"/>
  <c r="O59" i="19"/>
  <c r="O60" i="19"/>
  <c r="O61" i="19"/>
  <c r="P61" i="19" s="1"/>
  <c r="Q61" i="19" s="1"/>
  <c r="O62" i="19"/>
  <c r="O63" i="19"/>
  <c r="P63" i="19" s="1"/>
  <c r="O64" i="19"/>
  <c r="P64" i="19" s="1"/>
  <c r="Q64" i="19" s="1"/>
  <c r="O65" i="19"/>
  <c r="O66" i="19"/>
  <c r="O67" i="19"/>
  <c r="O68" i="19"/>
  <c r="O69" i="19"/>
  <c r="P69" i="19" s="1"/>
  <c r="Q69" i="19" s="1"/>
  <c r="O70" i="19"/>
  <c r="P70" i="19" s="1"/>
  <c r="O71" i="19"/>
  <c r="P71" i="19" s="1"/>
  <c r="O72" i="19"/>
  <c r="P72" i="19" s="1"/>
  <c r="Q72" i="19" s="1"/>
  <c r="O73" i="19"/>
  <c r="O74" i="19"/>
  <c r="O75" i="19"/>
  <c r="O76" i="19"/>
  <c r="O77" i="19"/>
  <c r="P77" i="19" s="1"/>
  <c r="Q77" i="19" s="1"/>
  <c r="O78" i="19"/>
  <c r="O79" i="19"/>
  <c r="P79" i="19" s="1"/>
  <c r="O80" i="19"/>
  <c r="P80" i="19" s="1"/>
  <c r="Q80" i="19" s="1"/>
  <c r="O81" i="19"/>
  <c r="O82" i="19"/>
  <c r="O83" i="19"/>
  <c r="O84" i="19"/>
  <c r="O85" i="19"/>
  <c r="P85" i="19" s="1"/>
  <c r="Q85" i="19" s="1"/>
  <c r="O86" i="19"/>
  <c r="O87" i="19"/>
  <c r="P87" i="19" s="1"/>
  <c r="O88" i="19"/>
  <c r="P88" i="19" s="1"/>
  <c r="Q88" i="19" s="1"/>
  <c r="O89" i="19"/>
  <c r="O90" i="19"/>
  <c r="O91" i="19"/>
  <c r="O92" i="19"/>
  <c r="O93" i="19"/>
  <c r="P93" i="19" s="1"/>
  <c r="Q93" i="19" s="1"/>
  <c r="O94" i="19"/>
  <c r="O95" i="19"/>
  <c r="P95" i="19" s="1"/>
  <c r="O96" i="19"/>
  <c r="P96" i="19" s="1"/>
  <c r="Q96" i="19" s="1"/>
  <c r="O97" i="19"/>
  <c r="O98" i="19"/>
  <c r="O99" i="19"/>
  <c r="O100" i="19"/>
  <c r="O101" i="19"/>
  <c r="P101" i="19" s="1"/>
  <c r="Q101" i="19" s="1"/>
  <c r="O102" i="19"/>
  <c r="P102" i="19" s="1"/>
  <c r="O36" i="19"/>
  <c r="N103" i="19"/>
  <c r="P38" i="19" l="1"/>
  <c r="Q38" i="19" s="1"/>
  <c r="Q70" i="19"/>
  <c r="P46" i="19"/>
  <c r="Q46" i="19" s="1"/>
  <c r="Q112" i="20"/>
  <c r="Q91" i="19"/>
  <c r="Q75" i="19"/>
  <c r="Q59" i="19"/>
  <c r="P99" i="19"/>
  <c r="Q99" i="19" s="1"/>
  <c r="P67" i="19"/>
  <c r="Q67" i="19" s="1"/>
  <c r="P120" i="20"/>
  <c r="Q120" i="20" s="1"/>
  <c r="P91" i="19"/>
  <c r="P59" i="19"/>
  <c r="P144" i="20"/>
  <c r="Q144" i="20" s="1"/>
  <c r="P112" i="20"/>
  <c r="P62" i="19"/>
  <c r="Q62" i="19" s="1"/>
  <c r="P86" i="19"/>
  <c r="Q86" i="19" s="1"/>
  <c r="P94" i="19"/>
  <c r="Q94" i="19" s="1"/>
  <c r="P83" i="19"/>
  <c r="Q83" i="19" s="1"/>
  <c r="P51" i="19"/>
  <c r="Q51" i="19" s="1"/>
  <c r="P136" i="20"/>
  <c r="Q136" i="20" s="1"/>
  <c r="R42" i="21"/>
  <c r="Q42" i="21"/>
  <c r="Q102" i="19"/>
  <c r="Q54" i="19"/>
  <c r="P78" i="19"/>
  <c r="Q78" i="19" s="1"/>
  <c r="Q128" i="20"/>
  <c r="P75" i="19"/>
  <c r="P43" i="19"/>
  <c r="Q43" i="19" s="1"/>
  <c r="Q151" i="20"/>
  <c r="Q143" i="20"/>
  <c r="Q135" i="20"/>
  <c r="Q127" i="20"/>
  <c r="Q119" i="20"/>
  <c r="Q111" i="20"/>
  <c r="P128" i="20"/>
  <c r="Q95" i="19"/>
  <c r="Q87" i="19"/>
  <c r="Q79" i="19"/>
  <c r="Q71" i="19"/>
  <c r="Q63" i="19"/>
  <c r="Q55" i="19"/>
  <c r="Q47" i="19"/>
  <c r="Q39" i="19"/>
  <c r="Q146" i="20"/>
  <c r="Q138" i="20"/>
  <c r="Q130" i="20"/>
  <c r="Q122" i="20"/>
  <c r="Q114" i="20"/>
  <c r="R101" i="21"/>
  <c r="R85" i="21"/>
  <c r="R69" i="21"/>
  <c r="R53" i="21"/>
  <c r="P100" i="19"/>
  <c r="Q100" i="19" s="1"/>
  <c r="P92" i="19"/>
  <c r="Q92" i="19" s="1"/>
  <c r="P84" i="19"/>
  <c r="Q84" i="19" s="1"/>
  <c r="P76" i="19"/>
  <c r="Q76" i="19" s="1"/>
  <c r="P68" i="19"/>
  <c r="Q68" i="19" s="1"/>
  <c r="P60" i="19"/>
  <c r="Q60" i="19" s="1"/>
  <c r="P52" i="19"/>
  <c r="Q52" i="19" s="1"/>
  <c r="P44" i="19"/>
  <c r="Q44" i="19" s="1"/>
  <c r="P150" i="20"/>
  <c r="Q150" i="20" s="1"/>
  <c r="P142" i="20"/>
  <c r="Q142" i="20" s="1"/>
  <c r="P134" i="20"/>
  <c r="Q134" i="20" s="1"/>
  <c r="P126" i="20"/>
  <c r="Q126" i="20" s="1"/>
  <c r="P118" i="20"/>
  <c r="Q118" i="20" s="1"/>
  <c r="P110" i="20"/>
  <c r="Q110" i="20" s="1"/>
  <c r="Q145" i="20"/>
  <c r="Q137" i="20"/>
  <c r="Q129" i="20"/>
  <c r="Q121" i="20"/>
  <c r="Q113" i="20"/>
  <c r="P149" i="20"/>
  <c r="Q149" i="20" s="1"/>
  <c r="P141" i="20"/>
  <c r="Q141" i="20" s="1"/>
  <c r="P133" i="20"/>
  <c r="Q133" i="20" s="1"/>
  <c r="P125" i="20"/>
  <c r="Q125" i="20" s="1"/>
  <c r="P117" i="20"/>
  <c r="Q117" i="20" s="1"/>
  <c r="P109" i="20"/>
  <c r="Q109" i="20" s="1"/>
  <c r="Q94" i="21"/>
  <c r="R94" i="21" s="1"/>
  <c r="Q62" i="21"/>
  <c r="R62" i="21" s="1"/>
  <c r="O26" i="7"/>
  <c r="P98" i="19"/>
  <c r="Q98" i="19" s="1"/>
  <c r="P90" i="19"/>
  <c r="Q90" i="19" s="1"/>
  <c r="P82" i="19"/>
  <c r="Q82" i="19" s="1"/>
  <c r="P74" i="19"/>
  <c r="Q74" i="19" s="1"/>
  <c r="P66" i="19"/>
  <c r="Q66" i="19" s="1"/>
  <c r="P58" i="19"/>
  <c r="Q58" i="19" s="1"/>
  <c r="P50" i="19"/>
  <c r="Q50" i="19" s="1"/>
  <c r="P42" i="19"/>
  <c r="Q42" i="19" s="1"/>
  <c r="P148" i="20"/>
  <c r="Q148" i="20" s="1"/>
  <c r="P140" i="20"/>
  <c r="Q140" i="20" s="1"/>
  <c r="P132" i="20"/>
  <c r="Q132" i="20" s="1"/>
  <c r="P124" i="20"/>
  <c r="Q124" i="20" s="1"/>
  <c r="P116" i="20"/>
  <c r="Q116" i="20" s="1"/>
  <c r="R98" i="21"/>
  <c r="R82" i="21"/>
  <c r="R66" i="21"/>
  <c r="R50" i="21"/>
  <c r="Q93" i="21"/>
  <c r="R93" i="21" s="1"/>
  <c r="Q77" i="21"/>
  <c r="R77" i="21" s="1"/>
  <c r="Q61" i="21"/>
  <c r="R61" i="21" s="1"/>
  <c r="Q45" i="21"/>
  <c r="R45" i="21" s="1"/>
  <c r="R78" i="21"/>
  <c r="R46" i="21"/>
  <c r="P97" i="19"/>
  <c r="Q97" i="19" s="1"/>
  <c r="P89" i="19"/>
  <c r="Q89" i="19" s="1"/>
  <c r="P81" i="19"/>
  <c r="Q81" i="19" s="1"/>
  <c r="P73" i="19"/>
  <c r="Q73" i="19" s="1"/>
  <c r="P65" i="19"/>
  <c r="Q65" i="19" s="1"/>
  <c r="P57" i="19"/>
  <c r="Q57" i="19" s="1"/>
  <c r="P49" i="19"/>
  <c r="Q49" i="19" s="1"/>
  <c r="P41" i="19"/>
  <c r="Q41" i="19" s="1"/>
  <c r="R97" i="21"/>
  <c r="R81" i="21"/>
  <c r="R65" i="21"/>
  <c r="R49" i="21"/>
  <c r="Q106" i="21"/>
  <c r="R106" i="21" s="1"/>
  <c r="Q90" i="21"/>
  <c r="R90" i="21" s="1"/>
  <c r="Q74" i="21"/>
  <c r="R74" i="21" s="1"/>
  <c r="Q58" i="21"/>
  <c r="R58" i="21" s="1"/>
  <c r="Q105" i="21"/>
  <c r="R105" i="21" s="1"/>
  <c r="Q89" i="21"/>
  <c r="R89" i="21" s="1"/>
  <c r="Q73" i="21"/>
  <c r="R73" i="21" s="1"/>
  <c r="Q57" i="21"/>
  <c r="R57" i="21" s="1"/>
  <c r="Q102" i="21"/>
  <c r="R102" i="21" s="1"/>
  <c r="Q86" i="21"/>
  <c r="R86" i="21" s="1"/>
  <c r="Q70" i="21"/>
  <c r="R70" i="21" s="1"/>
  <c r="Q54" i="21"/>
  <c r="R54" i="21" s="1"/>
  <c r="R104" i="21"/>
  <c r="R100" i="21"/>
  <c r="R96" i="21"/>
  <c r="R92" i="21"/>
  <c r="R88" i="21"/>
  <c r="R84" i="21"/>
  <c r="R80" i="21"/>
  <c r="R76" i="21"/>
  <c r="R72" i="21"/>
  <c r="R68" i="21"/>
  <c r="R64" i="21"/>
  <c r="R60" i="21"/>
  <c r="R56" i="21"/>
  <c r="R52" i="21"/>
  <c r="R48" i="21"/>
  <c r="R44" i="21"/>
  <c r="R103" i="21"/>
  <c r="R95" i="21"/>
  <c r="R87" i="21"/>
  <c r="R79" i="21"/>
  <c r="R71" i="21"/>
  <c r="R59" i="21"/>
  <c r="R51" i="21"/>
  <c r="R43" i="21"/>
  <c r="R107" i="21"/>
  <c r="R99" i="21"/>
  <c r="R91" i="21"/>
  <c r="R83" i="21"/>
  <c r="R75" i="21"/>
  <c r="R67" i="21"/>
  <c r="R63" i="21"/>
  <c r="R55" i="21"/>
  <c r="R47" i="21"/>
  <c r="O27" i="7"/>
  <c r="O28" i="7" s="1"/>
  <c r="P34" i="8"/>
  <c r="P35" i="8" s="1"/>
  <c r="P36" i="8" s="1"/>
  <c r="Z42" i="21"/>
  <c r="W38" i="21" s="1"/>
  <c r="Q41" i="21"/>
  <c r="Y109" i="20"/>
  <c r="V105" i="20" s="1"/>
  <c r="P108" i="20"/>
  <c r="Q108" i="20" s="1"/>
  <c r="Y37" i="19"/>
  <c r="V33" i="19" s="1"/>
  <c r="P36" i="19"/>
  <c r="Q36" i="19" s="1"/>
  <c r="U35" i="19" l="1"/>
  <c r="U107" i="20"/>
  <c r="W39" i="21"/>
  <c r="R41" i="21"/>
  <c r="V40" i="21" s="1"/>
  <c r="V106" i="20"/>
  <c r="V34" i="19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O61" i="13" s="1"/>
  <c r="N62" i="13"/>
  <c r="O62" i="13" s="1"/>
  <c r="N63" i="13"/>
  <c r="N8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5" i="13"/>
  <c r="C61" i="13"/>
  <c r="O63" i="13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50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49" i="5"/>
  <c r="K81" i="5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6" i="14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39" i="3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4" i="14"/>
  <c r="B37" i="14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39" i="3"/>
  <c r="K64" i="3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9" i="15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61" i="1"/>
  <c r="T104" i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3" i="15"/>
  <c r="B47" i="15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61" i="1"/>
  <c r="J104" i="1"/>
  <c r="V41" i="21" l="1"/>
  <c r="U42" i="21" s="1"/>
  <c r="U108" i="20"/>
  <c r="T109" i="20" s="1"/>
  <c r="U36" i="19"/>
  <c r="T37" i="19" s="1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N9" i="14"/>
  <c r="N13" i="14"/>
  <c r="N15" i="14"/>
  <c r="N17" i="14"/>
  <c r="N25" i="14"/>
  <c r="N29" i="14"/>
  <c r="N31" i="14"/>
  <c r="N33" i="14"/>
  <c r="N7" i="14"/>
  <c r="N8" i="14"/>
  <c r="N10" i="14"/>
  <c r="N11" i="14"/>
  <c r="N12" i="14"/>
  <c r="N14" i="14"/>
  <c r="N16" i="14"/>
  <c r="N18" i="14"/>
  <c r="N19" i="14"/>
  <c r="N20" i="14"/>
  <c r="N21" i="14"/>
  <c r="N22" i="14"/>
  <c r="N23" i="14"/>
  <c r="N24" i="14"/>
  <c r="N26" i="14"/>
  <c r="N27" i="14"/>
  <c r="N28" i="14"/>
  <c r="N30" i="14"/>
  <c r="N32" i="14"/>
  <c r="N34" i="14"/>
  <c r="N35" i="14"/>
  <c r="N36" i="14"/>
  <c r="N37" i="14"/>
  <c r="N38" i="14"/>
  <c r="M11" i="15"/>
  <c r="M19" i="15"/>
  <c r="M27" i="15"/>
  <c r="M35" i="15"/>
  <c r="M43" i="15"/>
  <c r="M51" i="15"/>
  <c r="M10" i="15"/>
  <c r="M12" i="15"/>
  <c r="M13" i="15"/>
  <c r="M14" i="15"/>
  <c r="M15" i="15"/>
  <c r="M16" i="15"/>
  <c r="M17" i="15"/>
  <c r="M18" i="15"/>
  <c r="M20" i="15"/>
  <c r="M21" i="15"/>
  <c r="M22" i="15"/>
  <c r="M23" i="15"/>
  <c r="M24" i="15"/>
  <c r="M25" i="15"/>
  <c r="M26" i="15"/>
  <c r="M28" i="15"/>
  <c r="M29" i="15"/>
  <c r="M30" i="15"/>
  <c r="M31" i="15"/>
  <c r="M32" i="15"/>
  <c r="M33" i="15"/>
  <c r="M34" i="15"/>
  <c r="M36" i="15"/>
  <c r="M37" i="15"/>
  <c r="M38" i="15"/>
  <c r="M39" i="15"/>
  <c r="M40" i="15"/>
  <c r="M41" i="15"/>
  <c r="M42" i="15"/>
  <c r="M44" i="15"/>
  <c r="M45" i="15"/>
  <c r="M46" i="15"/>
  <c r="M47" i="15"/>
  <c r="M48" i="15"/>
  <c r="M49" i="15"/>
  <c r="M50" i="15"/>
  <c r="M52" i="15"/>
  <c r="D36" i="14"/>
  <c r="E36" i="14" s="1"/>
  <c r="D35" i="14"/>
  <c r="M9" i="15"/>
  <c r="D46" i="15"/>
  <c r="D45" i="15"/>
  <c r="E45" i="15" s="1"/>
  <c r="D44" i="15"/>
  <c r="E44" i="15" s="1"/>
  <c r="D43" i="15"/>
  <c r="D42" i="15"/>
  <c r="D41" i="15"/>
  <c r="E41" i="15" s="1"/>
  <c r="D40" i="15"/>
  <c r="E40" i="15" s="1"/>
  <c r="D39" i="15"/>
  <c r="D38" i="15"/>
  <c r="D37" i="15"/>
  <c r="E37" i="15" s="1"/>
  <c r="D36" i="15"/>
  <c r="E36" i="15" s="1"/>
  <c r="D35" i="15"/>
  <c r="D34" i="15"/>
  <c r="D33" i="15"/>
  <c r="E33" i="15" s="1"/>
  <c r="D32" i="15"/>
  <c r="E32" i="15" s="1"/>
  <c r="D31" i="15"/>
  <c r="D30" i="15"/>
  <c r="D29" i="15"/>
  <c r="E29" i="15" s="1"/>
  <c r="D28" i="15"/>
  <c r="E28" i="15" s="1"/>
  <c r="D27" i="15"/>
  <c r="D26" i="15"/>
  <c r="D25" i="15"/>
  <c r="E25" i="15" s="1"/>
  <c r="D24" i="15"/>
  <c r="E24" i="15" s="1"/>
  <c r="D23" i="15"/>
  <c r="D22" i="15"/>
  <c r="D21" i="15"/>
  <c r="E21" i="15" s="1"/>
  <c r="D20" i="15"/>
  <c r="E20" i="15" s="1"/>
  <c r="D19" i="15"/>
  <c r="D18" i="15"/>
  <c r="D17" i="15"/>
  <c r="E17" i="15" s="1"/>
  <c r="D16" i="15"/>
  <c r="E16" i="15" s="1"/>
  <c r="D15" i="15"/>
  <c r="D14" i="15"/>
  <c r="D13" i="15"/>
  <c r="E13" i="15" s="1"/>
  <c r="D12" i="15"/>
  <c r="E12" i="15" s="1"/>
  <c r="D11" i="15"/>
  <c r="D10" i="15"/>
  <c r="D9" i="15"/>
  <c r="E9" i="15" s="1"/>
  <c r="D8" i="15"/>
  <c r="E8" i="15" s="1"/>
  <c r="D7" i="15"/>
  <c r="D6" i="15"/>
  <c r="D5" i="15"/>
  <c r="E5" i="15" s="1"/>
  <c r="D4" i="15"/>
  <c r="E4" i="15" s="1"/>
  <c r="D3" i="15"/>
  <c r="N6" i="14"/>
  <c r="K2" i="14" s="1"/>
  <c r="D33" i="14"/>
  <c r="D32" i="14"/>
  <c r="E32" i="14" s="1"/>
  <c r="D31" i="14"/>
  <c r="E31" i="14" s="1"/>
  <c r="D29" i="14"/>
  <c r="D28" i="14"/>
  <c r="E28" i="14" s="1"/>
  <c r="D27" i="14"/>
  <c r="E27" i="14" s="1"/>
  <c r="D24" i="14"/>
  <c r="E24" i="14" s="1"/>
  <c r="D23" i="14"/>
  <c r="E23" i="14" s="1"/>
  <c r="D20" i="14"/>
  <c r="E20" i="14" s="1"/>
  <c r="D19" i="14"/>
  <c r="E19" i="14" s="1"/>
  <c r="D17" i="14"/>
  <c r="D16" i="14"/>
  <c r="E16" i="14" s="1"/>
  <c r="D15" i="14"/>
  <c r="E15" i="14" s="1"/>
  <c r="D12" i="14"/>
  <c r="E12" i="14" s="1"/>
  <c r="D11" i="14"/>
  <c r="E11" i="14" s="1"/>
  <c r="D9" i="14"/>
  <c r="D8" i="14"/>
  <c r="E8" i="14" s="1"/>
  <c r="D7" i="14"/>
  <c r="E7" i="14" s="1"/>
  <c r="D4" i="14"/>
  <c r="E4" i="14" s="1"/>
  <c r="L4" i="15" l="1"/>
  <c r="L5" i="15" s="1"/>
  <c r="E10" i="15"/>
  <c r="E18" i="15"/>
  <c r="E26" i="15"/>
  <c r="E34" i="15"/>
  <c r="E42" i="15"/>
  <c r="E6" i="15"/>
  <c r="E14" i="15"/>
  <c r="E22" i="15"/>
  <c r="E30" i="15"/>
  <c r="E38" i="15"/>
  <c r="E46" i="15"/>
  <c r="K3" i="14"/>
  <c r="D5" i="14"/>
  <c r="E5" i="14" s="1"/>
  <c r="D13" i="14"/>
  <c r="E13" i="14" s="1"/>
  <c r="E33" i="14"/>
  <c r="E35" i="14"/>
  <c r="E9" i="14"/>
  <c r="E17" i="14"/>
  <c r="E29" i="14"/>
  <c r="D25" i="14"/>
  <c r="E25" i="14" s="1"/>
  <c r="D21" i="14"/>
  <c r="E21" i="14" s="1"/>
  <c r="E3" i="15"/>
  <c r="E7" i="15"/>
  <c r="E11" i="15"/>
  <c r="E15" i="15"/>
  <c r="E19" i="15"/>
  <c r="E23" i="15"/>
  <c r="E27" i="15"/>
  <c r="E31" i="15"/>
  <c r="E35" i="15"/>
  <c r="E39" i="15"/>
  <c r="E43" i="15"/>
  <c r="D6" i="14"/>
  <c r="E6" i="14" s="1"/>
  <c r="D10" i="14"/>
  <c r="E10" i="14" s="1"/>
  <c r="D14" i="14"/>
  <c r="E14" i="14" s="1"/>
  <c r="D18" i="14"/>
  <c r="E18" i="14" s="1"/>
  <c r="D22" i="14"/>
  <c r="E22" i="14" s="1"/>
  <c r="D26" i="14"/>
  <c r="E26" i="14" s="1"/>
  <c r="D30" i="14"/>
  <c r="E30" i="14" s="1"/>
  <c r="D34" i="14"/>
  <c r="E34" i="14" s="1"/>
  <c r="O8" i="13"/>
  <c r="L4" i="13" s="1"/>
  <c r="E60" i="13"/>
  <c r="F60" i="13" s="1"/>
  <c r="E59" i="13"/>
  <c r="E57" i="13"/>
  <c r="F57" i="13" s="1"/>
  <c r="E56" i="13"/>
  <c r="F56" i="13" s="1"/>
  <c r="E53" i="13"/>
  <c r="F53" i="13" s="1"/>
  <c r="E52" i="13"/>
  <c r="F52" i="13" s="1"/>
  <c r="E51" i="13"/>
  <c r="E49" i="13"/>
  <c r="F49" i="13" s="1"/>
  <c r="E48" i="13"/>
  <c r="F48" i="13" s="1"/>
  <c r="E45" i="13"/>
  <c r="F45" i="13" s="1"/>
  <c r="E44" i="13"/>
  <c r="F44" i="13" s="1"/>
  <c r="E41" i="13"/>
  <c r="F41" i="13" s="1"/>
  <c r="E40" i="13"/>
  <c r="F40" i="13" s="1"/>
  <c r="E39" i="13"/>
  <c r="E37" i="13"/>
  <c r="F37" i="13" s="1"/>
  <c r="E36" i="13"/>
  <c r="F36" i="13" s="1"/>
  <c r="E33" i="13"/>
  <c r="F33" i="13" s="1"/>
  <c r="E32" i="13"/>
  <c r="F32" i="13" s="1"/>
  <c r="E31" i="13"/>
  <c r="E30" i="13"/>
  <c r="E29" i="13"/>
  <c r="F29" i="13" s="1"/>
  <c r="E28" i="13"/>
  <c r="F28" i="13" s="1"/>
  <c r="E25" i="13"/>
  <c r="F25" i="13" s="1"/>
  <c r="E24" i="13"/>
  <c r="F24" i="13" s="1"/>
  <c r="E23" i="13"/>
  <c r="E22" i="13"/>
  <c r="E21" i="13"/>
  <c r="F21" i="13" s="1"/>
  <c r="E20" i="13"/>
  <c r="F20" i="13" s="1"/>
  <c r="E19" i="13"/>
  <c r="E17" i="13"/>
  <c r="F17" i="13" s="1"/>
  <c r="E16" i="13"/>
  <c r="F16" i="13" s="1"/>
  <c r="E15" i="13"/>
  <c r="E14" i="13"/>
  <c r="E13" i="13"/>
  <c r="F13" i="13" s="1"/>
  <c r="E12" i="13"/>
  <c r="F12" i="13" s="1"/>
  <c r="E9" i="13"/>
  <c r="F9" i="13" s="1"/>
  <c r="E8" i="13"/>
  <c r="F8" i="13" s="1"/>
  <c r="E6" i="13"/>
  <c r="E5" i="13"/>
  <c r="F5" i="13" s="1"/>
  <c r="I2" i="14" l="1"/>
  <c r="I1" i="15"/>
  <c r="I2" i="15" s="1"/>
  <c r="H3" i="15" s="1"/>
  <c r="E27" i="13"/>
  <c r="F27" i="13" s="1"/>
  <c r="F15" i="13"/>
  <c r="F23" i="13"/>
  <c r="F31" i="13"/>
  <c r="F39" i="13"/>
  <c r="E47" i="13"/>
  <c r="F47" i="13" s="1"/>
  <c r="E55" i="13"/>
  <c r="F55" i="13" s="1"/>
  <c r="F19" i="13"/>
  <c r="E11" i="13"/>
  <c r="F11" i="13" s="1"/>
  <c r="E35" i="13"/>
  <c r="F35" i="13" s="1"/>
  <c r="E7" i="13"/>
  <c r="F7" i="13" s="1"/>
  <c r="F51" i="13"/>
  <c r="F59" i="13"/>
  <c r="I3" i="14"/>
  <c r="H4" i="14" s="1"/>
  <c r="E43" i="13"/>
  <c r="F43" i="13" s="1"/>
  <c r="L5" i="13"/>
  <c r="F6" i="13"/>
  <c r="F14" i="13"/>
  <c r="F22" i="13"/>
  <c r="F30" i="13"/>
  <c r="E10" i="13"/>
  <c r="F10" i="13" s="1"/>
  <c r="E18" i="13"/>
  <c r="F18" i="13" s="1"/>
  <c r="E26" i="13"/>
  <c r="F26" i="13" s="1"/>
  <c r="E34" i="13"/>
  <c r="F34" i="13" s="1"/>
  <c r="E38" i="13"/>
  <c r="F38" i="13" s="1"/>
  <c r="E42" i="13"/>
  <c r="F42" i="13" s="1"/>
  <c r="E46" i="13"/>
  <c r="F46" i="13" s="1"/>
  <c r="E50" i="13"/>
  <c r="F50" i="13" s="1"/>
  <c r="E54" i="13"/>
  <c r="F54" i="13" s="1"/>
  <c r="E58" i="13"/>
  <c r="F58" i="13" s="1"/>
  <c r="B85" i="10"/>
  <c r="D89" i="10"/>
  <c r="D90" i="10"/>
  <c r="D92" i="10"/>
  <c r="D93" i="10"/>
  <c r="D94" i="10"/>
  <c r="D96" i="10"/>
  <c r="D97" i="10"/>
  <c r="D98" i="10"/>
  <c r="D100" i="10"/>
  <c r="D101" i="10"/>
  <c r="D102" i="10"/>
  <c r="D104" i="10"/>
  <c r="D105" i="10"/>
  <c r="D106" i="10"/>
  <c r="D108" i="10"/>
  <c r="D109" i="10"/>
  <c r="D110" i="10"/>
  <c r="D112" i="10"/>
  <c r="D113" i="10"/>
  <c r="D114" i="10"/>
  <c r="D116" i="10"/>
  <c r="D117" i="10"/>
  <c r="D118" i="10"/>
  <c r="D120" i="10"/>
  <c r="D121" i="10"/>
  <c r="D122" i="10"/>
  <c r="D124" i="10"/>
  <c r="D125" i="10"/>
  <c r="D126" i="10"/>
  <c r="D128" i="10"/>
  <c r="D129" i="10"/>
  <c r="D130" i="10"/>
  <c r="D132" i="10"/>
  <c r="D133" i="10"/>
  <c r="D134" i="10"/>
  <c r="D136" i="10"/>
  <c r="D137" i="10"/>
  <c r="D138" i="10"/>
  <c r="D140" i="10"/>
  <c r="D141" i="10"/>
  <c r="D142" i="10"/>
  <c r="D144" i="10"/>
  <c r="D145" i="10"/>
  <c r="D146" i="10"/>
  <c r="D148" i="10"/>
  <c r="D149" i="10"/>
  <c r="D150" i="10"/>
  <c r="D152" i="10"/>
  <c r="D153" i="10"/>
  <c r="D154" i="10"/>
  <c r="D156" i="10"/>
  <c r="D157" i="10"/>
  <c r="D158" i="10"/>
  <c r="D160" i="10"/>
  <c r="D161" i="10"/>
  <c r="D162" i="10"/>
  <c r="D164" i="10"/>
  <c r="D165" i="10"/>
  <c r="D166" i="10"/>
  <c r="D91" i="10"/>
  <c r="D95" i="10"/>
  <c r="D99" i="10"/>
  <c r="D103" i="10"/>
  <c r="D107" i="10"/>
  <c r="D111" i="10"/>
  <c r="D115" i="10"/>
  <c r="D119" i="10"/>
  <c r="D123" i="10"/>
  <c r="D127" i="10"/>
  <c r="D131" i="10"/>
  <c r="D135" i="10"/>
  <c r="D139" i="10"/>
  <c r="D143" i="10"/>
  <c r="D147" i="10"/>
  <c r="D151" i="10"/>
  <c r="D155" i="10"/>
  <c r="D159" i="10"/>
  <c r="D163" i="10"/>
  <c r="U98" i="10"/>
  <c r="U106" i="10"/>
  <c r="U114" i="10"/>
  <c r="U122" i="10"/>
  <c r="U130" i="10"/>
  <c r="U138" i="10"/>
  <c r="U146" i="10"/>
  <c r="U92" i="10"/>
  <c r="U93" i="10"/>
  <c r="U94" i="10"/>
  <c r="U95" i="10"/>
  <c r="U96" i="10"/>
  <c r="U97" i="10"/>
  <c r="U99" i="10"/>
  <c r="U100" i="10"/>
  <c r="U101" i="10"/>
  <c r="U102" i="10"/>
  <c r="U103" i="10"/>
  <c r="U104" i="10"/>
  <c r="U105" i="10"/>
  <c r="U107" i="10"/>
  <c r="U108" i="10"/>
  <c r="U109" i="10"/>
  <c r="U110" i="10"/>
  <c r="U111" i="10"/>
  <c r="U112" i="10"/>
  <c r="U113" i="10"/>
  <c r="U115" i="10"/>
  <c r="U116" i="10"/>
  <c r="U117" i="10"/>
  <c r="U118" i="10"/>
  <c r="U119" i="10"/>
  <c r="U120" i="10"/>
  <c r="U121" i="10"/>
  <c r="U123" i="10"/>
  <c r="U124" i="10"/>
  <c r="U125" i="10"/>
  <c r="U126" i="10"/>
  <c r="U127" i="10"/>
  <c r="U128" i="10"/>
  <c r="U129" i="10"/>
  <c r="U131" i="10"/>
  <c r="U132" i="10"/>
  <c r="U133" i="10"/>
  <c r="U134" i="10"/>
  <c r="U135" i="10"/>
  <c r="U136" i="10"/>
  <c r="U137" i="10"/>
  <c r="U139" i="10"/>
  <c r="U140" i="10"/>
  <c r="U141" i="10"/>
  <c r="U142" i="10"/>
  <c r="U143" i="10"/>
  <c r="U144" i="10"/>
  <c r="U145" i="10"/>
  <c r="U147" i="10"/>
  <c r="U148" i="10"/>
  <c r="U149" i="10"/>
  <c r="U150" i="10"/>
  <c r="U91" i="10"/>
  <c r="U75" i="6"/>
  <c r="V75" i="6" s="1"/>
  <c r="U76" i="6"/>
  <c r="V76" i="6" s="1"/>
  <c r="U77" i="6"/>
  <c r="V77" i="6" s="1"/>
  <c r="U78" i="6"/>
  <c r="V78" i="6" s="1"/>
  <c r="U79" i="6"/>
  <c r="V79" i="6" s="1"/>
  <c r="U80" i="6"/>
  <c r="V80" i="6" s="1"/>
  <c r="U81" i="6"/>
  <c r="V81" i="6" s="1"/>
  <c r="U82" i="6"/>
  <c r="V82" i="6" s="1"/>
  <c r="U83" i="6"/>
  <c r="V83" i="6" s="1"/>
  <c r="U84" i="6"/>
  <c r="V84" i="6" s="1"/>
  <c r="U85" i="6"/>
  <c r="V85" i="6" s="1"/>
  <c r="U86" i="6"/>
  <c r="V86" i="6" s="1"/>
  <c r="U87" i="6"/>
  <c r="V87" i="6" s="1"/>
  <c r="U88" i="6"/>
  <c r="V88" i="6" s="1"/>
  <c r="U89" i="6"/>
  <c r="V89" i="6" s="1"/>
  <c r="U90" i="6"/>
  <c r="V90" i="6" s="1"/>
  <c r="U91" i="6"/>
  <c r="V91" i="6" s="1"/>
  <c r="U92" i="6"/>
  <c r="V92" i="6" s="1"/>
  <c r="U93" i="6"/>
  <c r="V93" i="6" s="1"/>
  <c r="U94" i="6"/>
  <c r="V94" i="6" s="1"/>
  <c r="U95" i="6"/>
  <c r="V95" i="6" s="1"/>
  <c r="U96" i="6"/>
  <c r="V96" i="6" s="1"/>
  <c r="U97" i="6"/>
  <c r="V97" i="6" s="1"/>
  <c r="U98" i="6"/>
  <c r="V98" i="6" s="1"/>
  <c r="U99" i="6"/>
  <c r="V99" i="6" s="1"/>
  <c r="U100" i="6"/>
  <c r="V100" i="6" s="1"/>
  <c r="U101" i="6"/>
  <c r="V101" i="6" s="1"/>
  <c r="U102" i="6"/>
  <c r="V102" i="6" s="1"/>
  <c r="U103" i="6"/>
  <c r="V103" i="6" s="1"/>
  <c r="U104" i="6"/>
  <c r="V104" i="6" s="1"/>
  <c r="U105" i="6"/>
  <c r="V105" i="6" s="1"/>
  <c r="U106" i="6"/>
  <c r="V106" i="6" s="1"/>
  <c r="U107" i="6"/>
  <c r="V107" i="6" s="1"/>
  <c r="U108" i="6"/>
  <c r="V108" i="6" s="1"/>
  <c r="U109" i="6"/>
  <c r="V109" i="6" s="1"/>
  <c r="U110" i="6"/>
  <c r="V110" i="6" s="1"/>
  <c r="U111" i="6"/>
  <c r="V111" i="6" s="1"/>
  <c r="U112" i="6"/>
  <c r="V112" i="6" s="1"/>
  <c r="U113" i="6"/>
  <c r="V113" i="6" s="1"/>
  <c r="U114" i="6"/>
  <c r="V114" i="6" s="1"/>
  <c r="U115" i="6"/>
  <c r="V115" i="6" s="1"/>
  <c r="U116" i="6"/>
  <c r="V116" i="6" s="1"/>
  <c r="U117" i="6"/>
  <c r="V117" i="6" s="1"/>
  <c r="U118" i="6"/>
  <c r="V118" i="6" s="1"/>
  <c r="U119" i="6"/>
  <c r="V119" i="6" s="1"/>
  <c r="U120" i="6"/>
  <c r="V120" i="6" s="1"/>
  <c r="U121" i="6"/>
  <c r="V121" i="6" s="1"/>
  <c r="U122" i="6"/>
  <c r="V122" i="6" s="1"/>
  <c r="U123" i="6"/>
  <c r="V123" i="6" s="1"/>
  <c r="U124" i="6"/>
  <c r="V124" i="6" s="1"/>
  <c r="U125" i="6"/>
  <c r="V125" i="6" s="1"/>
  <c r="U126" i="6"/>
  <c r="V126" i="6" s="1"/>
  <c r="U127" i="6"/>
  <c r="V127" i="6" s="1"/>
  <c r="U128" i="6"/>
  <c r="V128" i="6" s="1"/>
  <c r="U129" i="6"/>
  <c r="V129" i="6" s="1"/>
  <c r="U130" i="6"/>
  <c r="V130" i="6" s="1"/>
  <c r="U131" i="6"/>
  <c r="V131" i="6" s="1"/>
  <c r="U132" i="6"/>
  <c r="V132" i="6" s="1"/>
  <c r="U74" i="6"/>
  <c r="V74" i="6" s="1"/>
  <c r="T133" i="6"/>
  <c r="V53" i="5"/>
  <c r="V58" i="5"/>
  <c r="V61" i="5"/>
  <c r="V66" i="5"/>
  <c r="V69" i="5"/>
  <c r="V74" i="5"/>
  <c r="V77" i="5"/>
  <c r="V51" i="5"/>
  <c r="V52" i="5"/>
  <c r="V54" i="5"/>
  <c r="V55" i="5"/>
  <c r="V56" i="5"/>
  <c r="V57" i="5"/>
  <c r="V59" i="5"/>
  <c r="V60" i="5"/>
  <c r="V62" i="5"/>
  <c r="V63" i="5"/>
  <c r="V64" i="5"/>
  <c r="V65" i="5"/>
  <c r="V67" i="5"/>
  <c r="V68" i="5"/>
  <c r="V70" i="5"/>
  <c r="V71" i="5"/>
  <c r="V72" i="5"/>
  <c r="V73" i="5"/>
  <c r="V75" i="5"/>
  <c r="V76" i="5"/>
  <c r="V78" i="5"/>
  <c r="V79" i="5"/>
  <c r="V80" i="5"/>
  <c r="V81" i="5"/>
  <c r="V50" i="5"/>
  <c r="U45" i="4"/>
  <c r="V45" i="4" s="1"/>
  <c r="U46" i="4"/>
  <c r="V46" i="4" s="1"/>
  <c r="U47" i="4"/>
  <c r="V47" i="4" s="1"/>
  <c r="U48" i="4"/>
  <c r="V48" i="4" s="1"/>
  <c r="U49" i="4"/>
  <c r="V49" i="4" s="1"/>
  <c r="U50" i="4"/>
  <c r="V50" i="4" s="1"/>
  <c r="U51" i="4"/>
  <c r="V51" i="4" s="1"/>
  <c r="U52" i="4"/>
  <c r="V52" i="4" s="1"/>
  <c r="U53" i="4"/>
  <c r="V53" i="4" s="1"/>
  <c r="U54" i="4"/>
  <c r="V54" i="4" s="1"/>
  <c r="U55" i="4"/>
  <c r="V55" i="4" s="1"/>
  <c r="U56" i="4"/>
  <c r="V56" i="4" s="1"/>
  <c r="U57" i="4"/>
  <c r="V57" i="4" s="1"/>
  <c r="U58" i="4"/>
  <c r="V58" i="4" s="1"/>
  <c r="U59" i="4"/>
  <c r="V59" i="4" s="1"/>
  <c r="U60" i="4"/>
  <c r="V60" i="4" s="1"/>
  <c r="U61" i="4"/>
  <c r="V61" i="4" s="1"/>
  <c r="U62" i="4"/>
  <c r="V62" i="4" s="1"/>
  <c r="U63" i="4"/>
  <c r="V63" i="4" s="1"/>
  <c r="U64" i="4"/>
  <c r="V64" i="4" s="1"/>
  <c r="U65" i="4"/>
  <c r="V65" i="4" s="1"/>
  <c r="U66" i="4"/>
  <c r="V66" i="4" s="1"/>
  <c r="U67" i="4"/>
  <c r="V67" i="4" s="1"/>
  <c r="U68" i="4"/>
  <c r="V68" i="4" s="1"/>
  <c r="U69" i="4"/>
  <c r="V69" i="4" s="1"/>
  <c r="U70" i="4"/>
  <c r="V70" i="4" s="1"/>
  <c r="U71" i="4"/>
  <c r="V71" i="4" s="1"/>
  <c r="U72" i="4"/>
  <c r="V72" i="4" s="1"/>
  <c r="U73" i="4"/>
  <c r="V73" i="4" s="1"/>
  <c r="U74" i="4"/>
  <c r="V74" i="4" s="1"/>
  <c r="U44" i="4"/>
  <c r="V44" i="4" s="1"/>
  <c r="T75" i="4"/>
  <c r="V41" i="3"/>
  <c r="V43" i="3"/>
  <c r="V45" i="3"/>
  <c r="V47" i="3"/>
  <c r="V49" i="3"/>
  <c r="V51" i="3"/>
  <c r="V53" i="3"/>
  <c r="V55" i="3"/>
  <c r="V57" i="3"/>
  <c r="V59" i="3"/>
  <c r="V61" i="3"/>
  <c r="V63" i="3"/>
  <c r="V40" i="3"/>
  <c r="V42" i="3"/>
  <c r="V44" i="3"/>
  <c r="V46" i="3"/>
  <c r="V48" i="3"/>
  <c r="V50" i="3"/>
  <c r="V52" i="3"/>
  <c r="V54" i="3"/>
  <c r="V56" i="3"/>
  <c r="V58" i="3"/>
  <c r="V60" i="3"/>
  <c r="V62" i="3"/>
  <c r="V39" i="3"/>
  <c r="U61" i="2"/>
  <c r="V61" i="2" s="1"/>
  <c r="U62" i="2"/>
  <c r="V62" i="2" s="1"/>
  <c r="U63" i="2"/>
  <c r="V63" i="2" s="1"/>
  <c r="U64" i="2"/>
  <c r="V64" i="2" s="1"/>
  <c r="U65" i="2"/>
  <c r="V65" i="2" s="1"/>
  <c r="U66" i="2"/>
  <c r="V66" i="2" s="1"/>
  <c r="U67" i="2"/>
  <c r="V67" i="2" s="1"/>
  <c r="U68" i="2"/>
  <c r="V68" i="2" s="1"/>
  <c r="U69" i="2"/>
  <c r="V69" i="2" s="1"/>
  <c r="U70" i="2"/>
  <c r="V70" i="2" s="1"/>
  <c r="U71" i="2"/>
  <c r="V71" i="2" s="1"/>
  <c r="U72" i="2"/>
  <c r="V72" i="2" s="1"/>
  <c r="U73" i="2"/>
  <c r="V73" i="2" s="1"/>
  <c r="U74" i="2"/>
  <c r="V74" i="2" s="1"/>
  <c r="U75" i="2"/>
  <c r="V75" i="2" s="1"/>
  <c r="U76" i="2"/>
  <c r="V76" i="2" s="1"/>
  <c r="U77" i="2"/>
  <c r="V77" i="2" s="1"/>
  <c r="U78" i="2"/>
  <c r="V78" i="2" s="1"/>
  <c r="U79" i="2"/>
  <c r="V79" i="2" s="1"/>
  <c r="U80" i="2"/>
  <c r="V80" i="2" s="1"/>
  <c r="U81" i="2"/>
  <c r="V81" i="2" s="1"/>
  <c r="U82" i="2"/>
  <c r="V82" i="2" s="1"/>
  <c r="U83" i="2"/>
  <c r="V83" i="2" s="1"/>
  <c r="U84" i="2"/>
  <c r="V84" i="2" s="1"/>
  <c r="U85" i="2"/>
  <c r="V85" i="2" s="1"/>
  <c r="U86" i="2"/>
  <c r="V86" i="2" s="1"/>
  <c r="U87" i="2"/>
  <c r="V87" i="2" s="1"/>
  <c r="U88" i="2"/>
  <c r="V88" i="2" s="1"/>
  <c r="U89" i="2"/>
  <c r="V89" i="2" s="1"/>
  <c r="U90" i="2"/>
  <c r="V90" i="2" s="1"/>
  <c r="U91" i="2"/>
  <c r="V91" i="2" s="1"/>
  <c r="U92" i="2"/>
  <c r="V92" i="2" s="1"/>
  <c r="U93" i="2"/>
  <c r="V93" i="2" s="1"/>
  <c r="U94" i="2"/>
  <c r="V94" i="2" s="1"/>
  <c r="U95" i="2"/>
  <c r="V95" i="2" s="1"/>
  <c r="U96" i="2"/>
  <c r="V96" i="2" s="1"/>
  <c r="U97" i="2"/>
  <c r="V97" i="2" s="1"/>
  <c r="U98" i="2"/>
  <c r="V98" i="2" s="1"/>
  <c r="U99" i="2"/>
  <c r="V99" i="2" s="1"/>
  <c r="U100" i="2"/>
  <c r="V100" i="2" s="1"/>
  <c r="U101" i="2"/>
  <c r="V101" i="2" s="1"/>
  <c r="U102" i="2"/>
  <c r="V102" i="2" s="1"/>
  <c r="U103" i="2"/>
  <c r="V103" i="2" s="1"/>
  <c r="U104" i="2"/>
  <c r="V104" i="2" s="1"/>
  <c r="U105" i="2"/>
  <c r="V105" i="2" s="1"/>
  <c r="U106" i="2"/>
  <c r="V106" i="2" s="1"/>
  <c r="U60" i="2"/>
  <c r="V60" i="2" s="1"/>
  <c r="T56" i="2" s="1"/>
  <c r="T107" i="2"/>
  <c r="S70" i="6" l="1"/>
  <c r="S71" i="6" s="1"/>
  <c r="S40" i="4"/>
  <c r="S35" i="3"/>
  <c r="R87" i="10"/>
  <c r="R88" i="10" s="1"/>
  <c r="S46" i="5"/>
  <c r="S47" i="5" s="1"/>
  <c r="J3" i="13"/>
  <c r="J4" i="13" s="1"/>
  <c r="I5" i="13" s="1"/>
  <c r="S36" i="3"/>
  <c r="S41" i="4"/>
  <c r="T57" i="2"/>
  <c r="V64" i="1" l="1"/>
  <c r="V68" i="1"/>
  <c r="V72" i="1"/>
  <c r="V76" i="1"/>
  <c r="V80" i="1"/>
  <c r="V84" i="1"/>
  <c r="V88" i="1"/>
  <c r="V92" i="1"/>
  <c r="V96" i="1"/>
  <c r="V100" i="1"/>
  <c r="V61" i="1"/>
  <c r="V62" i="1"/>
  <c r="V63" i="1"/>
  <c r="V65" i="1"/>
  <c r="V66" i="1"/>
  <c r="V67" i="1"/>
  <c r="V69" i="1"/>
  <c r="V70" i="1"/>
  <c r="V71" i="1"/>
  <c r="V73" i="1"/>
  <c r="V74" i="1"/>
  <c r="V75" i="1"/>
  <c r="V77" i="1"/>
  <c r="V78" i="1"/>
  <c r="V79" i="1"/>
  <c r="V81" i="1"/>
  <c r="V82" i="1"/>
  <c r="V83" i="1"/>
  <c r="V85" i="1"/>
  <c r="V86" i="1"/>
  <c r="V87" i="1"/>
  <c r="V89" i="1"/>
  <c r="V90" i="1"/>
  <c r="V91" i="1"/>
  <c r="V93" i="1"/>
  <c r="V94" i="1"/>
  <c r="V95" i="1"/>
  <c r="V97" i="1"/>
  <c r="V98" i="1"/>
  <c r="V99" i="1"/>
  <c r="V101" i="1"/>
  <c r="V102" i="1"/>
  <c r="V103" i="1"/>
  <c r="S57" i="1" l="1"/>
  <c r="S58" i="1" s="1"/>
  <c r="M88" i="6" l="1"/>
  <c r="M95" i="6"/>
  <c r="M111" i="6"/>
  <c r="M112" i="6"/>
  <c r="L75" i="6"/>
  <c r="L76" i="6"/>
  <c r="L77" i="6"/>
  <c r="L78" i="6"/>
  <c r="L79" i="6"/>
  <c r="L80" i="6"/>
  <c r="L81" i="6"/>
  <c r="M81" i="6" s="1"/>
  <c r="L82" i="6"/>
  <c r="L83" i="6"/>
  <c r="L84" i="6"/>
  <c r="L85" i="6"/>
  <c r="L86" i="6"/>
  <c r="L87" i="6"/>
  <c r="M87" i="6" s="1"/>
  <c r="L88" i="6"/>
  <c r="L89" i="6"/>
  <c r="M89" i="6" s="1"/>
  <c r="L90" i="6"/>
  <c r="L91" i="6"/>
  <c r="L92" i="6"/>
  <c r="L93" i="6"/>
  <c r="L94" i="6"/>
  <c r="L95" i="6"/>
  <c r="L96" i="6"/>
  <c r="L97" i="6"/>
  <c r="M97" i="6" s="1"/>
  <c r="L98" i="6"/>
  <c r="L99" i="6"/>
  <c r="L100" i="6"/>
  <c r="L101" i="6"/>
  <c r="L102" i="6"/>
  <c r="L103" i="6"/>
  <c r="M103" i="6" s="1"/>
  <c r="L104" i="6"/>
  <c r="L105" i="6"/>
  <c r="M105" i="6" s="1"/>
  <c r="L106" i="6"/>
  <c r="L107" i="6"/>
  <c r="L108" i="6"/>
  <c r="L109" i="6"/>
  <c r="L110" i="6"/>
  <c r="L111" i="6"/>
  <c r="L112" i="6"/>
  <c r="L113" i="6"/>
  <c r="M113" i="6" s="1"/>
  <c r="L114" i="6"/>
  <c r="L115" i="6"/>
  <c r="L116" i="6"/>
  <c r="M116" i="6" s="1"/>
  <c r="L117" i="6"/>
  <c r="L118" i="6"/>
  <c r="L119" i="6"/>
  <c r="L120" i="6"/>
  <c r="L121" i="6"/>
  <c r="M121" i="6" s="1"/>
  <c r="L122" i="6"/>
  <c r="L123" i="6"/>
  <c r="L124" i="6"/>
  <c r="L125" i="6"/>
  <c r="L126" i="6"/>
  <c r="L127" i="6"/>
  <c r="M127" i="6" s="1"/>
  <c r="L128" i="6"/>
  <c r="M128" i="6" s="1"/>
  <c r="L129" i="6"/>
  <c r="M129" i="6" s="1"/>
  <c r="L130" i="6"/>
  <c r="L131" i="6"/>
  <c r="L132" i="6"/>
  <c r="N84" i="6" l="1"/>
  <c r="M92" i="6"/>
  <c r="N92" i="6" s="1"/>
  <c r="N132" i="6"/>
  <c r="M132" i="6"/>
  <c r="M108" i="6"/>
  <c r="N108" i="6" s="1"/>
  <c r="N128" i="6"/>
  <c r="N96" i="6"/>
  <c r="N88" i="6"/>
  <c r="N80" i="6"/>
  <c r="M104" i="6"/>
  <c r="N104" i="6" s="1"/>
  <c r="M84" i="6"/>
  <c r="N111" i="6"/>
  <c r="N87" i="6"/>
  <c r="M124" i="6"/>
  <c r="N124" i="6" s="1"/>
  <c r="M80" i="6"/>
  <c r="N120" i="6"/>
  <c r="N127" i="6"/>
  <c r="N95" i="6"/>
  <c r="M120" i="6"/>
  <c r="M100" i="6"/>
  <c r="N100" i="6" s="1"/>
  <c r="M79" i="6"/>
  <c r="N79" i="6" s="1"/>
  <c r="N116" i="6"/>
  <c r="N112" i="6"/>
  <c r="N119" i="6"/>
  <c r="N103" i="6"/>
  <c r="M119" i="6"/>
  <c r="M96" i="6"/>
  <c r="M76" i="6"/>
  <c r="N76" i="6" s="1"/>
  <c r="N77" i="6"/>
  <c r="N129" i="6"/>
  <c r="N121" i="6"/>
  <c r="N113" i="6"/>
  <c r="N105" i="6"/>
  <c r="N97" i="6"/>
  <c r="N89" i="6"/>
  <c r="N81" i="6"/>
  <c r="M126" i="6"/>
  <c r="N126" i="6" s="1"/>
  <c r="M118" i="6"/>
  <c r="N118" i="6" s="1"/>
  <c r="M110" i="6"/>
  <c r="N110" i="6" s="1"/>
  <c r="M102" i="6"/>
  <c r="N102" i="6" s="1"/>
  <c r="M94" i="6"/>
  <c r="N94" i="6" s="1"/>
  <c r="M86" i="6"/>
  <c r="N86" i="6" s="1"/>
  <c r="M78" i="6"/>
  <c r="N78" i="6" s="1"/>
  <c r="M125" i="6"/>
  <c r="N125" i="6" s="1"/>
  <c r="M117" i="6"/>
  <c r="N117" i="6" s="1"/>
  <c r="M109" i="6"/>
  <c r="N109" i="6" s="1"/>
  <c r="M101" i="6"/>
  <c r="N101" i="6" s="1"/>
  <c r="M93" i="6"/>
  <c r="N93" i="6" s="1"/>
  <c r="M85" i="6"/>
  <c r="N85" i="6" s="1"/>
  <c r="M77" i="6"/>
  <c r="M131" i="6"/>
  <c r="N131" i="6" s="1"/>
  <c r="M123" i="6"/>
  <c r="N123" i="6" s="1"/>
  <c r="M115" i="6"/>
  <c r="N115" i="6" s="1"/>
  <c r="M107" i="6"/>
  <c r="N107" i="6" s="1"/>
  <c r="M99" i="6"/>
  <c r="N99" i="6" s="1"/>
  <c r="M91" i="6"/>
  <c r="N91" i="6" s="1"/>
  <c r="M83" i="6"/>
  <c r="N83" i="6" s="1"/>
  <c r="M75" i="6"/>
  <c r="N75" i="6" s="1"/>
  <c r="M130" i="6"/>
  <c r="N130" i="6" s="1"/>
  <c r="M122" i="6"/>
  <c r="N122" i="6" s="1"/>
  <c r="M114" i="6"/>
  <c r="N114" i="6" s="1"/>
  <c r="M106" i="6"/>
  <c r="N106" i="6" s="1"/>
  <c r="M98" i="6"/>
  <c r="N98" i="6" s="1"/>
  <c r="M90" i="6"/>
  <c r="N90" i="6" s="1"/>
  <c r="M82" i="6"/>
  <c r="N82" i="6" s="1"/>
  <c r="L74" i="6" l="1"/>
  <c r="K133" i="6"/>
  <c r="M75" i="5"/>
  <c r="M52" i="5"/>
  <c r="N52" i="5" s="1"/>
  <c r="M56" i="5"/>
  <c r="N56" i="5" s="1"/>
  <c r="M59" i="5"/>
  <c r="M60" i="5"/>
  <c r="N60" i="5" s="1"/>
  <c r="M64" i="5"/>
  <c r="N64" i="5" s="1"/>
  <c r="M67" i="5"/>
  <c r="M68" i="5"/>
  <c r="N68" i="5" s="1"/>
  <c r="M72" i="5"/>
  <c r="N72" i="5" s="1"/>
  <c r="M76" i="5"/>
  <c r="N76" i="5" s="1"/>
  <c r="M80" i="5"/>
  <c r="N80" i="5" s="1"/>
  <c r="M48" i="4"/>
  <c r="M49" i="4"/>
  <c r="N49" i="4" s="1"/>
  <c r="M53" i="4"/>
  <c r="N53" i="4" s="1"/>
  <c r="M61" i="4"/>
  <c r="N61" i="4" s="1"/>
  <c r="M69" i="4"/>
  <c r="N69" i="4" s="1"/>
  <c r="M72" i="4"/>
  <c r="N72" i="4" s="1"/>
  <c r="L45" i="4"/>
  <c r="L46" i="4"/>
  <c r="L47" i="4"/>
  <c r="M47" i="4" s="1"/>
  <c r="L48" i="4"/>
  <c r="L49" i="4"/>
  <c r="L50" i="4"/>
  <c r="L51" i="4"/>
  <c r="L52" i="4"/>
  <c r="L53" i="4"/>
  <c r="L54" i="4"/>
  <c r="M54" i="4" s="1"/>
  <c r="L55" i="4"/>
  <c r="M55" i="4" s="1"/>
  <c r="L56" i="4"/>
  <c r="M56" i="4" s="1"/>
  <c r="N56" i="4" s="1"/>
  <c r="L57" i="4"/>
  <c r="M57" i="4" s="1"/>
  <c r="N57" i="4" s="1"/>
  <c r="L58" i="4"/>
  <c r="L59" i="4"/>
  <c r="L60" i="4"/>
  <c r="L61" i="4"/>
  <c r="L62" i="4"/>
  <c r="M62" i="4" s="1"/>
  <c r="L63" i="4"/>
  <c r="M63" i="4" s="1"/>
  <c r="L64" i="4"/>
  <c r="M64" i="4" s="1"/>
  <c r="N64" i="4" s="1"/>
  <c r="L65" i="4"/>
  <c r="M65" i="4" s="1"/>
  <c r="N65" i="4" s="1"/>
  <c r="L66" i="4"/>
  <c r="L67" i="4"/>
  <c r="L68" i="4"/>
  <c r="L69" i="4"/>
  <c r="L70" i="4"/>
  <c r="M70" i="4" s="1"/>
  <c r="L71" i="4"/>
  <c r="M71" i="4" s="1"/>
  <c r="L72" i="4"/>
  <c r="L73" i="4"/>
  <c r="M73" i="4" s="1"/>
  <c r="N73" i="4" s="1"/>
  <c r="L74" i="4"/>
  <c r="L44" i="4"/>
  <c r="K75" i="4"/>
  <c r="M42" i="3"/>
  <c r="N42" i="3" s="1"/>
  <c r="M44" i="3"/>
  <c r="N44" i="3" s="1"/>
  <c r="M46" i="3"/>
  <c r="N46" i="3" s="1"/>
  <c r="M48" i="3"/>
  <c r="M50" i="3"/>
  <c r="N50" i="3" s="1"/>
  <c r="M52" i="3"/>
  <c r="N52" i="3" s="1"/>
  <c r="M54" i="3"/>
  <c r="N54" i="3" s="1"/>
  <c r="M56" i="3"/>
  <c r="N56" i="3" s="1"/>
  <c r="M58" i="3"/>
  <c r="N58" i="3" s="1"/>
  <c r="M60" i="3"/>
  <c r="M62" i="3"/>
  <c r="N62" i="3" s="1"/>
  <c r="M43" i="3"/>
  <c r="M45" i="3"/>
  <c r="M47" i="3"/>
  <c r="N48" i="3"/>
  <c r="M49" i="3"/>
  <c r="M51" i="3"/>
  <c r="M53" i="3"/>
  <c r="M55" i="3"/>
  <c r="M57" i="3"/>
  <c r="M59" i="3"/>
  <c r="N60" i="3"/>
  <c r="M61" i="3"/>
  <c r="M63" i="3"/>
  <c r="M73" i="2"/>
  <c r="L61" i="2"/>
  <c r="L62" i="2"/>
  <c r="M62" i="2" s="1"/>
  <c r="L63" i="2"/>
  <c r="M63" i="2" s="1"/>
  <c r="L64" i="2"/>
  <c r="M64" i="2" s="1"/>
  <c r="L65" i="2"/>
  <c r="M65" i="2" s="1"/>
  <c r="L66" i="2"/>
  <c r="M66" i="2" s="1"/>
  <c r="L67" i="2"/>
  <c r="L68" i="2"/>
  <c r="L69" i="2"/>
  <c r="L70" i="2"/>
  <c r="M70" i="2" s="1"/>
  <c r="L71" i="2"/>
  <c r="M71" i="2" s="1"/>
  <c r="L72" i="2"/>
  <c r="M72" i="2" s="1"/>
  <c r="L73" i="2"/>
  <c r="L74" i="2"/>
  <c r="M74" i="2" s="1"/>
  <c r="L75" i="2"/>
  <c r="L76" i="2"/>
  <c r="L77" i="2"/>
  <c r="L78" i="2"/>
  <c r="M78" i="2" s="1"/>
  <c r="L79" i="2"/>
  <c r="M79" i="2" s="1"/>
  <c r="L80" i="2"/>
  <c r="M80" i="2" s="1"/>
  <c r="L81" i="2"/>
  <c r="M81" i="2" s="1"/>
  <c r="L82" i="2"/>
  <c r="M82" i="2" s="1"/>
  <c r="L83" i="2"/>
  <c r="L84" i="2"/>
  <c r="L85" i="2"/>
  <c r="L86" i="2"/>
  <c r="M86" i="2" s="1"/>
  <c r="L87" i="2"/>
  <c r="M87" i="2" s="1"/>
  <c r="L88" i="2"/>
  <c r="M88" i="2" s="1"/>
  <c r="L89" i="2"/>
  <c r="L90" i="2"/>
  <c r="M90" i="2" s="1"/>
  <c r="L91" i="2"/>
  <c r="L92" i="2"/>
  <c r="L93" i="2"/>
  <c r="L94" i="2"/>
  <c r="M94" i="2" s="1"/>
  <c r="L95" i="2"/>
  <c r="M95" i="2" s="1"/>
  <c r="L96" i="2"/>
  <c r="M96" i="2" s="1"/>
  <c r="L97" i="2"/>
  <c r="M97" i="2" s="1"/>
  <c r="L98" i="2"/>
  <c r="M98" i="2" s="1"/>
  <c r="L99" i="2"/>
  <c r="L100" i="2"/>
  <c r="L101" i="2"/>
  <c r="L102" i="2"/>
  <c r="M102" i="2" s="1"/>
  <c r="L103" i="2"/>
  <c r="M103" i="2" s="1"/>
  <c r="L104" i="2"/>
  <c r="M104" i="2" s="1"/>
  <c r="L105" i="2"/>
  <c r="M105" i="2" s="1"/>
  <c r="L106" i="2"/>
  <c r="M106" i="2" s="1"/>
  <c r="L60" i="2"/>
  <c r="K107" i="2"/>
  <c r="L75" i="1"/>
  <c r="L64" i="1"/>
  <c r="L67" i="1"/>
  <c r="L68" i="1"/>
  <c r="L72" i="1"/>
  <c r="L76" i="1"/>
  <c r="L80" i="1"/>
  <c r="L81" i="1"/>
  <c r="L83" i="1"/>
  <c r="L84" i="1"/>
  <c r="L88" i="1"/>
  <c r="L89" i="1"/>
  <c r="L91" i="1"/>
  <c r="L92" i="1"/>
  <c r="L96" i="1"/>
  <c r="L97" i="1"/>
  <c r="L99" i="1"/>
  <c r="L100" i="1"/>
  <c r="L61" i="1"/>
  <c r="M61" i="1" s="1"/>
  <c r="M51" i="5"/>
  <c r="N51" i="5" s="1"/>
  <c r="M45" i="4"/>
  <c r="N45" i="4" s="1"/>
  <c r="M41" i="3"/>
  <c r="M40" i="3"/>
  <c r="N40" i="3" s="1"/>
  <c r="N69" i="2" l="1"/>
  <c r="N61" i="2"/>
  <c r="M77" i="2"/>
  <c r="N77" i="2" s="1"/>
  <c r="M101" i="2"/>
  <c r="N101" i="2" s="1"/>
  <c r="M69" i="2"/>
  <c r="N48" i="4"/>
  <c r="N105" i="2"/>
  <c r="N97" i="2"/>
  <c r="N89" i="2"/>
  <c r="N81" i="2"/>
  <c r="N73" i="2"/>
  <c r="N65" i="2"/>
  <c r="M93" i="2"/>
  <c r="N93" i="2" s="1"/>
  <c r="M61" i="2"/>
  <c r="M89" i="2"/>
  <c r="M85" i="2"/>
  <c r="N85" i="2" s="1"/>
  <c r="N84" i="2"/>
  <c r="N67" i="2"/>
  <c r="M100" i="2"/>
  <c r="N100" i="2" s="1"/>
  <c r="M92" i="2"/>
  <c r="N92" i="2" s="1"/>
  <c r="M84" i="2"/>
  <c r="M76" i="2"/>
  <c r="N76" i="2" s="1"/>
  <c r="M68" i="2"/>
  <c r="N68" i="2" s="1"/>
  <c r="N106" i="2"/>
  <c r="N98" i="2"/>
  <c r="N90" i="2"/>
  <c r="N82" i="2"/>
  <c r="N74" i="2"/>
  <c r="N66" i="2"/>
  <c r="M68" i="4"/>
  <c r="N68" i="4" s="1"/>
  <c r="M60" i="4"/>
  <c r="N60" i="4" s="1"/>
  <c r="M52" i="4"/>
  <c r="N52" i="4" s="1"/>
  <c r="M99" i="2"/>
  <c r="N99" i="2" s="1"/>
  <c r="M91" i="2"/>
  <c r="N91" i="2" s="1"/>
  <c r="M83" i="2"/>
  <c r="N83" i="2" s="1"/>
  <c r="M75" i="2"/>
  <c r="N75" i="2" s="1"/>
  <c r="M67" i="2"/>
  <c r="M67" i="4"/>
  <c r="N67" i="4" s="1"/>
  <c r="M59" i="4"/>
  <c r="N59" i="4" s="1"/>
  <c r="M51" i="4"/>
  <c r="N51" i="4" s="1"/>
  <c r="N71" i="4"/>
  <c r="N63" i="4"/>
  <c r="N55" i="4"/>
  <c r="N47" i="4"/>
  <c r="N104" i="2"/>
  <c r="N96" i="2"/>
  <c r="N88" i="2"/>
  <c r="N80" i="2"/>
  <c r="N72" i="2"/>
  <c r="N64" i="2"/>
  <c r="M74" i="4"/>
  <c r="N74" i="4" s="1"/>
  <c r="M66" i="4"/>
  <c r="N66" i="4" s="1"/>
  <c r="M58" i="4"/>
  <c r="N58" i="4" s="1"/>
  <c r="M50" i="4"/>
  <c r="N50" i="4" s="1"/>
  <c r="N70" i="4"/>
  <c r="N62" i="4"/>
  <c r="N54" i="4"/>
  <c r="N95" i="2"/>
  <c r="N87" i="2"/>
  <c r="N79" i="2"/>
  <c r="N71" i="2"/>
  <c r="N63" i="2"/>
  <c r="N102" i="2"/>
  <c r="N94" i="2"/>
  <c r="N86" i="2"/>
  <c r="N78" i="2"/>
  <c r="N70" i="2"/>
  <c r="N62" i="2"/>
  <c r="N103" i="2"/>
  <c r="N75" i="5"/>
  <c r="N67" i="5"/>
  <c r="N59" i="5"/>
  <c r="M79" i="5"/>
  <c r="N79" i="5" s="1"/>
  <c r="M71" i="5"/>
  <c r="N71" i="5" s="1"/>
  <c r="M63" i="5"/>
  <c r="N63" i="5" s="1"/>
  <c r="M55" i="5"/>
  <c r="N55" i="5" s="1"/>
  <c r="N61" i="3"/>
  <c r="N57" i="3"/>
  <c r="N53" i="3"/>
  <c r="N49" i="3"/>
  <c r="N45" i="3"/>
  <c r="N63" i="3"/>
  <c r="N59" i="3"/>
  <c r="N55" i="3"/>
  <c r="N51" i="3"/>
  <c r="N47" i="3"/>
  <c r="N43" i="3"/>
  <c r="L73" i="1"/>
  <c r="M73" i="1" s="1"/>
  <c r="L65" i="1"/>
  <c r="M65" i="1" s="1"/>
  <c r="M97" i="1"/>
  <c r="M89" i="1"/>
  <c r="M81" i="1"/>
  <c r="M99" i="1"/>
  <c r="M91" i="1"/>
  <c r="M83" i="1"/>
  <c r="M75" i="1"/>
  <c r="M67" i="1"/>
  <c r="L103" i="1"/>
  <c r="M103" i="1" s="1"/>
  <c r="L95" i="1"/>
  <c r="M95" i="1" s="1"/>
  <c r="L87" i="1"/>
  <c r="M87" i="1" s="1"/>
  <c r="L79" i="1"/>
  <c r="M79" i="1" s="1"/>
  <c r="L71" i="1"/>
  <c r="M71" i="1" s="1"/>
  <c r="L101" i="1"/>
  <c r="M101" i="1" s="1"/>
  <c r="L93" i="1"/>
  <c r="M93" i="1" s="1"/>
  <c r="L85" i="1"/>
  <c r="M85" i="1" s="1"/>
  <c r="L77" i="1"/>
  <c r="M77" i="1" s="1"/>
  <c r="L69" i="1"/>
  <c r="M69" i="1" s="1"/>
  <c r="M100" i="1"/>
  <c r="M96" i="1"/>
  <c r="M92" i="1"/>
  <c r="M88" i="1"/>
  <c r="M84" i="1"/>
  <c r="M80" i="1"/>
  <c r="M76" i="1"/>
  <c r="M72" i="1"/>
  <c r="M68" i="1"/>
  <c r="M64" i="1"/>
  <c r="L102" i="1"/>
  <c r="M102" i="1" s="1"/>
  <c r="L98" i="1"/>
  <c r="M98" i="1" s="1"/>
  <c r="L94" i="1"/>
  <c r="M94" i="1" s="1"/>
  <c r="L90" i="1"/>
  <c r="M90" i="1" s="1"/>
  <c r="L86" i="1"/>
  <c r="M86" i="1" s="1"/>
  <c r="L82" i="1"/>
  <c r="M82" i="1" s="1"/>
  <c r="L78" i="1"/>
  <c r="M78" i="1" s="1"/>
  <c r="L74" i="1"/>
  <c r="M74" i="1" s="1"/>
  <c r="L70" i="1"/>
  <c r="M70" i="1" s="1"/>
  <c r="L66" i="1"/>
  <c r="M66" i="1" s="1"/>
  <c r="M78" i="5"/>
  <c r="N78" i="5" s="1"/>
  <c r="M74" i="5"/>
  <c r="N74" i="5" s="1"/>
  <c r="M70" i="5"/>
  <c r="N70" i="5" s="1"/>
  <c r="M66" i="5"/>
  <c r="N66" i="5" s="1"/>
  <c r="M62" i="5"/>
  <c r="N62" i="5" s="1"/>
  <c r="M58" i="5"/>
  <c r="N58" i="5" s="1"/>
  <c r="M54" i="5"/>
  <c r="N54" i="5" s="1"/>
  <c r="M77" i="5"/>
  <c r="N77" i="5" s="1"/>
  <c r="M73" i="5"/>
  <c r="N73" i="5" s="1"/>
  <c r="M69" i="5"/>
  <c r="N69" i="5" s="1"/>
  <c r="M65" i="5"/>
  <c r="N65" i="5" s="1"/>
  <c r="M61" i="5"/>
  <c r="N61" i="5" s="1"/>
  <c r="M57" i="5"/>
  <c r="N57" i="5" s="1"/>
  <c r="M53" i="5"/>
  <c r="N53" i="5" s="1"/>
  <c r="M74" i="6"/>
  <c r="N74" i="6" s="1"/>
  <c r="R72" i="6" s="1"/>
  <c r="M50" i="5"/>
  <c r="N50" i="5" s="1"/>
  <c r="M49" i="5"/>
  <c r="N49" i="5" s="1"/>
  <c r="M44" i="4"/>
  <c r="N44" i="4" s="1"/>
  <c r="M46" i="4"/>
  <c r="N46" i="4" s="1"/>
  <c r="M39" i="3"/>
  <c r="N39" i="3" s="1"/>
  <c r="N41" i="3"/>
  <c r="M60" i="2"/>
  <c r="N60" i="2" s="1"/>
  <c r="L63" i="1"/>
  <c r="M63" i="1" s="1"/>
  <c r="L62" i="1"/>
  <c r="M62" i="1" s="1"/>
  <c r="O22" i="12"/>
  <c r="P22" i="12" s="1"/>
  <c r="O23" i="12"/>
  <c r="P23" i="12" s="1"/>
  <c r="O24" i="12"/>
  <c r="P24" i="12" s="1"/>
  <c r="O25" i="12"/>
  <c r="P25" i="12" s="1"/>
  <c r="O26" i="12"/>
  <c r="P26" i="12" s="1"/>
  <c r="O27" i="12"/>
  <c r="P27" i="12" s="1"/>
  <c r="O28" i="12"/>
  <c r="P28" i="12" s="1"/>
  <c r="Q28" i="12" s="1"/>
  <c r="O29" i="12"/>
  <c r="O30" i="12"/>
  <c r="P30" i="12" s="1"/>
  <c r="O31" i="12"/>
  <c r="P31" i="12" s="1"/>
  <c r="O32" i="12"/>
  <c r="P32" i="12" s="1"/>
  <c r="O33" i="12"/>
  <c r="P33" i="12" s="1"/>
  <c r="O34" i="12"/>
  <c r="P34" i="12" s="1"/>
  <c r="O35" i="12"/>
  <c r="P35" i="12" s="1"/>
  <c r="O36" i="12"/>
  <c r="P36" i="12" s="1"/>
  <c r="Q36" i="12" s="1"/>
  <c r="O37" i="12"/>
  <c r="O38" i="12"/>
  <c r="P38" i="12" s="1"/>
  <c r="O39" i="12"/>
  <c r="P39" i="12" s="1"/>
  <c r="O40" i="12"/>
  <c r="P40" i="12" s="1"/>
  <c r="O41" i="12"/>
  <c r="P41" i="12" s="1"/>
  <c r="O42" i="12"/>
  <c r="P42" i="12" s="1"/>
  <c r="O43" i="12"/>
  <c r="P43" i="12" s="1"/>
  <c r="O44" i="12"/>
  <c r="P44" i="12" s="1"/>
  <c r="Q44" i="12" s="1"/>
  <c r="O45" i="12"/>
  <c r="O46" i="12"/>
  <c r="P46" i="12" s="1"/>
  <c r="O47" i="12"/>
  <c r="P47" i="12" s="1"/>
  <c r="O48" i="12"/>
  <c r="P48" i="12" s="1"/>
  <c r="O49" i="12"/>
  <c r="P49" i="12" s="1"/>
  <c r="O50" i="12"/>
  <c r="P50" i="12" s="1"/>
  <c r="O51" i="12"/>
  <c r="P51" i="12" s="1"/>
  <c r="O52" i="12"/>
  <c r="P52" i="12" s="1"/>
  <c r="Q52" i="12" s="1"/>
  <c r="O53" i="12"/>
  <c r="O54" i="12"/>
  <c r="P54" i="12" s="1"/>
  <c r="O55" i="12"/>
  <c r="P55" i="12" s="1"/>
  <c r="O56" i="12"/>
  <c r="P56" i="12" s="1"/>
  <c r="O57" i="12"/>
  <c r="P57" i="12" s="1"/>
  <c r="O58" i="12"/>
  <c r="P58" i="12" s="1"/>
  <c r="O59" i="12"/>
  <c r="P59" i="12" s="1"/>
  <c r="O60" i="12"/>
  <c r="P60" i="12" s="1"/>
  <c r="Q60" i="12" s="1"/>
  <c r="O61" i="12"/>
  <c r="O8" i="12"/>
  <c r="P8" i="12" s="1"/>
  <c r="O9" i="12"/>
  <c r="P9" i="12" s="1"/>
  <c r="O10" i="12"/>
  <c r="P10" i="12" s="1"/>
  <c r="O11" i="12"/>
  <c r="P11" i="12" s="1"/>
  <c r="O12" i="12"/>
  <c r="O13" i="12"/>
  <c r="O14" i="12"/>
  <c r="P14" i="12" s="1"/>
  <c r="O15" i="12"/>
  <c r="P15" i="12" s="1"/>
  <c r="O16" i="12"/>
  <c r="P16" i="12" s="1"/>
  <c r="O17" i="12"/>
  <c r="P17" i="12" s="1"/>
  <c r="O18" i="12"/>
  <c r="P18" i="12" s="1"/>
  <c r="O19" i="12"/>
  <c r="P19" i="12" s="1"/>
  <c r="O20" i="12"/>
  <c r="O21" i="12"/>
  <c r="O7" i="12"/>
  <c r="N62" i="12"/>
  <c r="I8" i="12"/>
  <c r="I9" i="12"/>
  <c r="J9" i="12" s="1"/>
  <c r="K9" i="12" s="1"/>
  <c r="I10" i="12"/>
  <c r="J10" i="12" s="1"/>
  <c r="I11" i="12"/>
  <c r="I12" i="12"/>
  <c r="I13" i="12"/>
  <c r="I14" i="12"/>
  <c r="J14" i="12" s="1"/>
  <c r="I15" i="12"/>
  <c r="J15" i="12" s="1"/>
  <c r="I16" i="12"/>
  <c r="I17" i="12"/>
  <c r="I18" i="12"/>
  <c r="I19" i="12"/>
  <c r="I20" i="12"/>
  <c r="I21" i="12"/>
  <c r="I22" i="12"/>
  <c r="I23" i="12"/>
  <c r="J23" i="12" s="1"/>
  <c r="I24" i="12"/>
  <c r="I25" i="12"/>
  <c r="I26" i="12"/>
  <c r="J26" i="12" s="1"/>
  <c r="I27" i="12"/>
  <c r="I28" i="12"/>
  <c r="I29" i="12"/>
  <c r="I30" i="12"/>
  <c r="I31" i="12"/>
  <c r="J31" i="12" s="1"/>
  <c r="I32" i="12"/>
  <c r="I33" i="12"/>
  <c r="I34" i="12"/>
  <c r="J34" i="12" s="1"/>
  <c r="I35" i="12"/>
  <c r="I36" i="12"/>
  <c r="I37" i="12"/>
  <c r="I38" i="12"/>
  <c r="I39" i="12"/>
  <c r="J39" i="12" s="1"/>
  <c r="I40" i="12"/>
  <c r="I41" i="12"/>
  <c r="I42" i="12"/>
  <c r="J42" i="12" s="1"/>
  <c r="I43" i="12"/>
  <c r="I44" i="12"/>
  <c r="I45" i="12"/>
  <c r="I46" i="12"/>
  <c r="J46" i="12" s="1"/>
  <c r="I47" i="12"/>
  <c r="J47" i="12" s="1"/>
  <c r="I48" i="12"/>
  <c r="I49" i="12"/>
  <c r="I50" i="12"/>
  <c r="I51" i="12"/>
  <c r="I52" i="12"/>
  <c r="I53" i="12"/>
  <c r="I54" i="12"/>
  <c r="I55" i="12"/>
  <c r="J55" i="12" s="1"/>
  <c r="I56" i="12"/>
  <c r="I57" i="12"/>
  <c r="I58" i="12"/>
  <c r="J58" i="12" s="1"/>
  <c r="I59" i="12"/>
  <c r="I60" i="12"/>
  <c r="I61" i="12"/>
  <c r="I62" i="12"/>
  <c r="I63" i="12"/>
  <c r="J63" i="12" s="1"/>
  <c r="I64" i="12"/>
  <c r="I65" i="12"/>
  <c r="I66" i="12"/>
  <c r="J66" i="12" s="1"/>
  <c r="I67" i="12"/>
  <c r="I68" i="12"/>
  <c r="I69" i="12"/>
  <c r="I70" i="12"/>
  <c r="I71" i="12"/>
  <c r="J71" i="12" s="1"/>
  <c r="I72" i="12"/>
  <c r="I73" i="12"/>
  <c r="I74" i="12"/>
  <c r="J74" i="12" s="1"/>
  <c r="I75" i="12"/>
  <c r="I76" i="12"/>
  <c r="I7" i="12"/>
  <c r="H77" i="12"/>
  <c r="J8" i="12"/>
  <c r="K8" i="12" s="1"/>
  <c r="F58" i="12"/>
  <c r="C73" i="12"/>
  <c r="U7" i="10"/>
  <c r="U8" i="10"/>
  <c r="U9" i="10"/>
  <c r="V9" i="10" s="1"/>
  <c r="U10" i="10"/>
  <c r="V10" i="10" s="1"/>
  <c r="U11" i="10"/>
  <c r="U12" i="10"/>
  <c r="U13" i="10"/>
  <c r="V13" i="10" s="1"/>
  <c r="U14" i="10"/>
  <c r="U15" i="10"/>
  <c r="V15" i="10" s="1"/>
  <c r="U16" i="10"/>
  <c r="V16" i="10" s="1"/>
  <c r="W16" i="10" s="1"/>
  <c r="U17" i="10"/>
  <c r="V17" i="10" s="1"/>
  <c r="U18" i="10"/>
  <c r="V18" i="10" s="1"/>
  <c r="U19" i="10"/>
  <c r="V19" i="10" s="1"/>
  <c r="U20" i="10"/>
  <c r="U21" i="10"/>
  <c r="V21" i="10" s="1"/>
  <c r="U22" i="10"/>
  <c r="U23" i="10"/>
  <c r="V23" i="10" s="1"/>
  <c r="U24" i="10"/>
  <c r="V24" i="10" s="1"/>
  <c r="W24" i="10" s="1"/>
  <c r="U25" i="10"/>
  <c r="V25" i="10" s="1"/>
  <c r="U26" i="10"/>
  <c r="V26" i="10" s="1"/>
  <c r="U27" i="10"/>
  <c r="U28" i="10"/>
  <c r="U29" i="10"/>
  <c r="V29" i="10" s="1"/>
  <c r="U30" i="10"/>
  <c r="V30" i="10" s="1"/>
  <c r="U31" i="10"/>
  <c r="V31" i="10" s="1"/>
  <c r="U32" i="10"/>
  <c r="V32" i="10" s="1"/>
  <c r="W32" i="10" s="1"/>
  <c r="U33" i="10"/>
  <c r="V33" i="10" s="1"/>
  <c r="U34" i="10"/>
  <c r="U35" i="10"/>
  <c r="V35" i="10" s="1"/>
  <c r="U36" i="10"/>
  <c r="U37" i="10"/>
  <c r="V37" i="10" s="1"/>
  <c r="U38" i="10"/>
  <c r="U39" i="10"/>
  <c r="V39" i="10" s="1"/>
  <c r="U40" i="10"/>
  <c r="V40" i="10" s="1"/>
  <c r="W40" i="10" s="1"/>
  <c r="U41" i="10"/>
  <c r="V41" i="10" s="1"/>
  <c r="U42" i="10"/>
  <c r="V42" i="10" s="1"/>
  <c r="U43" i="10"/>
  <c r="U44" i="10"/>
  <c r="U45" i="10"/>
  <c r="V45" i="10" s="1"/>
  <c r="U46" i="10"/>
  <c r="V46" i="10" s="1"/>
  <c r="U47" i="10"/>
  <c r="V47" i="10" s="1"/>
  <c r="U48" i="10"/>
  <c r="V48" i="10" s="1"/>
  <c r="W48" i="10" s="1"/>
  <c r="U49" i="10"/>
  <c r="V49" i="10" s="1"/>
  <c r="U50" i="10"/>
  <c r="U51" i="10"/>
  <c r="V51" i="10" s="1"/>
  <c r="U52" i="10"/>
  <c r="U53" i="10"/>
  <c r="V53" i="10" s="1"/>
  <c r="U54" i="10"/>
  <c r="U55" i="10"/>
  <c r="V55" i="10" s="1"/>
  <c r="U56" i="10"/>
  <c r="V56" i="10" s="1"/>
  <c r="W56" i="10" s="1"/>
  <c r="U57" i="10"/>
  <c r="V57" i="10" s="1"/>
  <c r="U58" i="10"/>
  <c r="V58" i="10" s="1"/>
  <c r="U59" i="10"/>
  <c r="U60" i="10"/>
  <c r="U61" i="10"/>
  <c r="V61" i="10" s="1"/>
  <c r="U62" i="10"/>
  <c r="U63" i="10"/>
  <c r="V63" i="10" s="1"/>
  <c r="U64" i="10"/>
  <c r="V64" i="10" s="1"/>
  <c r="W64" i="10" s="1"/>
  <c r="U65" i="10"/>
  <c r="V65" i="10" s="1"/>
  <c r="U66" i="10"/>
  <c r="V66" i="10" s="1"/>
  <c r="U67" i="10"/>
  <c r="V67" i="10" s="1"/>
  <c r="U68" i="10"/>
  <c r="V68" i="10" s="1"/>
  <c r="U69" i="10"/>
  <c r="V69" i="10" s="1"/>
  <c r="U70" i="10"/>
  <c r="U71" i="10"/>
  <c r="U72" i="10"/>
  <c r="U73" i="10"/>
  <c r="V73" i="10" s="1"/>
  <c r="U74" i="10"/>
  <c r="U75" i="10"/>
  <c r="V75" i="10" s="1"/>
  <c r="W75" i="10" s="1"/>
  <c r="U76" i="10"/>
  <c r="V76" i="10" s="1"/>
  <c r="W76" i="10" s="1"/>
  <c r="U77" i="10"/>
  <c r="V77" i="10" s="1"/>
  <c r="U78" i="10"/>
  <c r="U79" i="10"/>
  <c r="V79" i="10" s="1"/>
  <c r="W79" i="10" s="1"/>
  <c r="U80" i="10"/>
  <c r="V80" i="10" s="1"/>
  <c r="W80" i="10" s="1"/>
  <c r="U81" i="10"/>
  <c r="V81" i="10" s="1"/>
  <c r="U82" i="10"/>
  <c r="V82" i="10" s="1"/>
  <c r="U83" i="10"/>
  <c r="V83" i="10" s="1"/>
  <c r="U84" i="10"/>
  <c r="V84" i="10" s="1"/>
  <c r="U85" i="10"/>
  <c r="V85" i="10" s="1"/>
  <c r="U6" i="10"/>
  <c r="T86" i="10"/>
  <c r="V8" i="10"/>
  <c r="W8" i="10" s="1"/>
  <c r="V7" i="10"/>
  <c r="W7" i="10" s="1"/>
  <c r="N62" i="10"/>
  <c r="O62" i="10" s="1"/>
  <c r="N63" i="10"/>
  <c r="O63" i="10" s="1"/>
  <c r="N64" i="10"/>
  <c r="O64" i="10" s="1"/>
  <c r="N65" i="10"/>
  <c r="N66" i="10"/>
  <c r="O66" i="10" s="1"/>
  <c r="N67" i="10"/>
  <c r="N68" i="10"/>
  <c r="N69" i="10"/>
  <c r="O69" i="10" s="1"/>
  <c r="P69" i="10" s="1"/>
  <c r="N70" i="10"/>
  <c r="O70" i="10" s="1"/>
  <c r="N71" i="10"/>
  <c r="O71" i="10" s="1"/>
  <c r="P71" i="10" s="1"/>
  <c r="N72" i="10"/>
  <c r="O72" i="10" s="1"/>
  <c r="N73" i="10"/>
  <c r="O73" i="10" s="1"/>
  <c r="N74" i="10"/>
  <c r="O74" i="10" s="1"/>
  <c r="N75" i="10"/>
  <c r="O75" i="10" s="1"/>
  <c r="N76" i="10"/>
  <c r="O76" i="10" s="1"/>
  <c r="N77" i="10"/>
  <c r="O77" i="10" s="1"/>
  <c r="P77" i="10" s="1"/>
  <c r="N78" i="10"/>
  <c r="O78" i="10" s="1"/>
  <c r="N79" i="10"/>
  <c r="O79" i="10" s="1"/>
  <c r="N80" i="10"/>
  <c r="O80" i="10" s="1"/>
  <c r="N81" i="10"/>
  <c r="O81" i="10" s="1"/>
  <c r="N82" i="10"/>
  <c r="O82" i="10" s="1"/>
  <c r="N83" i="10"/>
  <c r="N84" i="10"/>
  <c r="O84" i="10" s="1"/>
  <c r="N85" i="10"/>
  <c r="O85" i="10" s="1"/>
  <c r="P85" i="10" s="1"/>
  <c r="N86" i="10"/>
  <c r="O86" i="10" s="1"/>
  <c r="N87" i="10"/>
  <c r="O87" i="10" s="1"/>
  <c r="P87" i="10" s="1"/>
  <c r="N88" i="10"/>
  <c r="N89" i="10"/>
  <c r="O89" i="10" s="1"/>
  <c r="N90" i="10"/>
  <c r="O90" i="10" s="1"/>
  <c r="N91" i="10"/>
  <c r="O91" i="10" s="1"/>
  <c r="N92" i="10"/>
  <c r="O92" i="10" s="1"/>
  <c r="N93" i="10"/>
  <c r="O93" i="10" s="1"/>
  <c r="P93" i="10" s="1"/>
  <c r="N94" i="10"/>
  <c r="O94" i="10" s="1"/>
  <c r="N95" i="10"/>
  <c r="O95" i="10" s="1"/>
  <c r="N96" i="10"/>
  <c r="O96" i="10" s="1"/>
  <c r="N97" i="10"/>
  <c r="N98" i="10"/>
  <c r="O98" i="10" s="1"/>
  <c r="N99" i="10"/>
  <c r="N100" i="10"/>
  <c r="O100" i="10" s="1"/>
  <c r="N101" i="10"/>
  <c r="O101" i="10" s="1"/>
  <c r="P101" i="10" s="1"/>
  <c r="N102" i="10"/>
  <c r="O102" i="10" s="1"/>
  <c r="N103" i="10"/>
  <c r="O103" i="10" s="1"/>
  <c r="P103" i="10" s="1"/>
  <c r="N104" i="10"/>
  <c r="N105" i="10"/>
  <c r="O105" i="10" s="1"/>
  <c r="N106" i="10"/>
  <c r="O106" i="10" s="1"/>
  <c r="N107" i="10"/>
  <c r="O107" i="10" s="1"/>
  <c r="N108" i="10"/>
  <c r="O108" i="10" s="1"/>
  <c r="N109" i="10"/>
  <c r="N110" i="10"/>
  <c r="O110" i="10" s="1"/>
  <c r="N111" i="10"/>
  <c r="N112" i="10"/>
  <c r="O112" i="10" s="1"/>
  <c r="N113" i="10"/>
  <c r="O113" i="10" s="1"/>
  <c r="N114" i="10"/>
  <c r="O114" i="10" s="1"/>
  <c r="N115" i="10"/>
  <c r="N116" i="10"/>
  <c r="N117" i="10"/>
  <c r="O117" i="10" s="1"/>
  <c r="P117" i="10" s="1"/>
  <c r="N118" i="10"/>
  <c r="O118" i="10" s="1"/>
  <c r="N119" i="10"/>
  <c r="O119" i="10" s="1"/>
  <c r="P119" i="10" s="1"/>
  <c r="N120" i="10"/>
  <c r="O120" i="10" s="1"/>
  <c r="N121" i="10"/>
  <c r="O121" i="10" s="1"/>
  <c r="N122" i="10"/>
  <c r="O122" i="10" s="1"/>
  <c r="N123" i="10"/>
  <c r="O123" i="10" s="1"/>
  <c r="N61" i="10"/>
  <c r="M124" i="10"/>
  <c r="D88" i="10"/>
  <c r="E84" i="10" s="1"/>
  <c r="K46" i="12" l="1"/>
  <c r="K38" i="12"/>
  <c r="K22" i="12"/>
  <c r="K14" i="12"/>
  <c r="J70" i="12"/>
  <c r="K70" i="12" s="1"/>
  <c r="J38" i="12"/>
  <c r="Q14" i="12"/>
  <c r="Q59" i="1"/>
  <c r="J62" i="12"/>
  <c r="K62" i="12" s="1"/>
  <c r="J30" i="12"/>
  <c r="K30" i="12" s="1"/>
  <c r="K74" i="12"/>
  <c r="K66" i="12"/>
  <c r="K58" i="12"/>
  <c r="K42" i="12"/>
  <c r="K34" i="12"/>
  <c r="K26" i="12"/>
  <c r="K18" i="12"/>
  <c r="K10" i="12"/>
  <c r="J54" i="12"/>
  <c r="K54" i="12" s="1"/>
  <c r="J22" i="12"/>
  <c r="J50" i="12"/>
  <c r="K50" i="12" s="1"/>
  <c r="J18" i="12"/>
  <c r="R37" i="3"/>
  <c r="K69" i="12"/>
  <c r="R58" i="2"/>
  <c r="P109" i="10"/>
  <c r="P95" i="10"/>
  <c r="P79" i="10"/>
  <c r="P63" i="10"/>
  <c r="O109" i="10"/>
  <c r="P118" i="10"/>
  <c r="P86" i="10"/>
  <c r="V72" i="10"/>
  <c r="W72" i="10" s="1"/>
  <c r="W49" i="10"/>
  <c r="J69" i="12"/>
  <c r="J61" i="12"/>
  <c r="K61" i="12" s="1"/>
  <c r="J53" i="12"/>
  <c r="K53" i="12" s="1"/>
  <c r="J45" i="12"/>
  <c r="K45" i="12" s="1"/>
  <c r="J37" i="12"/>
  <c r="K37" i="12" s="1"/>
  <c r="J29" i="12"/>
  <c r="K29" i="12" s="1"/>
  <c r="J21" i="12"/>
  <c r="K21" i="12" s="1"/>
  <c r="J13" i="12"/>
  <c r="K13" i="12" s="1"/>
  <c r="K71" i="12"/>
  <c r="K63" i="12"/>
  <c r="K55" i="12"/>
  <c r="K47" i="12"/>
  <c r="K39" i="12"/>
  <c r="K31" i="12"/>
  <c r="K23" i="12"/>
  <c r="K15" i="12"/>
  <c r="P61" i="12"/>
  <c r="Q61" i="12" s="1"/>
  <c r="P53" i="12"/>
  <c r="Q53" i="12" s="1"/>
  <c r="P45" i="12"/>
  <c r="Q45" i="12" s="1"/>
  <c r="P37" i="12"/>
  <c r="Q37" i="12" s="1"/>
  <c r="P29" i="12"/>
  <c r="Q29" i="12" s="1"/>
  <c r="P21" i="12"/>
  <c r="Q21" i="12" s="1"/>
  <c r="P13" i="12"/>
  <c r="Q13" i="12" s="1"/>
  <c r="Q59" i="12"/>
  <c r="Q51" i="12"/>
  <c r="Q43" i="12"/>
  <c r="Q35" i="12"/>
  <c r="Q27" i="12"/>
  <c r="Q19" i="12"/>
  <c r="Q11" i="12"/>
  <c r="P114" i="10"/>
  <c r="P82" i="10"/>
  <c r="V71" i="10"/>
  <c r="W71" i="10" s="1"/>
  <c r="W41" i="10"/>
  <c r="J76" i="12"/>
  <c r="K76" i="12" s="1"/>
  <c r="J68" i="12"/>
  <c r="K68" i="12" s="1"/>
  <c r="J60" i="12"/>
  <c r="K60" i="12" s="1"/>
  <c r="J52" i="12"/>
  <c r="K52" i="12" s="1"/>
  <c r="J44" i="12"/>
  <c r="K44" i="12" s="1"/>
  <c r="J36" i="12"/>
  <c r="K36" i="12" s="1"/>
  <c r="J28" i="12"/>
  <c r="K28" i="12" s="1"/>
  <c r="J20" i="12"/>
  <c r="K20" i="12" s="1"/>
  <c r="J12" i="12"/>
  <c r="K12" i="12" s="1"/>
  <c r="P20" i="12"/>
  <c r="Q20" i="12" s="1"/>
  <c r="P12" i="12"/>
  <c r="Q12" i="12" s="1"/>
  <c r="Q58" i="12"/>
  <c r="Q50" i="12"/>
  <c r="Q42" i="12"/>
  <c r="Q34" i="12"/>
  <c r="Q26" i="12"/>
  <c r="Q18" i="12"/>
  <c r="Q10" i="12"/>
  <c r="P113" i="10"/>
  <c r="P81" i="10"/>
  <c r="W46" i="10"/>
  <c r="W30" i="10"/>
  <c r="V70" i="10"/>
  <c r="W70" i="10" s="1"/>
  <c r="V14" i="10"/>
  <c r="W14" i="10" s="1"/>
  <c r="W33" i="10"/>
  <c r="J75" i="12"/>
  <c r="K75" i="12" s="1"/>
  <c r="J67" i="12"/>
  <c r="K67" i="12" s="1"/>
  <c r="J59" i="12"/>
  <c r="K59" i="12" s="1"/>
  <c r="J51" i="12"/>
  <c r="K51" i="12" s="1"/>
  <c r="J43" i="12"/>
  <c r="K43" i="12" s="1"/>
  <c r="J35" i="12"/>
  <c r="K35" i="12" s="1"/>
  <c r="J27" i="12"/>
  <c r="K27" i="12" s="1"/>
  <c r="J19" i="12"/>
  <c r="K19" i="12" s="1"/>
  <c r="J11" i="12"/>
  <c r="K11" i="12" s="1"/>
  <c r="Q57" i="12"/>
  <c r="Q49" i="12"/>
  <c r="Q41" i="12"/>
  <c r="Q33" i="12"/>
  <c r="Q25" i="12"/>
  <c r="Q17" i="12"/>
  <c r="Q9" i="12"/>
  <c r="P116" i="10"/>
  <c r="P92" i="10"/>
  <c r="O104" i="10"/>
  <c r="P104" i="10" s="1"/>
  <c r="O88" i="10"/>
  <c r="P88" i="10" s="1"/>
  <c r="V54" i="10"/>
  <c r="W54" i="10" s="1"/>
  <c r="W25" i="10"/>
  <c r="Q56" i="12"/>
  <c r="Q48" i="12"/>
  <c r="Q40" i="12"/>
  <c r="Q32" i="12"/>
  <c r="Q24" i="12"/>
  <c r="Q16" i="12"/>
  <c r="Q8" i="12"/>
  <c r="P76" i="10"/>
  <c r="O116" i="10"/>
  <c r="O68" i="10"/>
  <c r="P68" i="10" s="1"/>
  <c r="P102" i="10"/>
  <c r="P70" i="10"/>
  <c r="W84" i="10"/>
  <c r="W68" i="10"/>
  <c r="V52" i="10"/>
  <c r="W52" i="10" s="1"/>
  <c r="V38" i="10"/>
  <c r="W38" i="10" s="1"/>
  <c r="W81" i="10"/>
  <c r="W17" i="10"/>
  <c r="J73" i="12"/>
  <c r="K73" i="12" s="1"/>
  <c r="J65" i="12"/>
  <c r="K65" i="12" s="1"/>
  <c r="J57" i="12"/>
  <c r="K57" i="12" s="1"/>
  <c r="J49" i="12"/>
  <c r="K49" i="12" s="1"/>
  <c r="J41" i="12"/>
  <c r="K41" i="12" s="1"/>
  <c r="J33" i="12"/>
  <c r="K33" i="12" s="1"/>
  <c r="J25" i="12"/>
  <c r="K25" i="12" s="1"/>
  <c r="J17" i="12"/>
  <c r="K17" i="12" s="1"/>
  <c r="Q55" i="12"/>
  <c r="Q47" i="12"/>
  <c r="Q39" i="12"/>
  <c r="Q31" i="12"/>
  <c r="Q23" i="12"/>
  <c r="Q15" i="12"/>
  <c r="R42" i="4"/>
  <c r="P120" i="10"/>
  <c r="P84" i="10"/>
  <c r="O97" i="10"/>
  <c r="P97" i="10" s="1"/>
  <c r="O65" i="10"/>
  <c r="P65" i="10" s="1"/>
  <c r="P98" i="10"/>
  <c r="P66" i="10"/>
  <c r="W83" i="10"/>
  <c r="W67" i="10"/>
  <c r="V36" i="10"/>
  <c r="W36" i="10" s="1"/>
  <c r="V22" i="10"/>
  <c r="W22" i="10" s="1"/>
  <c r="W9" i="10"/>
  <c r="J72" i="12"/>
  <c r="K72" i="12" s="1"/>
  <c r="J64" i="12"/>
  <c r="K64" i="12" s="1"/>
  <c r="J56" i="12"/>
  <c r="K56" i="12" s="1"/>
  <c r="J48" i="12"/>
  <c r="K48" i="12" s="1"/>
  <c r="J40" i="12"/>
  <c r="K40" i="12" s="1"/>
  <c r="J32" i="12"/>
  <c r="K32" i="12" s="1"/>
  <c r="J24" i="12"/>
  <c r="K24" i="12" s="1"/>
  <c r="J16" i="12"/>
  <c r="K16" i="12" s="1"/>
  <c r="Q54" i="12"/>
  <c r="Q46" i="12"/>
  <c r="Q38" i="12"/>
  <c r="Q30" i="12"/>
  <c r="Q22" i="12"/>
  <c r="R48" i="5"/>
  <c r="P108" i="10"/>
  <c r="P100" i="10"/>
  <c r="P121" i="10"/>
  <c r="P105" i="10"/>
  <c r="P89" i="10"/>
  <c r="P73" i="10"/>
  <c r="W82" i="10"/>
  <c r="W66" i="10"/>
  <c r="W58" i="10"/>
  <c r="W50" i="10"/>
  <c r="W42" i="10"/>
  <c r="W26" i="10"/>
  <c r="W18" i="10"/>
  <c r="W10" i="10"/>
  <c r="V78" i="10"/>
  <c r="W78" i="10" s="1"/>
  <c r="V50" i="10"/>
  <c r="V20" i="10"/>
  <c r="W20" i="10" s="1"/>
  <c r="W65" i="10"/>
  <c r="P112" i="10"/>
  <c r="P96" i="10"/>
  <c r="P80" i="10"/>
  <c r="P72" i="10"/>
  <c r="P64" i="10"/>
  <c r="O111" i="10"/>
  <c r="P111" i="10" s="1"/>
  <c r="V74" i="10"/>
  <c r="W74" i="10" s="1"/>
  <c r="V62" i="10"/>
  <c r="W62" i="10" s="1"/>
  <c r="V34" i="10"/>
  <c r="W34" i="10" s="1"/>
  <c r="W57" i="10"/>
  <c r="O115" i="10"/>
  <c r="P115" i="10" s="1"/>
  <c r="O99" i="10"/>
  <c r="P99" i="10" s="1"/>
  <c r="O83" i="10"/>
  <c r="P83" i="10" s="1"/>
  <c r="O67" i="10"/>
  <c r="P67" i="10" s="1"/>
  <c r="P123" i="10"/>
  <c r="P107" i="10"/>
  <c r="P91" i="10"/>
  <c r="P75" i="10"/>
  <c r="W85" i="10"/>
  <c r="W69" i="10"/>
  <c r="P122" i="10"/>
  <c r="P106" i="10"/>
  <c r="P90" i="10"/>
  <c r="P74" i="10"/>
  <c r="V60" i="10"/>
  <c r="W60" i="10" s="1"/>
  <c r="V44" i="10"/>
  <c r="W44" i="10" s="1"/>
  <c r="V28" i="10"/>
  <c r="W28" i="10" s="1"/>
  <c r="V12" i="10"/>
  <c r="W12" i="10" s="1"/>
  <c r="W73" i="10"/>
  <c r="W61" i="10"/>
  <c r="W53" i="10"/>
  <c r="W45" i="10"/>
  <c r="W37" i="10"/>
  <c r="W29" i="10"/>
  <c r="W21" i="10"/>
  <c r="W13" i="10"/>
  <c r="P110" i="10"/>
  <c r="P94" i="10"/>
  <c r="P78" i="10"/>
  <c r="P62" i="10"/>
  <c r="W63" i="10"/>
  <c r="W55" i="10"/>
  <c r="W51" i="10"/>
  <c r="W47" i="10"/>
  <c r="W39" i="10"/>
  <c r="W35" i="10"/>
  <c r="W31" i="10"/>
  <c r="W23" i="10"/>
  <c r="W19" i="10"/>
  <c r="W15" i="10"/>
  <c r="V59" i="10"/>
  <c r="W59" i="10" s="1"/>
  <c r="V43" i="10"/>
  <c r="W43" i="10" s="1"/>
  <c r="V27" i="10"/>
  <c r="W27" i="10" s="1"/>
  <c r="V11" i="10"/>
  <c r="W11" i="10" s="1"/>
  <c r="W77" i="10"/>
  <c r="R38" i="3"/>
  <c r="Q39" i="3" s="1"/>
  <c r="Q60" i="1"/>
  <c r="P61" i="1" s="1"/>
  <c r="R49" i="5"/>
  <c r="Q50" i="5" s="1"/>
  <c r="R73" i="6"/>
  <c r="Q74" i="6" s="1"/>
  <c r="R43" i="4"/>
  <c r="Q44" i="4" s="1"/>
  <c r="R59" i="2"/>
  <c r="Q60" i="2" s="1"/>
  <c r="P7" i="12"/>
  <c r="Q7" i="12" s="1"/>
  <c r="J7" i="12"/>
  <c r="K7" i="12" s="1"/>
  <c r="V6" i="10"/>
  <c r="W6" i="10" s="1"/>
  <c r="E85" i="10"/>
  <c r="O61" i="10"/>
  <c r="P61" i="10" s="1"/>
  <c r="O1" i="12" l="1"/>
  <c r="O2" i="12" s="1"/>
  <c r="I1" i="12"/>
  <c r="I2" i="12" s="1"/>
  <c r="M56" i="10"/>
  <c r="M57" i="10" s="1"/>
  <c r="M58" i="10" s="1"/>
  <c r="U1" i="10"/>
  <c r="U2" i="10" s="1"/>
</calcChain>
</file>

<file path=xl/sharedStrings.xml><?xml version="1.0" encoding="utf-8"?>
<sst xmlns="http://schemas.openxmlformats.org/spreadsheetml/2006/main" count="15202" uniqueCount="1562">
  <si>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</si>
  <si>
    <r>
      <rPr>
        <sz val="12"/>
        <color theme="1"/>
        <rFont val="標楷體"/>
        <family val="4"/>
        <charset val="136"/>
      </rPr>
      <t>搖蚊科</t>
    </r>
    <r>
      <rPr>
        <sz val="12"/>
        <color theme="1"/>
        <rFont val="Times New Roman"/>
        <family val="1"/>
      </rPr>
      <t xml:space="preserve"> Chironomidae</t>
    </r>
  </si>
  <si>
    <r>
      <rPr>
        <sz val="12"/>
        <color theme="1"/>
        <rFont val="標楷體"/>
        <family val="4"/>
        <charset val="136"/>
      </rPr>
      <t>蠓科</t>
    </r>
    <r>
      <rPr>
        <sz val="12"/>
        <color theme="1"/>
        <rFont val="Times New Roman"/>
        <family val="1"/>
      </rPr>
      <t xml:space="preserve"> Ceratopogonidae</t>
    </r>
  </si>
  <si>
    <r>
      <rPr>
        <sz val="12"/>
        <color theme="1"/>
        <rFont val="標楷體"/>
        <family val="4"/>
        <charset val="136"/>
      </rPr>
      <t>廁蠅科</t>
    </r>
    <r>
      <rPr>
        <sz val="12"/>
        <color theme="1"/>
        <rFont val="Times New Roman"/>
        <family val="1"/>
      </rPr>
      <t xml:space="preserve"> Fanniidae</t>
    </r>
    <phoneticPr fontId="1" type="noConversion"/>
  </si>
  <si>
    <r>
      <rPr>
        <sz val="12"/>
        <color theme="1"/>
        <rFont val="標楷體"/>
        <family val="4"/>
        <charset val="136"/>
      </rPr>
      <t>稈蠅科</t>
    </r>
    <r>
      <rPr>
        <sz val="12"/>
        <color theme="1"/>
        <rFont val="Times New Roman"/>
        <family val="1"/>
      </rPr>
      <t xml:space="preserve"> Chloropidae</t>
    </r>
  </si>
  <si>
    <r>
      <rPr>
        <sz val="12"/>
        <color theme="1"/>
        <rFont val="標楷體"/>
        <family val="4"/>
        <charset val="136"/>
      </rPr>
      <t>渚蠅科</t>
    </r>
    <r>
      <rPr>
        <sz val="12"/>
        <color theme="1"/>
        <rFont val="Times New Roman"/>
        <family val="1"/>
      </rPr>
      <t xml:space="preserve"> Ephydridae</t>
    </r>
  </si>
  <si>
    <r>
      <rPr>
        <sz val="12"/>
        <color theme="1"/>
        <rFont val="標楷體"/>
        <family val="4"/>
        <charset val="136"/>
      </rPr>
      <t>沼蠅科</t>
    </r>
    <r>
      <rPr>
        <sz val="12"/>
        <color theme="1"/>
        <rFont val="Times New Roman"/>
        <family val="1"/>
      </rPr>
      <t xml:space="preserve"> Sciomyzidae</t>
    </r>
  </si>
  <si>
    <t>=</t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</si>
  <si>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</si>
  <si>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里地慣行</t>
    </r>
    <r>
      <rPr>
        <sz val="12"/>
        <color theme="1"/>
        <rFont val="Times New Roman"/>
        <family val="1"/>
      </rPr>
      <t>FC</t>
    </r>
    <phoneticPr fontId="1" type="noConversion"/>
  </si>
  <si>
    <r>
      <rPr>
        <sz val="12"/>
        <color theme="1"/>
        <rFont val="標楷體"/>
        <family val="4"/>
        <charset val="136"/>
      </rPr>
      <t>渚蠅科</t>
    </r>
    <r>
      <rPr>
        <sz val="12"/>
        <color theme="1"/>
        <rFont val="Times New Roman"/>
        <family val="1"/>
      </rPr>
      <t xml:space="preserve"> Ephydridae</t>
    </r>
    <phoneticPr fontId="1" type="noConversion"/>
  </si>
  <si>
    <r>
      <rPr>
        <sz val="12"/>
        <color theme="1"/>
        <rFont val="標楷體"/>
        <family val="4"/>
        <charset val="136"/>
      </rPr>
      <t>寄生蠅科</t>
    </r>
    <r>
      <rPr>
        <sz val="12"/>
        <color theme="1"/>
        <rFont val="Times New Roman"/>
        <family val="1"/>
      </rPr>
      <t xml:space="preserve"> Tachinidae</t>
    </r>
  </si>
  <si>
    <r>
      <rPr>
        <sz val="12"/>
        <color theme="1"/>
        <rFont val="標楷體"/>
        <family val="4"/>
        <charset val="136"/>
      </rPr>
      <t>大蚊科</t>
    </r>
    <r>
      <rPr>
        <sz val="12"/>
        <color theme="1"/>
        <rFont val="Times New Roman"/>
        <family val="1"/>
      </rPr>
      <t xml:space="preserve"> Tipulidae</t>
    </r>
  </si>
  <si>
    <r>
      <rPr>
        <sz val="12"/>
        <color theme="1"/>
        <rFont val="標楷體"/>
        <family val="4"/>
        <charset val="136"/>
      </rPr>
      <t>家蠅科</t>
    </r>
    <r>
      <rPr>
        <sz val="12"/>
        <color theme="1"/>
        <rFont val="Times New Roman"/>
        <family val="1"/>
      </rPr>
      <t xml:space="preserve"> Muscidae</t>
    </r>
  </si>
  <si>
    <r>
      <rPr>
        <sz val="12"/>
        <color theme="1"/>
        <rFont val="標楷體"/>
        <family val="4"/>
        <charset val="136"/>
      </rPr>
      <t>廁蠅科</t>
    </r>
    <r>
      <rPr>
        <sz val="12"/>
        <color theme="1"/>
        <rFont val="Times New Roman"/>
        <family val="1"/>
      </rPr>
      <t xml:space="preserve"> Fanniidae</t>
    </r>
  </si>
  <si>
    <r>
      <rPr>
        <sz val="12"/>
        <color rgb="FF000000"/>
        <rFont val="標楷體"/>
        <family val="4"/>
        <charset val="136"/>
      </rPr>
      <t>蟻科</t>
    </r>
    <r>
      <rPr>
        <sz val="12"/>
        <color rgb="FF000000"/>
        <rFont val="Times New Roman"/>
        <family val="1"/>
      </rPr>
      <t>Formicidae</t>
    </r>
  </si>
  <si>
    <r>
      <rPr>
        <sz val="12"/>
        <color rgb="FF000000"/>
        <rFont val="標楷體"/>
        <family val="4"/>
        <charset val="136"/>
      </rPr>
      <t>瓢蟲科</t>
    </r>
    <r>
      <rPr>
        <sz val="12"/>
        <color rgb="FF000000"/>
        <rFont val="Times New Roman"/>
        <family val="1"/>
      </rPr>
      <t>Coccinellidae</t>
    </r>
  </si>
  <si>
    <r>
      <rPr>
        <sz val="12"/>
        <color rgb="FF000000"/>
        <rFont val="標楷體"/>
        <family val="4"/>
        <charset val="136"/>
      </rPr>
      <t>搖蚊科</t>
    </r>
    <r>
      <rPr>
        <sz val="12"/>
        <color rgb="FF000000"/>
        <rFont val="Times New Roman"/>
        <family val="1"/>
      </rPr>
      <t>Chironomidae</t>
    </r>
  </si>
  <si>
    <r>
      <rPr>
        <sz val="12"/>
        <color rgb="FF000000"/>
        <rFont val="標楷體"/>
        <family val="4"/>
        <charset val="136"/>
      </rPr>
      <t>大附蠅科</t>
    </r>
    <r>
      <rPr>
        <sz val="12"/>
        <color rgb="FF000000"/>
        <rFont val="Times New Roman"/>
        <family val="1"/>
      </rPr>
      <t>Sphaeroceridae</t>
    </r>
  </si>
  <si>
    <r>
      <rPr>
        <sz val="12"/>
        <color rgb="FF000000"/>
        <rFont val="標楷體"/>
        <family val="4"/>
        <charset val="136"/>
      </rPr>
      <t>酪蠅科</t>
    </r>
    <r>
      <rPr>
        <sz val="12"/>
        <color rgb="FF000000"/>
        <rFont val="Times New Roman"/>
        <family val="1"/>
      </rPr>
      <t>Piophilidae</t>
    </r>
  </si>
  <si>
    <r>
      <rPr>
        <sz val="12"/>
        <color rgb="FF000000"/>
        <rFont val="標楷體"/>
        <family val="4"/>
        <charset val="136"/>
      </rPr>
      <t>桿蠅科</t>
    </r>
    <r>
      <rPr>
        <sz val="12"/>
        <color rgb="FF000000"/>
        <rFont val="Times New Roman"/>
        <family val="1"/>
      </rPr>
      <t>Chloropidae</t>
    </r>
  </si>
  <si>
    <r>
      <rPr>
        <sz val="12"/>
        <color rgb="FF000000"/>
        <rFont val="標楷體"/>
        <family val="4"/>
        <charset val="136"/>
      </rPr>
      <t>果實蠅科</t>
    </r>
    <r>
      <rPr>
        <sz val="12"/>
        <color rgb="FF000000"/>
        <rFont val="Times New Roman"/>
        <family val="1"/>
      </rPr>
      <t>Tephritidae</t>
    </r>
  </si>
  <si>
    <r>
      <rPr>
        <sz val="12"/>
        <color rgb="FF000000"/>
        <rFont val="標楷體"/>
        <family val="4"/>
        <charset val="136"/>
      </rPr>
      <t>盲椿科</t>
    </r>
    <r>
      <rPr>
        <sz val="12"/>
        <color rgb="FF000000"/>
        <rFont val="Times New Roman"/>
        <family val="1"/>
      </rPr>
      <t>Miridae</t>
    </r>
  </si>
  <si>
    <r>
      <rPr>
        <sz val="12"/>
        <color rgb="FF000000"/>
        <rFont val="標楷體"/>
        <family val="4"/>
        <charset val="136"/>
      </rPr>
      <t>緣腹細蜂科</t>
    </r>
    <r>
      <rPr>
        <sz val="12"/>
        <color rgb="FF000000"/>
        <rFont val="Times New Roman"/>
        <family val="1"/>
      </rPr>
      <t xml:space="preserve">Scelionidae </t>
    </r>
  </si>
  <si>
    <r>
      <rPr>
        <sz val="12"/>
        <color rgb="FF000000"/>
        <rFont val="標楷體"/>
        <family val="4"/>
        <charset val="136"/>
      </rPr>
      <t>蛛緣椿科</t>
    </r>
    <r>
      <rPr>
        <sz val="12"/>
        <color rgb="FF000000"/>
        <rFont val="Times New Roman"/>
        <family val="1"/>
      </rPr>
      <t>Alydidae</t>
    </r>
  </si>
  <si>
    <r>
      <rPr>
        <sz val="12"/>
        <color rgb="FF000000"/>
        <rFont val="標楷體"/>
        <family val="4"/>
        <charset val="136"/>
      </rPr>
      <t>飛蝨科</t>
    </r>
    <r>
      <rPr>
        <sz val="12"/>
        <color rgb="FF000000"/>
        <rFont val="Times New Roman"/>
        <family val="1"/>
      </rPr>
      <t>Delphacidae</t>
    </r>
  </si>
  <si>
    <r>
      <rPr>
        <sz val="12"/>
        <color rgb="FF000000"/>
        <rFont val="標楷體"/>
        <family val="4"/>
        <charset val="136"/>
      </rPr>
      <t>象鼻蟲科</t>
    </r>
    <r>
      <rPr>
        <sz val="12"/>
        <color rgb="FF000000"/>
        <rFont val="Times New Roman"/>
        <family val="1"/>
      </rPr>
      <t>Curculionidae</t>
    </r>
  </si>
  <si>
    <r>
      <rPr>
        <sz val="12"/>
        <color rgb="FF000000"/>
        <rFont val="標楷體"/>
        <family val="4"/>
        <charset val="136"/>
      </rPr>
      <t>薊馬科</t>
    </r>
    <r>
      <rPr>
        <sz val="12"/>
        <color rgb="FF000000"/>
        <rFont val="Times New Roman"/>
        <family val="1"/>
      </rPr>
      <t>Thripidae</t>
    </r>
  </si>
  <si>
    <r>
      <rPr>
        <sz val="12"/>
        <color rgb="FF000000"/>
        <rFont val="標楷體"/>
        <family val="4"/>
        <charset val="136"/>
      </rPr>
      <t>金花蟲科</t>
    </r>
    <r>
      <rPr>
        <sz val="12"/>
        <color rgb="FF000000"/>
        <rFont val="Times New Roman"/>
        <family val="1"/>
      </rPr>
      <t>Chrysomelidae</t>
    </r>
  </si>
  <si>
    <r>
      <rPr>
        <sz val="12"/>
        <color theme="1"/>
        <rFont val="標楷體"/>
        <family val="4"/>
        <charset val="136"/>
      </rPr>
      <t>家蠅科</t>
    </r>
    <r>
      <rPr>
        <sz val="12"/>
        <color theme="1"/>
        <rFont val="Times New Roman"/>
        <family val="1"/>
      </rPr>
      <t xml:space="preserve"> Muscidae</t>
    </r>
    <phoneticPr fontId="1" type="noConversion"/>
  </si>
  <si>
    <r>
      <rPr>
        <sz val="12"/>
        <color rgb="FF000000"/>
        <rFont val="標楷體"/>
        <family val="4"/>
        <charset val="136"/>
      </rPr>
      <t>葉蟬科</t>
    </r>
    <r>
      <rPr>
        <sz val="12"/>
        <color rgb="FF000000"/>
        <rFont val="Times New Roman"/>
        <family val="1"/>
      </rPr>
      <t>Cicadellidae</t>
    </r>
  </si>
  <si>
    <r>
      <rPr>
        <sz val="12"/>
        <color rgb="FF000000"/>
        <rFont val="標楷體"/>
        <family val="4"/>
        <charset val="136"/>
      </rPr>
      <t>蝗科</t>
    </r>
    <r>
      <rPr>
        <sz val="12"/>
        <color rgb="FF000000"/>
        <rFont val="Times New Roman"/>
        <family val="1"/>
      </rPr>
      <t>Acrididae</t>
    </r>
  </si>
  <si>
    <r>
      <rPr>
        <sz val="12"/>
        <color rgb="FF000000"/>
        <rFont val="標楷體"/>
        <family val="4"/>
        <charset val="136"/>
      </rPr>
      <t>金小蜂科</t>
    </r>
    <r>
      <rPr>
        <sz val="12"/>
        <color rgb="FF000000"/>
        <rFont val="Times New Roman"/>
        <family val="1"/>
      </rPr>
      <t>Pteromalidae</t>
    </r>
  </si>
  <si>
    <r>
      <rPr>
        <sz val="12"/>
        <color rgb="FF000000"/>
        <rFont val="標楷體"/>
        <family val="4"/>
        <charset val="136"/>
      </rPr>
      <t>沼蠅科</t>
    </r>
    <r>
      <rPr>
        <sz val="12"/>
        <color rgb="FF000000"/>
        <rFont val="Times New Roman"/>
        <family val="1"/>
      </rPr>
      <t xml:space="preserve"> Sciomyzidae</t>
    </r>
  </si>
  <si>
    <r>
      <rPr>
        <sz val="12"/>
        <color rgb="FF000000"/>
        <rFont val="標楷體"/>
        <family val="4"/>
        <charset val="136"/>
      </rPr>
      <t>隱翅蟲科</t>
    </r>
    <r>
      <rPr>
        <sz val="12"/>
        <color rgb="FF000000"/>
        <rFont val="Times New Roman"/>
        <family val="1"/>
      </rPr>
      <t xml:space="preserve">Staphylinidae </t>
    </r>
  </si>
  <si>
    <r>
      <rPr>
        <sz val="12"/>
        <color rgb="FF000000"/>
        <rFont val="標楷體"/>
        <family val="4"/>
        <charset val="136"/>
      </rPr>
      <t>小繭蜂科</t>
    </r>
    <r>
      <rPr>
        <sz val="12"/>
        <color rgb="FF000000"/>
        <rFont val="Times New Roman"/>
        <family val="1"/>
      </rPr>
      <t>Braconidae</t>
    </r>
  </si>
  <si>
    <r>
      <rPr>
        <sz val="12"/>
        <color rgb="FF000000"/>
        <rFont val="標楷體"/>
        <family val="4"/>
        <charset val="136"/>
      </rPr>
      <t>蠓科</t>
    </r>
    <r>
      <rPr>
        <sz val="12"/>
        <color rgb="FF000000"/>
        <rFont val="Times New Roman"/>
        <family val="1"/>
      </rPr>
      <t xml:space="preserve"> Ceratopogonidae</t>
    </r>
  </si>
  <si>
    <r>
      <rPr>
        <sz val="12"/>
        <color rgb="FF000000"/>
        <rFont val="標楷體"/>
        <family val="4"/>
        <charset val="136"/>
      </rPr>
      <t>長足虻科</t>
    </r>
    <r>
      <rPr>
        <sz val="12"/>
        <color rgb="FF000000"/>
        <rFont val="Times New Roman"/>
        <family val="1"/>
      </rPr>
      <t xml:space="preserve"> Dolichopodidae</t>
    </r>
  </si>
  <si>
    <r>
      <rPr>
        <sz val="12"/>
        <color rgb="FF000000"/>
        <rFont val="標楷體"/>
        <family val="4"/>
        <charset val="136"/>
      </rPr>
      <t>搖蚊科</t>
    </r>
    <r>
      <rPr>
        <sz val="12"/>
        <color rgb="FF000000"/>
        <rFont val="Times New Roman"/>
        <family val="1"/>
      </rPr>
      <t xml:space="preserve"> Chironomidae</t>
    </r>
  </si>
  <si>
    <r>
      <rPr>
        <sz val="12"/>
        <color rgb="FF000000"/>
        <rFont val="標楷體"/>
        <family val="4"/>
        <charset val="136"/>
      </rPr>
      <t>黑翅蕈蚋科</t>
    </r>
    <r>
      <rPr>
        <sz val="12"/>
        <color rgb="FF000000"/>
        <rFont val="Times New Roman"/>
        <family val="1"/>
      </rPr>
      <t xml:space="preserve"> Sciaridae</t>
    </r>
  </si>
  <si>
    <r>
      <rPr>
        <sz val="12"/>
        <color rgb="FF000000"/>
        <rFont val="標楷體"/>
        <family val="4"/>
        <charset val="136"/>
      </rPr>
      <t>小花蠅科</t>
    </r>
    <r>
      <rPr>
        <sz val="12"/>
        <color rgb="FF000000"/>
        <rFont val="Times New Roman"/>
        <family val="1"/>
      </rPr>
      <t xml:space="preserve"> Anthomyzidae</t>
    </r>
  </si>
  <si>
    <r>
      <rPr>
        <sz val="12"/>
        <color rgb="FF000000"/>
        <rFont val="標楷體"/>
        <family val="4"/>
        <charset val="136"/>
      </rPr>
      <t>飛蝨科</t>
    </r>
    <r>
      <rPr>
        <sz val="12"/>
        <color rgb="FF000000"/>
        <rFont val="Times New Roman"/>
        <family val="1"/>
      </rPr>
      <t>Delphacidaee</t>
    </r>
  </si>
  <si>
    <r>
      <rPr>
        <sz val="12"/>
        <color rgb="FF000000"/>
        <rFont val="標楷體"/>
        <family val="4"/>
        <charset val="136"/>
      </rPr>
      <t>螟蛾科</t>
    </r>
    <r>
      <rPr>
        <sz val="12"/>
        <color rgb="FF000000"/>
        <rFont val="Times New Roman"/>
        <family val="1"/>
      </rPr>
      <t>Tachinidae</t>
    </r>
  </si>
  <si>
    <r>
      <rPr>
        <sz val="12"/>
        <color rgb="FF000000"/>
        <rFont val="標楷體"/>
        <family val="4"/>
        <charset val="136"/>
      </rPr>
      <t>蟻形蜂科</t>
    </r>
    <r>
      <rPr>
        <sz val="12"/>
        <color rgb="FF000000"/>
        <rFont val="Times New Roman"/>
        <family val="1"/>
      </rPr>
      <t>Bethylidae</t>
    </r>
  </si>
  <si>
    <r>
      <rPr>
        <sz val="12"/>
        <color rgb="FF000000"/>
        <rFont val="標楷體"/>
        <family val="4"/>
        <charset val="136"/>
      </rPr>
      <t>釉小蜂科</t>
    </r>
    <r>
      <rPr>
        <sz val="12"/>
        <color rgb="FF000000"/>
        <rFont val="Times New Roman"/>
        <family val="1"/>
      </rPr>
      <t>Eulophidae</t>
    </r>
  </si>
  <si>
    <r>
      <rPr>
        <sz val="12"/>
        <color rgb="FF000000"/>
        <rFont val="標楷體"/>
        <family val="4"/>
        <charset val="136"/>
      </rPr>
      <t>纓小蜂科</t>
    </r>
    <r>
      <rPr>
        <sz val="12"/>
        <color rgb="FF000000"/>
        <rFont val="Times New Roman"/>
        <family val="1"/>
      </rPr>
      <t>Mymaridae</t>
    </r>
  </si>
  <si>
    <r>
      <rPr>
        <sz val="12"/>
        <color rgb="FF000000"/>
        <rFont val="標楷體"/>
        <family val="4"/>
        <charset val="136"/>
      </rPr>
      <t>緣腹細蜂科</t>
    </r>
    <r>
      <rPr>
        <sz val="12"/>
        <color rgb="FF000000"/>
        <rFont val="Times New Roman"/>
        <family val="1"/>
      </rPr>
      <t xml:space="preserve">Scelionidae  </t>
    </r>
  </si>
  <si>
    <r>
      <rPr>
        <sz val="12"/>
        <color rgb="FF000000"/>
        <rFont val="標楷體"/>
        <family val="4"/>
        <charset val="136"/>
      </rPr>
      <t>椿象科</t>
    </r>
    <r>
      <rPr>
        <sz val="12"/>
        <color rgb="FF000000"/>
        <rFont val="Times New Roman"/>
        <family val="1"/>
      </rPr>
      <t>Pentatomidae</t>
    </r>
  </si>
  <si>
    <r>
      <rPr>
        <sz val="11"/>
        <color rgb="FF000000"/>
        <rFont val="標楷體"/>
        <family val="4"/>
        <charset val="136"/>
      </rPr>
      <t>赤眼蜂科</t>
    </r>
    <r>
      <rPr>
        <sz val="11"/>
        <color rgb="FF000000"/>
        <rFont val="Times New Roman"/>
        <family val="1"/>
      </rPr>
      <t>Trichogrammatidae</t>
    </r>
  </si>
  <si>
    <r>
      <rPr>
        <sz val="12"/>
        <color rgb="FF000000"/>
        <rFont val="標楷體"/>
        <family val="4"/>
        <charset val="136"/>
      </rPr>
      <t>黑翅蕈蚋科</t>
    </r>
    <r>
      <rPr>
        <sz val="12"/>
        <color rgb="FF000000"/>
        <rFont val="Times New Roman"/>
        <family val="1"/>
      </rPr>
      <t>Sciaridae</t>
    </r>
  </si>
  <si>
    <r>
      <rPr>
        <sz val="12"/>
        <color rgb="FF000000"/>
        <rFont val="標楷體"/>
        <family val="4"/>
        <charset val="136"/>
      </rPr>
      <t>金果蠅科</t>
    </r>
    <r>
      <rPr>
        <sz val="12"/>
        <color rgb="FF000000"/>
        <rFont val="Times New Roman"/>
        <family val="1"/>
      </rPr>
      <t>Camillidae</t>
    </r>
  </si>
  <si>
    <r>
      <rPr>
        <sz val="12"/>
        <color rgb="FF000000"/>
        <rFont val="標楷體"/>
        <family val="4"/>
        <charset val="136"/>
      </rPr>
      <t>蚜科</t>
    </r>
    <r>
      <rPr>
        <sz val="12"/>
        <color rgb="FF000000"/>
        <rFont val="Times New Roman"/>
        <family val="1"/>
      </rPr>
      <t>Apididae</t>
    </r>
  </si>
  <si>
    <r>
      <rPr>
        <sz val="12"/>
        <color theme="1"/>
        <rFont val="標楷體"/>
        <family val="4"/>
        <charset val="136"/>
      </rPr>
      <t>長足虻科</t>
    </r>
    <r>
      <rPr>
        <sz val="12"/>
        <color theme="1"/>
        <rFont val="Times New Roman"/>
        <family val="1"/>
      </rPr>
      <t xml:space="preserve"> Dolichopodidae</t>
    </r>
  </si>
  <si>
    <r>
      <rPr>
        <sz val="12"/>
        <color theme="1"/>
        <rFont val="標楷體"/>
        <family val="4"/>
        <charset val="136"/>
      </rPr>
      <t>蚤蠅科</t>
    </r>
    <r>
      <rPr>
        <sz val="12"/>
        <color theme="1"/>
        <rFont val="Times New Roman"/>
        <family val="1"/>
      </rPr>
      <t xml:space="preserve"> Phoridae</t>
    </r>
  </si>
  <si>
    <r>
      <rPr>
        <sz val="12"/>
        <color rgb="FF000000"/>
        <rFont val="標楷體"/>
        <family val="4"/>
        <charset val="136"/>
      </rPr>
      <t>隱翅蟲科</t>
    </r>
    <r>
      <rPr>
        <sz val="12"/>
        <color rgb="FF000000"/>
        <rFont val="Times New Roman"/>
        <family val="1"/>
      </rPr>
      <t>Staphylinidae</t>
    </r>
  </si>
  <si>
    <r>
      <rPr>
        <sz val="12"/>
        <color rgb="FF000000"/>
        <rFont val="標楷體"/>
        <family val="4"/>
        <charset val="136"/>
      </rPr>
      <t>僞毛蚋科</t>
    </r>
    <r>
      <rPr>
        <sz val="12"/>
        <color rgb="FF000000"/>
        <rFont val="Times New Roman"/>
        <family val="1"/>
      </rPr>
      <t xml:space="preserve"> Scatopsidae</t>
    </r>
  </si>
  <si>
    <r>
      <rPr>
        <sz val="12"/>
        <color rgb="FF000000"/>
        <rFont val="標楷體"/>
        <family val="4"/>
        <charset val="136"/>
      </rPr>
      <t>網蚊科</t>
    </r>
    <r>
      <rPr>
        <sz val="12"/>
        <color rgb="FF000000"/>
        <rFont val="Times New Roman"/>
        <family val="1"/>
      </rPr>
      <t xml:space="preserve"> Blephariceridae</t>
    </r>
  </si>
  <si>
    <r>
      <rPr>
        <sz val="12"/>
        <color rgb="FF000000"/>
        <rFont val="標楷體"/>
        <family val="4"/>
        <charset val="136"/>
      </rPr>
      <t>蚊科</t>
    </r>
    <r>
      <rPr>
        <sz val="12"/>
        <color rgb="FF000000"/>
        <rFont val="Times New Roman"/>
        <family val="1"/>
      </rPr>
      <t xml:space="preserve"> Culicidae</t>
    </r>
  </si>
  <si>
    <r>
      <rPr>
        <sz val="12"/>
        <color rgb="FF000000"/>
        <rFont val="標楷體"/>
        <family val="4"/>
        <charset val="136"/>
      </rPr>
      <t>渚蠅科</t>
    </r>
    <r>
      <rPr>
        <sz val="12"/>
        <color rgb="FF000000"/>
        <rFont val="Times New Roman"/>
        <family val="1"/>
      </rPr>
      <t xml:space="preserve"> Ephydridae</t>
    </r>
  </si>
  <si>
    <r>
      <rPr>
        <sz val="12"/>
        <color rgb="FF000000"/>
        <rFont val="標楷體"/>
        <family val="4"/>
        <charset val="136"/>
      </rPr>
      <t>頭蠅科</t>
    </r>
    <r>
      <rPr>
        <sz val="12"/>
        <color rgb="FF000000"/>
        <rFont val="Times New Roman"/>
        <family val="1"/>
      </rPr>
      <t xml:space="preserve"> Pipunculidae</t>
    </r>
  </si>
  <si>
    <r>
      <rPr>
        <sz val="12"/>
        <color rgb="FF000000"/>
        <rFont val="標楷體"/>
        <family val="4"/>
        <charset val="136"/>
      </rPr>
      <t>稈蠅科</t>
    </r>
    <r>
      <rPr>
        <sz val="12"/>
        <color rgb="FF000000"/>
        <rFont val="Times New Roman"/>
        <family val="1"/>
      </rPr>
      <t xml:space="preserve"> Chloropidae</t>
    </r>
  </si>
  <si>
    <r>
      <rPr>
        <sz val="12"/>
        <color rgb="FF000000"/>
        <rFont val="標楷體"/>
        <family val="4"/>
        <charset val="136"/>
      </rPr>
      <t>縞蠅科</t>
    </r>
    <r>
      <rPr>
        <sz val="12"/>
        <color rgb="FF000000"/>
        <rFont val="Times New Roman"/>
        <family val="1"/>
      </rPr>
      <t xml:space="preserve"> Lauxaniidae</t>
    </r>
  </si>
  <si>
    <r>
      <rPr>
        <sz val="12"/>
        <color rgb="FF000000"/>
        <rFont val="標楷體"/>
        <family val="4"/>
        <charset val="136"/>
      </rPr>
      <t>姬蜂科</t>
    </r>
    <r>
      <rPr>
        <sz val="12"/>
        <color rgb="FF000000"/>
        <rFont val="Times New Roman"/>
        <family val="1"/>
      </rPr>
      <t>Ichneumonidae</t>
    </r>
  </si>
  <si>
    <r>
      <rPr>
        <sz val="12"/>
        <color rgb="FF000000"/>
        <rFont val="標楷體"/>
        <family val="4"/>
        <charset val="136"/>
      </rPr>
      <t>金花蟲科</t>
    </r>
    <r>
      <rPr>
        <sz val="12"/>
        <color rgb="FF000000"/>
        <rFont val="Times New Roman"/>
        <family val="1"/>
      </rPr>
      <t>Chrysomelid</t>
    </r>
  </si>
  <si>
    <r>
      <rPr>
        <sz val="12"/>
        <color rgb="FF000000"/>
        <rFont val="標楷體"/>
        <family val="4"/>
        <charset val="136"/>
      </rPr>
      <t>外嚙蟲科</t>
    </r>
    <r>
      <rPr>
        <sz val="12"/>
        <color rgb="FF000000"/>
        <rFont val="Times New Roman"/>
        <family val="1"/>
      </rPr>
      <t>Ectopsocidae</t>
    </r>
  </si>
  <si>
    <r>
      <rPr>
        <sz val="12"/>
        <color rgb="FF000000"/>
        <rFont val="標楷體"/>
        <family val="4"/>
        <charset val="136"/>
      </rPr>
      <t>廁蠅科</t>
    </r>
    <r>
      <rPr>
        <sz val="12"/>
        <color rgb="FF000000"/>
        <rFont val="Times New Roman"/>
        <family val="1"/>
      </rPr>
      <t xml:space="preserve"> Fanniidae</t>
    </r>
  </si>
  <si>
    <r>
      <rPr>
        <sz val="12"/>
        <color rgb="FF000000"/>
        <rFont val="標楷體"/>
        <family val="4"/>
        <charset val="136"/>
      </rPr>
      <t>蚤蠅科</t>
    </r>
    <r>
      <rPr>
        <sz val="12"/>
        <color rgb="FF000000"/>
        <rFont val="Times New Roman"/>
        <family val="1"/>
      </rPr>
      <t xml:space="preserve"> Phoridae</t>
    </r>
  </si>
  <si>
    <r>
      <rPr>
        <sz val="12"/>
        <color rgb="FF000000"/>
        <rFont val="標楷體"/>
        <family val="4"/>
        <charset val="136"/>
      </rPr>
      <t>小蜂科</t>
    </r>
    <r>
      <rPr>
        <sz val="12"/>
        <color rgb="FF000000"/>
        <rFont val="Times New Roman"/>
        <family val="1"/>
      </rPr>
      <t>Chalcididae</t>
    </r>
  </si>
  <si>
    <r>
      <rPr>
        <sz val="12"/>
        <color rgb="FF000000"/>
        <rFont val="標楷體"/>
        <family val="4"/>
        <charset val="136"/>
      </rPr>
      <t>旋小蜂科</t>
    </r>
    <r>
      <rPr>
        <sz val="12"/>
        <color rgb="FF000000"/>
        <rFont val="Times New Roman"/>
        <family val="1"/>
      </rPr>
      <t xml:space="preserve">Eupelmidae </t>
    </r>
  </si>
  <si>
    <r>
      <rPr>
        <sz val="12"/>
        <color rgb="FF000000"/>
        <rFont val="標楷體"/>
        <family val="4"/>
        <charset val="136"/>
      </rPr>
      <t>菱蝗科</t>
    </r>
    <r>
      <rPr>
        <sz val="12"/>
        <color rgb="FF000000"/>
        <rFont val="Times New Roman"/>
        <family val="1"/>
      </rPr>
      <t>Tetrigidae</t>
    </r>
  </si>
  <si>
    <r>
      <rPr>
        <sz val="12"/>
        <color rgb="FF000000"/>
        <rFont val="標楷體"/>
        <family val="4"/>
        <charset val="136"/>
      </rPr>
      <t>蚤蝗科</t>
    </r>
    <r>
      <rPr>
        <sz val="12"/>
        <color rgb="FF000000"/>
        <rFont val="Times New Roman"/>
        <family val="1"/>
      </rPr>
      <t>Tridactylidae</t>
    </r>
  </si>
  <si>
    <r>
      <rPr>
        <sz val="12"/>
        <color rgb="FF000000"/>
        <rFont val="標楷體"/>
        <family val="4"/>
        <charset val="136"/>
      </rPr>
      <t>酪蠅科</t>
    </r>
    <r>
      <rPr>
        <sz val="12"/>
        <color rgb="FF000000"/>
        <rFont val="Times New Roman"/>
        <family val="1"/>
      </rPr>
      <t xml:space="preserve"> Piophilidae</t>
    </r>
  </si>
  <si>
    <r>
      <rPr>
        <sz val="12"/>
        <color rgb="FF000000"/>
        <rFont val="標楷體"/>
        <family val="4"/>
        <charset val="136"/>
      </rPr>
      <t>盾椿科</t>
    </r>
    <r>
      <rPr>
        <sz val="12"/>
        <color rgb="FF000000"/>
        <rFont val="Times New Roman"/>
        <family val="1"/>
      </rPr>
      <t>Delphacidae</t>
    </r>
  </si>
  <si>
    <r>
      <rPr>
        <sz val="12"/>
        <color rgb="FF000000"/>
        <rFont val="標楷體"/>
        <family val="4"/>
        <charset val="136"/>
      </rPr>
      <t>大蚊科</t>
    </r>
    <r>
      <rPr>
        <sz val="12"/>
        <color rgb="FF000000"/>
        <rFont val="Times New Roman"/>
        <family val="1"/>
      </rPr>
      <t xml:space="preserve"> Tipulidae</t>
    </r>
  </si>
  <si>
    <r>
      <rPr>
        <sz val="12"/>
        <color rgb="FF000000"/>
        <rFont val="標楷體"/>
        <family val="4"/>
        <charset val="136"/>
      </rPr>
      <t>細蟌科</t>
    </r>
    <r>
      <rPr>
        <sz val="12"/>
        <color rgb="FF000000"/>
        <rFont val="Times New Roman"/>
        <family val="1"/>
      </rPr>
      <t>Coenagrionidae</t>
    </r>
  </si>
  <si>
    <r>
      <rPr>
        <sz val="12"/>
        <color theme="1"/>
        <rFont val="標楷體"/>
        <family val="4"/>
        <charset val="136"/>
      </rPr>
      <t>採集地</t>
    </r>
    <phoneticPr fontId="1" type="noConversion"/>
  </si>
  <si>
    <r>
      <rPr>
        <sz val="12"/>
        <color theme="1"/>
        <rFont val="標楷體"/>
        <family val="4"/>
        <charset val="136"/>
      </rPr>
      <t>採集日期</t>
    </r>
    <phoneticPr fontId="1" type="noConversion"/>
  </si>
  <si>
    <r>
      <rPr>
        <sz val="12"/>
        <color theme="1"/>
        <rFont val="標楷體"/>
        <family val="4"/>
        <charset val="136"/>
      </rPr>
      <t>數量</t>
    </r>
    <phoneticPr fontId="1" type="noConversion"/>
  </si>
  <si>
    <r>
      <rPr>
        <sz val="12"/>
        <color theme="1"/>
        <rFont val="標楷體"/>
        <family val="4"/>
        <charset val="136"/>
      </rPr>
      <t>食性分類</t>
    </r>
    <phoneticPr fontId="1" type="noConversion"/>
  </si>
  <si>
    <r>
      <rPr>
        <sz val="12"/>
        <color theme="1"/>
        <rFont val="標楷體"/>
        <family val="4"/>
        <charset val="136"/>
      </rPr>
      <t>種鑑定</t>
    </r>
    <phoneticPr fontId="1" type="noConversion"/>
  </si>
  <si>
    <r>
      <rPr>
        <sz val="12"/>
        <color rgb="FF000000"/>
        <rFont val="標楷體"/>
        <family val="4"/>
        <charset val="136"/>
      </rPr>
      <t>小稻蝗</t>
    </r>
  </si>
  <si>
    <r>
      <rPr>
        <sz val="12"/>
        <color rgb="FF000000"/>
        <rFont val="標楷體"/>
        <family val="4"/>
        <charset val="136"/>
      </rPr>
      <t>尼蠓</t>
    </r>
  </si>
  <si>
    <r>
      <rPr>
        <sz val="12"/>
        <color rgb="FF000000"/>
        <rFont val="標楷體"/>
        <family val="4"/>
        <charset val="136"/>
      </rPr>
      <t>稻薊馬</t>
    </r>
  </si>
  <si>
    <r>
      <rPr>
        <sz val="12"/>
        <color rgb="FF000000"/>
        <rFont val="標楷體"/>
        <family val="4"/>
        <charset val="136"/>
      </rPr>
      <t>二化螟</t>
    </r>
  </si>
  <si>
    <r>
      <rPr>
        <sz val="12"/>
        <color rgb="FF000000"/>
        <rFont val="標楷體"/>
        <family val="4"/>
        <charset val="136"/>
      </rPr>
      <t>班飛蝨</t>
    </r>
  </si>
  <si>
    <r>
      <rPr>
        <sz val="12"/>
        <color rgb="FF000000"/>
        <rFont val="標楷體"/>
        <family val="4"/>
        <charset val="136"/>
      </rPr>
      <t>橙瓢蟲</t>
    </r>
  </si>
  <si>
    <r>
      <rPr>
        <sz val="12"/>
        <color rgb="FF000000"/>
        <rFont val="標楷體"/>
        <family val="4"/>
        <charset val="136"/>
      </rPr>
      <t>白背飛蝨</t>
    </r>
  </si>
  <si>
    <r>
      <rPr>
        <sz val="12"/>
        <color rgb="FF000000"/>
        <rFont val="標楷體"/>
        <family val="4"/>
        <charset val="136"/>
      </rPr>
      <t>葉蟬纓小蜂</t>
    </r>
  </si>
  <si>
    <r>
      <rPr>
        <sz val="12"/>
        <color rgb="FF000000"/>
        <rFont val="標楷體"/>
        <family val="4"/>
        <charset val="136"/>
      </rPr>
      <t>褐飛蝨</t>
    </r>
  </si>
  <si>
    <r>
      <rPr>
        <sz val="12"/>
        <color rgb="FF000000"/>
        <rFont val="標楷體"/>
        <family val="4"/>
        <charset val="136"/>
      </rPr>
      <t>蜘蛛目</t>
    </r>
    <phoneticPr fontId="1" type="noConversion"/>
  </si>
  <si>
    <r>
      <rPr>
        <sz val="12"/>
        <color rgb="FF000000"/>
        <rFont val="標楷體"/>
        <family val="4"/>
        <charset val="136"/>
      </rPr>
      <t>金蛛科</t>
    </r>
    <phoneticPr fontId="1" type="noConversion"/>
  </si>
  <si>
    <r>
      <rPr>
        <sz val="12"/>
        <color rgb="FF000000"/>
        <rFont val="標楷體"/>
        <family val="4"/>
        <charset val="136"/>
      </rPr>
      <t>長腳蛛科</t>
    </r>
    <phoneticPr fontId="1" type="noConversion"/>
  </si>
  <si>
    <r>
      <rPr>
        <sz val="12"/>
        <color theme="1"/>
        <rFont val="標楷體"/>
        <family val="4"/>
        <charset val="136"/>
      </rPr>
      <t>方網長腳蛛</t>
    </r>
    <phoneticPr fontId="1" type="noConversion"/>
  </si>
  <si>
    <r>
      <rPr>
        <sz val="12"/>
        <color theme="1"/>
        <rFont val="標楷體"/>
        <family val="4"/>
        <charset val="136"/>
      </rPr>
      <t>里海慣行</t>
    </r>
    <r>
      <rPr>
        <sz val="12"/>
        <color theme="1"/>
        <rFont val="Times New Roman"/>
        <family val="1"/>
      </rPr>
      <t>SC</t>
    </r>
    <phoneticPr fontId="1" type="noConversion"/>
  </si>
  <si>
    <r>
      <rPr>
        <sz val="12"/>
        <color theme="1"/>
        <rFont val="標楷體"/>
        <family val="4"/>
        <charset val="136"/>
      </rPr>
      <t>里海慣行</t>
    </r>
    <r>
      <rPr>
        <sz val="12"/>
        <color theme="1"/>
        <rFont val="Times New Roman"/>
        <family val="1"/>
      </rPr>
      <t>SC</t>
    </r>
    <phoneticPr fontId="1" type="noConversion"/>
  </si>
  <si>
    <r>
      <rPr>
        <sz val="12"/>
        <color rgb="FF000000"/>
        <rFont val="標楷體"/>
        <family val="4"/>
        <charset val="136"/>
      </rPr>
      <t>直翅目</t>
    </r>
    <r>
      <rPr>
        <sz val="12"/>
        <color rgb="FF000000"/>
        <rFont val="Times New Roman"/>
        <family val="1"/>
      </rPr>
      <t>Orthoptera</t>
    </r>
  </si>
  <si>
    <r>
      <rPr>
        <sz val="12"/>
        <color theme="1"/>
        <rFont val="標楷體"/>
        <family val="4"/>
        <charset val="136"/>
      </rPr>
      <t>里海慣行</t>
    </r>
    <r>
      <rPr>
        <sz val="12"/>
        <color theme="1"/>
        <rFont val="Times New Roman"/>
        <family val="1"/>
      </rPr>
      <t>SC</t>
    </r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</si>
  <si>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</si>
  <si>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搖蚊科</t>
    </r>
    <r>
      <rPr>
        <sz val="12"/>
        <color theme="1"/>
        <rFont val="Times New Roman"/>
        <family val="1"/>
      </rPr>
      <t xml:space="preserve"> Chironomidae</t>
    </r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</si>
  <si>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</si>
  <si>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蠓科</t>
    </r>
    <r>
      <rPr>
        <sz val="12"/>
        <color theme="1"/>
        <rFont val="Times New Roman"/>
        <family val="1"/>
      </rPr>
      <t xml:space="preserve"> Ceratopogonidae</t>
    </r>
    <phoneticPr fontId="1" type="noConversion"/>
  </si>
  <si>
    <r>
      <rPr>
        <sz val="12"/>
        <color theme="1"/>
        <rFont val="標楷體"/>
        <family val="4"/>
        <charset val="136"/>
      </rPr>
      <t>里海慣行</t>
    </r>
    <r>
      <rPr>
        <sz val="12"/>
        <color theme="1"/>
        <rFont val="Times New Roman"/>
        <family val="1"/>
      </rPr>
      <t>SC</t>
    </r>
    <phoneticPr fontId="1" type="noConversion"/>
  </si>
  <si>
    <r>
      <rPr>
        <sz val="12"/>
        <color theme="1"/>
        <rFont val="標楷體"/>
        <family val="4"/>
        <charset val="136"/>
      </rPr>
      <t>長足虻科</t>
    </r>
    <r>
      <rPr>
        <sz val="12"/>
        <color theme="1"/>
        <rFont val="Times New Roman"/>
        <family val="1"/>
      </rPr>
      <t xml:space="preserve"> Dolichopodidae</t>
    </r>
    <phoneticPr fontId="1" type="noConversion"/>
  </si>
  <si>
    <r>
      <rPr>
        <sz val="12"/>
        <color rgb="FF000000"/>
        <rFont val="標楷體"/>
        <family val="4"/>
        <charset val="136"/>
      </rPr>
      <t>嚙蟲目</t>
    </r>
    <r>
      <rPr>
        <sz val="12"/>
        <color rgb="FF000000"/>
        <rFont val="Times New Roman"/>
        <family val="1"/>
      </rPr>
      <t>Psocoptera</t>
    </r>
  </si>
  <si>
    <r>
      <rPr>
        <sz val="12"/>
        <color rgb="FF000000"/>
        <rFont val="標楷體"/>
        <family val="4"/>
        <charset val="136"/>
      </rPr>
      <t>纓翅目</t>
    </r>
    <r>
      <rPr>
        <sz val="12"/>
        <color rgb="FF000000"/>
        <rFont val="Times New Roman"/>
        <family val="1"/>
      </rPr>
      <t>Thysanoptera</t>
    </r>
  </si>
  <si>
    <r>
      <rPr>
        <sz val="12"/>
        <color theme="1"/>
        <rFont val="標楷體"/>
        <family val="4"/>
        <charset val="136"/>
      </rPr>
      <t>里海慣行</t>
    </r>
    <r>
      <rPr>
        <sz val="12"/>
        <color theme="1"/>
        <rFont val="Times New Roman"/>
        <family val="1"/>
      </rPr>
      <t>SC</t>
    </r>
    <phoneticPr fontId="1" type="noConversion"/>
  </si>
  <si>
    <r>
      <rPr>
        <sz val="12"/>
        <color rgb="FF000000"/>
        <rFont val="標楷體"/>
        <family val="4"/>
        <charset val="136"/>
      </rPr>
      <t>鱗翅目</t>
    </r>
    <r>
      <rPr>
        <sz val="12"/>
        <color rgb="FF000000"/>
        <rFont val="Times New Roman"/>
        <family val="1"/>
      </rPr>
      <t>Lepidoptera</t>
    </r>
  </si>
  <si>
    <r>
      <rPr>
        <sz val="12"/>
        <color theme="1"/>
        <rFont val="標楷體"/>
        <family val="4"/>
        <charset val="136"/>
      </rPr>
      <t>里海慣行</t>
    </r>
    <r>
      <rPr>
        <sz val="12"/>
        <color theme="1"/>
        <rFont val="Times New Roman"/>
        <family val="1"/>
      </rPr>
      <t>SC</t>
    </r>
    <phoneticPr fontId="1" type="noConversion"/>
  </si>
  <si>
    <r>
      <rPr>
        <sz val="12"/>
        <color rgb="FF000000"/>
        <rFont val="標楷體"/>
        <family val="4"/>
        <charset val="136"/>
      </rPr>
      <t>膜翅目</t>
    </r>
    <r>
      <rPr>
        <sz val="12"/>
        <color rgb="FF000000"/>
        <rFont val="Times New Roman"/>
        <family val="1"/>
      </rPr>
      <t>Hymenoptera</t>
    </r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</si>
  <si>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</si>
  <si>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搖蚊科</t>
    </r>
    <r>
      <rPr>
        <sz val="12"/>
        <color theme="1"/>
        <rFont val="Times New Roman"/>
        <family val="1"/>
      </rPr>
      <t xml:space="preserve"> Chironomidae</t>
    </r>
    <phoneticPr fontId="1" type="noConversion"/>
  </si>
  <si>
    <r>
      <rPr>
        <sz val="12"/>
        <color theme="1"/>
        <rFont val="標楷體"/>
        <family val="4"/>
        <charset val="136"/>
      </rPr>
      <t>長足虻科</t>
    </r>
    <r>
      <rPr>
        <sz val="12"/>
        <color theme="1"/>
        <rFont val="Times New Roman"/>
        <family val="1"/>
      </rPr>
      <t xml:space="preserve"> Dolichopodidae</t>
    </r>
    <phoneticPr fontId="1" type="noConversion"/>
  </si>
  <si>
    <r>
      <rPr>
        <sz val="12"/>
        <color theme="1"/>
        <rFont val="標楷體"/>
        <family val="4"/>
        <charset val="136"/>
      </rPr>
      <t>廁蠅科</t>
    </r>
    <r>
      <rPr>
        <sz val="12"/>
        <color theme="1"/>
        <rFont val="Times New Roman"/>
        <family val="1"/>
      </rPr>
      <t xml:space="preserve"> Fanniidae</t>
    </r>
    <phoneticPr fontId="1" type="noConversion"/>
  </si>
  <si>
    <r>
      <rPr>
        <sz val="12"/>
        <color theme="1"/>
        <rFont val="標楷體"/>
        <family val="4"/>
        <charset val="136"/>
      </rPr>
      <t>花蠅科</t>
    </r>
    <r>
      <rPr>
        <sz val="12"/>
        <color theme="1"/>
        <rFont val="Times New Roman"/>
        <family val="1"/>
      </rPr>
      <t xml:space="preserve"> Anthomyiidae</t>
    </r>
    <phoneticPr fontId="1" type="noConversion"/>
  </si>
  <si>
    <r>
      <rPr>
        <sz val="12"/>
        <color theme="1"/>
        <rFont val="標楷體"/>
        <family val="4"/>
        <charset val="136"/>
      </rPr>
      <t>渚蠅科</t>
    </r>
    <r>
      <rPr>
        <sz val="12"/>
        <color theme="1"/>
        <rFont val="Times New Roman"/>
        <family val="1"/>
      </rPr>
      <t xml:space="preserve"> Ephydridae</t>
    </r>
    <phoneticPr fontId="1" type="noConversion"/>
  </si>
  <si>
    <r>
      <rPr>
        <sz val="12"/>
        <color rgb="FF000000"/>
        <rFont val="標楷體"/>
        <family val="4"/>
        <charset val="136"/>
      </rPr>
      <t>半翅目</t>
    </r>
    <r>
      <rPr>
        <sz val="12"/>
        <color rgb="FF000000"/>
        <rFont val="Times New Roman"/>
        <family val="1"/>
      </rPr>
      <t>Hemiptera</t>
    </r>
  </si>
  <si>
    <r>
      <rPr>
        <sz val="12"/>
        <color theme="1"/>
        <rFont val="標楷體"/>
        <family val="4"/>
        <charset val="136"/>
      </rPr>
      <t>里海慣行</t>
    </r>
    <r>
      <rPr>
        <sz val="12"/>
        <color theme="1"/>
        <rFont val="Times New Roman"/>
        <family val="1"/>
      </rPr>
      <t>SC</t>
    </r>
    <phoneticPr fontId="1" type="noConversion"/>
  </si>
  <si>
    <r>
      <rPr>
        <sz val="12"/>
        <color rgb="FF000000"/>
        <rFont val="標楷體"/>
        <family val="4"/>
        <charset val="136"/>
      </rPr>
      <t>鞘翅目</t>
    </r>
    <r>
      <rPr>
        <sz val="12"/>
        <color rgb="FF000000"/>
        <rFont val="Times New Roman"/>
        <family val="1"/>
      </rPr>
      <t>Coleoptera</t>
    </r>
  </si>
  <si>
    <r>
      <rPr>
        <sz val="12"/>
        <color theme="1"/>
        <rFont val="標楷體"/>
        <family val="4"/>
        <charset val="136"/>
      </rPr>
      <t>里海慣行</t>
    </r>
    <r>
      <rPr>
        <sz val="12"/>
        <color theme="1"/>
        <rFont val="Times New Roman"/>
        <family val="1"/>
      </rPr>
      <t>SC</t>
    </r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</si>
  <si>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</si>
  <si>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渚蠅科</t>
    </r>
    <r>
      <rPr>
        <sz val="12"/>
        <color theme="1"/>
        <rFont val="Times New Roman"/>
        <family val="1"/>
      </rPr>
      <t xml:space="preserve"> Ephydridae</t>
    </r>
    <phoneticPr fontId="1" type="noConversion"/>
  </si>
  <si>
    <r>
      <rPr>
        <sz val="12"/>
        <color rgb="FF000000"/>
        <rFont val="標楷體"/>
        <family val="4"/>
        <charset val="136"/>
      </rPr>
      <t>黑頭慌蟻</t>
    </r>
  </si>
  <si>
    <r>
      <rPr>
        <sz val="12"/>
        <color rgb="FF000000"/>
        <rFont val="標楷體"/>
        <family val="4"/>
        <charset val="136"/>
      </rPr>
      <t>紅胸隱翅蟲</t>
    </r>
  </si>
  <si>
    <r>
      <rPr>
        <sz val="12"/>
        <color rgb="FF000000"/>
        <rFont val="標楷體"/>
        <family val="4"/>
        <charset val="136"/>
      </rPr>
      <t>偽黑尾葉蟬</t>
    </r>
  </si>
  <si>
    <r>
      <rPr>
        <sz val="12"/>
        <color rgb="FF000000"/>
        <rFont val="標楷體"/>
        <family val="4"/>
        <charset val="136"/>
      </rPr>
      <t>黑額長筒金花蟲</t>
    </r>
  </si>
  <si>
    <r>
      <rPr>
        <sz val="12"/>
        <color rgb="FF000000"/>
        <rFont val="標楷體"/>
        <family val="4"/>
        <charset val="136"/>
      </rPr>
      <t>長角沼蠅</t>
    </r>
  </si>
  <si>
    <r>
      <rPr>
        <sz val="12"/>
        <color rgb="FF000000"/>
        <rFont val="標楷體"/>
        <family val="4"/>
        <charset val="136"/>
      </rPr>
      <t>南方綠椿象</t>
    </r>
  </si>
  <si>
    <r>
      <rPr>
        <sz val="12"/>
        <color rgb="FF000000"/>
        <rFont val="標楷體"/>
        <family val="4"/>
        <charset val="136"/>
      </rPr>
      <t>台灣蜘蛛緣椿象</t>
    </r>
  </si>
  <si>
    <r>
      <rPr>
        <sz val="12"/>
        <color rgb="FF000000"/>
        <rFont val="標楷體"/>
        <family val="4"/>
        <charset val="136"/>
      </rPr>
      <t>斑飛蝨</t>
    </r>
  </si>
  <si>
    <r>
      <rPr>
        <sz val="12"/>
        <color rgb="FF000000"/>
        <rFont val="標楷體"/>
        <family val="4"/>
        <charset val="136"/>
      </rPr>
      <t>螟卵齒小蜂</t>
    </r>
  </si>
  <si>
    <r>
      <rPr>
        <sz val="12"/>
        <color rgb="FF000000"/>
        <rFont val="標楷體"/>
        <family val="4"/>
        <charset val="136"/>
      </rPr>
      <t>台灣稻蝗</t>
    </r>
  </si>
  <si>
    <r>
      <rPr>
        <sz val="12"/>
        <color rgb="FF000000"/>
        <rFont val="標楷體"/>
        <family val="4"/>
        <charset val="136"/>
      </rPr>
      <t>葉蟬頭蠅</t>
    </r>
  </si>
  <si>
    <r>
      <rPr>
        <sz val="12"/>
        <color rgb="FF000000"/>
        <rFont val="標楷體"/>
        <family val="4"/>
        <charset val="136"/>
      </rPr>
      <t>粒卵蜂</t>
    </r>
  </si>
  <si>
    <r>
      <rPr>
        <sz val="12"/>
        <color rgb="FF000000"/>
        <rFont val="標楷體"/>
        <family val="4"/>
        <charset val="136"/>
      </rPr>
      <t>黃條葉蚤</t>
    </r>
  </si>
  <si>
    <r>
      <rPr>
        <sz val="12"/>
        <color rgb="FF000000"/>
        <rFont val="標楷體"/>
        <family val="4"/>
        <charset val="136"/>
      </rPr>
      <t>茶色姬鬼蛛</t>
    </r>
    <phoneticPr fontId="1" type="noConversion"/>
  </si>
  <si>
    <r>
      <rPr>
        <sz val="12"/>
        <color theme="1"/>
        <rFont val="標楷體"/>
        <family val="4"/>
        <charset val="136"/>
      </rPr>
      <t>皿網蛛科</t>
    </r>
    <phoneticPr fontId="1" type="noConversion"/>
  </si>
  <si>
    <r>
      <rPr>
        <sz val="12"/>
        <color theme="1"/>
        <rFont val="標楷體"/>
        <family val="4"/>
        <charset val="136"/>
      </rPr>
      <t>長腳蛛科</t>
    </r>
    <phoneticPr fontId="1" type="noConversion"/>
  </si>
  <si>
    <r>
      <rPr>
        <sz val="12"/>
        <color theme="1"/>
        <rFont val="標楷體"/>
        <family val="4"/>
        <charset val="136"/>
      </rPr>
      <t>日本長腳蛛</t>
    </r>
    <phoneticPr fontId="1" type="noConversion"/>
  </si>
  <si>
    <r>
      <rPr>
        <sz val="12"/>
        <color theme="1"/>
        <rFont val="標楷體"/>
        <family val="4"/>
        <charset val="136"/>
      </rPr>
      <t>華麗長腳蛛</t>
    </r>
    <phoneticPr fontId="1" type="noConversion"/>
  </si>
  <si>
    <r>
      <rPr>
        <sz val="12"/>
        <color theme="1"/>
        <rFont val="標楷體"/>
        <family val="4"/>
        <charset val="136"/>
      </rPr>
      <t>綠鱗長腳蛛</t>
    </r>
    <phoneticPr fontId="1" type="noConversion"/>
  </si>
  <si>
    <r>
      <rPr>
        <sz val="12"/>
        <color theme="1"/>
        <rFont val="標楷體"/>
        <family val="4"/>
        <charset val="136"/>
      </rPr>
      <t>里山慣行</t>
    </r>
    <r>
      <rPr>
        <sz val="12"/>
        <color theme="1"/>
        <rFont val="Times New Roman"/>
        <family val="1"/>
      </rPr>
      <t>MC</t>
    </r>
  </si>
  <si>
    <r>
      <rPr>
        <sz val="12"/>
        <color rgb="FF000000"/>
        <rFont val="標楷體"/>
        <family val="4"/>
        <charset val="136"/>
      </rPr>
      <t>長足虻科</t>
    </r>
    <r>
      <rPr>
        <sz val="12"/>
        <color rgb="FF000000"/>
        <rFont val="Times New Roman"/>
        <family val="1"/>
      </rPr>
      <t>Dolichopodidae</t>
    </r>
    <phoneticPr fontId="1" type="noConversion"/>
  </si>
  <si>
    <r>
      <rPr>
        <sz val="12"/>
        <color rgb="FF000000"/>
        <rFont val="標楷體"/>
        <family val="4"/>
        <charset val="136"/>
      </rPr>
      <t>蟻科</t>
    </r>
    <r>
      <rPr>
        <sz val="12"/>
        <color rgb="FF000000"/>
        <rFont val="Times New Roman"/>
        <family val="1"/>
      </rPr>
      <t>Formicidae</t>
    </r>
    <phoneticPr fontId="1" type="noConversion"/>
  </si>
  <si>
    <r>
      <rPr>
        <sz val="12"/>
        <color rgb="FF000000"/>
        <rFont val="標楷體"/>
        <family val="4"/>
        <charset val="136"/>
      </rPr>
      <t>鎧細蠅科</t>
    </r>
    <r>
      <rPr>
        <sz val="12"/>
        <color rgb="FF000000"/>
        <rFont val="Times New Roman"/>
        <family val="1"/>
      </rPr>
      <t>Sepsidae</t>
    </r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</si>
  <si>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</si>
  <si>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搖蚊科</t>
    </r>
    <r>
      <rPr>
        <sz val="12"/>
        <color theme="1"/>
        <rFont val="Times New Roman"/>
        <family val="1"/>
      </rPr>
      <t xml:space="preserve"> Chironomidae</t>
    </r>
    <phoneticPr fontId="1" type="noConversion"/>
  </si>
  <si>
    <r>
      <rPr>
        <sz val="12"/>
        <color theme="1"/>
        <rFont val="標楷體"/>
        <family val="4"/>
        <charset val="136"/>
      </rPr>
      <t>稈蠅科</t>
    </r>
    <r>
      <rPr>
        <sz val="12"/>
        <color theme="1"/>
        <rFont val="Times New Roman"/>
        <family val="1"/>
      </rPr>
      <t xml:space="preserve"> Chloropidae</t>
    </r>
    <phoneticPr fontId="1" type="noConversion"/>
  </si>
  <si>
    <r>
      <rPr>
        <sz val="12"/>
        <color theme="1"/>
        <rFont val="標楷體"/>
        <family val="4"/>
        <charset val="136"/>
      </rPr>
      <t>糞蠅科</t>
    </r>
    <r>
      <rPr>
        <sz val="12"/>
        <color theme="1"/>
        <rFont val="Times New Roman"/>
        <family val="1"/>
      </rPr>
      <t xml:space="preserve"> Scathophagidae</t>
    </r>
    <phoneticPr fontId="1" type="noConversion"/>
  </si>
  <si>
    <r>
      <rPr>
        <sz val="12"/>
        <color theme="1"/>
        <rFont val="標楷體"/>
        <family val="4"/>
        <charset val="136"/>
      </rPr>
      <t>癭蚋科</t>
    </r>
    <r>
      <rPr>
        <sz val="12"/>
        <color theme="1"/>
        <rFont val="Times New Roman"/>
        <family val="1"/>
      </rPr>
      <t xml:space="preserve"> Cecidomyiidae</t>
    </r>
    <phoneticPr fontId="1" type="noConversion"/>
  </si>
  <si>
    <r>
      <rPr>
        <sz val="12"/>
        <color theme="1"/>
        <rFont val="標楷體"/>
        <family val="4"/>
        <charset val="136"/>
      </rPr>
      <t>搖蚊科</t>
    </r>
    <r>
      <rPr>
        <sz val="12"/>
        <color theme="1"/>
        <rFont val="Times New Roman"/>
        <family val="1"/>
      </rPr>
      <t xml:space="preserve"> Chironomidae</t>
    </r>
    <phoneticPr fontId="1" type="noConversion"/>
  </si>
  <si>
    <r>
      <rPr>
        <sz val="12"/>
        <color theme="1"/>
        <rFont val="標楷體"/>
        <family val="4"/>
        <charset val="136"/>
      </rPr>
      <t>里山有機</t>
    </r>
    <r>
      <rPr>
        <sz val="12"/>
        <color theme="1"/>
        <rFont val="Times New Roman"/>
        <family val="1"/>
      </rPr>
      <t>MO</t>
    </r>
    <phoneticPr fontId="1" type="noConversion"/>
  </si>
  <si>
    <r>
      <rPr>
        <sz val="12"/>
        <color rgb="FF000000"/>
        <rFont val="標楷體"/>
        <family val="4"/>
        <charset val="136"/>
      </rPr>
      <t>長腳捷山蟻</t>
    </r>
  </si>
  <si>
    <r>
      <rPr>
        <sz val="12"/>
        <color theme="1"/>
        <rFont val="標楷體"/>
        <family val="4"/>
        <charset val="136"/>
      </rPr>
      <t>里山有機</t>
    </r>
    <r>
      <rPr>
        <sz val="12"/>
        <color theme="1"/>
        <rFont val="Times New Roman"/>
        <family val="1"/>
      </rPr>
      <t>MO</t>
    </r>
    <phoneticPr fontId="1" type="noConversion"/>
  </si>
  <si>
    <r>
      <rPr>
        <sz val="12"/>
        <color theme="1"/>
        <rFont val="標楷體"/>
        <family val="4"/>
        <charset val="136"/>
      </rPr>
      <t>里山有機</t>
    </r>
    <r>
      <rPr>
        <sz val="12"/>
        <color theme="1"/>
        <rFont val="Times New Roman"/>
        <family val="1"/>
      </rPr>
      <t>MO</t>
    </r>
    <phoneticPr fontId="1" type="noConversion"/>
  </si>
  <si>
    <r>
      <rPr>
        <sz val="12"/>
        <color theme="1"/>
        <rFont val="標楷體"/>
        <family val="4"/>
        <charset val="136"/>
      </rPr>
      <t>里山有機</t>
    </r>
    <r>
      <rPr>
        <sz val="12"/>
        <color theme="1"/>
        <rFont val="Times New Roman"/>
        <family val="1"/>
      </rPr>
      <t>MO</t>
    </r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</si>
  <si>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</si>
  <si>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搖蚊科</t>
    </r>
    <r>
      <rPr>
        <sz val="12"/>
        <color theme="1"/>
        <rFont val="Times New Roman"/>
        <family val="1"/>
      </rPr>
      <t xml:space="preserve"> Chironomidae</t>
    </r>
    <phoneticPr fontId="1" type="noConversion"/>
  </si>
  <si>
    <r>
      <rPr>
        <sz val="12"/>
        <color rgb="FF000000"/>
        <rFont val="標楷體"/>
        <family val="4"/>
        <charset val="136"/>
      </rPr>
      <t>尼蠓屬</t>
    </r>
  </si>
  <si>
    <r>
      <rPr>
        <sz val="12"/>
        <color theme="1"/>
        <rFont val="標楷體"/>
        <family val="4"/>
        <charset val="136"/>
      </rPr>
      <t>里山有機</t>
    </r>
    <r>
      <rPr>
        <sz val="12"/>
        <color theme="1"/>
        <rFont val="Times New Roman"/>
        <family val="1"/>
      </rPr>
      <t>MO</t>
    </r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</si>
  <si>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</si>
  <si>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渚蠅科</t>
    </r>
    <r>
      <rPr>
        <sz val="12"/>
        <color theme="1"/>
        <rFont val="Times New Roman"/>
        <family val="1"/>
      </rPr>
      <t xml:space="preserve"> Ephydridae</t>
    </r>
    <phoneticPr fontId="1" type="noConversion"/>
  </si>
  <si>
    <r>
      <rPr>
        <sz val="12"/>
        <color theme="1"/>
        <rFont val="標楷體"/>
        <family val="4"/>
        <charset val="136"/>
      </rPr>
      <t>果實蠅科</t>
    </r>
    <r>
      <rPr>
        <sz val="12"/>
        <color theme="1"/>
        <rFont val="Times New Roman"/>
        <family val="1"/>
      </rPr>
      <t xml:space="preserve"> Tephritidae</t>
    </r>
    <phoneticPr fontId="1" type="noConversion"/>
  </si>
  <si>
    <r>
      <rPr>
        <sz val="12"/>
        <color theme="1"/>
        <rFont val="標楷體"/>
        <family val="4"/>
        <charset val="136"/>
      </rPr>
      <t>里山有機</t>
    </r>
    <r>
      <rPr>
        <sz val="12"/>
        <color theme="1"/>
        <rFont val="Times New Roman"/>
        <family val="1"/>
      </rPr>
      <t>MO</t>
    </r>
    <phoneticPr fontId="1" type="noConversion"/>
  </si>
  <si>
    <r>
      <rPr>
        <sz val="12"/>
        <color rgb="FF000000"/>
        <rFont val="標楷體"/>
        <family val="4"/>
        <charset val="136"/>
      </rPr>
      <t>台灣三月始灰象</t>
    </r>
  </si>
  <si>
    <r>
      <rPr>
        <sz val="12"/>
        <color theme="1"/>
        <rFont val="標楷體"/>
        <family val="4"/>
        <charset val="136"/>
      </rPr>
      <t>里山有機</t>
    </r>
    <r>
      <rPr>
        <sz val="12"/>
        <color theme="1"/>
        <rFont val="Times New Roman"/>
        <family val="1"/>
      </rPr>
      <t>MO</t>
    </r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</si>
  <si>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</si>
  <si>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沼蠅科</t>
    </r>
    <r>
      <rPr>
        <sz val="12"/>
        <color theme="1"/>
        <rFont val="Times New Roman"/>
        <family val="1"/>
      </rPr>
      <t xml:space="preserve"> Sciomyzidae</t>
    </r>
    <phoneticPr fontId="1" type="noConversion"/>
  </si>
  <si>
    <r>
      <rPr>
        <sz val="12"/>
        <color theme="1"/>
        <rFont val="標楷體"/>
        <family val="4"/>
        <charset val="136"/>
      </rPr>
      <t>寄生蠅科</t>
    </r>
    <r>
      <rPr>
        <sz val="12"/>
        <color theme="1"/>
        <rFont val="Times New Roman"/>
        <family val="1"/>
      </rPr>
      <t xml:space="preserve"> Tachinidae</t>
    </r>
    <phoneticPr fontId="1" type="noConversion"/>
  </si>
  <si>
    <r>
      <rPr>
        <sz val="12"/>
        <color theme="1"/>
        <rFont val="標楷體"/>
        <family val="4"/>
        <charset val="136"/>
      </rPr>
      <t>艷細蠅科</t>
    </r>
    <r>
      <rPr>
        <sz val="12"/>
        <color theme="1"/>
        <rFont val="Times New Roman"/>
        <family val="1"/>
      </rPr>
      <t xml:space="preserve"> Sepsidae</t>
    </r>
    <phoneticPr fontId="1" type="noConversion"/>
  </si>
  <si>
    <r>
      <rPr>
        <sz val="12"/>
        <color theme="1"/>
        <rFont val="標楷體"/>
        <family val="4"/>
        <charset val="136"/>
      </rPr>
      <t>家蠅科</t>
    </r>
    <r>
      <rPr>
        <sz val="12"/>
        <color theme="1"/>
        <rFont val="Times New Roman"/>
        <family val="1"/>
      </rPr>
      <t xml:space="preserve"> Muscidae</t>
    </r>
    <phoneticPr fontId="1" type="noConversion"/>
  </si>
  <si>
    <r>
      <rPr>
        <sz val="12"/>
        <color rgb="FF000000"/>
        <rFont val="標楷體"/>
        <family val="4"/>
        <charset val="136"/>
      </rPr>
      <t>黑條黑尾葉蟬</t>
    </r>
  </si>
  <si>
    <r>
      <rPr>
        <sz val="12"/>
        <color theme="1"/>
        <rFont val="標楷體"/>
        <family val="4"/>
        <charset val="136"/>
      </rPr>
      <t>里山有機</t>
    </r>
    <r>
      <rPr>
        <sz val="12"/>
        <color theme="1"/>
        <rFont val="Times New Roman"/>
        <family val="1"/>
      </rPr>
      <t>MO</t>
    </r>
    <phoneticPr fontId="1" type="noConversion"/>
  </si>
  <si>
    <r>
      <rPr>
        <sz val="12"/>
        <color theme="1"/>
        <rFont val="標楷體"/>
        <family val="4"/>
        <charset val="136"/>
      </rPr>
      <t>蚤蠅科</t>
    </r>
    <r>
      <rPr>
        <sz val="12"/>
        <color theme="1"/>
        <rFont val="Times New Roman"/>
        <family val="1"/>
      </rPr>
      <t xml:space="preserve"> Phoridae</t>
    </r>
    <phoneticPr fontId="1" type="noConversion"/>
  </si>
  <si>
    <r>
      <rPr>
        <sz val="12"/>
        <color rgb="FF000000"/>
        <rFont val="標楷體"/>
        <family val="4"/>
        <charset val="136"/>
      </rPr>
      <t>螟蛾科</t>
    </r>
    <r>
      <rPr>
        <sz val="12"/>
        <color rgb="FF000000"/>
        <rFont val="Times New Roman"/>
        <family val="1"/>
      </rPr>
      <t>Pyralidae</t>
    </r>
    <phoneticPr fontId="1" type="noConversion"/>
  </si>
  <si>
    <r>
      <rPr>
        <sz val="12"/>
        <color rgb="FF000000"/>
        <rFont val="標楷體"/>
        <family val="4"/>
        <charset val="136"/>
      </rPr>
      <t>瘤野螟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縱捲葉螟</t>
    </r>
    <r>
      <rPr>
        <sz val="12"/>
        <color rgb="FF000000"/>
        <rFont val="Times New Roman"/>
        <family val="1"/>
      </rPr>
      <t>)</t>
    </r>
  </si>
  <si>
    <r>
      <rPr>
        <sz val="12"/>
        <color rgb="FF000000"/>
        <rFont val="標楷體"/>
        <family val="4"/>
        <charset val="136"/>
      </rPr>
      <t>縱卷葉螟腫腿蜂</t>
    </r>
  </si>
  <si>
    <r>
      <rPr>
        <sz val="12"/>
        <color rgb="FF000000"/>
        <rFont val="標楷體"/>
        <family val="4"/>
        <charset val="136"/>
      </rPr>
      <t>稻赤曼椿象</t>
    </r>
  </si>
  <si>
    <r>
      <rPr>
        <sz val="12"/>
        <color rgb="FF000000"/>
        <rFont val="標楷體"/>
        <family val="4"/>
        <charset val="136"/>
      </rPr>
      <t>蜘蛛目</t>
    </r>
    <phoneticPr fontId="1" type="noConversion"/>
  </si>
  <si>
    <r>
      <rPr>
        <sz val="12"/>
        <color rgb="FF000000"/>
        <rFont val="標楷體"/>
        <family val="4"/>
        <charset val="136"/>
      </rPr>
      <t>狼蛛科</t>
    </r>
    <phoneticPr fontId="1" type="noConversion"/>
  </si>
  <si>
    <r>
      <rPr>
        <sz val="12"/>
        <color rgb="FF000000"/>
        <rFont val="標楷體"/>
        <family val="4"/>
        <charset val="136"/>
      </rPr>
      <t>皿網蛛科</t>
    </r>
    <phoneticPr fontId="1" type="noConversion"/>
  </si>
  <si>
    <r>
      <rPr>
        <sz val="12"/>
        <color theme="1"/>
        <rFont val="標楷體"/>
        <family val="4"/>
        <charset val="136"/>
      </rPr>
      <t>金蛛科</t>
    </r>
    <phoneticPr fontId="1" type="noConversion"/>
  </si>
  <si>
    <r>
      <rPr>
        <sz val="12"/>
        <color theme="1"/>
        <rFont val="標楷體"/>
        <family val="4"/>
        <charset val="136"/>
      </rPr>
      <t>長腳蛛科</t>
    </r>
    <phoneticPr fontId="1" type="noConversion"/>
  </si>
  <si>
    <r>
      <rPr>
        <sz val="12"/>
        <color theme="1"/>
        <rFont val="標楷體"/>
        <family val="4"/>
        <charset val="136"/>
      </rPr>
      <t>華麗長腳蛛</t>
    </r>
    <phoneticPr fontId="1" type="noConversion"/>
  </si>
  <si>
    <r>
      <rPr>
        <sz val="12"/>
        <color theme="1"/>
        <rFont val="標楷體"/>
        <family val="4"/>
        <charset val="136"/>
      </rPr>
      <t>袋蛛科</t>
    </r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</si>
  <si>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</si>
  <si>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泥渚蠅</t>
    </r>
    <phoneticPr fontId="1" type="noConversion"/>
  </si>
  <si>
    <r>
      <rPr>
        <sz val="12"/>
        <color rgb="FF000000"/>
        <rFont val="標楷體"/>
        <family val="4"/>
        <charset val="136"/>
      </rPr>
      <t>泥渚蠅</t>
    </r>
    <phoneticPr fontId="1" type="noConversion"/>
  </si>
  <si>
    <r>
      <rPr>
        <sz val="12"/>
        <color rgb="FF000000"/>
        <rFont val="標楷體"/>
        <family val="4"/>
        <charset val="136"/>
      </rPr>
      <t>稻蝨食卵金小蜂</t>
    </r>
  </si>
  <si>
    <r>
      <rPr>
        <sz val="12"/>
        <color rgb="FF000000"/>
        <rFont val="標楷體"/>
        <family val="4"/>
        <charset val="136"/>
      </rPr>
      <t>黃盾背椿象</t>
    </r>
  </si>
  <si>
    <r>
      <rPr>
        <sz val="12"/>
        <color rgb="FF000000"/>
        <rFont val="標楷體"/>
        <family val="4"/>
        <charset val="136"/>
      </rPr>
      <t>青紋細蟌</t>
    </r>
  </si>
  <si>
    <r>
      <rPr>
        <sz val="12"/>
        <color rgb="FF000000"/>
        <rFont val="標楷體"/>
        <family val="4"/>
        <charset val="136"/>
      </rPr>
      <t>蜘蛛目</t>
    </r>
    <phoneticPr fontId="1" type="noConversion"/>
  </si>
  <si>
    <r>
      <rPr>
        <sz val="12"/>
        <color rgb="FF000000"/>
        <rFont val="標楷體"/>
        <family val="4"/>
        <charset val="136"/>
      </rPr>
      <t>皿網蛛科</t>
    </r>
    <phoneticPr fontId="1" type="noConversion"/>
  </si>
  <si>
    <r>
      <rPr>
        <sz val="12"/>
        <color rgb="FF000000"/>
        <rFont val="標楷體"/>
        <family val="4"/>
        <charset val="136"/>
      </rPr>
      <t>小鋸胸微蛛</t>
    </r>
    <phoneticPr fontId="1" type="noConversion"/>
  </si>
  <si>
    <r>
      <rPr>
        <sz val="12"/>
        <color rgb="FF000000"/>
        <rFont val="標楷體"/>
        <family val="4"/>
        <charset val="136"/>
      </rPr>
      <t>長腳蛛科</t>
    </r>
    <phoneticPr fontId="1" type="noConversion"/>
  </si>
  <si>
    <r>
      <rPr>
        <sz val="12"/>
        <color rgb="FF000000"/>
        <rFont val="標楷體"/>
        <family val="4"/>
        <charset val="136"/>
      </rPr>
      <t>華麗長腳蛛</t>
    </r>
    <phoneticPr fontId="1" type="noConversion"/>
  </si>
  <si>
    <r>
      <rPr>
        <sz val="12"/>
        <color rgb="FF000000"/>
        <rFont val="標楷體"/>
        <family val="4"/>
        <charset val="136"/>
      </rPr>
      <t>金蛛科</t>
    </r>
    <phoneticPr fontId="1" type="noConversion"/>
  </si>
  <si>
    <r>
      <rPr>
        <sz val="12"/>
        <color rgb="FF000000"/>
        <rFont val="標楷體"/>
        <family val="4"/>
        <charset val="136"/>
      </rPr>
      <t>紅螯蛛科</t>
    </r>
    <phoneticPr fontId="1" type="noConversion"/>
  </si>
  <si>
    <r>
      <rPr>
        <sz val="12"/>
        <color rgb="FF000000"/>
        <rFont val="標楷體"/>
        <family val="4"/>
        <charset val="136"/>
      </rPr>
      <t>蟹蛛科</t>
    </r>
    <phoneticPr fontId="1" type="noConversion"/>
  </si>
  <si>
    <r>
      <rPr>
        <sz val="12"/>
        <color theme="1"/>
        <rFont val="標楷體"/>
        <family val="4"/>
        <charset val="136"/>
      </rPr>
      <t>里海有機</t>
    </r>
    <r>
      <rPr>
        <sz val="12"/>
        <color theme="1"/>
        <rFont val="Times New Roman"/>
        <family val="1"/>
      </rPr>
      <t>SO</t>
    </r>
    <phoneticPr fontId="1" type="noConversion"/>
  </si>
  <si>
    <r>
      <rPr>
        <sz val="12"/>
        <color theme="1"/>
        <rFont val="標楷體"/>
        <family val="4"/>
        <charset val="136"/>
      </rPr>
      <t>里海有機</t>
    </r>
    <r>
      <rPr>
        <sz val="12"/>
        <color theme="1"/>
        <rFont val="Times New Roman"/>
        <family val="1"/>
      </rPr>
      <t>SO</t>
    </r>
    <phoneticPr fontId="1" type="noConversion"/>
  </si>
  <si>
    <r>
      <rPr>
        <sz val="12"/>
        <color rgb="FF000000"/>
        <rFont val="標楷體"/>
        <family val="4"/>
        <charset val="136"/>
      </rPr>
      <t>螟蛾科</t>
    </r>
    <r>
      <rPr>
        <sz val="12"/>
        <color rgb="FF000000"/>
        <rFont val="Times New Roman"/>
        <family val="1"/>
      </rPr>
      <t>Pyralidae</t>
    </r>
    <phoneticPr fontId="1" type="noConversion"/>
  </si>
  <si>
    <r>
      <rPr>
        <sz val="12"/>
        <color theme="1"/>
        <rFont val="標楷體"/>
        <family val="4"/>
        <charset val="136"/>
      </rPr>
      <t>里海有機</t>
    </r>
    <r>
      <rPr>
        <sz val="12"/>
        <color theme="1"/>
        <rFont val="Times New Roman"/>
        <family val="1"/>
      </rPr>
      <t>SO</t>
    </r>
    <phoneticPr fontId="1" type="noConversion"/>
  </si>
  <si>
    <r>
      <rPr>
        <sz val="12"/>
        <color theme="1"/>
        <rFont val="標楷體"/>
        <family val="4"/>
        <charset val="136"/>
      </rPr>
      <t>里海有機</t>
    </r>
    <r>
      <rPr>
        <sz val="12"/>
        <color theme="1"/>
        <rFont val="Times New Roman"/>
        <family val="1"/>
      </rPr>
      <t>SO</t>
    </r>
    <phoneticPr fontId="1" type="noConversion"/>
  </si>
  <si>
    <r>
      <rPr>
        <sz val="12"/>
        <color theme="1"/>
        <rFont val="標楷體"/>
        <family val="4"/>
        <charset val="136"/>
      </rPr>
      <t>里海有機</t>
    </r>
    <r>
      <rPr>
        <sz val="12"/>
        <color theme="1"/>
        <rFont val="Times New Roman"/>
        <family val="1"/>
      </rPr>
      <t>SO</t>
    </r>
    <phoneticPr fontId="1" type="noConversion"/>
  </si>
  <si>
    <r>
      <rPr>
        <sz val="12"/>
        <color theme="1"/>
        <rFont val="標楷體"/>
        <family val="4"/>
        <charset val="136"/>
      </rPr>
      <t>搖蚊科</t>
    </r>
    <r>
      <rPr>
        <sz val="12"/>
        <color theme="1"/>
        <rFont val="Times New Roman"/>
        <family val="1"/>
      </rPr>
      <t xml:space="preserve"> Chironomidae</t>
    </r>
    <phoneticPr fontId="1" type="noConversion"/>
  </si>
  <si>
    <r>
      <rPr>
        <sz val="12"/>
        <color theme="1"/>
        <rFont val="標楷體"/>
        <family val="4"/>
        <charset val="136"/>
      </rPr>
      <t>里海有機</t>
    </r>
    <r>
      <rPr>
        <sz val="12"/>
        <color theme="1"/>
        <rFont val="Times New Roman"/>
        <family val="1"/>
      </rPr>
      <t>SO</t>
    </r>
    <phoneticPr fontId="1" type="noConversion"/>
  </si>
  <si>
    <r>
      <rPr>
        <sz val="12"/>
        <color theme="1"/>
        <rFont val="標楷體"/>
        <family val="4"/>
        <charset val="136"/>
      </rPr>
      <t>里海有機</t>
    </r>
    <r>
      <rPr>
        <sz val="12"/>
        <color theme="1"/>
        <rFont val="Times New Roman"/>
        <family val="1"/>
      </rPr>
      <t>SO</t>
    </r>
    <phoneticPr fontId="1" type="noConversion"/>
  </si>
  <si>
    <r>
      <rPr>
        <sz val="12"/>
        <color rgb="FF000000"/>
        <rFont val="標楷體"/>
        <family val="4"/>
        <charset val="136"/>
      </rPr>
      <t>蜻蛉目</t>
    </r>
    <r>
      <rPr>
        <sz val="12"/>
        <color rgb="FF000000"/>
        <rFont val="Times New Roman"/>
        <family val="1"/>
      </rPr>
      <t>Odonata</t>
    </r>
  </si>
  <si>
    <r>
      <rPr>
        <sz val="12"/>
        <color theme="1"/>
        <rFont val="標楷體"/>
        <family val="4"/>
        <charset val="136"/>
      </rPr>
      <t>里海有機</t>
    </r>
    <r>
      <rPr>
        <sz val="12"/>
        <color theme="1"/>
        <rFont val="Times New Roman"/>
        <family val="1"/>
      </rPr>
      <t>SO</t>
    </r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</si>
  <si>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</si>
  <si>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蛾蚋科</t>
    </r>
    <r>
      <rPr>
        <sz val="12"/>
        <color theme="1"/>
        <rFont val="Times New Roman"/>
        <family val="1"/>
      </rPr>
      <t xml:space="preserve"> Psychodidae</t>
    </r>
    <phoneticPr fontId="1" type="noConversion"/>
  </si>
  <si>
    <r>
      <rPr>
        <sz val="12"/>
        <color rgb="FF000000"/>
        <rFont val="標楷體"/>
        <family val="4"/>
        <charset val="136"/>
      </rPr>
      <t>黃瓢蟲</t>
    </r>
  </si>
  <si>
    <r>
      <rPr>
        <sz val="12"/>
        <color rgb="FF000000"/>
        <rFont val="標楷體"/>
        <family val="4"/>
        <charset val="136"/>
      </rPr>
      <t>水稻水象鼻蟲</t>
    </r>
  </si>
  <si>
    <r>
      <rPr>
        <sz val="12"/>
        <color rgb="FF000000"/>
        <rFont val="標楷體"/>
        <family val="4"/>
        <charset val="136"/>
      </rPr>
      <t>淡色樹蔭蝶</t>
    </r>
  </si>
  <si>
    <r>
      <rPr>
        <sz val="12"/>
        <color rgb="FF000000"/>
        <rFont val="標楷體"/>
        <family val="4"/>
        <charset val="136"/>
      </rPr>
      <t>蜘蛛目</t>
    </r>
    <phoneticPr fontId="1" type="noConversion"/>
  </si>
  <si>
    <r>
      <rPr>
        <sz val="12"/>
        <color rgb="FF000000"/>
        <rFont val="標楷體"/>
        <family val="4"/>
        <charset val="136"/>
      </rPr>
      <t>皿網蛛科</t>
    </r>
    <phoneticPr fontId="1" type="noConversion"/>
  </si>
  <si>
    <r>
      <rPr>
        <sz val="12"/>
        <color rgb="FF000000"/>
        <rFont val="標楷體"/>
        <family val="4"/>
        <charset val="136"/>
      </rPr>
      <t>姬蛛科</t>
    </r>
    <phoneticPr fontId="1" type="noConversion"/>
  </si>
  <si>
    <r>
      <rPr>
        <sz val="12"/>
        <color rgb="FF000000"/>
        <rFont val="標楷體"/>
        <family val="4"/>
        <charset val="136"/>
      </rPr>
      <t>金蛛科</t>
    </r>
    <phoneticPr fontId="1" type="noConversion"/>
  </si>
  <si>
    <r>
      <rPr>
        <sz val="12"/>
        <color rgb="FF000000"/>
        <rFont val="標楷體"/>
        <family val="4"/>
        <charset val="136"/>
      </rPr>
      <t>紅螯蛛科</t>
    </r>
    <phoneticPr fontId="1" type="noConversion"/>
  </si>
  <si>
    <r>
      <rPr>
        <sz val="12"/>
        <color rgb="FF000000"/>
        <rFont val="標楷體"/>
        <family val="4"/>
        <charset val="136"/>
      </rPr>
      <t>長腳蛛科</t>
    </r>
    <phoneticPr fontId="1" type="noConversion"/>
  </si>
  <si>
    <r>
      <rPr>
        <sz val="12"/>
        <color theme="1"/>
        <rFont val="標楷體"/>
        <family val="4"/>
        <charset val="136"/>
      </rPr>
      <t>里地慣行</t>
    </r>
    <r>
      <rPr>
        <sz val="12"/>
        <color theme="1"/>
        <rFont val="Times New Roman"/>
        <family val="1"/>
      </rPr>
      <t>FC</t>
    </r>
    <phoneticPr fontId="1" type="noConversion"/>
  </si>
  <si>
    <r>
      <rPr>
        <sz val="12"/>
        <color theme="1"/>
        <rFont val="標楷體"/>
        <family val="4"/>
        <charset val="136"/>
      </rPr>
      <t>里地慣行</t>
    </r>
    <r>
      <rPr>
        <sz val="12"/>
        <color theme="1"/>
        <rFont val="Times New Roman"/>
        <family val="1"/>
      </rPr>
      <t>FC</t>
    </r>
    <phoneticPr fontId="1" type="noConversion"/>
  </si>
  <si>
    <r>
      <rPr>
        <sz val="12"/>
        <color theme="1"/>
        <rFont val="標楷體"/>
        <family val="4"/>
        <charset val="136"/>
      </rPr>
      <t>里地慣行</t>
    </r>
    <r>
      <rPr>
        <sz val="12"/>
        <color theme="1"/>
        <rFont val="Times New Roman"/>
        <family val="1"/>
      </rPr>
      <t>FC</t>
    </r>
    <phoneticPr fontId="1" type="noConversion"/>
  </si>
  <si>
    <r>
      <rPr>
        <sz val="12"/>
        <color theme="1"/>
        <rFont val="標楷體"/>
        <family val="4"/>
        <charset val="136"/>
      </rPr>
      <t>里地慣行</t>
    </r>
    <r>
      <rPr>
        <sz val="12"/>
        <color theme="1"/>
        <rFont val="Times New Roman"/>
        <family val="1"/>
      </rPr>
      <t>FC</t>
    </r>
    <phoneticPr fontId="1" type="noConversion"/>
  </si>
  <si>
    <r>
      <rPr>
        <sz val="12"/>
        <color theme="1"/>
        <rFont val="標楷體"/>
        <family val="4"/>
        <charset val="136"/>
      </rPr>
      <t>里地慣行</t>
    </r>
    <r>
      <rPr>
        <sz val="12"/>
        <color theme="1"/>
        <rFont val="Times New Roman"/>
        <family val="1"/>
      </rPr>
      <t>FC</t>
    </r>
    <phoneticPr fontId="1" type="noConversion"/>
  </si>
  <si>
    <r>
      <rPr>
        <sz val="12"/>
        <color rgb="FF000000"/>
        <rFont val="標楷體"/>
        <family val="4"/>
        <charset val="136"/>
      </rPr>
      <t>蛺蝶科</t>
    </r>
    <r>
      <rPr>
        <sz val="12"/>
        <color rgb="FF000000"/>
        <rFont val="Times New Roman"/>
        <family val="1"/>
      </rPr>
      <t>Nymphalidae</t>
    </r>
  </si>
  <si>
    <r>
      <rPr>
        <sz val="12"/>
        <color theme="1"/>
        <rFont val="標楷體"/>
        <family val="4"/>
        <charset val="136"/>
      </rPr>
      <t>搖蚊科</t>
    </r>
    <r>
      <rPr>
        <sz val="12"/>
        <color theme="1"/>
        <rFont val="Times New Roman"/>
        <family val="1"/>
      </rPr>
      <t xml:space="preserve"> Chironomidae</t>
    </r>
    <phoneticPr fontId="1" type="noConversion"/>
  </si>
  <si>
    <r>
      <rPr>
        <sz val="12"/>
        <color rgb="FF000000"/>
        <rFont val="標楷體"/>
        <family val="4"/>
        <charset val="136"/>
      </rPr>
      <t>廁蠅科</t>
    </r>
    <r>
      <rPr>
        <sz val="12"/>
        <color rgb="FF000000"/>
        <rFont val="Times New Roman"/>
        <family val="1"/>
      </rPr>
      <t xml:space="preserve"> Fanniid</t>
    </r>
  </si>
  <si>
    <r>
      <rPr>
        <sz val="12"/>
        <color theme="1"/>
        <rFont val="標楷體"/>
        <family val="4"/>
        <charset val="136"/>
      </rPr>
      <t>里地慣行</t>
    </r>
    <r>
      <rPr>
        <sz val="12"/>
        <color theme="1"/>
        <rFont val="Times New Roman"/>
        <family val="1"/>
      </rPr>
      <t>FC</t>
    </r>
    <phoneticPr fontId="1" type="noConversion"/>
  </si>
  <si>
    <r>
      <rPr>
        <sz val="12"/>
        <color rgb="FF000000"/>
        <rFont val="標楷體"/>
        <family val="4"/>
        <charset val="136"/>
      </rPr>
      <t>大附蠅科</t>
    </r>
    <r>
      <rPr>
        <sz val="12"/>
        <color rgb="FF000000"/>
        <rFont val="Times New Roman"/>
        <family val="1"/>
      </rPr>
      <t xml:space="preserve"> Sphaeroceridae</t>
    </r>
  </si>
  <si>
    <r>
      <rPr>
        <sz val="12"/>
        <color rgb="FF000000"/>
        <rFont val="標楷體"/>
        <family val="4"/>
        <charset val="136"/>
      </rPr>
      <t>蕈蚋科</t>
    </r>
    <r>
      <rPr>
        <sz val="12"/>
        <color rgb="FF000000"/>
        <rFont val="Times New Roman"/>
        <family val="1"/>
      </rPr>
      <t xml:space="preserve"> Mycetophilidae</t>
    </r>
  </si>
  <si>
    <r>
      <rPr>
        <sz val="12"/>
        <color rgb="FF000000"/>
        <rFont val="標楷體"/>
        <family val="4"/>
        <charset val="136"/>
      </rPr>
      <t>癭蚋科</t>
    </r>
    <r>
      <rPr>
        <sz val="12"/>
        <color rgb="FF000000"/>
        <rFont val="Times New Roman"/>
        <family val="1"/>
      </rPr>
      <t xml:space="preserve"> Cecidomyiidae</t>
    </r>
  </si>
  <si>
    <r>
      <rPr>
        <sz val="12"/>
        <color theme="1"/>
        <rFont val="標楷體"/>
        <family val="4"/>
        <charset val="136"/>
      </rPr>
      <t>華麗長腳蛛</t>
    </r>
    <phoneticPr fontId="1" type="noConversion"/>
  </si>
  <si>
    <r>
      <rPr>
        <sz val="12"/>
        <color theme="1"/>
        <rFont val="標楷體"/>
        <family val="4"/>
        <charset val="136"/>
      </rPr>
      <t>方網長腳蛛</t>
    </r>
    <phoneticPr fontId="1" type="noConversion"/>
  </si>
  <si>
    <r>
      <rPr>
        <sz val="12"/>
        <color theme="1"/>
        <rFont val="標楷體"/>
        <family val="4"/>
        <charset val="136"/>
      </rPr>
      <t>綠鱗長腳蛛</t>
    </r>
    <phoneticPr fontId="1" type="noConversion"/>
  </si>
  <si>
    <r>
      <rPr>
        <sz val="12"/>
        <color rgb="FF000000"/>
        <rFont val="標楷體"/>
        <family val="4"/>
        <charset val="136"/>
      </rPr>
      <t>雙翅目</t>
    </r>
    <r>
      <rPr>
        <sz val="12"/>
        <color rgb="FF000000"/>
        <rFont val="Times New Roman"/>
        <family val="1"/>
      </rPr>
      <t>Diptera</t>
    </r>
    <phoneticPr fontId="1" type="noConversion"/>
  </si>
  <si>
    <r>
      <rPr>
        <sz val="12"/>
        <color theme="1"/>
        <rFont val="標楷體"/>
        <family val="4"/>
        <charset val="136"/>
      </rPr>
      <t>網蚊科</t>
    </r>
    <r>
      <rPr>
        <sz val="12"/>
        <color theme="1"/>
        <rFont val="Times New Roman"/>
        <family val="1"/>
      </rPr>
      <t xml:space="preserve"> Blephariceridae</t>
    </r>
    <phoneticPr fontId="1" type="noConversion"/>
  </si>
  <si>
    <r>
      <rPr>
        <sz val="12"/>
        <color rgb="FF000000"/>
        <rFont val="標楷體"/>
        <family val="4"/>
        <charset val="136"/>
      </rPr>
      <t>姬大星椿象</t>
    </r>
  </si>
  <si>
    <r>
      <rPr>
        <sz val="12"/>
        <color rgb="FF000000"/>
        <rFont val="標楷體"/>
        <family val="4"/>
        <charset val="136"/>
      </rPr>
      <t>黑棘蟻</t>
    </r>
  </si>
  <si>
    <r>
      <rPr>
        <sz val="12"/>
        <color rgb="FF000000"/>
        <rFont val="標楷體"/>
        <family val="4"/>
        <charset val="136"/>
      </rPr>
      <t>紅后負蝗</t>
    </r>
  </si>
  <si>
    <r>
      <rPr>
        <sz val="12"/>
        <color rgb="FF000000"/>
        <rFont val="標楷體"/>
        <family val="4"/>
        <charset val="136"/>
      </rPr>
      <t>瘤野螟</t>
    </r>
  </si>
  <si>
    <r>
      <rPr>
        <sz val="12"/>
        <color rgb="FF000000"/>
        <rFont val="標楷體"/>
        <family val="4"/>
        <charset val="136"/>
      </rPr>
      <t>袋蛛科</t>
    </r>
    <phoneticPr fontId="1" type="noConversion"/>
  </si>
  <si>
    <r>
      <rPr>
        <sz val="12"/>
        <color rgb="FF000000"/>
        <rFont val="標楷體"/>
        <family val="4"/>
        <charset val="136"/>
      </rPr>
      <t>貓蛛科</t>
    </r>
    <phoneticPr fontId="1" type="noConversion"/>
  </si>
  <si>
    <r>
      <rPr>
        <sz val="12"/>
        <color rgb="FF000000"/>
        <rFont val="標楷體"/>
        <family val="4"/>
        <charset val="136"/>
      </rPr>
      <t>蟹蛛科</t>
    </r>
    <phoneticPr fontId="1" type="noConversion"/>
  </si>
  <si>
    <r>
      <rPr>
        <sz val="12"/>
        <color theme="1"/>
        <rFont val="標楷體"/>
        <family val="4"/>
        <charset val="136"/>
      </rPr>
      <t>里地有機</t>
    </r>
    <r>
      <rPr>
        <sz val="12"/>
        <color theme="1"/>
        <rFont val="Times New Roman"/>
        <family val="1"/>
      </rPr>
      <t>FO</t>
    </r>
    <phoneticPr fontId="1" type="noConversion"/>
  </si>
  <si>
    <r>
      <rPr>
        <sz val="12"/>
        <color rgb="FF000000"/>
        <rFont val="標楷體"/>
        <family val="4"/>
        <charset val="136"/>
      </rPr>
      <t>大星椿科</t>
    </r>
    <r>
      <rPr>
        <sz val="12"/>
        <color rgb="FF000000"/>
        <rFont val="Times New Roman"/>
        <family val="1"/>
      </rPr>
      <t>Largidae</t>
    </r>
  </si>
  <si>
    <r>
      <rPr>
        <sz val="12"/>
        <color rgb="FF000000"/>
        <rFont val="標楷體"/>
        <family val="4"/>
        <charset val="136"/>
      </rPr>
      <t>地長椿科</t>
    </r>
    <r>
      <rPr>
        <sz val="12"/>
        <color rgb="FF000000"/>
        <rFont val="Times New Roman"/>
        <family val="1"/>
      </rPr>
      <t>Rhyparochromidae</t>
    </r>
  </si>
  <si>
    <r>
      <rPr>
        <sz val="12"/>
        <color theme="1"/>
        <rFont val="標楷體"/>
        <family val="4"/>
        <charset val="136"/>
      </rPr>
      <t>里地有機</t>
    </r>
    <r>
      <rPr>
        <sz val="12"/>
        <color theme="1"/>
        <rFont val="Times New Roman"/>
        <family val="1"/>
      </rPr>
      <t>FO</t>
    </r>
    <phoneticPr fontId="1" type="noConversion"/>
  </si>
  <si>
    <r>
      <rPr>
        <sz val="12"/>
        <color theme="1"/>
        <rFont val="標楷體"/>
        <family val="4"/>
        <charset val="136"/>
      </rPr>
      <t>里地有機</t>
    </r>
    <r>
      <rPr>
        <sz val="12"/>
        <color theme="1"/>
        <rFont val="Times New Roman"/>
        <family val="1"/>
      </rPr>
      <t>FO</t>
    </r>
    <phoneticPr fontId="1" type="noConversion"/>
  </si>
  <si>
    <r>
      <rPr>
        <sz val="12"/>
        <color theme="1"/>
        <rFont val="標楷體"/>
        <family val="4"/>
        <charset val="136"/>
      </rPr>
      <t>里地有機</t>
    </r>
    <r>
      <rPr>
        <sz val="12"/>
        <color theme="1"/>
        <rFont val="Times New Roman"/>
        <family val="1"/>
      </rPr>
      <t>FO</t>
    </r>
    <phoneticPr fontId="1" type="noConversion"/>
  </si>
  <si>
    <r>
      <rPr>
        <sz val="12"/>
        <color rgb="FF000000"/>
        <rFont val="標楷體"/>
        <family val="4"/>
        <charset val="136"/>
      </rPr>
      <t>螳螂目</t>
    </r>
    <r>
      <rPr>
        <sz val="12"/>
        <color rgb="FF000000"/>
        <rFont val="Times New Roman"/>
        <family val="1"/>
      </rPr>
      <t>Mantodea</t>
    </r>
  </si>
  <si>
    <r>
      <rPr>
        <sz val="12"/>
        <color rgb="FF000000"/>
        <rFont val="標楷體"/>
        <family val="4"/>
        <charset val="136"/>
      </rPr>
      <t>螳螂科</t>
    </r>
    <r>
      <rPr>
        <sz val="12"/>
        <color rgb="FF000000"/>
        <rFont val="Times New Roman"/>
        <family val="1"/>
      </rPr>
      <t>Mantidea</t>
    </r>
  </si>
  <si>
    <r>
      <rPr>
        <sz val="12"/>
        <color rgb="FF000000"/>
        <rFont val="標楷體"/>
        <family val="4"/>
        <charset val="136"/>
      </rPr>
      <t>長足虻科</t>
    </r>
    <r>
      <rPr>
        <sz val="12"/>
        <color rgb="FF000000"/>
        <rFont val="Times New Roman"/>
        <family val="1"/>
      </rPr>
      <t>Dolichopodidae</t>
    </r>
  </si>
  <si>
    <r>
      <rPr>
        <sz val="12"/>
        <color rgb="FF000000"/>
        <rFont val="標楷體"/>
        <family val="4"/>
        <charset val="136"/>
      </rPr>
      <t>蚤蠅科</t>
    </r>
    <r>
      <rPr>
        <sz val="12"/>
        <color rgb="FF000000"/>
        <rFont val="Times New Roman"/>
        <family val="1"/>
      </rPr>
      <t>Phoridae</t>
    </r>
  </si>
  <si>
    <r>
      <rPr>
        <sz val="12"/>
        <color rgb="FF000000"/>
        <rFont val="標楷體"/>
        <family val="4"/>
        <charset val="136"/>
      </rPr>
      <t>網蚊科</t>
    </r>
    <r>
      <rPr>
        <sz val="12"/>
        <color rgb="FF000000"/>
        <rFont val="Times New Roman"/>
        <family val="1"/>
      </rPr>
      <t>Blephariceridae</t>
    </r>
  </si>
  <si>
    <r>
      <rPr>
        <sz val="12"/>
        <color rgb="FF000000"/>
        <rFont val="標楷體"/>
        <family val="4"/>
        <charset val="136"/>
      </rPr>
      <t>癭蚋科</t>
    </r>
    <r>
      <rPr>
        <sz val="12"/>
        <color rgb="FF000000"/>
        <rFont val="Times New Roman"/>
        <family val="1"/>
      </rPr>
      <t>Cecidomyiidae</t>
    </r>
  </si>
  <si>
    <r>
      <rPr>
        <sz val="12"/>
        <color rgb="FF000000"/>
        <rFont val="標楷體"/>
        <family val="4"/>
        <charset val="136"/>
      </rPr>
      <t>蛛卵蜂科</t>
    </r>
    <r>
      <rPr>
        <sz val="12"/>
        <color rgb="FF000000"/>
        <rFont val="Times New Roman"/>
        <family val="1"/>
      </rPr>
      <t>Ceraphronidae</t>
    </r>
  </si>
  <si>
    <r>
      <rPr>
        <sz val="12"/>
        <color theme="1"/>
        <rFont val="標楷體"/>
        <family val="4"/>
        <charset val="136"/>
      </rPr>
      <t>里地有機</t>
    </r>
    <r>
      <rPr>
        <sz val="12"/>
        <color theme="1"/>
        <rFont val="Times New Roman"/>
        <family val="1"/>
      </rPr>
      <t>FO</t>
    </r>
    <phoneticPr fontId="1" type="noConversion"/>
  </si>
  <si>
    <r>
      <rPr>
        <sz val="12"/>
        <color rgb="FF000000"/>
        <rFont val="標楷體"/>
        <family val="4"/>
        <charset val="136"/>
      </rPr>
      <t>纓翅目</t>
    </r>
    <r>
      <rPr>
        <sz val="12"/>
        <color rgb="FF000000"/>
        <rFont val="Times New Roman"/>
        <family val="1"/>
      </rPr>
      <t xml:space="preserve"> Thysanoptera</t>
    </r>
  </si>
  <si>
    <r>
      <rPr>
        <sz val="12"/>
        <color theme="1"/>
        <rFont val="標楷體"/>
        <family val="4"/>
        <charset val="136"/>
      </rPr>
      <t>里地有機</t>
    </r>
    <r>
      <rPr>
        <sz val="12"/>
        <color theme="1"/>
        <rFont val="Times New Roman"/>
        <family val="1"/>
      </rPr>
      <t>FO</t>
    </r>
    <phoneticPr fontId="1" type="noConversion"/>
  </si>
  <si>
    <r>
      <rPr>
        <sz val="12"/>
        <color rgb="FF000000"/>
        <rFont val="標楷體"/>
        <family val="4"/>
        <charset val="136"/>
      </rPr>
      <t>蜉蝣目</t>
    </r>
    <r>
      <rPr>
        <sz val="12"/>
        <color rgb="FF000000"/>
        <rFont val="Times New Roman"/>
        <family val="1"/>
      </rPr>
      <t>Ephemeroptera</t>
    </r>
  </si>
  <si>
    <r>
      <rPr>
        <sz val="12"/>
        <color theme="1"/>
        <rFont val="標楷體"/>
        <family val="4"/>
        <charset val="136"/>
      </rPr>
      <t>里地有機</t>
    </r>
    <r>
      <rPr>
        <sz val="12"/>
        <color theme="1"/>
        <rFont val="Times New Roman"/>
        <family val="1"/>
      </rPr>
      <t>FO</t>
    </r>
  </si>
  <si>
    <r>
      <rPr>
        <sz val="12"/>
        <color rgb="FF000000"/>
        <rFont val="標楷體"/>
        <family val="4"/>
        <charset val="136"/>
      </rPr>
      <t>錐頭蝗科</t>
    </r>
    <r>
      <rPr>
        <sz val="12"/>
        <color rgb="FF000000"/>
        <rFont val="Times New Roman"/>
        <family val="1"/>
      </rPr>
      <t>Pyrgomorphidae</t>
    </r>
  </si>
  <si>
    <r>
      <rPr>
        <sz val="12"/>
        <color theme="1"/>
        <rFont val="標楷體"/>
        <family val="4"/>
        <charset val="136"/>
      </rPr>
      <t>里地有機</t>
    </r>
    <r>
      <rPr>
        <sz val="12"/>
        <color theme="1"/>
        <rFont val="Times New Roman"/>
        <family val="1"/>
      </rPr>
      <t>FO</t>
    </r>
    <phoneticPr fontId="1" type="noConversion"/>
  </si>
  <si>
    <r>
      <rPr>
        <sz val="12"/>
        <color rgb="FF000000"/>
        <rFont val="標楷體"/>
        <family val="4"/>
        <charset val="136"/>
      </rPr>
      <t>螟蛾科</t>
    </r>
    <r>
      <rPr>
        <sz val="12"/>
        <color rgb="FF000000"/>
        <rFont val="Times New Roman"/>
        <family val="1"/>
      </rPr>
      <t>Pyralidae</t>
    </r>
    <phoneticPr fontId="1" type="noConversion"/>
  </si>
  <si>
    <r>
      <rPr>
        <sz val="12"/>
        <color theme="1"/>
        <rFont val="標楷體"/>
        <family val="4"/>
        <charset val="136"/>
      </rPr>
      <t>里地有機</t>
    </r>
    <r>
      <rPr>
        <sz val="12"/>
        <color theme="1"/>
        <rFont val="Times New Roman"/>
        <family val="1"/>
      </rPr>
      <t>FO</t>
    </r>
    <phoneticPr fontId="1" type="noConversion"/>
  </si>
  <si>
    <r>
      <rPr>
        <sz val="12"/>
        <color rgb="FF000000"/>
        <rFont val="標楷體"/>
        <family val="4"/>
        <charset val="136"/>
      </rPr>
      <t>螟蛾科</t>
    </r>
    <r>
      <rPr>
        <sz val="12"/>
        <color rgb="FF000000"/>
        <rFont val="Times New Roman"/>
        <family val="1"/>
      </rPr>
      <t>Pyralidae</t>
    </r>
    <phoneticPr fontId="1" type="noConversion"/>
  </si>
  <si>
    <r>
      <rPr>
        <sz val="12"/>
        <color rgb="FF000000"/>
        <rFont val="標楷體"/>
        <family val="4"/>
        <charset val="136"/>
      </rPr>
      <t>盾椿科</t>
    </r>
    <r>
      <rPr>
        <sz val="12"/>
        <color rgb="FF000000"/>
        <rFont val="Times New Roman"/>
        <family val="1"/>
      </rPr>
      <t>Scutelleridae</t>
    </r>
  </si>
  <si>
    <t>水稻生長</t>
    <phoneticPr fontId="1" type="noConversion"/>
  </si>
  <si>
    <r>
      <rPr>
        <sz val="12"/>
        <color theme="1"/>
        <rFont val="新細明體"/>
        <family val="2"/>
        <charset val="136"/>
      </rPr>
      <t>水稻生長</t>
    </r>
    <phoneticPr fontId="1" type="noConversion"/>
  </si>
  <si>
    <t>未插秧</t>
    <phoneticPr fontId="1" type="noConversion"/>
  </si>
  <si>
    <t>成活期</t>
    <phoneticPr fontId="1" type="noConversion"/>
  </si>
  <si>
    <t>分蘗始期</t>
    <phoneticPr fontId="1" type="noConversion"/>
  </si>
  <si>
    <t>分蘗盛期</t>
    <phoneticPr fontId="1" type="noConversion"/>
  </si>
  <si>
    <t>抽穗期</t>
    <phoneticPr fontId="1" type="noConversion"/>
  </si>
  <si>
    <t>齊穗期</t>
    <phoneticPr fontId="1" type="noConversion"/>
  </si>
  <si>
    <t>黃熟期</t>
    <phoneticPr fontId="1" type="noConversion"/>
  </si>
  <si>
    <t>幼穗形成</t>
    <phoneticPr fontId="1" type="noConversion"/>
  </si>
  <si>
    <t>水稻生長</t>
    <phoneticPr fontId="1" type="noConversion"/>
  </si>
  <si>
    <t>幼穗分化</t>
    <phoneticPr fontId="1" type="noConversion"/>
  </si>
  <si>
    <t>分蘗終期</t>
    <phoneticPr fontId="1" type="noConversion"/>
  </si>
  <si>
    <t>分蘗終期</t>
    <phoneticPr fontId="1" type="noConversion"/>
  </si>
  <si>
    <t>孕穗期</t>
    <phoneticPr fontId="1" type="noConversion"/>
  </si>
  <si>
    <t>孕穗末期</t>
    <phoneticPr fontId="1" type="noConversion"/>
  </si>
  <si>
    <t>乳熟期</t>
    <phoneticPr fontId="1" type="noConversion"/>
  </si>
  <si>
    <t>水稻生長</t>
    <phoneticPr fontId="1" type="noConversion"/>
  </si>
  <si>
    <r>
      <rPr>
        <sz val="12"/>
        <color theme="1"/>
        <rFont val="新細明體"/>
        <family val="2"/>
        <charset val="136"/>
      </rPr>
      <t>水稻生長</t>
    </r>
    <phoneticPr fontId="1" type="noConversion"/>
  </si>
  <si>
    <r>
      <rPr>
        <sz val="12"/>
        <color theme="1"/>
        <rFont val="新細明體"/>
        <family val="2"/>
        <charset val="136"/>
      </rPr>
      <t>水稻生長</t>
    </r>
    <phoneticPr fontId="1" type="noConversion"/>
  </si>
  <si>
    <t>分蘗終期</t>
    <phoneticPr fontId="1" type="noConversion"/>
  </si>
  <si>
    <t>未插秧</t>
  </si>
  <si>
    <t>成活期</t>
  </si>
  <si>
    <t>分蘗始期</t>
  </si>
  <si>
    <t>分蘗盛期</t>
  </si>
  <si>
    <t>孕穗期</t>
  </si>
  <si>
    <t>孕穗末期</t>
  </si>
  <si>
    <t>乳熟期</t>
  </si>
  <si>
    <r>
      <t>分蘗終期</t>
    </r>
    <r>
      <rPr>
        <sz val="12"/>
        <color theme="1"/>
        <rFont val="Times New Roman"/>
        <family val="1"/>
      </rPr>
      <t/>
    </r>
    <phoneticPr fontId="1" type="noConversion"/>
  </si>
  <si>
    <t>掠食者</t>
    <phoneticPr fontId="1" type="noConversion"/>
  </si>
  <si>
    <t>掠食者</t>
    <phoneticPr fontId="1" type="noConversion"/>
  </si>
  <si>
    <t>中性物種</t>
  </si>
  <si>
    <t>中性物種</t>
    <phoneticPr fontId="1" type="noConversion"/>
  </si>
  <si>
    <t>中性物種</t>
    <phoneticPr fontId="1" type="noConversion"/>
  </si>
  <si>
    <t>中性物種</t>
    <phoneticPr fontId="1" type="noConversion"/>
  </si>
  <si>
    <t>中性物種</t>
    <phoneticPr fontId="1" type="noConversion"/>
  </si>
  <si>
    <t>掠食者</t>
    <phoneticPr fontId="1" type="noConversion"/>
  </si>
  <si>
    <t>中性物種</t>
    <phoneticPr fontId="1" type="noConversion"/>
  </si>
  <si>
    <t>大頭家蟻</t>
    <phoneticPr fontId="1" type="noConversion"/>
  </si>
  <si>
    <t>稻害者</t>
  </si>
  <si>
    <t>掠食者</t>
    <phoneticPr fontId="1" type="noConversion"/>
  </si>
  <si>
    <t>擬寄生者</t>
  </si>
  <si>
    <t>掠食者</t>
    <phoneticPr fontId="1" type="noConversion"/>
  </si>
  <si>
    <t>雜草食者</t>
  </si>
  <si>
    <t>掠食者</t>
    <phoneticPr fontId="1" type="noConversion"/>
  </si>
  <si>
    <t>掠食/擬寄生者</t>
  </si>
  <si>
    <t>雜草食者</t>
    <phoneticPr fontId="1" type="noConversion"/>
  </si>
  <si>
    <t>雜草食者</t>
    <phoneticPr fontId="1" type="noConversion"/>
  </si>
  <si>
    <t>華麗長腳蛛</t>
    <phoneticPr fontId="1" type="noConversion"/>
  </si>
  <si>
    <t>泥渚蠅</t>
  </si>
  <si>
    <t>目</t>
  </si>
  <si>
    <t>科</t>
  </si>
  <si>
    <t>掠食者</t>
    <phoneticPr fontId="1" type="noConversion"/>
  </si>
  <si>
    <t>花居單家蟻</t>
    <phoneticPr fontId="1" type="noConversion"/>
  </si>
  <si>
    <t>稻蝨食卵金小蜂</t>
  </si>
  <si>
    <t>稻蝨食卵金小蜂</t>
    <phoneticPr fontId="1" type="noConversion"/>
  </si>
  <si>
    <t>旋小蜂屬</t>
    <phoneticPr fontId="1" type="noConversion"/>
  </si>
  <si>
    <r>
      <rPr>
        <sz val="12"/>
        <color rgb="FF000000"/>
        <rFont val="標楷體"/>
        <family val="4"/>
        <charset val="136"/>
      </rPr>
      <t>分盾細蜂科</t>
    </r>
    <r>
      <rPr>
        <sz val="12"/>
        <color rgb="FF000000"/>
        <rFont val="Times New Roman"/>
        <family val="1"/>
      </rPr>
      <t>Ceraphronidae</t>
    </r>
    <phoneticPr fontId="1" type="noConversion"/>
  </si>
  <si>
    <t>opius</t>
    <phoneticPr fontId="1" type="noConversion"/>
  </si>
  <si>
    <t>opius</t>
    <phoneticPr fontId="1" type="noConversion"/>
  </si>
  <si>
    <t>Medetera</t>
    <phoneticPr fontId="1" type="noConversion"/>
  </si>
  <si>
    <t>Argrophylax</t>
    <phoneticPr fontId="1" type="noConversion"/>
  </si>
  <si>
    <r>
      <rPr>
        <sz val="12"/>
        <color rgb="FF000000"/>
        <rFont val="標楷體"/>
        <family val="4"/>
        <charset val="136"/>
      </rPr>
      <t>寄生蠅科</t>
    </r>
    <r>
      <rPr>
        <sz val="12"/>
        <color rgb="FF000000"/>
        <rFont val="Times New Roman"/>
        <family val="1"/>
      </rPr>
      <t>Tachinidae</t>
    </r>
    <phoneticPr fontId="1" type="noConversion"/>
  </si>
  <si>
    <t>尼蠓</t>
  </si>
  <si>
    <t>尼蠓</t>
    <phoneticPr fontId="1" type="noConversion"/>
  </si>
  <si>
    <t>Aphanogmus</t>
    <phoneticPr fontId="1" type="noConversion"/>
  </si>
  <si>
    <t>Trichomalopsis</t>
    <phoneticPr fontId="1" type="noConversion"/>
  </si>
  <si>
    <t>蜘蛛目</t>
    <phoneticPr fontId="1" type="noConversion"/>
  </si>
  <si>
    <t>稈蠅科Chloropidae</t>
  </si>
  <si>
    <r>
      <rPr>
        <sz val="12"/>
        <color theme="1"/>
        <rFont val="標楷體"/>
        <family val="4"/>
        <charset val="136"/>
      </rPr>
      <t>小花蠅科</t>
    </r>
    <r>
      <rPr>
        <sz val="12"/>
        <color theme="1"/>
        <rFont val="Times New Roman"/>
        <family val="1"/>
      </rPr>
      <t xml:space="preserve"> Anthomyiidae</t>
    </r>
    <phoneticPr fontId="1" type="noConversion"/>
  </si>
  <si>
    <t>小鋸胸微蛛</t>
    <phoneticPr fontId="1" type="noConversion"/>
  </si>
  <si>
    <t>Megaselia</t>
    <phoneticPr fontId="1" type="noConversion"/>
  </si>
  <si>
    <r>
      <rPr>
        <sz val="12"/>
        <color theme="1"/>
        <rFont val="標楷體"/>
        <family val="4"/>
        <charset val="136"/>
      </rPr>
      <t>癭蚋科</t>
    </r>
    <r>
      <rPr>
        <sz val="12"/>
        <color theme="1"/>
        <rFont val="Times New Roman"/>
        <family val="1"/>
      </rPr>
      <t xml:space="preserve"> Cecidomyiidae</t>
    </r>
    <phoneticPr fontId="1" type="noConversion"/>
  </si>
  <si>
    <t>Cecidomyiidae</t>
    <phoneticPr fontId="1" type="noConversion"/>
  </si>
  <si>
    <t>Sepsidae</t>
  </si>
  <si>
    <r>
      <rPr>
        <sz val="12"/>
        <color theme="1"/>
        <rFont val="標楷體"/>
        <family val="4"/>
        <charset val="136"/>
      </rPr>
      <t>糞蠅科</t>
    </r>
    <r>
      <rPr>
        <sz val="12"/>
        <color theme="1"/>
        <rFont val="Times New Roman"/>
        <family val="1"/>
      </rPr>
      <t xml:space="preserve"> Scathophagidae</t>
    </r>
    <phoneticPr fontId="1" type="noConversion"/>
  </si>
  <si>
    <t xml:space="preserve"> Scathophagidae</t>
  </si>
  <si>
    <r>
      <rPr>
        <sz val="12"/>
        <color rgb="FF000000"/>
        <rFont val="標楷體"/>
        <family val="4"/>
        <charset val="136"/>
      </rPr>
      <t>蕈蚋科</t>
    </r>
    <r>
      <rPr>
        <sz val="12"/>
        <color rgb="FF000000"/>
        <rFont val="Times New Roman"/>
        <family val="1"/>
      </rPr>
      <t xml:space="preserve"> Mycetophilidae</t>
    </r>
    <phoneticPr fontId="1" type="noConversion"/>
  </si>
  <si>
    <t>Mycetophilidae</t>
  </si>
  <si>
    <t>鬼蛛屬</t>
    <phoneticPr fontId="1" type="noConversion"/>
  </si>
  <si>
    <t>微蛛屬</t>
    <phoneticPr fontId="1" type="noConversion"/>
  </si>
  <si>
    <t>金花蟲屬</t>
    <phoneticPr fontId="1" type="noConversion"/>
  </si>
  <si>
    <t>金花蟲屬</t>
    <phoneticPr fontId="1" type="noConversion"/>
  </si>
  <si>
    <t>中性物種</t>
    <phoneticPr fontId="1" type="noConversion"/>
  </si>
  <si>
    <t>中性物種</t>
    <phoneticPr fontId="1" type="noConversion"/>
  </si>
  <si>
    <t>長角沼蠅</t>
    <phoneticPr fontId="1" type="noConversion"/>
  </si>
  <si>
    <t>地區</t>
    <phoneticPr fontId="1" type="noConversion"/>
  </si>
  <si>
    <t>類別</t>
    <phoneticPr fontId="1" type="noConversion"/>
  </si>
  <si>
    <t>物種數</t>
    <phoneticPr fontId="1" type="noConversion"/>
  </si>
  <si>
    <t>個體數</t>
    <phoneticPr fontId="1" type="noConversion"/>
  </si>
  <si>
    <t>里山慣行</t>
    <phoneticPr fontId="1" type="noConversion"/>
  </si>
  <si>
    <t>中性物種</t>
    <phoneticPr fontId="1" type="noConversion"/>
  </si>
  <si>
    <t>捕食性天敵</t>
    <phoneticPr fontId="1" type="noConversion"/>
  </si>
  <si>
    <t>擬寄生者</t>
    <phoneticPr fontId="1" type="noConversion"/>
  </si>
  <si>
    <t>水稻害蟲</t>
    <phoneticPr fontId="1" type="noConversion"/>
  </si>
  <si>
    <t>雜草害蟲</t>
    <phoneticPr fontId="1" type="noConversion"/>
  </si>
  <si>
    <t>里山有機</t>
    <phoneticPr fontId="1" type="noConversion"/>
  </si>
  <si>
    <t>里海慣行</t>
    <phoneticPr fontId="1" type="noConversion"/>
  </si>
  <si>
    <t>里海有機</t>
    <phoneticPr fontId="1" type="noConversion"/>
  </si>
  <si>
    <t>里地慣行</t>
    <phoneticPr fontId="1" type="noConversion"/>
  </si>
  <si>
    <t>里地有機</t>
    <phoneticPr fontId="1" type="noConversion"/>
  </si>
  <si>
    <t>ALL 有機</t>
    <phoneticPr fontId="1" type="noConversion"/>
  </si>
  <si>
    <t>ALL 慣行</t>
    <phoneticPr fontId="1" type="noConversion"/>
  </si>
  <si>
    <t>Trichomalopsis</t>
    <phoneticPr fontId="1" type="noConversion"/>
  </si>
  <si>
    <t>有機</t>
    <phoneticPr fontId="1" type="noConversion"/>
  </si>
  <si>
    <t>物種名</t>
    <phoneticPr fontId="1" type="noConversion"/>
  </si>
  <si>
    <t>慣行</t>
    <phoneticPr fontId="1" type="noConversion"/>
  </si>
  <si>
    <t>目</t>
    <phoneticPr fontId="1" type="noConversion"/>
  </si>
  <si>
    <t>膜翅目</t>
    <phoneticPr fontId="1" type="noConversion"/>
  </si>
  <si>
    <t>蛛卵蜂sp1</t>
    <phoneticPr fontId="1" type="noConversion"/>
  </si>
  <si>
    <t>蛛卵蜂sp2</t>
    <phoneticPr fontId="1" type="noConversion"/>
  </si>
  <si>
    <t>小繭蜂</t>
    <phoneticPr fontId="1" type="noConversion"/>
  </si>
  <si>
    <t>金小蜂tricho</t>
    <phoneticPr fontId="1" type="noConversion"/>
  </si>
  <si>
    <t>金小蜂稻蝨</t>
    <phoneticPr fontId="1" type="noConversion"/>
  </si>
  <si>
    <t>釉小蜂</t>
    <phoneticPr fontId="1" type="noConversion"/>
  </si>
  <si>
    <t>纓小蜂</t>
    <phoneticPr fontId="1" type="noConversion"/>
  </si>
  <si>
    <t>蟻型蜂</t>
    <phoneticPr fontId="1" type="noConversion"/>
  </si>
  <si>
    <t>粒卵蜂</t>
    <phoneticPr fontId="1" type="noConversion"/>
  </si>
  <si>
    <t>赤眼蜂</t>
    <phoneticPr fontId="1" type="noConversion"/>
  </si>
  <si>
    <t>姬蜂</t>
    <phoneticPr fontId="1" type="noConversion"/>
  </si>
  <si>
    <t>花居單家蟻</t>
    <phoneticPr fontId="1" type="noConversion"/>
  </si>
  <si>
    <t>長腳捷山蟻</t>
    <phoneticPr fontId="1" type="noConversion"/>
  </si>
  <si>
    <t>黑棘蟻</t>
    <phoneticPr fontId="1" type="noConversion"/>
  </si>
  <si>
    <t>雙翅目</t>
    <phoneticPr fontId="1" type="noConversion"/>
  </si>
  <si>
    <t>寄蠅</t>
    <phoneticPr fontId="1" type="noConversion"/>
  </si>
  <si>
    <t>長足虻</t>
    <phoneticPr fontId="1" type="noConversion"/>
  </si>
  <si>
    <t>尼蠓</t>
    <phoneticPr fontId="1" type="noConversion"/>
  </si>
  <si>
    <t>泥渚蠅</t>
    <phoneticPr fontId="1" type="noConversion"/>
  </si>
  <si>
    <t>渚蠅</t>
    <phoneticPr fontId="1" type="noConversion"/>
  </si>
  <si>
    <t>長腳沼蠅</t>
    <phoneticPr fontId="1" type="noConversion"/>
  </si>
  <si>
    <t>頭蠅</t>
    <phoneticPr fontId="1" type="noConversion"/>
  </si>
  <si>
    <t>大付蠅</t>
    <phoneticPr fontId="1" type="noConversion"/>
  </si>
  <si>
    <t>大蚊sp1</t>
    <phoneticPr fontId="1" type="noConversion"/>
  </si>
  <si>
    <t>大蚊sp2</t>
    <phoneticPr fontId="1" type="noConversion"/>
  </si>
  <si>
    <t>艷細蠅</t>
    <phoneticPr fontId="1" type="noConversion"/>
  </si>
  <si>
    <t>小花蠅</t>
    <phoneticPr fontId="1" type="noConversion"/>
  </si>
  <si>
    <t>果實蠅</t>
    <phoneticPr fontId="1" type="noConversion"/>
  </si>
  <si>
    <t>家蠅</t>
    <phoneticPr fontId="1" type="noConversion"/>
  </si>
  <si>
    <t>蚊</t>
    <phoneticPr fontId="1" type="noConversion"/>
  </si>
  <si>
    <t>蚤蠅</t>
    <phoneticPr fontId="1" type="noConversion"/>
  </si>
  <si>
    <t>廁蠅</t>
    <phoneticPr fontId="1" type="noConversion"/>
  </si>
  <si>
    <t>稈蠅</t>
    <phoneticPr fontId="1" type="noConversion"/>
  </si>
  <si>
    <t>癭蚋</t>
    <phoneticPr fontId="1" type="noConversion"/>
  </si>
  <si>
    <t>黑翅蕈蚋</t>
    <phoneticPr fontId="1" type="noConversion"/>
  </si>
  <si>
    <t>搖蚊</t>
    <phoneticPr fontId="1" type="noConversion"/>
  </si>
  <si>
    <t>蛾蚋</t>
    <phoneticPr fontId="1" type="noConversion"/>
  </si>
  <si>
    <t>酪蠅</t>
    <phoneticPr fontId="1" type="noConversion"/>
  </si>
  <si>
    <t>網蚊</t>
    <phoneticPr fontId="1" type="noConversion"/>
  </si>
  <si>
    <t>蕈蚋</t>
    <phoneticPr fontId="1" type="noConversion"/>
  </si>
  <si>
    <t>糞蠅</t>
    <phoneticPr fontId="1" type="noConversion"/>
  </si>
  <si>
    <t>鱗翅目</t>
    <phoneticPr fontId="1" type="noConversion"/>
  </si>
  <si>
    <t>二化螟</t>
    <phoneticPr fontId="1" type="noConversion"/>
  </si>
  <si>
    <t>瘤野螟</t>
    <phoneticPr fontId="1" type="noConversion"/>
  </si>
  <si>
    <t>直翅目</t>
    <phoneticPr fontId="1" type="noConversion"/>
  </si>
  <si>
    <t>小稻蝗</t>
    <phoneticPr fontId="1" type="noConversion"/>
  </si>
  <si>
    <t>負蝗</t>
    <phoneticPr fontId="1" type="noConversion"/>
  </si>
  <si>
    <t>稜蝗</t>
    <phoneticPr fontId="1" type="noConversion"/>
  </si>
  <si>
    <t>台灣稻蝗</t>
    <phoneticPr fontId="1" type="noConversion"/>
  </si>
  <si>
    <t>蚤蝗</t>
    <phoneticPr fontId="1" type="noConversion"/>
  </si>
  <si>
    <t>鞘翅目</t>
    <phoneticPr fontId="1" type="noConversion"/>
  </si>
  <si>
    <t>水稻水象</t>
    <phoneticPr fontId="1" type="noConversion"/>
  </si>
  <si>
    <t>三月始灰象</t>
    <phoneticPr fontId="1" type="noConversion"/>
  </si>
  <si>
    <t>金花蟲sp1</t>
    <phoneticPr fontId="1" type="noConversion"/>
  </si>
  <si>
    <t>金花蟲sp2</t>
    <phoneticPr fontId="1" type="noConversion"/>
  </si>
  <si>
    <t>黃條葉蚤</t>
    <phoneticPr fontId="1" type="noConversion"/>
  </si>
  <si>
    <t>橙瓢蟲</t>
    <phoneticPr fontId="1" type="noConversion"/>
  </si>
  <si>
    <t>隱翅蟲</t>
    <phoneticPr fontId="1" type="noConversion"/>
  </si>
  <si>
    <t>半翅目</t>
    <phoneticPr fontId="1" type="noConversion"/>
  </si>
  <si>
    <t>蜘蛛緣椿象</t>
    <phoneticPr fontId="1" type="noConversion"/>
  </si>
  <si>
    <t>姬大星椿象</t>
    <phoneticPr fontId="1" type="noConversion"/>
  </si>
  <si>
    <t>黃盾背椿象</t>
    <phoneticPr fontId="1" type="noConversion"/>
  </si>
  <si>
    <t>盲椿</t>
    <phoneticPr fontId="1" type="noConversion"/>
  </si>
  <si>
    <t>地長椿</t>
    <phoneticPr fontId="1" type="noConversion"/>
  </si>
  <si>
    <t>白背飛蝨</t>
    <phoneticPr fontId="1" type="noConversion"/>
  </si>
  <si>
    <t>班飛蝨</t>
    <phoneticPr fontId="1" type="noConversion"/>
  </si>
  <si>
    <t>褐飛蝨</t>
    <phoneticPr fontId="1" type="noConversion"/>
  </si>
  <si>
    <t>黑條黑尾葉蟬</t>
    <phoneticPr fontId="1" type="noConversion"/>
  </si>
  <si>
    <t>偽黑尾葉蟬</t>
    <phoneticPr fontId="1" type="noConversion"/>
  </si>
  <si>
    <t>稻赤曼椿象</t>
    <phoneticPr fontId="1" type="noConversion"/>
  </si>
  <si>
    <t>蚜蟲</t>
    <phoneticPr fontId="1" type="noConversion"/>
  </si>
  <si>
    <t>蜻蛉目</t>
    <phoneticPr fontId="1" type="noConversion"/>
  </si>
  <si>
    <t>青紋細蟌</t>
    <phoneticPr fontId="1" type="noConversion"/>
  </si>
  <si>
    <t>纓翅目</t>
    <phoneticPr fontId="1" type="noConversion"/>
  </si>
  <si>
    <t>稻薊馬</t>
    <phoneticPr fontId="1" type="noConversion"/>
  </si>
  <si>
    <t>螳螂目</t>
    <phoneticPr fontId="1" type="noConversion"/>
  </si>
  <si>
    <t>螳螂</t>
    <phoneticPr fontId="1" type="noConversion"/>
  </si>
  <si>
    <t>蜉蝣目</t>
    <phoneticPr fontId="1" type="noConversion"/>
  </si>
  <si>
    <t>浮游</t>
    <phoneticPr fontId="1" type="noConversion"/>
  </si>
  <si>
    <t>蜘蛛目</t>
    <phoneticPr fontId="1" type="noConversion"/>
  </si>
  <si>
    <t>小胸微蛛</t>
    <phoneticPr fontId="1" type="noConversion"/>
  </si>
  <si>
    <t>鬼蛛</t>
    <phoneticPr fontId="1" type="noConversion"/>
  </si>
  <si>
    <t>華麗長腳蛛</t>
    <phoneticPr fontId="1" type="noConversion"/>
  </si>
  <si>
    <t>綠鱗長腳蛛</t>
    <phoneticPr fontId="1" type="noConversion"/>
  </si>
  <si>
    <t>微蛛</t>
    <phoneticPr fontId="1" type="noConversion"/>
  </si>
  <si>
    <t>紅螯蛛</t>
    <phoneticPr fontId="1" type="noConversion"/>
  </si>
  <si>
    <t>狼蛛</t>
    <phoneticPr fontId="1" type="noConversion"/>
  </si>
  <si>
    <t>袋蛛</t>
    <phoneticPr fontId="1" type="noConversion"/>
  </si>
  <si>
    <t>貓蛛</t>
    <phoneticPr fontId="1" type="noConversion"/>
  </si>
  <si>
    <t>蟹蛛</t>
    <phoneticPr fontId="1" type="noConversion"/>
  </si>
  <si>
    <t>小蜂</t>
    <phoneticPr fontId="1" type="noConversion"/>
  </si>
  <si>
    <t>金小蜂</t>
    <phoneticPr fontId="1" type="noConversion"/>
  </si>
  <si>
    <t>釉小蜂sp1</t>
    <phoneticPr fontId="1" type="noConversion"/>
  </si>
  <si>
    <t>釉小蜂sp2</t>
    <phoneticPr fontId="1" type="noConversion"/>
  </si>
  <si>
    <t>旋小蜂</t>
    <phoneticPr fontId="1" type="noConversion"/>
  </si>
  <si>
    <t>大頭家蟻</t>
    <phoneticPr fontId="1" type="noConversion"/>
  </si>
  <si>
    <t>黑頭荒蟻</t>
    <phoneticPr fontId="1" type="noConversion"/>
  </si>
  <si>
    <t>大付蠅</t>
    <phoneticPr fontId="1" type="noConversion"/>
  </si>
  <si>
    <t>小花蠅</t>
    <phoneticPr fontId="1" type="noConversion"/>
  </si>
  <si>
    <t>金果蠅</t>
    <phoneticPr fontId="1" type="noConversion"/>
  </si>
  <si>
    <t>糞蠅</t>
    <phoneticPr fontId="1" type="noConversion"/>
  </si>
  <si>
    <t>鎧細蠅</t>
    <phoneticPr fontId="1" type="noConversion"/>
  </si>
  <si>
    <t>黑翅蕈蚋</t>
    <phoneticPr fontId="1" type="noConversion"/>
  </si>
  <si>
    <t>偽毛蚋</t>
    <phoneticPr fontId="1" type="noConversion"/>
  </si>
  <si>
    <t>縞蠅</t>
    <phoneticPr fontId="1" type="noConversion"/>
  </si>
  <si>
    <t>二化螟</t>
    <phoneticPr fontId="1" type="noConversion"/>
  </si>
  <si>
    <t>淡色樹蔭蝶</t>
    <phoneticPr fontId="1" type="noConversion"/>
  </si>
  <si>
    <t>稻蝗</t>
    <phoneticPr fontId="1" type="noConversion"/>
  </si>
  <si>
    <t>水稻水象</t>
    <phoneticPr fontId="1" type="noConversion"/>
  </si>
  <si>
    <t>黃條葉蚤</t>
    <phoneticPr fontId="1" type="noConversion"/>
  </si>
  <si>
    <t>黑額長筒金花蟲</t>
    <phoneticPr fontId="1" type="noConversion"/>
  </si>
  <si>
    <t>黃瓢蟲</t>
    <phoneticPr fontId="1" type="noConversion"/>
  </si>
  <si>
    <t>橙瓢蟲</t>
    <phoneticPr fontId="1" type="noConversion"/>
  </si>
  <si>
    <t>紅胸隱翅蟲</t>
    <phoneticPr fontId="1" type="noConversion"/>
  </si>
  <si>
    <t>南方綠椿象</t>
    <phoneticPr fontId="1" type="noConversion"/>
  </si>
  <si>
    <t>蜘蛛緣椿象</t>
    <phoneticPr fontId="1" type="noConversion"/>
  </si>
  <si>
    <t>白背飛蝨</t>
    <phoneticPr fontId="1" type="noConversion"/>
  </si>
  <si>
    <t>偽黑尾葉蟬</t>
    <phoneticPr fontId="1" type="noConversion"/>
  </si>
  <si>
    <t>嚙蟲目</t>
    <phoneticPr fontId="1" type="noConversion"/>
  </si>
  <si>
    <t>外嚙蟲</t>
    <phoneticPr fontId="1" type="noConversion"/>
  </si>
  <si>
    <t>皿網蛛</t>
    <phoneticPr fontId="1" type="noConversion"/>
  </si>
  <si>
    <t>姬鬼蛛</t>
    <phoneticPr fontId="1" type="noConversion"/>
  </si>
  <si>
    <t>姬蛛</t>
    <phoneticPr fontId="1" type="noConversion"/>
  </si>
  <si>
    <t>華麗長腳蛛</t>
    <phoneticPr fontId="1" type="noConversion"/>
  </si>
  <si>
    <t>方網長腳蛛</t>
    <phoneticPr fontId="1" type="noConversion"/>
  </si>
  <si>
    <t>日本長腳蛛</t>
    <phoneticPr fontId="1" type="noConversion"/>
  </si>
  <si>
    <t>shanon</t>
  </si>
  <si>
    <t>shanon</t>
    <phoneticPr fontId="1" type="noConversion"/>
  </si>
  <si>
    <t>simpon</t>
    <phoneticPr fontId="1" type="noConversion"/>
  </si>
  <si>
    <t>Species</t>
  </si>
  <si>
    <t>#</t>
  </si>
  <si>
    <t>n/N</t>
  </si>
  <si>
    <t>ln(n/N)</t>
  </si>
  <si>
    <t>n/N*ln(n/N)</t>
  </si>
  <si>
    <t>Sum of all n/N*ln(n/N)</t>
  </si>
  <si>
    <t>take the negative of it!</t>
  </si>
  <si>
    <t>Simpson's Index of Diversity for Community A.</t>
  </si>
  <si>
    <t>n/N squared</t>
  </si>
  <si>
    <t>Sum of n/N squared for all</t>
  </si>
  <si>
    <t>1- Sum of n/N squared for all</t>
  </si>
  <si>
    <t>Sum of all n/N*ln(n/N)</t>
    <phoneticPr fontId="1" type="noConversion"/>
  </si>
  <si>
    <t>n/N</t>
    <phoneticPr fontId="1" type="noConversion"/>
  </si>
  <si>
    <t>Shannon-Wiener Diversity Index for 慣行</t>
    <phoneticPr fontId="1" type="noConversion"/>
  </si>
  <si>
    <t>Shannon-Wiener Diversity Index for 有機</t>
    <phoneticPr fontId="1" type="noConversion"/>
  </si>
  <si>
    <t>N</t>
    <phoneticPr fontId="1" type="noConversion"/>
  </si>
  <si>
    <t>Shannon-Wiener Diversity Index for 有機</t>
    <phoneticPr fontId="1" type="noConversion"/>
  </si>
  <si>
    <t>N</t>
    <phoneticPr fontId="1" type="noConversion"/>
  </si>
  <si>
    <t>Shannon-Wiener Diversity Index for 慣行</t>
    <phoneticPr fontId="1" type="noConversion"/>
  </si>
  <si>
    <t>N</t>
    <phoneticPr fontId="1" type="noConversion"/>
  </si>
  <si>
    <r>
      <rPr>
        <sz val="12"/>
        <color rgb="FF000000"/>
        <rFont val="標楷體"/>
        <family val="4"/>
        <charset val="136"/>
      </rPr>
      <t>大附蠅科</t>
    </r>
    <r>
      <rPr>
        <sz val="12"/>
        <color rgb="FF000000"/>
        <rFont val="Times New Roman"/>
        <family val="1"/>
      </rPr>
      <t>Sphaeroceridae</t>
    </r>
    <phoneticPr fontId="1" type="noConversion"/>
  </si>
  <si>
    <t>物種</t>
    <phoneticPr fontId="1" type="noConversion"/>
  </si>
  <si>
    <t>物種數</t>
    <phoneticPr fontId="1" type="noConversion"/>
  </si>
  <si>
    <t>寄生蠅</t>
    <phoneticPr fontId="1" type="noConversion"/>
  </si>
  <si>
    <t>長足虻</t>
    <phoneticPr fontId="1" type="noConversion"/>
  </si>
  <si>
    <t>小繭蜂</t>
    <phoneticPr fontId="1" type="noConversion"/>
  </si>
  <si>
    <t>金小蜂</t>
    <phoneticPr fontId="1" type="noConversion"/>
  </si>
  <si>
    <t>金小蜂tricho</t>
    <phoneticPr fontId="1" type="noConversion"/>
  </si>
  <si>
    <t>小稻蝗</t>
    <phoneticPr fontId="1" type="noConversion"/>
  </si>
  <si>
    <t>三月始輝象</t>
    <phoneticPr fontId="1" type="noConversion"/>
  </si>
  <si>
    <t>蜘蛛緣椿象</t>
    <phoneticPr fontId="1" type="noConversion"/>
  </si>
  <si>
    <t>尼蠓</t>
    <phoneticPr fontId="1" type="noConversion"/>
  </si>
  <si>
    <t>白背飛蝨</t>
    <phoneticPr fontId="1" type="noConversion"/>
  </si>
  <si>
    <t>泥渚蠅</t>
    <phoneticPr fontId="1" type="noConversion"/>
  </si>
  <si>
    <t>長腳沼蠅</t>
    <phoneticPr fontId="1" type="noConversion"/>
  </si>
  <si>
    <t>長腳截蟻</t>
    <phoneticPr fontId="1" type="noConversion"/>
  </si>
  <si>
    <t>粒卵蜂</t>
    <phoneticPr fontId="1" type="noConversion"/>
  </si>
  <si>
    <t>班飛蝨</t>
    <phoneticPr fontId="1" type="noConversion"/>
  </si>
  <si>
    <t>華麗長腳蛛</t>
    <phoneticPr fontId="1" type="noConversion"/>
  </si>
  <si>
    <t>黃條葉蚤</t>
    <phoneticPr fontId="1" type="noConversion"/>
  </si>
  <si>
    <t>黑條黑尾葉蟬</t>
    <phoneticPr fontId="1" type="noConversion"/>
  </si>
  <si>
    <t>葉蟬纓小蜂</t>
    <phoneticPr fontId="1" type="noConversion"/>
  </si>
  <si>
    <t>瘤野螟</t>
    <phoneticPr fontId="1" type="noConversion"/>
  </si>
  <si>
    <t>稻赤曼椿</t>
    <phoneticPr fontId="1" type="noConversion"/>
  </si>
  <si>
    <t>稻蝨食卵金小蜂</t>
    <phoneticPr fontId="1" type="noConversion"/>
  </si>
  <si>
    <t>稻薊馬</t>
    <phoneticPr fontId="1" type="noConversion"/>
  </si>
  <si>
    <t>褐飛蝨</t>
    <phoneticPr fontId="1" type="noConversion"/>
  </si>
  <si>
    <t>橙瓢蟲</t>
    <phoneticPr fontId="1" type="noConversion"/>
  </si>
  <si>
    <t>釉小蜂</t>
    <phoneticPr fontId="1" type="noConversion"/>
  </si>
  <si>
    <t>蟻形蜂</t>
    <phoneticPr fontId="1" type="noConversion"/>
  </si>
  <si>
    <t>大附蠅</t>
    <phoneticPr fontId="1" type="noConversion"/>
  </si>
  <si>
    <t>小花蠅</t>
    <phoneticPr fontId="1" type="noConversion"/>
  </si>
  <si>
    <t>家蠅</t>
    <phoneticPr fontId="1" type="noConversion"/>
  </si>
  <si>
    <t>桿蠅</t>
    <phoneticPr fontId="1" type="noConversion"/>
  </si>
  <si>
    <t>廁蠅</t>
    <phoneticPr fontId="1" type="noConversion"/>
  </si>
  <si>
    <t>黑翅蕈蚋</t>
    <phoneticPr fontId="1" type="noConversion"/>
  </si>
  <si>
    <t>搖蚊</t>
    <phoneticPr fontId="1" type="noConversion"/>
  </si>
  <si>
    <t>酪蠅</t>
    <phoneticPr fontId="1" type="noConversion"/>
  </si>
  <si>
    <t>艷細蠅</t>
    <phoneticPr fontId="1" type="noConversion"/>
  </si>
  <si>
    <t>皿網蛛</t>
    <phoneticPr fontId="1" type="noConversion"/>
  </si>
  <si>
    <t>金蛛</t>
    <phoneticPr fontId="1" type="noConversion"/>
  </si>
  <si>
    <t>狼蛛</t>
    <phoneticPr fontId="1" type="noConversion"/>
  </si>
  <si>
    <t>袋蛛</t>
    <phoneticPr fontId="1" type="noConversion"/>
  </si>
  <si>
    <t>隱翅蟲</t>
    <phoneticPr fontId="1" type="noConversion"/>
  </si>
  <si>
    <t>果實蠅</t>
    <phoneticPr fontId="1" type="noConversion"/>
  </si>
  <si>
    <t>盲椿</t>
    <phoneticPr fontId="1" type="noConversion"/>
  </si>
  <si>
    <t>蛛卵蜂</t>
    <phoneticPr fontId="1" type="noConversion"/>
  </si>
  <si>
    <t>赤眼蜂</t>
    <phoneticPr fontId="1" type="noConversion"/>
  </si>
  <si>
    <t>中性物種</t>
    <phoneticPr fontId="1" type="noConversion"/>
  </si>
  <si>
    <t>中性物種</t>
    <phoneticPr fontId="1" type="noConversion"/>
  </si>
  <si>
    <t>蚤蠅</t>
    <phoneticPr fontId="1" type="noConversion"/>
  </si>
  <si>
    <t>金花蟲</t>
    <phoneticPr fontId="1" type="noConversion"/>
  </si>
  <si>
    <t>台灣稻蝗</t>
    <phoneticPr fontId="1" type="noConversion"/>
  </si>
  <si>
    <t>數量</t>
    <phoneticPr fontId="1" type="noConversion"/>
  </si>
  <si>
    <t>二化螟</t>
    <phoneticPr fontId="1" type="noConversion"/>
  </si>
  <si>
    <t>頭蠅</t>
    <phoneticPr fontId="1" type="noConversion"/>
  </si>
  <si>
    <t>方網</t>
    <phoneticPr fontId="1" type="noConversion"/>
  </si>
  <si>
    <t>日本</t>
    <phoneticPr fontId="1" type="noConversion"/>
  </si>
  <si>
    <t>蜘蛛緣椿象</t>
    <phoneticPr fontId="1" type="noConversion"/>
  </si>
  <si>
    <t>稻蝗</t>
    <phoneticPr fontId="1" type="noConversion"/>
  </si>
  <si>
    <t>長腳沼蠅</t>
    <phoneticPr fontId="1" type="noConversion"/>
  </si>
  <si>
    <t>南方綠椿</t>
    <phoneticPr fontId="1" type="noConversion"/>
  </si>
  <si>
    <t>紅胸隱翅蟲</t>
    <phoneticPr fontId="1" type="noConversion"/>
  </si>
  <si>
    <t>姬鬼蛛</t>
    <phoneticPr fontId="1" type="noConversion"/>
  </si>
  <si>
    <t>粒卵蜂</t>
    <phoneticPr fontId="1" type="noConversion"/>
  </si>
  <si>
    <t>華麗</t>
    <phoneticPr fontId="1" type="noConversion"/>
  </si>
  <si>
    <t>黃條葉蚤</t>
    <phoneticPr fontId="1" type="noConversion"/>
  </si>
  <si>
    <t>黑頭荒蟻</t>
    <phoneticPr fontId="1" type="noConversion"/>
  </si>
  <si>
    <t>長筒金花蟲</t>
    <phoneticPr fontId="1" type="noConversion"/>
  </si>
  <si>
    <t>大頭家蟻</t>
    <phoneticPr fontId="1" type="noConversion"/>
  </si>
  <si>
    <t>綠鱗</t>
    <phoneticPr fontId="1" type="noConversion"/>
  </si>
  <si>
    <t>稻薊馬</t>
    <phoneticPr fontId="1" type="noConversion"/>
  </si>
  <si>
    <t>橙瓢蟲</t>
    <phoneticPr fontId="1" type="noConversion"/>
  </si>
  <si>
    <t>蚜蟲</t>
    <phoneticPr fontId="1" type="noConversion"/>
  </si>
  <si>
    <t>皿網蛛</t>
    <phoneticPr fontId="1" type="noConversion"/>
  </si>
  <si>
    <t>長腳蛛</t>
    <phoneticPr fontId="1" type="noConversion"/>
  </si>
  <si>
    <t>姬蜂</t>
    <phoneticPr fontId="1" type="noConversion"/>
  </si>
  <si>
    <t>大副蠅</t>
    <phoneticPr fontId="1" type="noConversion"/>
  </si>
  <si>
    <t>金果蠅</t>
    <phoneticPr fontId="1" type="noConversion"/>
  </si>
  <si>
    <t>蚊</t>
    <phoneticPr fontId="1" type="noConversion"/>
  </si>
  <si>
    <t>渚蠅</t>
    <phoneticPr fontId="1" type="noConversion"/>
  </si>
  <si>
    <t>稈蠅</t>
    <phoneticPr fontId="1" type="noConversion"/>
  </si>
  <si>
    <t>偽毛蚋</t>
    <phoneticPr fontId="1" type="noConversion"/>
  </si>
  <si>
    <t>網蚊</t>
    <phoneticPr fontId="1" type="noConversion"/>
  </si>
  <si>
    <t>搞蠅</t>
    <phoneticPr fontId="1" type="noConversion"/>
  </si>
  <si>
    <t>糞蠅</t>
    <phoneticPr fontId="1" type="noConversion"/>
  </si>
  <si>
    <t>鎧細蠅</t>
    <phoneticPr fontId="1" type="noConversion"/>
  </si>
  <si>
    <t>癭蚋</t>
    <phoneticPr fontId="1" type="noConversion"/>
  </si>
  <si>
    <t>偽黑尾葉蟬</t>
    <phoneticPr fontId="1" type="noConversion"/>
  </si>
  <si>
    <t>MC</t>
    <phoneticPr fontId="1" type="noConversion"/>
  </si>
  <si>
    <t>中性物種</t>
    <phoneticPr fontId="1" type="noConversion"/>
  </si>
  <si>
    <t>天敵</t>
    <phoneticPr fontId="1" type="noConversion"/>
  </si>
  <si>
    <t>水稻害蟲</t>
    <phoneticPr fontId="1" type="noConversion"/>
  </si>
  <si>
    <t>雜草害蟲</t>
    <phoneticPr fontId="1" type="noConversion"/>
  </si>
  <si>
    <t>MO</t>
    <phoneticPr fontId="1" type="noConversion"/>
  </si>
  <si>
    <t>二化螟</t>
    <phoneticPr fontId="1" type="noConversion"/>
  </si>
  <si>
    <t>白背</t>
    <phoneticPr fontId="1" type="noConversion"/>
  </si>
  <si>
    <t>旋小蜂</t>
    <phoneticPr fontId="1" type="noConversion"/>
  </si>
  <si>
    <t>纓小蜂</t>
    <phoneticPr fontId="1" type="noConversion"/>
  </si>
  <si>
    <t>嚙蟲</t>
    <phoneticPr fontId="1" type="noConversion"/>
  </si>
  <si>
    <t>花蠅</t>
    <phoneticPr fontId="1" type="noConversion"/>
  </si>
  <si>
    <t>偽毛蚋</t>
    <phoneticPr fontId="1" type="noConversion"/>
  </si>
  <si>
    <t>長角沼蠅</t>
    <phoneticPr fontId="1" type="noConversion"/>
  </si>
  <si>
    <t>小蜂</t>
    <phoneticPr fontId="1" type="noConversion"/>
  </si>
  <si>
    <t>SC</t>
    <phoneticPr fontId="1" type="noConversion"/>
  </si>
  <si>
    <t>寄生蠅</t>
    <phoneticPr fontId="1" type="noConversion"/>
  </si>
  <si>
    <t>小胸微蛛</t>
    <phoneticPr fontId="1" type="noConversion"/>
  </si>
  <si>
    <t>尼渚蠅</t>
    <phoneticPr fontId="1" type="noConversion"/>
  </si>
  <si>
    <t>長腳沼蠅</t>
    <phoneticPr fontId="1" type="noConversion"/>
  </si>
  <si>
    <t>青紋細聰</t>
    <phoneticPr fontId="1" type="noConversion"/>
  </si>
  <si>
    <t>黃頓背椿象</t>
    <phoneticPr fontId="1" type="noConversion"/>
  </si>
  <si>
    <t>稻蝨金小蜂</t>
    <phoneticPr fontId="1" type="noConversion"/>
  </si>
  <si>
    <t>黑翅蕈蚋</t>
    <phoneticPr fontId="1" type="noConversion"/>
  </si>
  <si>
    <t>蛾蚋</t>
    <phoneticPr fontId="1" type="noConversion"/>
  </si>
  <si>
    <t>大蚊</t>
    <phoneticPr fontId="1" type="noConversion"/>
  </si>
  <si>
    <t>紅螯蛛</t>
    <phoneticPr fontId="1" type="noConversion"/>
  </si>
  <si>
    <t>蟹蛛</t>
    <phoneticPr fontId="1" type="noConversion"/>
  </si>
  <si>
    <t>蚤蝗</t>
    <phoneticPr fontId="1" type="noConversion"/>
  </si>
  <si>
    <t>稜蝗</t>
    <phoneticPr fontId="1" type="noConversion"/>
  </si>
  <si>
    <t>SO</t>
    <phoneticPr fontId="1" type="noConversion"/>
  </si>
  <si>
    <t>水稻水象</t>
    <phoneticPr fontId="1" type="noConversion"/>
  </si>
  <si>
    <t>長腳沼蠅</t>
    <phoneticPr fontId="1" type="noConversion"/>
  </si>
  <si>
    <t>偽黑尾葉蟬</t>
    <phoneticPr fontId="1" type="noConversion"/>
  </si>
  <si>
    <t>淡色樹蔭蝶</t>
    <phoneticPr fontId="1" type="noConversion"/>
  </si>
  <si>
    <t>黃瓢蟲</t>
    <phoneticPr fontId="1" type="noConversion"/>
  </si>
  <si>
    <t>橙瓢蟲</t>
    <phoneticPr fontId="1" type="noConversion"/>
  </si>
  <si>
    <t>外嚙蟲</t>
    <phoneticPr fontId="1" type="noConversion"/>
  </si>
  <si>
    <t>蕈蚋</t>
    <phoneticPr fontId="1" type="noConversion"/>
  </si>
  <si>
    <t>紅螯蛛</t>
    <phoneticPr fontId="1" type="noConversion"/>
  </si>
  <si>
    <t>姬蛛</t>
    <phoneticPr fontId="1" type="noConversion"/>
  </si>
  <si>
    <t>小繭蜂</t>
    <phoneticPr fontId="1" type="noConversion"/>
  </si>
  <si>
    <t>水稻水象</t>
    <phoneticPr fontId="1" type="noConversion"/>
  </si>
  <si>
    <t>台灣稻蝗</t>
    <phoneticPr fontId="1" type="noConversion"/>
  </si>
  <si>
    <t>尼渚蠅</t>
    <phoneticPr fontId="1" type="noConversion"/>
  </si>
  <si>
    <t>花居單家蟻</t>
    <phoneticPr fontId="1" type="noConversion"/>
  </si>
  <si>
    <t>長腳沼蠅</t>
    <phoneticPr fontId="1" type="noConversion"/>
  </si>
  <si>
    <t>青紋細聰</t>
    <phoneticPr fontId="1" type="noConversion"/>
  </si>
  <si>
    <t>負蝗</t>
    <phoneticPr fontId="1" type="noConversion"/>
  </si>
  <si>
    <t>姬大星椿象</t>
    <phoneticPr fontId="1" type="noConversion"/>
  </si>
  <si>
    <t>偽黑尾葉蟬</t>
    <phoneticPr fontId="1" type="noConversion"/>
  </si>
  <si>
    <t>黃盾背椿象</t>
    <phoneticPr fontId="1" type="noConversion"/>
  </si>
  <si>
    <t>黃條葉蚤</t>
    <phoneticPr fontId="1" type="noConversion"/>
  </si>
  <si>
    <t>黑棘蟻</t>
    <phoneticPr fontId="1" type="noConversion"/>
  </si>
  <si>
    <t>葉蟬頭蠅</t>
    <phoneticPr fontId="1" type="noConversion"/>
  </si>
  <si>
    <t>稻赤曼椿象</t>
    <phoneticPr fontId="1" type="noConversion"/>
  </si>
  <si>
    <t xml:space="preserve">稻蝨金小蜂 </t>
    <phoneticPr fontId="1" type="noConversion"/>
  </si>
  <si>
    <t>大蚊2</t>
    <phoneticPr fontId="1" type="noConversion"/>
  </si>
  <si>
    <t>貓蛛</t>
    <phoneticPr fontId="1" type="noConversion"/>
  </si>
  <si>
    <t>螳螂</t>
    <phoneticPr fontId="1" type="noConversion"/>
  </si>
  <si>
    <t>浮游</t>
    <phoneticPr fontId="1" type="noConversion"/>
  </si>
  <si>
    <t>地長春</t>
    <phoneticPr fontId="1" type="noConversion"/>
  </si>
  <si>
    <t>蚤蝗</t>
    <phoneticPr fontId="1" type="noConversion"/>
  </si>
  <si>
    <t>FO</t>
    <phoneticPr fontId="1" type="noConversion"/>
  </si>
  <si>
    <t>FC</t>
    <phoneticPr fontId="1" type="noConversion"/>
  </si>
  <si>
    <t>幼穗形成</t>
    <phoneticPr fontId="1" type="noConversion"/>
  </si>
  <si>
    <t>peilou index</t>
    <phoneticPr fontId="1" type="noConversion"/>
  </si>
  <si>
    <t>Shannon-Wiener Diversity Index for Community FO</t>
    <phoneticPr fontId="1" type="noConversion"/>
  </si>
  <si>
    <t>Shannon-Wiener Diversity Index for Community FC</t>
    <phoneticPr fontId="1" type="noConversion"/>
  </si>
  <si>
    <t>Shannon-Wiener Diversity Index for Community SO</t>
    <phoneticPr fontId="1" type="noConversion"/>
  </si>
  <si>
    <t>Shannon-Wiener Diversity Index for Community SC</t>
    <phoneticPr fontId="1" type="noConversion"/>
  </si>
  <si>
    <t>Shannon-Wiener Diversity Index for Community MO</t>
    <phoneticPr fontId="1" type="noConversion"/>
  </si>
  <si>
    <t>Shannon-Wiener Diversity Index for Community MC</t>
    <phoneticPr fontId="1" type="noConversion"/>
  </si>
  <si>
    <t>Simpson's Index of Diversity for 慣行</t>
    <phoneticPr fontId="1" type="noConversion"/>
  </si>
  <si>
    <t>Simpson's Index of Diversity for 有機</t>
    <phoneticPr fontId="1" type="noConversion"/>
  </si>
  <si>
    <t>尼蠓1</t>
    <phoneticPr fontId="1" type="noConversion"/>
  </si>
  <si>
    <t>池畔搖蚊</t>
    <phoneticPr fontId="1" type="noConversion"/>
  </si>
  <si>
    <t>尼蠓2</t>
    <phoneticPr fontId="1" type="noConversion"/>
  </si>
  <si>
    <t>隱搖蚊</t>
    <phoneticPr fontId="1" type="noConversion"/>
  </si>
  <si>
    <t>鹽埕搖蚊</t>
    <phoneticPr fontId="1" type="noConversion"/>
  </si>
  <si>
    <t>克利搖蚊</t>
    <phoneticPr fontId="1" type="noConversion"/>
  </si>
  <si>
    <t>克利搖蚊2</t>
    <phoneticPr fontId="1" type="noConversion"/>
  </si>
  <si>
    <t>尼渚蠅2</t>
    <phoneticPr fontId="1" type="noConversion"/>
  </si>
  <si>
    <t>鹽成搖蚊</t>
    <phoneticPr fontId="1" type="noConversion"/>
  </si>
  <si>
    <t>隱搖蚊1</t>
    <phoneticPr fontId="1" type="noConversion"/>
  </si>
  <si>
    <t>隱搖蚊3</t>
    <phoneticPr fontId="1" type="noConversion"/>
  </si>
  <si>
    <r>
      <rPr>
        <sz val="12"/>
        <color rgb="FFFF0000"/>
        <rFont val="標楷體"/>
        <family val="4"/>
        <charset val="136"/>
      </rPr>
      <t>里山慣行</t>
    </r>
    <r>
      <rPr>
        <sz val="12"/>
        <color rgb="FFFF0000"/>
        <rFont val="Times New Roman"/>
        <family val="1"/>
      </rPr>
      <t>MC</t>
    </r>
  </si>
  <si>
    <r>
      <rPr>
        <sz val="12"/>
        <color rgb="FFFF0000"/>
        <rFont val="標楷體"/>
        <family val="4"/>
        <charset val="136"/>
      </rPr>
      <t>雙翅目</t>
    </r>
    <r>
      <rPr>
        <sz val="12"/>
        <color rgb="FFFF0000"/>
        <rFont val="Times New Roman"/>
        <family val="1"/>
      </rPr>
      <t>Diptera</t>
    </r>
  </si>
  <si>
    <r>
      <rPr>
        <sz val="12"/>
        <color rgb="FFFF0000"/>
        <rFont val="標楷體"/>
        <family val="4"/>
        <charset val="136"/>
      </rPr>
      <t>大附蠅科</t>
    </r>
    <r>
      <rPr>
        <sz val="12"/>
        <color rgb="FFFF0000"/>
        <rFont val="Times New Roman"/>
        <family val="1"/>
      </rPr>
      <t>Sphaeroceridae</t>
    </r>
    <phoneticPr fontId="1" type="noConversion"/>
  </si>
  <si>
    <r>
      <rPr>
        <sz val="12"/>
        <color rgb="FFFF0000"/>
        <rFont val="標楷體"/>
        <family val="4"/>
        <charset val="136"/>
      </rPr>
      <t>金果蠅科</t>
    </r>
    <r>
      <rPr>
        <sz val="12"/>
        <color rgb="FFFF0000"/>
        <rFont val="Times New Roman"/>
        <family val="1"/>
      </rPr>
      <t>Camillidae</t>
    </r>
  </si>
  <si>
    <r>
      <rPr>
        <sz val="12"/>
        <color rgb="FFFF0000"/>
        <rFont val="標楷體"/>
        <family val="4"/>
        <charset val="136"/>
      </rPr>
      <t>黑翅蕈蚋科</t>
    </r>
    <r>
      <rPr>
        <sz val="12"/>
        <color rgb="FFFF0000"/>
        <rFont val="Times New Roman"/>
        <family val="1"/>
      </rPr>
      <t>Sciaridae</t>
    </r>
  </si>
  <si>
    <r>
      <rPr>
        <sz val="12"/>
        <color rgb="FFFF0000"/>
        <rFont val="標楷體"/>
        <family val="4"/>
        <charset val="136"/>
      </rPr>
      <t>搖蚊科</t>
    </r>
    <r>
      <rPr>
        <sz val="12"/>
        <color rgb="FFFF0000"/>
        <rFont val="Times New Roman"/>
        <family val="1"/>
      </rPr>
      <t>Chironomidae</t>
    </r>
  </si>
  <si>
    <r>
      <rPr>
        <sz val="12"/>
        <color rgb="FFFF0000"/>
        <rFont val="標楷體"/>
        <family val="4"/>
        <charset val="136"/>
      </rPr>
      <t>鎧細蠅科</t>
    </r>
    <r>
      <rPr>
        <sz val="12"/>
        <color rgb="FFFF0000"/>
        <rFont val="Times New Roman"/>
        <family val="1"/>
      </rPr>
      <t>Sepsidae</t>
    </r>
    <phoneticPr fontId="1" type="noConversion"/>
  </si>
  <si>
    <r>
      <rPr>
        <sz val="12"/>
        <color rgb="FFFF0000"/>
        <rFont val="標楷體"/>
        <family val="4"/>
        <charset val="136"/>
      </rPr>
      <t>長足虻科</t>
    </r>
    <r>
      <rPr>
        <sz val="12"/>
        <color rgb="FFFF0000"/>
        <rFont val="Times New Roman"/>
        <family val="1"/>
      </rPr>
      <t>Dolichopodidae</t>
    </r>
    <phoneticPr fontId="1" type="noConversion"/>
  </si>
  <si>
    <r>
      <rPr>
        <sz val="12"/>
        <color rgb="FFFF0000"/>
        <rFont val="標楷體"/>
        <family val="4"/>
        <charset val="136"/>
      </rPr>
      <t>蜘蛛目</t>
    </r>
    <phoneticPr fontId="1" type="noConversion"/>
  </si>
  <si>
    <r>
      <rPr>
        <sz val="12"/>
        <color rgb="FFFF0000"/>
        <rFont val="標楷體"/>
        <family val="4"/>
        <charset val="136"/>
      </rPr>
      <t>金蛛科</t>
    </r>
    <phoneticPr fontId="1" type="noConversion"/>
  </si>
  <si>
    <r>
      <rPr>
        <sz val="12"/>
        <color rgb="FFFF0000"/>
        <rFont val="標楷體"/>
        <family val="4"/>
        <charset val="136"/>
      </rPr>
      <t>茶色姬鬼蛛</t>
    </r>
    <phoneticPr fontId="1" type="noConversion"/>
  </si>
  <si>
    <r>
      <rPr>
        <sz val="12"/>
        <color rgb="FFFF0000"/>
        <rFont val="標楷體"/>
        <family val="4"/>
        <charset val="136"/>
      </rPr>
      <t>膜翅目</t>
    </r>
    <r>
      <rPr>
        <sz val="12"/>
        <color rgb="FFFF0000"/>
        <rFont val="Times New Roman"/>
        <family val="1"/>
      </rPr>
      <t>Hymenoptera</t>
    </r>
  </si>
  <si>
    <r>
      <rPr>
        <sz val="12"/>
        <color rgb="FFFF0000"/>
        <rFont val="標楷體"/>
        <family val="4"/>
        <charset val="136"/>
      </rPr>
      <t>蟻科</t>
    </r>
    <r>
      <rPr>
        <sz val="12"/>
        <color rgb="FFFF0000"/>
        <rFont val="Times New Roman"/>
        <family val="1"/>
      </rPr>
      <t>Formicidae</t>
    </r>
    <phoneticPr fontId="1" type="noConversion"/>
  </si>
  <si>
    <r>
      <rPr>
        <sz val="12"/>
        <color rgb="FFFF0000"/>
        <rFont val="標楷體"/>
        <family val="4"/>
        <charset val="136"/>
      </rPr>
      <t>黑頭慌蟻</t>
    </r>
  </si>
  <si>
    <r>
      <rPr>
        <sz val="12"/>
        <color rgb="FFFF0000"/>
        <rFont val="標楷體"/>
        <family val="4"/>
        <charset val="136"/>
      </rPr>
      <t>半翅目</t>
    </r>
    <r>
      <rPr>
        <sz val="12"/>
        <color rgb="FFFF0000"/>
        <rFont val="Times New Roman"/>
        <family val="1"/>
      </rPr>
      <t>Hemiptera</t>
    </r>
  </si>
  <si>
    <r>
      <rPr>
        <sz val="12"/>
        <color rgb="FFFF0000"/>
        <rFont val="標楷體"/>
        <family val="4"/>
        <charset val="136"/>
      </rPr>
      <t>蚜科</t>
    </r>
    <r>
      <rPr>
        <sz val="12"/>
        <color rgb="FFFF0000"/>
        <rFont val="Times New Roman"/>
        <family val="1"/>
      </rPr>
      <t>Apididae</t>
    </r>
  </si>
  <si>
    <r>
      <rPr>
        <sz val="12"/>
        <color rgb="FFFF0000"/>
        <rFont val="標楷體"/>
        <family val="4"/>
        <charset val="136"/>
      </rPr>
      <t>里山有機</t>
    </r>
    <r>
      <rPr>
        <sz val="12"/>
        <color rgb="FFFF0000"/>
        <rFont val="Times New Roman"/>
        <family val="1"/>
      </rPr>
      <t>MO</t>
    </r>
    <phoneticPr fontId="1" type="noConversion"/>
  </si>
  <si>
    <r>
      <rPr>
        <sz val="12"/>
        <color rgb="FFFF0000"/>
        <rFont val="標楷體"/>
        <family val="4"/>
        <charset val="136"/>
      </rPr>
      <t>大附蠅科</t>
    </r>
    <r>
      <rPr>
        <sz val="12"/>
        <color rgb="FFFF0000"/>
        <rFont val="Times New Roman"/>
        <family val="1"/>
      </rPr>
      <t>Sphaeroceridae</t>
    </r>
  </si>
  <si>
    <r>
      <rPr>
        <sz val="12"/>
        <color rgb="FFFF0000"/>
        <rFont val="標楷體"/>
        <family val="4"/>
        <charset val="136"/>
      </rPr>
      <t>桿蠅科</t>
    </r>
    <r>
      <rPr>
        <sz val="12"/>
        <color rgb="FFFF0000"/>
        <rFont val="Times New Roman"/>
        <family val="1"/>
      </rPr>
      <t>Chloropidae</t>
    </r>
  </si>
  <si>
    <r>
      <rPr>
        <sz val="12"/>
        <color rgb="FFFF0000"/>
        <rFont val="標楷體"/>
        <family val="4"/>
        <charset val="136"/>
      </rPr>
      <t>酪蠅科</t>
    </r>
    <r>
      <rPr>
        <sz val="12"/>
        <color rgb="FFFF0000"/>
        <rFont val="Times New Roman"/>
        <family val="1"/>
      </rPr>
      <t>Piophilidae</t>
    </r>
  </si>
  <si>
    <r>
      <rPr>
        <sz val="12"/>
        <color rgb="FFFF0000"/>
        <rFont val="標楷體"/>
        <family val="4"/>
        <charset val="136"/>
      </rPr>
      <t>果實蠅科</t>
    </r>
    <r>
      <rPr>
        <sz val="12"/>
        <color rgb="FFFF0000"/>
        <rFont val="Times New Roman"/>
        <family val="1"/>
      </rPr>
      <t>Tephritidae</t>
    </r>
  </si>
  <si>
    <r>
      <rPr>
        <sz val="12"/>
        <color rgb="FFFF0000"/>
        <rFont val="標楷體"/>
        <family val="4"/>
        <charset val="136"/>
      </rPr>
      <t>蟻科</t>
    </r>
    <r>
      <rPr>
        <sz val="12"/>
        <color rgb="FFFF0000"/>
        <rFont val="Times New Roman"/>
        <family val="1"/>
      </rPr>
      <t>Formicidae</t>
    </r>
  </si>
  <si>
    <r>
      <rPr>
        <sz val="12"/>
        <color rgb="FFFF0000"/>
        <rFont val="標楷體"/>
        <family val="4"/>
        <charset val="136"/>
      </rPr>
      <t>長腳捷山蟻</t>
    </r>
  </si>
  <si>
    <r>
      <rPr>
        <sz val="12"/>
        <color rgb="FFFF0000"/>
        <rFont val="標楷體"/>
        <family val="4"/>
        <charset val="136"/>
      </rPr>
      <t>鞘翅目</t>
    </r>
    <r>
      <rPr>
        <sz val="12"/>
        <color rgb="FFFF0000"/>
        <rFont val="Times New Roman"/>
        <family val="1"/>
      </rPr>
      <t>Coleoptera</t>
    </r>
  </si>
  <si>
    <r>
      <rPr>
        <sz val="12"/>
        <color rgb="FFFF0000"/>
        <rFont val="標楷體"/>
        <family val="4"/>
        <charset val="136"/>
      </rPr>
      <t>瓢蟲科</t>
    </r>
    <r>
      <rPr>
        <sz val="12"/>
        <color rgb="FFFF0000"/>
        <rFont val="Times New Roman"/>
        <family val="1"/>
      </rPr>
      <t>Coccinellidae</t>
    </r>
  </si>
  <si>
    <r>
      <rPr>
        <sz val="12"/>
        <color rgb="FFFF0000"/>
        <rFont val="標楷體"/>
        <family val="4"/>
        <charset val="136"/>
      </rPr>
      <t>橙瓢蟲</t>
    </r>
  </si>
  <si>
    <r>
      <rPr>
        <sz val="12"/>
        <color rgb="FFFF0000"/>
        <rFont val="標楷體"/>
        <family val="4"/>
        <charset val="136"/>
      </rPr>
      <t>里山有機</t>
    </r>
    <r>
      <rPr>
        <sz val="12"/>
        <color rgb="FFFF0000"/>
        <rFont val="Times New Roman"/>
        <family val="1"/>
      </rPr>
      <t>MO</t>
    </r>
    <phoneticPr fontId="1" type="noConversion"/>
  </si>
  <si>
    <r>
      <rPr>
        <sz val="12"/>
        <color rgb="FFFF0000"/>
        <rFont val="標楷體"/>
        <family val="4"/>
        <charset val="136"/>
      </rPr>
      <t>蜘蛛目</t>
    </r>
    <phoneticPr fontId="1" type="noConversion"/>
  </si>
  <si>
    <r>
      <rPr>
        <sz val="12"/>
        <color rgb="FFFF0000"/>
        <rFont val="標楷體"/>
        <family val="4"/>
        <charset val="136"/>
      </rPr>
      <t>皿網蛛科</t>
    </r>
    <phoneticPr fontId="1" type="noConversion"/>
  </si>
  <si>
    <r>
      <rPr>
        <sz val="12"/>
        <color rgb="FFFF0000"/>
        <rFont val="標楷體"/>
        <family val="4"/>
        <charset val="136"/>
      </rPr>
      <t>狼蛛科</t>
    </r>
    <phoneticPr fontId="1" type="noConversion"/>
  </si>
  <si>
    <r>
      <rPr>
        <sz val="12"/>
        <color rgb="FFFF0000"/>
        <rFont val="標楷體"/>
        <family val="4"/>
        <charset val="136"/>
      </rPr>
      <t>盲椿科</t>
    </r>
    <r>
      <rPr>
        <sz val="12"/>
        <color rgb="FFFF0000"/>
        <rFont val="Times New Roman"/>
        <family val="1"/>
      </rPr>
      <t>Miridae</t>
    </r>
  </si>
  <si>
    <r>
      <rPr>
        <sz val="12"/>
        <color rgb="FFFF0000"/>
        <rFont val="標楷體"/>
        <family val="4"/>
        <charset val="136"/>
      </rPr>
      <t>里海慣行</t>
    </r>
    <r>
      <rPr>
        <sz val="12"/>
        <color rgb="FFFF0000"/>
        <rFont val="Times New Roman"/>
        <family val="1"/>
      </rPr>
      <t>SC</t>
    </r>
    <phoneticPr fontId="1" type="noConversion"/>
  </si>
  <si>
    <r>
      <rPr>
        <sz val="12"/>
        <color rgb="FFFF0000"/>
        <rFont val="標楷體"/>
        <family val="4"/>
        <charset val="136"/>
      </rPr>
      <t>寄生蠅科</t>
    </r>
    <r>
      <rPr>
        <sz val="12"/>
        <color rgb="FFFF0000"/>
        <rFont val="Times New Roman"/>
        <family val="1"/>
      </rPr>
      <t>Tachinidae</t>
    </r>
    <phoneticPr fontId="1" type="noConversion"/>
  </si>
  <si>
    <r>
      <rPr>
        <sz val="12"/>
        <color rgb="FFFF0000"/>
        <rFont val="標楷體"/>
        <family val="4"/>
        <charset val="136"/>
      </rPr>
      <t>直翅目</t>
    </r>
    <r>
      <rPr>
        <sz val="12"/>
        <color rgb="FFFF0000"/>
        <rFont val="Times New Roman"/>
        <family val="1"/>
      </rPr>
      <t>Orthoptera</t>
    </r>
  </si>
  <si>
    <r>
      <rPr>
        <sz val="12"/>
        <color rgb="FFFF0000"/>
        <rFont val="標楷體"/>
        <family val="4"/>
        <charset val="136"/>
      </rPr>
      <t>蝗科</t>
    </r>
    <r>
      <rPr>
        <sz val="12"/>
        <color rgb="FFFF0000"/>
        <rFont val="Times New Roman"/>
        <family val="1"/>
      </rPr>
      <t>Acrididae</t>
    </r>
  </si>
  <si>
    <r>
      <rPr>
        <sz val="12"/>
        <color rgb="FFFF0000"/>
        <rFont val="標楷體"/>
        <family val="4"/>
        <charset val="136"/>
      </rPr>
      <t>小稻蝗</t>
    </r>
  </si>
  <si>
    <r>
      <rPr>
        <sz val="12"/>
        <color rgb="FFFF0000"/>
        <rFont val="標楷體"/>
        <family val="4"/>
        <charset val="136"/>
      </rPr>
      <t>里海慣行</t>
    </r>
    <r>
      <rPr>
        <sz val="12"/>
        <color rgb="FFFF0000"/>
        <rFont val="Times New Roman"/>
        <family val="1"/>
      </rPr>
      <t>SC</t>
    </r>
    <phoneticPr fontId="1" type="noConversion"/>
  </si>
  <si>
    <r>
      <rPr>
        <sz val="12"/>
        <color rgb="FFFF0000"/>
        <rFont val="標楷體"/>
        <family val="4"/>
        <charset val="136"/>
      </rPr>
      <t>里海有機</t>
    </r>
    <r>
      <rPr>
        <sz val="12"/>
        <color rgb="FFFF0000"/>
        <rFont val="Times New Roman"/>
        <family val="1"/>
      </rPr>
      <t>SO</t>
    </r>
    <phoneticPr fontId="1" type="noConversion"/>
  </si>
  <si>
    <r>
      <rPr>
        <sz val="12"/>
        <color rgb="FFFF0000"/>
        <rFont val="標楷體"/>
        <family val="4"/>
        <charset val="136"/>
      </rPr>
      <t>里地慣行</t>
    </r>
    <r>
      <rPr>
        <sz val="12"/>
        <color rgb="FFFF0000"/>
        <rFont val="Times New Roman"/>
        <family val="1"/>
      </rPr>
      <t>FC</t>
    </r>
    <phoneticPr fontId="1" type="noConversion"/>
  </si>
  <si>
    <r>
      <rPr>
        <sz val="12"/>
        <color rgb="FFFF0000"/>
        <rFont val="標楷體"/>
        <family val="4"/>
        <charset val="136"/>
      </rPr>
      <t>嚙蟲目</t>
    </r>
    <r>
      <rPr>
        <sz val="12"/>
        <color rgb="FFFF0000"/>
        <rFont val="Times New Roman"/>
        <family val="1"/>
      </rPr>
      <t>Psocoptera</t>
    </r>
  </si>
  <si>
    <r>
      <rPr>
        <sz val="12"/>
        <color rgb="FFFF0000"/>
        <rFont val="標楷體"/>
        <family val="4"/>
        <charset val="136"/>
      </rPr>
      <t>外嚙蟲科</t>
    </r>
    <r>
      <rPr>
        <sz val="12"/>
        <color rgb="FFFF0000"/>
        <rFont val="Times New Roman"/>
        <family val="1"/>
      </rPr>
      <t>Ectopsocidae</t>
    </r>
  </si>
  <si>
    <r>
      <rPr>
        <sz val="12"/>
        <color rgb="FFFF0000"/>
        <rFont val="標楷體"/>
        <family val="4"/>
        <charset val="136"/>
      </rPr>
      <t>蜘蛛目</t>
    </r>
    <phoneticPr fontId="1" type="noConversion"/>
  </si>
  <si>
    <r>
      <rPr>
        <sz val="12"/>
        <color rgb="FFFF0000"/>
        <rFont val="標楷體"/>
        <family val="4"/>
        <charset val="136"/>
      </rPr>
      <t>皿網蛛科</t>
    </r>
    <phoneticPr fontId="1" type="noConversion"/>
  </si>
  <si>
    <r>
      <rPr>
        <sz val="12"/>
        <color rgb="FFFF0000"/>
        <rFont val="標楷體"/>
        <family val="4"/>
        <charset val="136"/>
      </rPr>
      <t>金蛛科</t>
    </r>
    <phoneticPr fontId="1" type="noConversion"/>
  </si>
  <si>
    <r>
      <rPr>
        <sz val="12"/>
        <color rgb="FFFF0000"/>
        <rFont val="標楷體"/>
        <family val="4"/>
        <charset val="136"/>
      </rPr>
      <t>姬蛛科</t>
    </r>
    <phoneticPr fontId="1" type="noConversion"/>
  </si>
  <si>
    <r>
      <rPr>
        <sz val="12"/>
        <color rgb="FFFF0000"/>
        <rFont val="標楷體"/>
        <family val="4"/>
        <charset val="136"/>
      </rPr>
      <t>里地有機</t>
    </r>
    <r>
      <rPr>
        <sz val="12"/>
        <color rgb="FFFF0000"/>
        <rFont val="Times New Roman"/>
        <family val="1"/>
      </rPr>
      <t>FO</t>
    </r>
    <phoneticPr fontId="1" type="noConversion"/>
  </si>
  <si>
    <r>
      <rPr>
        <sz val="12"/>
        <color rgb="FFFF0000"/>
        <rFont val="標楷體"/>
        <family val="4"/>
        <charset val="136"/>
      </rPr>
      <t>網蚊科</t>
    </r>
    <r>
      <rPr>
        <sz val="12"/>
        <color rgb="FFFF0000"/>
        <rFont val="Times New Roman"/>
        <family val="1"/>
      </rPr>
      <t>Blephariceridae</t>
    </r>
  </si>
  <si>
    <r>
      <rPr>
        <sz val="12"/>
        <color rgb="FFFF0000"/>
        <rFont val="標楷體"/>
        <family val="4"/>
        <charset val="136"/>
      </rPr>
      <t>長足虻科</t>
    </r>
    <r>
      <rPr>
        <sz val="12"/>
        <color rgb="FFFF0000"/>
        <rFont val="Times New Roman"/>
        <family val="1"/>
      </rPr>
      <t>Dolichopodidae</t>
    </r>
  </si>
  <si>
    <r>
      <rPr>
        <sz val="12"/>
        <color rgb="FFFF0000"/>
        <rFont val="標楷體"/>
        <family val="4"/>
        <charset val="136"/>
      </rPr>
      <t>長腳蛛科</t>
    </r>
    <phoneticPr fontId="1" type="noConversion"/>
  </si>
  <si>
    <r>
      <rPr>
        <sz val="12"/>
        <color rgb="FFFF0000"/>
        <rFont val="標楷體"/>
        <family val="4"/>
        <charset val="136"/>
      </rPr>
      <t>黑棘蟻</t>
    </r>
  </si>
  <si>
    <r>
      <rPr>
        <sz val="12"/>
        <color rgb="FFFF0000"/>
        <rFont val="標楷體"/>
        <family val="4"/>
        <charset val="136"/>
      </rPr>
      <t>里地有機</t>
    </r>
    <r>
      <rPr>
        <sz val="12"/>
        <color rgb="FFFF0000"/>
        <rFont val="Times New Roman"/>
        <family val="1"/>
      </rPr>
      <t>FO</t>
    </r>
    <phoneticPr fontId="1" type="noConversion"/>
  </si>
  <si>
    <r>
      <rPr>
        <sz val="12"/>
        <color rgb="FFFF0000"/>
        <rFont val="標楷體"/>
        <family val="4"/>
        <charset val="136"/>
      </rPr>
      <t>蜘蛛目</t>
    </r>
    <phoneticPr fontId="1" type="noConversion"/>
  </si>
  <si>
    <r>
      <rPr>
        <sz val="12"/>
        <color rgb="FFFF0000"/>
        <rFont val="標楷體"/>
        <family val="4"/>
        <charset val="136"/>
      </rPr>
      <t>長腳蛛科</t>
    </r>
    <phoneticPr fontId="1" type="noConversion"/>
  </si>
  <si>
    <r>
      <rPr>
        <sz val="12"/>
        <color rgb="FFFF0000"/>
        <rFont val="標楷體"/>
        <family val="4"/>
        <charset val="136"/>
      </rPr>
      <t>綠鱗長腳蛛</t>
    </r>
    <phoneticPr fontId="1" type="noConversion"/>
  </si>
  <si>
    <r>
      <rPr>
        <sz val="12"/>
        <color rgb="FFFF0000"/>
        <rFont val="標楷體"/>
        <family val="4"/>
        <charset val="136"/>
      </rPr>
      <t>金蛛科</t>
    </r>
    <phoneticPr fontId="1" type="noConversion"/>
  </si>
  <si>
    <r>
      <rPr>
        <sz val="12"/>
        <color rgb="FFFF0000"/>
        <rFont val="標楷體"/>
        <family val="4"/>
        <charset val="136"/>
      </rPr>
      <t>螳螂目</t>
    </r>
    <r>
      <rPr>
        <sz val="12"/>
        <color rgb="FFFF0000"/>
        <rFont val="Times New Roman"/>
        <family val="1"/>
      </rPr>
      <t>Mantodea</t>
    </r>
  </si>
  <si>
    <r>
      <rPr>
        <sz val="12"/>
        <color rgb="FFFF0000"/>
        <rFont val="標楷體"/>
        <family val="4"/>
        <charset val="136"/>
      </rPr>
      <t>螳螂科</t>
    </r>
    <r>
      <rPr>
        <sz val="12"/>
        <color rgb="FFFF0000"/>
        <rFont val="Times New Roman"/>
        <family val="1"/>
      </rPr>
      <t>Mantidea</t>
    </r>
  </si>
  <si>
    <r>
      <rPr>
        <sz val="12"/>
        <color rgb="FFFF0000"/>
        <rFont val="標楷體"/>
        <family val="4"/>
        <charset val="136"/>
      </rPr>
      <t>葉蟬科</t>
    </r>
    <r>
      <rPr>
        <sz val="12"/>
        <color rgb="FFFF0000"/>
        <rFont val="Times New Roman"/>
        <family val="1"/>
      </rPr>
      <t>Cicadellidae</t>
    </r>
  </si>
  <si>
    <r>
      <rPr>
        <sz val="12"/>
        <color rgb="FFFF0000"/>
        <rFont val="標楷體"/>
        <family val="4"/>
        <charset val="136"/>
      </rPr>
      <t>偽黑尾葉蟬</t>
    </r>
  </si>
  <si>
    <r>
      <rPr>
        <sz val="12"/>
        <color rgb="FFFF0000"/>
        <rFont val="標楷體"/>
        <family val="4"/>
        <charset val="136"/>
      </rPr>
      <t>飛蝨科</t>
    </r>
    <r>
      <rPr>
        <sz val="12"/>
        <color rgb="FFFF0000"/>
        <rFont val="Times New Roman"/>
        <family val="1"/>
      </rPr>
      <t>Delphacidae</t>
    </r>
  </si>
  <si>
    <r>
      <rPr>
        <sz val="12"/>
        <color rgb="FFFF0000"/>
        <rFont val="標楷體"/>
        <family val="4"/>
        <charset val="136"/>
      </rPr>
      <t>褐飛蝨</t>
    </r>
  </si>
  <si>
    <r>
      <rPr>
        <sz val="12"/>
        <color rgb="FFFF0000"/>
        <rFont val="標楷體"/>
        <family val="4"/>
        <charset val="136"/>
      </rPr>
      <t>里地有機</t>
    </r>
    <r>
      <rPr>
        <sz val="12"/>
        <color rgb="FFFF0000"/>
        <rFont val="Times New Roman"/>
        <family val="1"/>
      </rPr>
      <t>FO</t>
    </r>
    <phoneticPr fontId="1" type="noConversion"/>
  </si>
  <si>
    <r>
      <rPr>
        <sz val="12"/>
        <color rgb="FFFF0000"/>
        <rFont val="標楷體"/>
        <family val="4"/>
        <charset val="136"/>
      </rPr>
      <t>寄生蠅科</t>
    </r>
    <r>
      <rPr>
        <sz val="12"/>
        <color rgb="FFFF0000"/>
        <rFont val="Times New Roman"/>
        <family val="1"/>
      </rPr>
      <t>Tachinidae</t>
    </r>
    <phoneticPr fontId="1" type="noConversion"/>
  </si>
  <si>
    <r>
      <rPr>
        <sz val="12"/>
        <color rgb="FFFF0000"/>
        <rFont val="標楷體"/>
        <family val="4"/>
        <charset val="136"/>
      </rPr>
      <t>蚤蠅科</t>
    </r>
    <r>
      <rPr>
        <sz val="12"/>
        <color rgb="FFFF0000"/>
        <rFont val="Times New Roman"/>
        <family val="1"/>
      </rPr>
      <t>Phoridae</t>
    </r>
  </si>
  <si>
    <r>
      <rPr>
        <sz val="12"/>
        <color rgb="FFFF0000"/>
        <rFont val="標楷體"/>
        <family val="4"/>
        <charset val="136"/>
      </rPr>
      <t>大星椿科</t>
    </r>
    <r>
      <rPr>
        <sz val="12"/>
        <color rgb="FFFF0000"/>
        <rFont val="Times New Roman"/>
        <family val="1"/>
      </rPr>
      <t>Largidae</t>
    </r>
  </si>
  <si>
    <r>
      <rPr>
        <sz val="12"/>
        <color rgb="FFFF0000"/>
        <rFont val="標楷體"/>
        <family val="4"/>
        <charset val="136"/>
      </rPr>
      <t>姬大星椿象</t>
    </r>
  </si>
  <si>
    <r>
      <rPr>
        <sz val="12"/>
        <color rgb="FFFF0000"/>
        <rFont val="標楷體"/>
        <family val="4"/>
        <charset val="136"/>
      </rPr>
      <t>地長椿科</t>
    </r>
    <r>
      <rPr>
        <sz val="12"/>
        <color rgb="FFFF0000"/>
        <rFont val="Times New Roman"/>
        <family val="1"/>
      </rPr>
      <t>Rhyparochromidae</t>
    </r>
  </si>
  <si>
    <r>
      <rPr>
        <sz val="12"/>
        <color rgb="FFFF0000"/>
        <rFont val="標楷體"/>
        <family val="4"/>
        <charset val="136"/>
      </rPr>
      <t>癭蚋科</t>
    </r>
    <r>
      <rPr>
        <sz val="12"/>
        <color rgb="FFFF0000"/>
        <rFont val="Times New Roman"/>
        <family val="1"/>
      </rPr>
      <t>Cecidomyiidae</t>
    </r>
  </si>
  <si>
    <t>池畔搖蚊</t>
    <phoneticPr fontId="1" type="noConversion"/>
  </si>
  <si>
    <t>隱搖蚊</t>
    <phoneticPr fontId="1" type="noConversion"/>
  </si>
  <si>
    <t>物種</t>
    <phoneticPr fontId="1" type="noConversion"/>
  </si>
  <si>
    <t>池畔搖蚊</t>
    <phoneticPr fontId="1" type="noConversion"/>
  </si>
  <si>
    <t>池畔搖蚊</t>
    <phoneticPr fontId="1" type="noConversion"/>
  </si>
  <si>
    <t>目</t>
    <phoneticPr fontId="1" type="noConversion"/>
  </si>
  <si>
    <t>半翅目</t>
    <phoneticPr fontId="1" type="noConversion"/>
  </si>
  <si>
    <t>直翅目</t>
    <phoneticPr fontId="1" type="noConversion"/>
  </si>
  <si>
    <t>雙翅目</t>
    <phoneticPr fontId="1" type="noConversion"/>
  </si>
  <si>
    <t>膜翅目</t>
    <phoneticPr fontId="1" type="noConversion"/>
  </si>
  <si>
    <t>鞘翅目</t>
    <phoneticPr fontId="1" type="noConversion"/>
  </si>
  <si>
    <t>嚙蟲目</t>
    <phoneticPr fontId="1" type="noConversion"/>
  </si>
  <si>
    <t>纓翅目</t>
    <phoneticPr fontId="1" type="noConversion"/>
  </si>
  <si>
    <t>鱗翅目</t>
    <phoneticPr fontId="1" type="noConversion"/>
  </si>
  <si>
    <t>蜘蛛</t>
    <phoneticPr fontId="1" type="noConversion"/>
  </si>
  <si>
    <t>種數</t>
    <phoneticPr fontId="1" type="noConversion"/>
  </si>
  <si>
    <r>
      <rPr>
        <sz val="12"/>
        <color rgb="FF000000"/>
        <rFont val="新細明體"/>
        <family val="2"/>
        <charset val="136"/>
      </rPr>
      <t>半翅目</t>
    </r>
    <phoneticPr fontId="1" type="noConversion"/>
  </si>
  <si>
    <r>
      <rPr>
        <sz val="12"/>
        <color rgb="FF000000"/>
        <rFont val="新細明體"/>
        <family val="2"/>
        <charset val="136"/>
      </rPr>
      <t>直翅目</t>
    </r>
    <phoneticPr fontId="1" type="noConversion"/>
  </si>
  <si>
    <r>
      <rPr>
        <sz val="12"/>
        <color rgb="FF000000"/>
        <rFont val="新細明體"/>
        <family val="2"/>
        <charset val="136"/>
      </rPr>
      <t>蜉蝣目</t>
    </r>
    <phoneticPr fontId="1" type="noConversion"/>
  </si>
  <si>
    <r>
      <rPr>
        <sz val="12"/>
        <color rgb="FF000000"/>
        <rFont val="新細明體"/>
        <family val="2"/>
        <charset val="136"/>
      </rPr>
      <t>蜻蛉目</t>
    </r>
    <phoneticPr fontId="1" type="noConversion"/>
  </si>
  <si>
    <r>
      <rPr>
        <sz val="12"/>
        <color rgb="FF000000"/>
        <rFont val="新細明體"/>
        <family val="2"/>
        <charset val="136"/>
      </rPr>
      <t>膜翅目</t>
    </r>
    <phoneticPr fontId="1" type="noConversion"/>
  </si>
  <si>
    <r>
      <rPr>
        <sz val="12"/>
        <color rgb="FF000000"/>
        <rFont val="新細明體"/>
        <family val="2"/>
        <charset val="136"/>
      </rPr>
      <t>鞘翅目</t>
    </r>
    <phoneticPr fontId="1" type="noConversion"/>
  </si>
  <si>
    <r>
      <rPr>
        <sz val="12"/>
        <color rgb="FF000000"/>
        <rFont val="新細明體"/>
        <family val="2"/>
        <charset val="136"/>
      </rPr>
      <t>雙翅目</t>
    </r>
    <phoneticPr fontId="1" type="noConversion"/>
  </si>
  <si>
    <r>
      <rPr>
        <sz val="12"/>
        <color rgb="FF000000"/>
        <rFont val="新細明體"/>
        <family val="2"/>
        <charset val="136"/>
      </rPr>
      <t>纓翅目</t>
    </r>
    <phoneticPr fontId="1" type="noConversion"/>
  </si>
  <si>
    <r>
      <rPr>
        <sz val="12"/>
        <color rgb="FF000000"/>
        <rFont val="新細明體"/>
        <family val="2"/>
        <charset val="136"/>
      </rPr>
      <t>鱗翅目</t>
    </r>
    <phoneticPr fontId="1" type="noConversion"/>
  </si>
  <si>
    <t>蜘蛛</t>
    <phoneticPr fontId="1" type="noConversion"/>
  </si>
  <si>
    <r>
      <rPr>
        <sz val="12"/>
        <color rgb="FFFF0000"/>
        <rFont val="標楷體"/>
        <family val="4"/>
        <charset val="136"/>
      </rPr>
      <t>寄生蠅科</t>
    </r>
    <r>
      <rPr>
        <sz val="12"/>
        <color rgb="FFFF0000"/>
        <rFont val="Times New Roman"/>
        <family val="1"/>
      </rPr>
      <t>Tachinidae</t>
    </r>
    <phoneticPr fontId="1" type="noConversion"/>
  </si>
  <si>
    <r>
      <rPr>
        <sz val="12"/>
        <color rgb="FFFF0000"/>
        <rFont val="標楷體"/>
        <family val="4"/>
        <charset val="136"/>
      </rPr>
      <t>里地有機</t>
    </r>
    <r>
      <rPr>
        <sz val="12"/>
        <color rgb="FFFF0000"/>
        <rFont val="Times New Roman"/>
        <family val="1"/>
      </rPr>
      <t>FO</t>
    </r>
    <phoneticPr fontId="1" type="noConversion"/>
  </si>
  <si>
    <r>
      <rPr>
        <sz val="12"/>
        <color rgb="FFFF0000"/>
        <rFont val="標楷體"/>
        <family val="4"/>
        <charset val="136"/>
      </rPr>
      <t>里山有機</t>
    </r>
    <r>
      <rPr>
        <sz val="12"/>
        <color rgb="FFFF0000"/>
        <rFont val="Times New Roman"/>
        <family val="1"/>
      </rPr>
      <t>MO</t>
    </r>
    <phoneticPr fontId="1" type="noConversion"/>
  </si>
  <si>
    <r>
      <rPr>
        <sz val="12"/>
        <color rgb="FFFF0000"/>
        <rFont val="標楷體"/>
        <family val="4"/>
        <charset val="136"/>
      </rPr>
      <t>里地有機</t>
    </r>
    <r>
      <rPr>
        <sz val="12"/>
        <color rgb="FFFF0000"/>
        <rFont val="Times New Roman"/>
        <family val="1"/>
      </rPr>
      <t>FO</t>
    </r>
    <phoneticPr fontId="1" type="noConversion"/>
  </si>
  <si>
    <r>
      <rPr>
        <sz val="12"/>
        <color rgb="FFFF0000"/>
        <rFont val="標楷體"/>
        <family val="4"/>
        <charset val="136"/>
      </rPr>
      <t>蜘蛛目</t>
    </r>
    <phoneticPr fontId="1" type="noConversion"/>
  </si>
  <si>
    <r>
      <rPr>
        <sz val="12"/>
        <color rgb="FFFF0000"/>
        <rFont val="標楷體"/>
        <family val="4"/>
        <charset val="136"/>
      </rPr>
      <t>皿網蛛科</t>
    </r>
    <phoneticPr fontId="1" type="noConversion"/>
  </si>
  <si>
    <r>
      <rPr>
        <sz val="12"/>
        <color rgb="FFFF0000"/>
        <rFont val="標楷體"/>
        <family val="4"/>
        <charset val="136"/>
      </rPr>
      <t>金蛛科</t>
    </r>
    <phoneticPr fontId="1" type="noConversion"/>
  </si>
  <si>
    <r>
      <rPr>
        <sz val="12"/>
        <color rgb="FFFF0000"/>
        <rFont val="標楷體"/>
        <family val="4"/>
        <charset val="136"/>
      </rPr>
      <t>長腳蛛科</t>
    </r>
    <phoneticPr fontId="1" type="noConversion"/>
  </si>
  <si>
    <r>
      <rPr>
        <sz val="12"/>
        <color rgb="FFFF0000"/>
        <rFont val="標楷體"/>
        <family val="4"/>
        <charset val="136"/>
      </rPr>
      <t>綠鱗長腳蛛</t>
    </r>
    <phoneticPr fontId="1" type="noConversion"/>
  </si>
  <si>
    <r>
      <rPr>
        <sz val="12"/>
        <color rgb="FFFF0000"/>
        <rFont val="標楷體"/>
        <family val="4"/>
        <charset val="136"/>
      </rPr>
      <t>里山有機</t>
    </r>
    <r>
      <rPr>
        <sz val="12"/>
        <color rgb="FFFF0000"/>
        <rFont val="Times New Roman"/>
        <family val="1"/>
      </rPr>
      <t>MO</t>
    </r>
    <phoneticPr fontId="1" type="noConversion"/>
  </si>
  <si>
    <r>
      <rPr>
        <sz val="12"/>
        <color rgb="FFFF0000"/>
        <rFont val="標楷體"/>
        <family val="4"/>
        <charset val="136"/>
      </rPr>
      <t>蜘蛛目</t>
    </r>
    <phoneticPr fontId="1" type="noConversion"/>
  </si>
  <si>
    <r>
      <rPr>
        <sz val="12"/>
        <color rgb="FFFF0000"/>
        <rFont val="標楷體"/>
        <family val="4"/>
        <charset val="136"/>
      </rPr>
      <t>狼蛛科</t>
    </r>
    <phoneticPr fontId="1" type="noConversion"/>
  </si>
  <si>
    <r>
      <rPr>
        <sz val="12"/>
        <color rgb="FFFF0000"/>
        <rFont val="標楷體"/>
        <family val="4"/>
        <charset val="136"/>
      </rPr>
      <t>里地有機</t>
    </r>
    <r>
      <rPr>
        <sz val="12"/>
        <color rgb="FFFF0000"/>
        <rFont val="Times New Roman"/>
        <family val="1"/>
      </rPr>
      <t>FO</t>
    </r>
    <phoneticPr fontId="1" type="noConversion"/>
  </si>
  <si>
    <r>
      <rPr>
        <sz val="12"/>
        <color rgb="FFFF0000"/>
        <rFont val="標楷體"/>
        <family val="4"/>
        <charset val="136"/>
      </rPr>
      <t>寄生蠅科</t>
    </r>
    <r>
      <rPr>
        <sz val="12"/>
        <color rgb="FFFF0000"/>
        <rFont val="Times New Roman"/>
        <family val="1"/>
      </rPr>
      <t>Tachinidae</t>
    </r>
    <phoneticPr fontId="1" type="noConversion"/>
  </si>
  <si>
    <r>
      <rPr>
        <sz val="12"/>
        <color rgb="FFFF0000"/>
        <rFont val="標楷體"/>
        <family val="4"/>
        <charset val="136"/>
      </rPr>
      <t>里海有機</t>
    </r>
    <r>
      <rPr>
        <sz val="12"/>
        <color rgb="FFFF0000"/>
        <rFont val="Times New Roman"/>
        <family val="1"/>
      </rPr>
      <t>SO</t>
    </r>
    <phoneticPr fontId="1" type="noConversion"/>
  </si>
  <si>
    <r>
      <rPr>
        <sz val="12"/>
        <color rgb="FFFF0000"/>
        <rFont val="標楷體"/>
        <family val="4"/>
        <charset val="136"/>
      </rPr>
      <t>里地有機</t>
    </r>
    <r>
      <rPr>
        <sz val="12"/>
        <color rgb="FFFF0000"/>
        <rFont val="Times New Roman"/>
        <family val="1"/>
      </rPr>
      <t>FO</t>
    </r>
    <phoneticPr fontId="1" type="noConversion"/>
  </si>
  <si>
    <r>
      <rPr>
        <sz val="12"/>
        <color rgb="FFFF0000"/>
        <rFont val="標楷體"/>
        <family val="4"/>
        <charset val="136"/>
      </rPr>
      <t>里山有機</t>
    </r>
    <r>
      <rPr>
        <sz val="12"/>
        <color rgb="FFFF0000"/>
        <rFont val="Times New Roman"/>
        <family val="1"/>
      </rPr>
      <t>MO</t>
    </r>
    <phoneticPr fontId="1" type="noConversion"/>
  </si>
  <si>
    <r>
      <rPr>
        <sz val="12"/>
        <color rgb="FFFF0000"/>
        <rFont val="標楷體"/>
        <family val="4"/>
        <charset val="136"/>
      </rPr>
      <t>里地有機</t>
    </r>
    <r>
      <rPr>
        <sz val="12"/>
        <color rgb="FFFF0000"/>
        <rFont val="Times New Roman"/>
        <family val="1"/>
      </rPr>
      <t>FO</t>
    </r>
    <phoneticPr fontId="1" type="noConversion"/>
  </si>
  <si>
    <r>
      <rPr>
        <sz val="12"/>
        <color rgb="FFFF0000"/>
        <rFont val="標楷體"/>
        <family val="4"/>
        <charset val="136"/>
      </rPr>
      <t>里海慣行</t>
    </r>
    <r>
      <rPr>
        <sz val="12"/>
        <color rgb="FFFF0000"/>
        <rFont val="Times New Roman"/>
        <family val="1"/>
      </rPr>
      <t>SC</t>
    </r>
    <phoneticPr fontId="1" type="noConversion"/>
  </si>
  <si>
    <r>
      <rPr>
        <sz val="12"/>
        <color rgb="FFFF0000"/>
        <rFont val="標楷體"/>
        <family val="4"/>
        <charset val="136"/>
      </rPr>
      <t>蜘蛛目</t>
    </r>
    <phoneticPr fontId="1" type="noConversion"/>
  </si>
  <si>
    <r>
      <rPr>
        <sz val="12"/>
        <color rgb="FFFF0000"/>
        <rFont val="標楷體"/>
        <family val="4"/>
        <charset val="136"/>
      </rPr>
      <t>金蛛科</t>
    </r>
    <phoneticPr fontId="1" type="noConversion"/>
  </si>
  <si>
    <r>
      <rPr>
        <sz val="12"/>
        <color rgb="FFFF0000"/>
        <rFont val="標楷體"/>
        <family val="4"/>
        <charset val="136"/>
      </rPr>
      <t>茶色姬鬼蛛</t>
    </r>
    <phoneticPr fontId="1" type="noConversion"/>
  </si>
  <si>
    <r>
      <rPr>
        <sz val="12"/>
        <color rgb="FFFF0000"/>
        <rFont val="標楷體"/>
        <family val="4"/>
        <charset val="136"/>
      </rPr>
      <t>里地慣行</t>
    </r>
    <r>
      <rPr>
        <sz val="12"/>
        <color rgb="FFFF0000"/>
        <rFont val="Times New Roman"/>
        <family val="1"/>
      </rPr>
      <t>FC</t>
    </r>
    <phoneticPr fontId="1" type="noConversion"/>
  </si>
  <si>
    <r>
      <rPr>
        <sz val="12"/>
        <color rgb="FFFF0000"/>
        <rFont val="標楷體"/>
        <family val="4"/>
        <charset val="136"/>
      </rPr>
      <t>金蛛科</t>
    </r>
    <phoneticPr fontId="1" type="noConversion"/>
  </si>
  <si>
    <r>
      <rPr>
        <sz val="12"/>
        <color rgb="FFFF0000"/>
        <rFont val="標楷體"/>
        <family val="4"/>
        <charset val="136"/>
      </rPr>
      <t>茶色姬鬼蛛</t>
    </r>
    <phoneticPr fontId="1" type="noConversion"/>
  </si>
  <si>
    <r>
      <rPr>
        <sz val="12"/>
        <color rgb="FFFF0000"/>
        <rFont val="標楷體"/>
        <family val="4"/>
        <charset val="136"/>
      </rPr>
      <t>蜘蛛目</t>
    </r>
    <phoneticPr fontId="1" type="noConversion"/>
  </si>
  <si>
    <r>
      <rPr>
        <sz val="12"/>
        <color rgb="FFFF0000"/>
        <rFont val="標楷體"/>
        <family val="4"/>
        <charset val="136"/>
      </rPr>
      <t>皿網蛛科</t>
    </r>
    <phoneticPr fontId="1" type="noConversion"/>
  </si>
  <si>
    <r>
      <rPr>
        <sz val="12"/>
        <color rgb="FFFF0000"/>
        <rFont val="標楷體"/>
        <family val="4"/>
        <charset val="136"/>
      </rPr>
      <t>姬蛛科</t>
    </r>
    <phoneticPr fontId="1" type="noConversion"/>
  </si>
  <si>
    <r>
      <rPr>
        <sz val="12"/>
        <color rgb="FFFF0000"/>
        <rFont val="標楷體"/>
        <family val="4"/>
        <charset val="136"/>
      </rPr>
      <t>蟻科</t>
    </r>
    <r>
      <rPr>
        <sz val="12"/>
        <color rgb="FFFF0000"/>
        <rFont val="Times New Roman"/>
        <family val="1"/>
      </rPr>
      <t>Formicidae</t>
    </r>
    <phoneticPr fontId="1" type="noConversion"/>
  </si>
  <si>
    <r>
      <rPr>
        <sz val="12"/>
        <color rgb="FFFF0000"/>
        <rFont val="標楷體"/>
        <family val="4"/>
        <charset val="136"/>
      </rPr>
      <t>長足虻科</t>
    </r>
    <r>
      <rPr>
        <sz val="12"/>
        <color rgb="FFFF0000"/>
        <rFont val="Times New Roman"/>
        <family val="1"/>
      </rPr>
      <t>Dolichopodidae</t>
    </r>
    <phoneticPr fontId="1" type="noConversion"/>
  </si>
  <si>
    <r>
      <rPr>
        <sz val="12"/>
        <color rgb="FFFF0000"/>
        <rFont val="標楷體"/>
        <family val="4"/>
        <charset val="136"/>
      </rPr>
      <t>鎧細蠅科</t>
    </r>
    <r>
      <rPr>
        <sz val="12"/>
        <color rgb="FFFF0000"/>
        <rFont val="Times New Roman"/>
        <family val="1"/>
      </rPr>
      <t>Sepsidae</t>
    </r>
    <phoneticPr fontId="1" type="noConversion"/>
  </si>
  <si>
    <r>
      <rPr>
        <sz val="12"/>
        <color rgb="FFFF0000"/>
        <rFont val="標楷體"/>
        <family val="4"/>
        <charset val="136"/>
      </rPr>
      <t>里海慣行</t>
    </r>
    <r>
      <rPr>
        <sz val="12"/>
        <color rgb="FFFF0000"/>
        <rFont val="Times New Roman"/>
        <family val="1"/>
      </rPr>
      <t>SC</t>
    </r>
    <phoneticPr fontId="1" type="noConversion"/>
  </si>
  <si>
    <t>雙翅目</t>
    <phoneticPr fontId="1" type="noConversion"/>
  </si>
  <si>
    <t>膜翅目</t>
    <phoneticPr fontId="1" type="noConversion"/>
  </si>
  <si>
    <t>鱗翅目</t>
    <phoneticPr fontId="1" type="noConversion"/>
  </si>
  <si>
    <t>直翅目</t>
    <phoneticPr fontId="1" type="noConversion"/>
  </si>
  <si>
    <t>鞘翅目</t>
    <phoneticPr fontId="1" type="noConversion"/>
  </si>
  <si>
    <t>半翅目</t>
    <phoneticPr fontId="1" type="noConversion"/>
  </si>
  <si>
    <t>纓翅目</t>
    <phoneticPr fontId="1" type="noConversion"/>
  </si>
  <si>
    <t>蜘蛛</t>
    <phoneticPr fontId="1" type="noConversion"/>
  </si>
  <si>
    <t>嚙蟲目</t>
    <phoneticPr fontId="1" type="noConversion"/>
  </si>
  <si>
    <t>半翅目</t>
    <phoneticPr fontId="1" type="noConversion"/>
  </si>
  <si>
    <t>蜻蛉目</t>
    <phoneticPr fontId="1" type="noConversion"/>
  </si>
  <si>
    <t>鱗翅目</t>
    <phoneticPr fontId="1" type="noConversion"/>
  </si>
  <si>
    <t>蜘蛛</t>
    <phoneticPr fontId="1" type="noConversion"/>
  </si>
  <si>
    <t>鞘翅目</t>
    <phoneticPr fontId="1" type="noConversion"/>
  </si>
  <si>
    <t>蜉蝣目</t>
    <phoneticPr fontId="1" type="noConversion"/>
  </si>
  <si>
    <t>中性物種</t>
    <phoneticPr fontId="1" type="noConversion"/>
  </si>
  <si>
    <t>掠食者</t>
    <phoneticPr fontId="1" type="noConversion"/>
  </si>
  <si>
    <t>擬寄生者</t>
    <phoneticPr fontId="1" type="noConversion"/>
  </si>
  <si>
    <t>雜草食者</t>
    <phoneticPr fontId="1" type="noConversion"/>
  </si>
  <si>
    <t>稻害者</t>
    <phoneticPr fontId="1" type="noConversion"/>
  </si>
  <si>
    <t>MO</t>
    <phoneticPr fontId="1" type="noConversion"/>
  </si>
  <si>
    <t>MC</t>
    <phoneticPr fontId="1" type="noConversion"/>
  </si>
  <si>
    <t>SC</t>
    <phoneticPr fontId="1" type="noConversion"/>
  </si>
  <si>
    <t>SO</t>
    <phoneticPr fontId="1" type="noConversion"/>
  </si>
  <si>
    <t>FC</t>
    <phoneticPr fontId="1" type="noConversion"/>
  </si>
  <si>
    <t>FO</t>
    <phoneticPr fontId="1" type="noConversion"/>
  </si>
  <si>
    <t>隱搖蚊1</t>
    <phoneticPr fontId="1" type="noConversion"/>
  </si>
  <si>
    <t>尼蠓1</t>
    <phoneticPr fontId="1" type="noConversion"/>
  </si>
  <si>
    <t>名字</t>
    <phoneticPr fontId="1" type="noConversion"/>
  </si>
  <si>
    <t>上半年物種</t>
    <phoneticPr fontId="1" type="noConversion"/>
  </si>
  <si>
    <t>三月始灰象</t>
    <phoneticPr fontId="1" type="noConversion"/>
  </si>
  <si>
    <t>大蚊1</t>
    <phoneticPr fontId="1" type="noConversion"/>
  </si>
  <si>
    <t>大蚊2</t>
    <phoneticPr fontId="1" type="noConversion"/>
  </si>
  <si>
    <t>大附蠅</t>
    <phoneticPr fontId="1" type="noConversion"/>
  </si>
  <si>
    <t>大頭家蟻</t>
    <phoneticPr fontId="1" type="noConversion"/>
  </si>
  <si>
    <t>小花蠅</t>
    <phoneticPr fontId="1" type="noConversion"/>
  </si>
  <si>
    <t>小胸鋸微蛛</t>
    <phoneticPr fontId="1" type="noConversion"/>
  </si>
  <si>
    <t>小蜂科</t>
    <phoneticPr fontId="1" type="noConversion"/>
  </si>
  <si>
    <t>小稻蝗</t>
    <phoneticPr fontId="1" type="noConversion"/>
  </si>
  <si>
    <t>小繭蜂</t>
    <phoneticPr fontId="1" type="noConversion"/>
  </si>
  <si>
    <t>方網長腳蛛</t>
    <phoneticPr fontId="1" type="noConversion"/>
  </si>
  <si>
    <t>日本長腳蛛</t>
    <phoneticPr fontId="1" type="noConversion"/>
  </si>
  <si>
    <t>水稻水象鼻蟲</t>
    <phoneticPr fontId="1" type="noConversion"/>
  </si>
  <si>
    <t>台灣稻蝗</t>
    <phoneticPr fontId="1" type="noConversion"/>
  </si>
  <si>
    <t>尼渚蠅</t>
    <phoneticPr fontId="1" type="noConversion"/>
  </si>
  <si>
    <t>泥渚蠅1</t>
    <phoneticPr fontId="1" type="noConversion"/>
  </si>
  <si>
    <t>泥渚蠅2</t>
    <phoneticPr fontId="1" type="noConversion"/>
  </si>
  <si>
    <t>尼蠓2</t>
    <phoneticPr fontId="1" type="noConversion"/>
  </si>
  <si>
    <t>白背飛蝨</t>
    <phoneticPr fontId="1" type="noConversion"/>
  </si>
  <si>
    <t>皿網蛛科</t>
    <phoneticPr fontId="1" type="noConversion"/>
  </si>
  <si>
    <t>克利搖蚊1</t>
    <phoneticPr fontId="1" type="noConversion"/>
  </si>
  <si>
    <t>克利搖蚊2</t>
    <phoneticPr fontId="1" type="noConversion"/>
  </si>
  <si>
    <t>赤眼卵蜂</t>
    <phoneticPr fontId="1" type="noConversion"/>
  </si>
  <si>
    <t>果實蠅</t>
    <phoneticPr fontId="1" type="noConversion"/>
  </si>
  <si>
    <t>花居單家蟻</t>
    <phoneticPr fontId="1" type="noConversion"/>
  </si>
  <si>
    <t>小花蠅</t>
    <phoneticPr fontId="1" type="noConversion"/>
  </si>
  <si>
    <t>金小蜂T</t>
    <phoneticPr fontId="1" type="noConversion"/>
  </si>
  <si>
    <t>金花蟲</t>
    <phoneticPr fontId="1" type="noConversion"/>
  </si>
  <si>
    <t>金蛛</t>
    <phoneticPr fontId="1" type="noConversion"/>
  </si>
  <si>
    <t>長足虻</t>
    <phoneticPr fontId="1" type="noConversion"/>
  </si>
  <si>
    <t>黑額長筒金花蟲</t>
    <phoneticPr fontId="1" type="noConversion"/>
  </si>
  <si>
    <t>長腳蛛</t>
    <phoneticPr fontId="1" type="noConversion"/>
  </si>
  <si>
    <t>青紋細聰</t>
    <phoneticPr fontId="1" type="noConversion"/>
  </si>
  <si>
    <t>南方綠椿象</t>
    <phoneticPr fontId="1" type="noConversion"/>
  </si>
  <si>
    <t>紅胸隱翅蟲</t>
    <phoneticPr fontId="1" type="noConversion"/>
  </si>
  <si>
    <t>紅螯蛛</t>
    <phoneticPr fontId="1" type="noConversion"/>
  </si>
  <si>
    <t>負蝗</t>
    <phoneticPr fontId="1" type="noConversion"/>
  </si>
  <si>
    <t>姬蛛</t>
    <phoneticPr fontId="1" type="noConversion"/>
  </si>
  <si>
    <t>姬蜂</t>
    <phoneticPr fontId="1" type="noConversion"/>
  </si>
  <si>
    <t>家蠅</t>
    <phoneticPr fontId="1" type="noConversion"/>
  </si>
  <si>
    <t>蜉蝣</t>
    <phoneticPr fontId="1" type="noConversion"/>
  </si>
  <si>
    <t>班飛蝨</t>
    <phoneticPr fontId="1" type="noConversion"/>
  </si>
  <si>
    <t>蚊</t>
    <phoneticPr fontId="1" type="noConversion"/>
  </si>
  <si>
    <t>蚜蟲</t>
    <phoneticPr fontId="1" type="noConversion"/>
  </si>
  <si>
    <t>蚤蝗</t>
    <phoneticPr fontId="1" type="noConversion"/>
  </si>
  <si>
    <t>蚤蠅</t>
    <phoneticPr fontId="1" type="noConversion"/>
  </si>
  <si>
    <t>偽毛蚋</t>
    <phoneticPr fontId="1" type="noConversion"/>
  </si>
  <si>
    <t>偽黑尾葉蟬</t>
    <phoneticPr fontId="1" type="noConversion"/>
  </si>
  <si>
    <t>寄生蠅</t>
    <phoneticPr fontId="1" type="noConversion"/>
  </si>
  <si>
    <t>稈蠅</t>
    <phoneticPr fontId="1" type="noConversion"/>
  </si>
  <si>
    <t>旋小蜂</t>
    <phoneticPr fontId="1" type="noConversion"/>
  </si>
  <si>
    <t>淡色樹蔭蝶</t>
    <phoneticPr fontId="1" type="noConversion"/>
  </si>
  <si>
    <t>渚蠅</t>
    <phoneticPr fontId="1" type="noConversion"/>
  </si>
  <si>
    <t>粒卵蜂</t>
    <phoneticPr fontId="1" type="noConversion"/>
  </si>
  <si>
    <t>袋蛛</t>
    <phoneticPr fontId="1" type="noConversion"/>
  </si>
  <si>
    <t>廁蠅</t>
    <phoneticPr fontId="1" type="noConversion"/>
  </si>
  <si>
    <t>桿蠅</t>
    <phoneticPr fontId="1" type="noConversion"/>
  </si>
  <si>
    <t>華麗長腳蛛</t>
    <phoneticPr fontId="1" type="noConversion"/>
  </si>
  <si>
    <t>蛛卵蜂</t>
    <phoneticPr fontId="1" type="noConversion"/>
  </si>
  <si>
    <t>黃盾背椿象</t>
    <phoneticPr fontId="1" type="noConversion"/>
  </si>
  <si>
    <t>黃盾背椿象</t>
    <phoneticPr fontId="1" type="noConversion"/>
  </si>
  <si>
    <t>黃條葉蚤</t>
    <phoneticPr fontId="1" type="noConversion"/>
  </si>
  <si>
    <t>黃瓢蟲</t>
    <phoneticPr fontId="1" type="noConversion"/>
  </si>
  <si>
    <t>黑翅蕈蚋</t>
    <phoneticPr fontId="1" type="noConversion"/>
  </si>
  <si>
    <t>黑條黑尾葉蟬</t>
    <phoneticPr fontId="1" type="noConversion"/>
  </si>
  <si>
    <t>黑棘蟻</t>
    <phoneticPr fontId="1" type="noConversion"/>
  </si>
  <si>
    <t>縞蠅</t>
    <phoneticPr fontId="1" type="noConversion"/>
  </si>
  <si>
    <t>菱蝗</t>
    <phoneticPr fontId="1" type="noConversion"/>
  </si>
  <si>
    <t>葉蟬纓小蜂</t>
    <phoneticPr fontId="1" type="noConversion"/>
  </si>
  <si>
    <t>綠鱗長腳蛛</t>
    <phoneticPr fontId="1" type="noConversion"/>
  </si>
  <si>
    <t>蕈蚋</t>
    <phoneticPr fontId="1" type="noConversion"/>
  </si>
  <si>
    <t>數量</t>
    <phoneticPr fontId="1" type="noConversion"/>
  </si>
  <si>
    <t>目</t>
    <phoneticPr fontId="1" type="noConversion"/>
  </si>
  <si>
    <t>科</t>
    <phoneticPr fontId="1" type="noConversion"/>
  </si>
  <si>
    <t>屬</t>
    <phoneticPr fontId="1" type="noConversion"/>
  </si>
  <si>
    <t>種</t>
    <phoneticPr fontId="1" type="noConversion"/>
  </si>
  <si>
    <t>鱗翅</t>
    <phoneticPr fontId="1" type="noConversion"/>
  </si>
  <si>
    <t>鞘翅</t>
    <phoneticPr fontId="1" type="noConversion"/>
  </si>
  <si>
    <t>雙翅</t>
    <phoneticPr fontId="1" type="noConversion"/>
  </si>
  <si>
    <t>膜翅</t>
    <phoneticPr fontId="1" type="noConversion"/>
  </si>
  <si>
    <t>蜘蛛</t>
    <phoneticPr fontId="1" type="noConversion"/>
  </si>
  <si>
    <t>直翅</t>
    <phoneticPr fontId="1" type="noConversion"/>
  </si>
  <si>
    <t>半翅</t>
    <phoneticPr fontId="1" type="noConversion"/>
  </si>
  <si>
    <t>蜻蛉</t>
    <phoneticPr fontId="1" type="noConversion"/>
  </si>
  <si>
    <t>蜉蝣</t>
    <phoneticPr fontId="1" type="noConversion"/>
  </si>
  <si>
    <t>纓翅</t>
    <phoneticPr fontId="1" type="noConversion"/>
  </si>
  <si>
    <t>嚙蟲</t>
    <phoneticPr fontId="1" type="noConversion"/>
  </si>
  <si>
    <t>飛蝨</t>
    <phoneticPr fontId="1" type="noConversion"/>
  </si>
  <si>
    <t>椿象</t>
    <phoneticPr fontId="1" type="noConversion"/>
  </si>
  <si>
    <t>蚜</t>
    <phoneticPr fontId="1" type="noConversion"/>
  </si>
  <si>
    <t>葉蟬</t>
    <phoneticPr fontId="1" type="noConversion"/>
  </si>
  <si>
    <t>盾椿</t>
    <phoneticPr fontId="1" type="noConversion"/>
  </si>
  <si>
    <t>蛛緣椿</t>
    <phoneticPr fontId="1" type="noConversion"/>
  </si>
  <si>
    <t>蝗</t>
    <phoneticPr fontId="1" type="noConversion"/>
  </si>
  <si>
    <t>負蝗</t>
    <phoneticPr fontId="1" type="noConversion"/>
  </si>
  <si>
    <t>菱蝗</t>
    <phoneticPr fontId="1" type="noConversion"/>
  </si>
  <si>
    <t>蚤蝗</t>
    <phoneticPr fontId="1" type="noConversion"/>
  </si>
  <si>
    <t>皿網蛛</t>
    <phoneticPr fontId="1" type="noConversion"/>
  </si>
  <si>
    <t>長腳蛛</t>
    <phoneticPr fontId="1" type="noConversion"/>
  </si>
  <si>
    <t>長腳蛛</t>
    <phoneticPr fontId="1" type="noConversion"/>
  </si>
  <si>
    <t>金蛛</t>
    <phoneticPr fontId="1" type="noConversion"/>
  </si>
  <si>
    <t>紅螯蛛</t>
    <phoneticPr fontId="1" type="noConversion"/>
  </si>
  <si>
    <t>姬蛛</t>
    <phoneticPr fontId="1" type="noConversion"/>
  </si>
  <si>
    <t>袋蛛</t>
    <phoneticPr fontId="1" type="noConversion"/>
  </si>
  <si>
    <t>貓蛛</t>
    <phoneticPr fontId="1" type="noConversion"/>
  </si>
  <si>
    <t>蟹蛛</t>
    <phoneticPr fontId="1" type="noConversion"/>
  </si>
  <si>
    <t>細蟌</t>
    <phoneticPr fontId="1" type="noConversion"/>
  </si>
  <si>
    <t>蟻</t>
    <phoneticPr fontId="1" type="noConversion"/>
  </si>
  <si>
    <t>小蜂</t>
    <phoneticPr fontId="1" type="noConversion"/>
  </si>
  <si>
    <t>小繭蜂</t>
    <phoneticPr fontId="1" type="noConversion"/>
  </si>
  <si>
    <t>金小蜂</t>
    <phoneticPr fontId="1" type="noConversion"/>
  </si>
  <si>
    <t>姬蜂</t>
    <phoneticPr fontId="1" type="noConversion"/>
  </si>
  <si>
    <t>旋小蜂</t>
    <phoneticPr fontId="1" type="noConversion"/>
  </si>
  <si>
    <t>蛛卵蜂</t>
    <phoneticPr fontId="1" type="noConversion"/>
  </si>
  <si>
    <t>纓小蜂</t>
    <phoneticPr fontId="1" type="noConversion"/>
  </si>
  <si>
    <t>釉小蜂</t>
    <phoneticPr fontId="1" type="noConversion"/>
  </si>
  <si>
    <t>金小蜂</t>
    <phoneticPr fontId="1" type="noConversion"/>
  </si>
  <si>
    <t>蟻型蜂</t>
    <phoneticPr fontId="1" type="noConversion"/>
  </si>
  <si>
    <t>癭蚋</t>
    <phoneticPr fontId="1" type="noConversion"/>
  </si>
  <si>
    <t>象鼻蟲</t>
    <phoneticPr fontId="1" type="noConversion"/>
  </si>
  <si>
    <t>金花蟲</t>
    <phoneticPr fontId="1" type="noConversion"/>
  </si>
  <si>
    <t>隱翅蟲</t>
    <phoneticPr fontId="1" type="noConversion"/>
  </si>
  <si>
    <t>瓢蟲</t>
    <phoneticPr fontId="1" type="noConversion"/>
  </si>
  <si>
    <t>外嚙蟲</t>
    <phoneticPr fontId="1" type="noConversion"/>
  </si>
  <si>
    <t>大蚊</t>
    <phoneticPr fontId="1" type="noConversion"/>
  </si>
  <si>
    <t>渚蠅</t>
  </si>
  <si>
    <t>蠓</t>
  </si>
  <si>
    <t>搖蚊</t>
  </si>
  <si>
    <t>沼蠅</t>
  </si>
  <si>
    <t>薊馬</t>
  </si>
  <si>
    <t>螟蛾</t>
    <phoneticPr fontId="1" type="noConversion"/>
  </si>
  <si>
    <t>蛺蝶</t>
    <phoneticPr fontId="1" type="noConversion"/>
  </si>
  <si>
    <t>Tipula</t>
    <phoneticPr fontId="1" type="noConversion"/>
  </si>
  <si>
    <t>Cotesia</t>
    <phoneticPr fontId="1" type="noConversion"/>
  </si>
  <si>
    <t>緣腹細蜂</t>
    <phoneticPr fontId="1" type="noConversion"/>
  </si>
  <si>
    <t>Gryon</t>
    <phoneticPr fontId="1" type="noConversion"/>
  </si>
  <si>
    <t>Sepedon</t>
    <phoneticPr fontId="1" type="noConversion"/>
  </si>
  <si>
    <t>Trichomalopsis</t>
    <phoneticPr fontId="1" type="noConversion"/>
  </si>
  <si>
    <t>Panstenon</t>
    <phoneticPr fontId="1" type="noConversion"/>
  </si>
  <si>
    <t>赤眼蜂</t>
    <phoneticPr fontId="1" type="noConversion"/>
  </si>
  <si>
    <t>Trichomma</t>
    <phoneticPr fontId="1" type="noConversion"/>
  </si>
  <si>
    <t>paracentrobia</t>
    <phoneticPr fontId="1" type="noConversion"/>
  </si>
  <si>
    <t>Eupelmus</t>
    <phoneticPr fontId="1" type="noConversion"/>
  </si>
  <si>
    <t>Tetrastichus</t>
  </si>
  <si>
    <t xml:space="preserve">Tetrastichus schoenobii </t>
  </si>
  <si>
    <t>Aphanogmus</t>
    <phoneticPr fontId="1" type="noConversion"/>
  </si>
  <si>
    <t>Goniozus</t>
    <phoneticPr fontId="1" type="noConversion"/>
  </si>
  <si>
    <t>Anagrus</t>
    <phoneticPr fontId="1" type="noConversion"/>
  </si>
  <si>
    <t>Gonatocerus</t>
    <phoneticPr fontId="1" type="noConversion"/>
  </si>
  <si>
    <t>Cantao</t>
    <phoneticPr fontId="1" type="noConversion"/>
  </si>
  <si>
    <t xml:space="preserve">Cantao ocellatus </t>
    <phoneticPr fontId="1" type="noConversion"/>
  </si>
  <si>
    <t>Sogatella</t>
  </si>
  <si>
    <t>Sogatella furcifera</t>
  </si>
  <si>
    <t>Nephotettix nigropictus</t>
  </si>
  <si>
    <t>Ochthera</t>
  </si>
  <si>
    <t>Ochthera sauteri</t>
  </si>
  <si>
    <t>Cnaphalocrocis medinalis</t>
    <phoneticPr fontId="1" type="noConversion"/>
  </si>
  <si>
    <t>Cnaphalocrocis</t>
  </si>
  <si>
    <t>Chilo suppressalis</t>
    <phoneticPr fontId="1" type="noConversion"/>
  </si>
  <si>
    <t>Chilo</t>
  </si>
  <si>
    <t>Melanitis Leda</t>
    <phoneticPr fontId="1" type="noConversion"/>
  </si>
  <si>
    <t>Melanitis</t>
  </si>
  <si>
    <t>Stenchaetothrips biformis</t>
    <phoneticPr fontId="1" type="noConversion"/>
  </si>
  <si>
    <t>Stenchaetothrips</t>
  </si>
  <si>
    <t>Tomosvaryella oryzaetora</t>
    <phoneticPr fontId="1" type="noConversion"/>
  </si>
  <si>
    <t>Tomosvaryella</t>
  </si>
  <si>
    <t>Micraspis</t>
  </si>
  <si>
    <t>Illeis</t>
  </si>
  <si>
    <t>Lissorhoptrus oryzophilus</t>
    <phoneticPr fontId="1" type="noConversion"/>
  </si>
  <si>
    <t>Lissorhoptrus</t>
  </si>
  <si>
    <t>Sympiezomias cribricollis</t>
    <phoneticPr fontId="1" type="noConversion"/>
  </si>
  <si>
    <t>Sympiezomias</t>
  </si>
  <si>
    <t>Phyllotreta striolata</t>
    <phoneticPr fontId="1" type="noConversion"/>
  </si>
  <si>
    <t>Phyllotreta</t>
  </si>
  <si>
    <t>Physosmaragdina nigrifrons</t>
    <phoneticPr fontId="1" type="noConversion"/>
  </si>
  <si>
    <t>Physosmaragdina</t>
  </si>
  <si>
    <t>Polyrhachis dives.</t>
    <phoneticPr fontId="1" type="noConversion"/>
  </si>
  <si>
    <t>Polyrhachis</t>
  </si>
  <si>
    <t>Ischnura senegalensis</t>
    <phoneticPr fontId="1" type="noConversion"/>
  </si>
  <si>
    <t>Ischnura</t>
  </si>
  <si>
    <t>Oxya chinensis</t>
    <phoneticPr fontId="1" type="noConversion"/>
  </si>
  <si>
    <t>Oxya</t>
  </si>
  <si>
    <t>Laodelphax striatellus</t>
    <phoneticPr fontId="1" type="noConversion"/>
  </si>
  <si>
    <t>Laodelphax</t>
  </si>
  <si>
    <t xml:space="preserve">Nilaparvata lugens </t>
    <phoneticPr fontId="1" type="noConversion"/>
  </si>
  <si>
    <t>Nilaparvata</t>
  </si>
  <si>
    <t>Leptocorisa acuta</t>
    <phoneticPr fontId="1" type="noConversion"/>
  </si>
  <si>
    <t>Leptocorisa</t>
  </si>
  <si>
    <t>Menida versicolor</t>
    <phoneticPr fontId="1" type="noConversion"/>
  </si>
  <si>
    <t>Menida</t>
  </si>
  <si>
    <t>Nezara viridula</t>
    <phoneticPr fontId="1" type="noConversion"/>
  </si>
  <si>
    <t>Nezara</t>
  </si>
  <si>
    <t>Nephotettix</t>
  </si>
  <si>
    <t>Heliothis armigera</t>
    <phoneticPr fontId="1" type="noConversion"/>
  </si>
  <si>
    <t>Heliothis</t>
  </si>
  <si>
    <t>Paederus</t>
  </si>
  <si>
    <t xml:space="preserve">Pheidole </t>
  </si>
  <si>
    <t xml:space="preserve">Monomorium floricola </t>
    <phoneticPr fontId="1" type="noConversion"/>
  </si>
  <si>
    <t>Monomorium</t>
  </si>
  <si>
    <t>Neoscona</t>
  </si>
  <si>
    <t xml:space="preserve">Neoscona punctigera </t>
  </si>
  <si>
    <t>長腳蛛</t>
    <phoneticPr fontId="1" type="noConversion"/>
  </si>
  <si>
    <t xml:space="preserve">Tetragnatha squamata </t>
  </si>
  <si>
    <t xml:space="preserve">Tetragnatha maxillosa  </t>
    <phoneticPr fontId="1" type="noConversion"/>
  </si>
  <si>
    <t>Tetragnatha</t>
  </si>
  <si>
    <t>Teragnatha nitens</t>
  </si>
  <si>
    <t>Erigone prominens</t>
    <phoneticPr fontId="1" type="noConversion"/>
  </si>
  <si>
    <t>Erigone</t>
  </si>
  <si>
    <t>Teragnatha lauta</t>
  </si>
  <si>
    <t>Leucauge</t>
  </si>
  <si>
    <t>Cheiracanthium</t>
  </si>
  <si>
    <t>Tipula</t>
    <phoneticPr fontId="1" type="noConversion"/>
  </si>
  <si>
    <t>Tipula sp1</t>
    <phoneticPr fontId="1" type="noConversion"/>
  </si>
  <si>
    <t>Tipula sp2</t>
    <phoneticPr fontId="1" type="noConversion"/>
  </si>
  <si>
    <t>Cricotopus</t>
  </si>
  <si>
    <t>Cricotopus sp1</t>
    <phoneticPr fontId="1" type="noConversion"/>
  </si>
  <si>
    <t>Cricotopus sp2</t>
    <phoneticPr fontId="1" type="noConversion"/>
  </si>
  <si>
    <t>Cryptochironomus</t>
  </si>
  <si>
    <t>Cryptochironomus sp1</t>
    <phoneticPr fontId="1" type="noConversion"/>
  </si>
  <si>
    <t>Cryptochironomus sp2</t>
    <phoneticPr fontId="1" type="noConversion"/>
  </si>
  <si>
    <t>Cryptochironomus sp3</t>
    <phoneticPr fontId="1" type="noConversion"/>
  </si>
  <si>
    <t>隱搖蚊1</t>
    <phoneticPr fontId="1" type="noConversion"/>
  </si>
  <si>
    <t>隱搖蚊2</t>
    <phoneticPr fontId="1" type="noConversion"/>
  </si>
  <si>
    <t xml:space="preserve">Limnophyes </t>
  </si>
  <si>
    <t>Illeis koebelei</t>
    <phoneticPr fontId="1" type="noConversion"/>
  </si>
  <si>
    <t>Paederus</t>
    <phoneticPr fontId="1" type="noConversion"/>
  </si>
  <si>
    <t xml:space="preserve">Oomorphoides </t>
  </si>
  <si>
    <t xml:space="preserve">Circumdatus </t>
    <phoneticPr fontId="1" type="noConversion"/>
  </si>
  <si>
    <t>Argyrophylax</t>
    <phoneticPr fontId="1" type="noConversion"/>
  </si>
  <si>
    <t>Musca</t>
    <phoneticPr fontId="1" type="noConversion"/>
  </si>
  <si>
    <t>Mepachymerus</t>
    <phoneticPr fontId="1" type="noConversion"/>
  </si>
  <si>
    <t>Medetera</t>
    <phoneticPr fontId="1" type="noConversion"/>
  </si>
  <si>
    <t>Nilobezzia</t>
    <phoneticPr fontId="1" type="noConversion"/>
  </si>
  <si>
    <t>Nilobezzia sp1</t>
    <phoneticPr fontId="1" type="noConversion"/>
  </si>
  <si>
    <t>Nilobezzia sp2</t>
    <phoneticPr fontId="1" type="noConversion"/>
  </si>
  <si>
    <t>Ellipes</t>
    <phoneticPr fontId="1" type="noConversion"/>
  </si>
  <si>
    <t>Eucriotettix</t>
  </si>
  <si>
    <t>Nephotettix cincticeps </t>
    <phoneticPr fontId="1" type="noConversion"/>
  </si>
  <si>
    <t>Oxya hyla intricata Stal</t>
  </si>
  <si>
    <t>Micraspis discolor (Fabricius)</t>
    <phoneticPr fontId="1" type="noConversion"/>
  </si>
  <si>
    <t>Paederus fuscipes Curtis</t>
    <phoneticPr fontId="1" type="noConversion"/>
  </si>
  <si>
    <t>Bactrocera</t>
  </si>
  <si>
    <t>Telmatoscopus</t>
  </si>
  <si>
    <t>Bradysia</t>
  </si>
  <si>
    <t>Armigeres</t>
  </si>
  <si>
    <t>Anthomyia</t>
  </si>
  <si>
    <t>Homoneura</t>
  </si>
  <si>
    <t xml:space="preserve">   </t>
    <phoneticPr fontId="1" type="noConversion"/>
  </si>
  <si>
    <t>Cecidomyiidae</t>
    <phoneticPr fontId="1" type="noConversion"/>
  </si>
  <si>
    <t>Megaselia</t>
    <phoneticPr fontId="1" type="noConversion"/>
  </si>
  <si>
    <t>鹽成搖蚊</t>
    <phoneticPr fontId="1" type="noConversion"/>
  </si>
  <si>
    <t>Gryon nixoni</t>
    <phoneticPr fontId="1" type="noConversion"/>
  </si>
  <si>
    <t>渚蠅</t>
    <phoneticPr fontId="1" type="noConversion"/>
  </si>
  <si>
    <t>糞蠅</t>
    <phoneticPr fontId="1" type="noConversion"/>
  </si>
  <si>
    <t>Aphis</t>
    <phoneticPr fontId="1" type="noConversion"/>
  </si>
  <si>
    <t>Clubiona japonicola</t>
    <phoneticPr fontId="1" type="noConversion"/>
  </si>
  <si>
    <t>Clubiona</t>
  </si>
  <si>
    <t>Copidosoma</t>
  </si>
  <si>
    <t>Hydrellia</t>
  </si>
  <si>
    <r>
      <t>Oxyopes</t>
    </r>
    <r>
      <rPr>
        <sz val="13"/>
        <color rgb="FF000000"/>
        <rFont val="新細明體"/>
        <family val="1"/>
        <charset val="136"/>
        <scheme val="minor"/>
      </rPr>
      <t xml:space="preserve"> </t>
    </r>
  </si>
  <si>
    <t>Trichomalopsis apanteloctena</t>
  </si>
  <si>
    <t>食性</t>
    <phoneticPr fontId="1" type="noConversion"/>
  </si>
  <si>
    <t>順位</t>
    <phoneticPr fontId="1" type="noConversion"/>
  </si>
  <si>
    <t>掠食者</t>
    <phoneticPr fontId="1" type="noConversion"/>
  </si>
  <si>
    <t>目</t>
    <phoneticPr fontId="1" type="noConversion"/>
  </si>
  <si>
    <t>雙翅</t>
    <phoneticPr fontId="1" type="noConversion"/>
  </si>
  <si>
    <t>雙翅</t>
    <phoneticPr fontId="1" type="noConversion"/>
  </si>
  <si>
    <t>鞘翅</t>
    <phoneticPr fontId="1" type="noConversion"/>
  </si>
  <si>
    <t>蜘蛛</t>
    <phoneticPr fontId="1" type="noConversion"/>
  </si>
  <si>
    <t>擬寄生者</t>
    <phoneticPr fontId="1" type="noConversion"/>
  </si>
  <si>
    <t>膜翅</t>
    <phoneticPr fontId="1" type="noConversion"/>
  </si>
  <si>
    <t>稻害者</t>
    <phoneticPr fontId="1" type="noConversion"/>
  </si>
  <si>
    <t>半翅</t>
    <phoneticPr fontId="1" type="noConversion"/>
  </si>
  <si>
    <t>纓翅</t>
    <phoneticPr fontId="1" type="noConversion"/>
  </si>
  <si>
    <t>中性物種</t>
    <phoneticPr fontId="1" type="noConversion"/>
  </si>
  <si>
    <t>Nilobezzia sp.</t>
    <phoneticPr fontId="1" type="noConversion"/>
  </si>
  <si>
    <t>Sepedon sp.</t>
    <phoneticPr fontId="1" type="noConversion"/>
  </si>
  <si>
    <t>Trichomma sp.</t>
    <phoneticPr fontId="1" type="noConversion"/>
  </si>
  <si>
    <t>Hydrellia sp.</t>
    <phoneticPr fontId="1" type="noConversion"/>
  </si>
  <si>
    <t>Fannia sp.</t>
    <phoneticPr fontId="1" type="noConversion"/>
  </si>
  <si>
    <t>屬或種</t>
    <phoneticPr fontId="1" type="noConversion"/>
  </si>
  <si>
    <t>科</t>
    <phoneticPr fontId="1" type="noConversion"/>
  </si>
  <si>
    <r>
      <rPr>
        <sz val="12"/>
        <color rgb="FF000000"/>
        <rFont val="標楷體"/>
        <family val="4"/>
        <charset val="136"/>
      </rPr>
      <t>沼蠅科</t>
    </r>
    <r>
      <rPr>
        <sz val="12"/>
        <color rgb="FF000000"/>
        <rFont val="Times New Roman"/>
        <family val="1"/>
      </rPr>
      <t xml:space="preserve"> Sciomyzidae</t>
    </r>
    <phoneticPr fontId="1" type="noConversion"/>
  </si>
  <si>
    <t>Sciomyzidae</t>
  </si>
  <si>
    <r>
      <rPr>
        <sz val="12"/>
        <color rgb="FF000000"/>
        <rFont val="標楷體"/>
        <family val="4"/>
        <charset val="136"/>
      </rPr>
      <t>飛蝨科</t>
    </r>
    <r>
      <rPr>
        <sz val="12"/>
        <color rgb="FF000000"/>
        <rFont val="Times New Roman"/>
        <family val="1"/>
      </rPr>
      <t>Delphacidae</t>
    </r>
    <phoneticPr fontId="1" type="noConversion"/>
  </si>
  <si>
    <t>Delphacidae</t>
  </si>
  <si>
    <r>
      <rPr>
        <sz val="12"/>
        <color rgb="FF000000"/>
        <rFont val="標楷體"/>
        <family val="4"/>
        <charset val="136"/>
      </rPr>
      <t>姬蜂科</t>
    </r>
    <r>
      <rPr>
        <sz val="12"/>
        <color rgb="FF000000"/>
        <rFont val="Times New Roman"/>
        <family val="1"/>
      </rPr>
      <t>Ichneumonidae</t>
    </r>
    <phoneticPr fontId="1" type="noConversion"/>
  </si>
  <si>
    <t>Ichneumonidae</t>
  </si>
  <si>
    <r>
      <rPr>
        <sz val="12"/>
        <color theme="1"/>
        <rFont val="標楷體"/>
        <family val="4"/>
        <charset val="136"/>
      </rPr>
      <t>渚蠅科</t>
    </r>
    <r>
      <rPr>
        <sz val="12"/>
        <color theme="1"/>
        <rFont val="Times New Roman"/>
        <family val="1"/>
      </rPr>
      <t xml:space="preserve"> Ephydridae</t>
    </r>
    <phoneticPr fontId="1" type="noConversion"/>
  </si>
  <si>
    <t>Ephydridae</t>
  </si>
  <si>
    <t>Fanniidae</t>
  </si>
  <si>
    <r>
      <rPr>
        <sz val="12"/>
        <color theme="1"/>
        <rFont val="標楷體"/>
        <family val="4"/>
        <charset val="136"/>
      </rPr>
      <t>搖蚊科</t>
    </r>
    <r>
      <rPr>
        <sz val="12"/>
        <color theme="1"/>
        <rFont val="Times New Roman"/>
        <family val="1"/>
      </rPr>
      <t xml:space="preserve"> Chironomidae</t>
    </r>
    <phoneticPr fontId="1" type="noConversion"/>
  </si>
  <si>
    <t>Chironomidae</t>
  </si>
  <si>
    <r>
      <rPr>
        <sz val="12"/>
        <color rgb="FF000000"/>
        <rFont val="標楷體"/>
        <family val="4"/>
        <charset val="136"/>
      </rPr>
      <t>瓢蟲科</t>
    </r>
    <r>
      <rPr>
        <sz val="12"/>
        <color rgb="FF000000"/>
        <rFont val="Times New Roman"/>
        <family val="1"/>
      </rPr>
      <t>Coccinellidae</t>
    </r>
    <phoneticPr fontId="1" type="noConversion"/>
  </si>
  <si>
    <t>Coccinellidae</t>
  </si>
  <si>
    <r>
      <rPr>
        <sz val="12"/>
        <color rgb="FF000000"/>
        <rFont val="標楷體"/>
        <family val="4"/>
        <charset val="136"/>
      </rPr>
      <t>薊馬科</t>
    </r>
    <r>
      <rPr>
        <sz val="12"/>
        <color rgb="FF000000"/>
        <rFont val="Times New Roman"/>
        <family val="1"/>
      </rPr>
      <t>Thripidae</t>
    </r>
    <phoneticPr fontId="1" type="noConversion"/>
  </si>
  <si>
    <t>Thripidae</t>
  </si>
  <si>
    <r>
      <rPr>
        <sz val="12"/>
        <color theme="1"/>
        <rFont val="標楷體"/>
        <family val="4"/>
        <charset val="136"/>
      </rPr>
      <t>蠓科</t>
    </r>
    <r>
      <rPr>
        <sz val="12"/>
        <color theme="1"/>
        <rFont val="Times New Roman"/>
        <family val="1"/>
      </rPr>
      <t xml:space="preserve"> Ceratopogonidae</t>
    </r>
    <phoneticPr fontId="1" type="noConversion"/>
  </si>
  <si>
    <t>Ceratopogonidae</t>
  </si>
  <si>
    <r>
      <rPr>
        <sz val="12"/>
        <color rgb="FF000000"/>
        <rFont val="標楷體"/>
        <family val="4"/>
        <charset val="136"/>
      </rPr>
      <t>緣腹細蜂科</t>
    </r>
    <r>
      <rPr>
        <sz val="12"/>
        <color rgb="FF000000"/>
        <rFont val="Times New Roman"/>
        <family val="1"/>
      </rPr>
      <t xml:space="preserve">Scelionidae  </t>
    </r>
    <phoneticPr fontId="1" type="noConversion"/>
  </si>
  <si>
    <t xml:space="preserve">Scelionidae  </t>
  </si>
  <si>
    <r>
      <rPr>
        <sz val="11"/>
        <color rgb="FF000000"/>
        <rFont val="標楷體"/>
        <family val="4"/>
        <charset val="136"/>
      </rPr>
      <t>赤眼蜂科</t>
    </r>
    <r>
      <rPr>
        <sz val="11"/>
        <color rgb="FF000000"/>
        <rFont val="Times New Roman"/>
        <family val="1"/>
      </rPr>
      <t>Trichogrammatidae</t>
    </r>
    <phoneticPr fontId="1" type="noConversion"/>
  </si>
  <si>
    <t>Trichogrammatidae</t>
  </si>
  <si>
    <r>
      <rPr>
        <sz val="12"/>
        <color rgb="FF000000"/>
        <rFont val="標楷體"/>
        <family val="4"/>
        <charset val="136"/>
      </rPr>
      <t>葉蟬科</t>
    </r>
    <r>
      <rPr>
        <sz val="12"/>
        <color rgb="FF000000"/>
        <rFont val="Times New Roman"/>
        <family val="1"/>
      </rPr>
      <t>Cicadellidae</t>
    </r>
    <phoneticPr fontId="1" type="noConversion"/>
  </si>
  <si>
    <t>Cicadellidae</t>
  </si>
  <si>
    <t>Tetragnatha</t>
    <phoneticPr fontId="1" type="noConversion"/>
  </si>
  <si>
    <t>Araneus</t>
    <phoneticPr fontId="1" type="noConversion"/>
  </si>
  <si>
    <t>Paracentrobia andoi</t>
    <phoneticPr fontId="1" type="noConversion"/>
  </si>
  <si>
    <t>M</t>
    <phoneticPr fontId="1" type="noConversion"/>
  </si>
  <si>
    <t>S</t>
    <phoneticPr fontId="1" type="noConversion"/>
  </si>
  <si>
    <t>F</t>
    <phoneticPr fontId="1" type="noConversion"/>
  </si>
  <si>
    <r>
      <rPr>
        <sz val="12"/>
        <color theme="1"/>
        <rFont val="標楷體"/>
        <family val="4"/>
        <charset val="136"/>
      </rPr>
      <t>糞蠅科</t>
    </r>
    <r>
      <rPr>
        <sz val="12"/>
        <color theme="1"/>
        <rFont val="Times New Roman"/>
        <family val="1"/>
      </rPr>
      <t xml:space="preserve"> Scathophagidae</t>
    </r>
    <phoneticPr fontId="1" type="noConversion"/>
  </si>
  <si>
    <r>
      <rPr>
        <sz val="12"/>
        <color rgb="FF000000"/>
        <rFont val="標楷體"/>
        <family val="4"/>
        <charset val="136"/>
      </rPr>
      <t>飛蝨科</t>
    </r>
    <r>
      <rPr>
        <sz val="12"/>
        <color rgb="FF000000"/>
        <rFont val="Times New Roman"/>
        <family val="1"/>
      </rPr>
      <t>Delphacidae</t>
    </r>
    <phoneticPr fontId="1" type="noConversion"/>
  </si>
  <si>
    <r>
      <rPr>
        <sz val="12"/>
        <color rgb="FF000000"/>
        <rFont val="標楷體"/>
        <family val="4"/>
        <charset val="136"/>
      </rPr>
      <t>癭蚋科</t>
    </r>
    <r>
      <rPr>
        <sz val="12"/>
        <color rgb="FF000000"/>
        <rFont val="Times New Roman"/>
        <family val="1"/>
      </rPr>
      <t xml:space="preserve"> Cecidomyiidae</t>
    </r>
    <phoneticPr fontId="1" type="noConversion"/>
  </si>
  <si>
    <t>隱搖蚊1</t>
    <phoneticPr fontId="1" type="noConversion"/>
  </si>
  <si>
    <t>隱搖蚊2</t>
    <phoneticPr fontId="1" type="noConversion"/>
  </si>
  <si>
    <t>Limnophyes sp.</t>
    <phoneticPr fontId="1" type="noConversion"/>
  </si>
  <si>
    <t>RR</t>
    <phoneticPr fontId="1" type="noConversion"/>
  </si>
  <si>
    <t>JJJ</t>
    <phoneticPr fontId="1" type="noConversion"/>
  </si>
  <si>
    <t>O</t>
    <phoneticPr fontId="1" type="noConversion"/>
  </si>
  <si>
    <t>C</t>
    <phoneticPr fontId="1" type="noConversion"/>
  </si>
  <si>
    <t>A長足虻</t>
  </si>
  <si>
    <t>B二化螟</t>
  </si>
  <si>
    <t>C寄生蠅</t>
  </si>
  <si>
    <t>D小繭蜂</t>
  </si>
  <si>
    <t>F小稻蝗</t>
  </si>
  <si>
    <t>G三月始輝象</t>
  </si>
  <si>
    <t>H蜘蛛緣椿象</t>
  </si>
  <si>
    <t>I尼蠓1</t>
  </si>
  <si>
    <t>J白背</t>
  </si>
  <si>
    <t>J白背飛蝨</t>
  </si>
  <si>
    <t>K尼渚蠅</t>
  </si>
  <si>
    <t>K泥渚蠅</t>
  </si>
  <si>
    <t>L尼渚蠅2</t>
  </si>
  <si>
    <t>M長腳沼蠅</t>
  </si>
  <si>
    <t>M長角沼蠅</t>
  </si>
  <si>
    <t>N粒卵蜂</t>
  </si>
  <si>
    <t>O班飛蝨</t>
  </si>
  <si>
    <t>P華麗</t>
  </si>
  <si>
    <t>Q黃條葉蚤</t>
  </si>
  <si>
    <t>R黑條黑尾葉蟬</t>
  </si>
  <si>
    <t>T瘤野螟</t>
  </si>
  <si>
    <t>U稻赤曼椿</t>
  </si>
  <si>
    <t>U稻赤曼椿象</t>
  </si>
  <si>
    <t>W稻薊馬</t>
  </si>
  <si>
    <t>X褐飛蝨</t>
  </si>
  <si>
    <t>Y橙瓢蟲</t>
  </si>
  <si>
    <t>AA蟻形蜂</t>
  </si>
  <si>
    <t>CC家蠅</t>
  </si>
  <si>
    <t>DD稈蠅</t>
  </si>
  <si>
    <t>EE稈蠅</t>
  </si>
  <si>
    <t>II艷細蠅</t>
  </si>
  <si>
    <t>JJ金蛛</t>
  </si>
  <si>
    <t>KK袋蛛</t>
  </si>
  <si>
    <t>MM果實蠅</t>
  </si>
  <si>
    <t>NN蛛卵蜂</t>
  </si>
  <si>
    <t>OO赤眼蜂</t>
  </si>
  <si>
    <t>PP蚤蠅</t>
  </si>
  <si>
    <t>QQ長筒金花蟲</t>
  </si>
  <si>
    <t>RR台灣稻蝗</t>
  </si>
  <si>
    <t>WW方網</t>
  </si>
  <si>
    <t>XX日本</t>
  </si>
  <si>
    <t>YY南方綠椿</t>
  </si>
  <si>
    <t>ZZ頭蠅</t>
  </si>
  <si>
    <t>葉蟬ZZ頭蠅</t>
  </si>
  <si>
    <t>AAA綠鱗</t>
  </si>
  <si>
    <t>BBB皿網蛛</t>
  </si>
  <si>
    <t>CCC長腳蛛</t>
  </si>
  <si>
    <t>DDD姬蜂</t>
  </si>
  <si>
    <t>FFF搞蠅</t>
  </si>
  <si>
    <t>GGG糞蠅</t>
  </si>
  <si>
    <t>HHH癭蚋</t>
  </si>
  <si>
    <t>III偽黑尾葉蟬</t>
  </si>
  <si>
    <t>BB花蠅</t>
  </si>
  <si>
    <t>JJJ渚蠅</t>
    <phoneticPr fontId="1" type="noConversion"/>
  </si>
  <si>
    <t>JJJ渚蠅</t>
    <phoneticPr fontId="1" type="noConversion"/>
  </si>
  <si>
    <t>JJJ渚蠅</t>
    <phoneticPr fontId="1" type="noConversion"/>
  </si>
  <si>
    <t>LLL大副蠅</t>
  </si>
  <si>
    <t>MMM尼蠓2</t>
  </si>
  <si>
    <t>NNN小胸微蛛</t>
  </si>
  <si>
    <t>OOO水稻水象</t>
  </si>
  <si>
    <t>PPP花居單家蟻</t>
  </si>
  <si>
    <t>QQQ青紋細聰</t>
  </si>
  <si>
    <t>RRR紅螯蛛</t>
  </si>
  <si>
    <t>SSS負蝗</t>
  </si>
  <si>
    <t>TTT浮游</t>
  </si>
  <si>
    <t>UUU蚜蟲</t>
  </si>
  <si>
    <t>VVV蚤蝗</t>
  </si>
  <si>
    <t>WWW黑棘蟻</t>
  </si>
  <si>
    <t>XXX稜蝗</t>
  </si>
  <si>
    <t>ZZZ蛾蚋</t>
  </si>
  <si>
    <t>AB蟹蛛</t>
  </si>
  <si>
    <t>AD貓蛛</t>
  </si>
  <si>
    <t>FF黑翅AE蕈蚋</t>
  </si>
  <si>
    <t>AE蕈蚋</t>
  </si>
  <si>
    <t>LL紅胸AF隱翅蟲</t>
  </si>
  <si>
    <t>AF隱翅蟲</t>
  </si>
  <si>
    <t>AG酪蠅</t>
  </si>
  <si>
    <t>AH大AI蚊</t>
  </si>
  <si>
    <t>GG池畔搖AI蚊</t>
  </si>
  <si>
    <t>KKKAH大AI蚊2</t>
  </si>
  <si>
    <t>VV克利搖AI蚊</t>
  </si>
  <si>
    <t>AI蚊</t>
  </si>
  <si>
    <t>VV克利搖AI蚊2</t>
  </si>
  <si>
    <t>EEE網AI蚊</t>
  </si>
  <si>
    <t>AC鹽埕搖AI蚊</t>
  </si>
  <si>
    <t>AJ姬蛛</t>
  </si>
  <si>
    <t>BB小BB花蠅</t>
  </si>
  <si>
    <t>E金AK小蜂tricho</t>
  </si>
  <si>
    <t>AK小蜂</t>
  </si>
  <si>
    <t>S纓AK小蜂</t>
  </si>
  <si>
    <t>稻蝨金AK小蜂</t>
  </si>
  <si>
    <t>S葉蟬S纓AK小蜂</t>
  </si>
  <si>
    <t>金AK小蜂</t>
  </si>
  <si>
    <t>V稻蝨食卵金AK小蜂</t>
  </si>
  <si>
    <t>Z釉AK小蜂</t>
  </si>
  <si>
    <t xml:space="preserve">稻蝨金AK小蜂 </t>
  </si>
  <si>
    <t>AL嚙蟲</t>
  </si>
  <si>
    <t>AM大頭家蟻</t>
  </si>
  <si>
    <t>RRR紅螯蛛</t>
    <phoneticPr fontId="1" type="noConversion"/>
  </si>
  <si>
    <t>AN偽毛蚋</t>
  </si>
  <si>
    <t>AO淡色樹蔭蝶</t>
  </si>
  <si>
    <t>AP旋AK小蜂</t>
  </si>
  <si>
    <t>AQ黃瓢蟲</t>
  </si>
  <si>
    <t>E金小蜂tricho</t>
    <phoneticPr fontId="1" type="noConversion"/>
  </si>
  <si>
    <t>P華麗長腳蛛</t>
    <phoneticPr fontId="1" type="noConversion"/>
  </si>
  <si>
    <t>S葉蟬纓小蜂</t>
    <phoneticPr fontId="1" type="noConversion"/>
  </si>
  <si>
    <t>V稻蝨食卵金小蜂</t>
    <phoneticPr fontId="1" type="noConversion"/>
  </si>
  <si>
    <t>Z釉小蜂</t>
    <phoneticPr fontId="1" type="noConversion"/>
  </si>
  <si>
    <t>BB小花蠅</t>
    <phoneticPr fontId="1" type="noConversion"/>
  </si>
  <si>
    <t>FF黑翅蕈蚋</t>
    <phoneticPr fontId="1" type="noConversion"/>
  </si>
  <si>
    <t>SS隱搖蚊1</t>
    <phoneticPr fontId="1" type="noConversion"/>
  </si>
  <si>
    <t>UU隱搖蚊3</t>
    <phoneticPr fontId="1" type="noConversion"/>
  </si>
  <si>
    <t>VV克利搖蚊</t>
    <phoneticPr fontId="1" type="noConversion"/>
  </si>
  <si>
    <t>AR隱搖AI蚊</t>
  </si>
  <si>
    <t>SSAR隱搖AI蚊1</t>
  </si>
  <si>
    <t>UUAR隱搖AI蚊3</t>
  </si>
  <si>
    <t>TTAR隱搖AI蚊2</t>
  </si>
  <si>
    <t>LL紅胸隱翅蟲</t>
    <phoneticPr fontId="1" type="noConversion"/>
  </si>
  <si>
    <t>Z釉小蜂</t>
    <phoneticPr fontId="1" type="noConversion"/>
  </si>
  <si>
    <t>BB小花蠅</t>
    <phoneticPr fontId="1" type="noConversion"/>
  </si>
  <si>
    <t>GG池畔搖蚊</t>
    <phoneticPr fontId="1" type="noConversion"/>
  </si>
  <si>
    <t>EEE網蚊</t>
    <phoneticPr fontId="1" type="noConversion"/>
  </si>
  <si>
    <t>AR隱搖蚊</t>
    <phoneticPr fontId="1" type="noConversion"/>
  </si>
  <si>
    <t>GG池畔搖蚊</t>
    <phoneticPr fontId="1" type="noConversion"/>
  </si>
  <si>
    <t>AP旋小蜂</t>
    <phoneticPr fontId="1" type="noConversion"/>
  </si>
  <si>
    <t>S纓小蜂</t>
    <phoneticPr fontId="1" type="noConversion"/>
  </si>
  <si>
    <t>BB花蠅</t>
    <phoneticPr fontId="1" type="noConversion"/>
  </si>
  <si>
    <t>NNN小胸微蛛</t>
    <phoneticPr fontId="1" type="noConversion"/>
  </si>
  <si>
    <t>V稻蝨金小蜂</t>
    <phoneticPr fontId="1" type="noConversion"/>
  </si>
  <si>
    <t>V金小蜂</t>
    <phoneticPr fontId="1" type="noConversion"/>
  </si>
  <si>
    <t>FF黑翅蕈蚋</t>
    <phoneticPr fontId="1" type="noConversion"/>
  </si>
  <si>
    <t>AH大蚊</t>
    <phoneticPr fontId="1" type="noConversion"/>
  </si>
  <si>
    <t>GG池畔搖蚊</t>
    <phoneticPr fontId="1" type="noConversion"/>
  </si>
  <si>
    <t>AC鹽成搖蚊</t>
  </si>
  <si>
    <t>ACAC鹽成搖AI蚊</t>
  </si>
  <si>
    <t>GG池畔搖蚊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</si>
  <si>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</si>
  <si>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</si>
  <si>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</si>
  <si>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</si>
  <si>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</si>
  <si>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</si>
  <si>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</si>
  <si>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</si>
  <si>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</si>
  <si>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</si>
  <si>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</si>
  <si>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</si>
  <si>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</si>
  <si>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</si>
  <si>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</si>
  <si>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</si>
  <si>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</si>
  <si>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</si>
  <si>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</si>
  <si>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</si>
  <si>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</si>
  <si>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</si>
  <si>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</si>
  <si>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</si>
  <si>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</si>
  <si>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</si>
  <si>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</si>
  <si>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</si>
  <si>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FF</t>
    <phoneticPr fontId="1" type="noConversion"/>
  </si>
  <si>
    <t>EE</t>
    <phoneticPr fontId="1" type="noConversion"/>
  </si>
  <si>
    <t>GG</t>
    <phoneticPr fontId="1" type="noConversion"/>
  </si>
  <si>
    <t>JJ</t>
    <phoneticPr fontId="1" type="noConversion"/>
  </si>
  <si>
    <t>II</t>
    <phoneticPr fontId="1" type="noConversion"/>
  </si>
  <si>
    <t>KK</t>
    <phoneticPr fontId="1" type="noConversion"/>
  </si>
  <si>
    <t>AF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</si>
  <si>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</si>
  <si>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</si>
  <si>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</si>
  <si>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</si>
  <si>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RR</t>
    <phoneticPr fontId="1" type="noConversion"/>
  </si>
  <si>
    <t>SS</t>
    <phoneticPr fontId="1" type="noConversion"/>
  </si>
  <si>
    <t>UU</t>
    <phoneticPr fontId="1" type="noConversion"/>
  </si>
  <si>
    <t>VV</t>
    <phoneticPr fontId="1" type="noConversion"/>
  </si>
  <si>
    <t>III</t>
    <phoneticPr fontId="1" type="noConversion"/>
  </si>
  <si>
    <t>HHH</t>
    <phoneticPr fontId="1" type="noConversion"/>
  </si>
  <si>
    <t>PP</t>
    <phoneticPr fontId="1" type="noConversion"/>
  </si>
  <si>
    <t>AR</t>
    <phoneticPr fontId="1" type="noConversion"/>
  </si>
  <si>
    <t>GGG</t>
    <phoneticPr fontId="1" type="noConversion"/>
  </si>
  <si>
    <t>FFF</t>
    <phoneticPr fontId="1" type="noConversion"/>
  </si>
  <si>
    <t>EEE</t>
    <phoneticPr fontId="1" type="noConversion"/>
  </si>
  <si>
    <t>AN</t>
    <phoneticPr fontId="1" type="noConversion"/>
  </si>
  <si>
    <t>GG</t>
    <phoneticPr fontId="1" type="noConversion"/>
  </si>
  <si>
    <t>FF</t>
    <phoneticPr fontId="1" type="noConversion"/>
  </si>
  <si>
    <t>DD</t>
    <phoneticPr fontId="1" type="noConversion"/>
  </si>
  <si>
    <t>EE</t>
    <phoneticPr fontId="1" type="noConversion"/>
  </si>
  <si>
    <t>AI</t>
    <phoneticPr fontId="1" type="noConversion"/>
  </si>
  <si>
    <t>DDD</t>
    <phoneticPr fontId="1" type="noConversion"/>
  </si>
  <si>
    <t>CCC</t>
    <phoneticPr fontId="1" type="noConversion"/>
  </si>
  <si>
    <t>BBB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</si>
  <si>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</si>
  <si>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</si>
  <si>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</si>
  <si>
    <t>W</t>
    <phoneticPr fontId="1" type="noConversion"/>
  </si>
  <si>
    <t>V</t>
    <phoneticPr fontId="1" type="noConversion"/>
  </si>
  <si>
    <t>AAA</t>
    <phoneticPr fontId="1" type="noConversion"/>
  </si>
  <si>
    <t>ZZ</t>
    <phoneticPr fontId="1" type="noConversion"/>
  </si>
  <si>
    <t>QQ</t>
    <phoneticPr fontId="1" type="noConversion"/>
  </si>
  <si>
    <t>P</t>
    <phoneticPr fontId="1" type="noConversion"/>
  </si>
  <si>
    <t>O</t>
    <phoneticPr fontId="1" type="noConversion"/>
  </si>
  <si>
    <t>N</t>
    <phoneticPr fontId="1" type="noConversion"/>
  </si>
  <si>
    <t>LL</t>
    <phoneticPr fontId="1" type="noConversion"/>
  </si>
  <si>
    <t>YY</t>
    <phoneticPr fontId="1" type="noConversion"/>
  </si>
  <si>
    <t>I</t>
    <phoneticPr fontId="1" type="noConversion"/>
  </si>
  <si>
    <t>H</t>
    <phoneticPr fontId="1" type="noConversion"/>
  </si>
  <si>
    <t>XX</t>
    <phoneticPr fontId="1" type="noConversion"/>
  </si>
  <si>
    <t>WW</t>
    <phoneticPr fontId="1" type="noConversion"/>
  </si>
  <si>
    <t>AM</t>
    <phoneticPr fontId="1" type="noConversion"/>
  </si>
  <si>
    <t>B</t>
    <phoneticPr fontId="1" type="noConversion"/>
  </si>
  <si>
    <t>D</t>
    <phoneticPr fontId="1" type="noConversion"/>
  </si>
  <si>
    <t>AP</t>
    <phoneticPr fontId="1" type="noConversion"/>
  </si>
  <si>
    <t>AL</t>
    <phoneticPr fontId="1" type="noConversion"/>
  </si>
  <si>
    <t>BB</t>
    <phoneticPr fontId="1" type="noConversion"/>
  </si>
  <si>
    <t>EE</t>
    <phoneticPr fontId="1" type="noConversion"/>
  </si>
  <si>
    <t>JJ</t>
    <phoneticPr fontId="1" type="noConversion"/>
  </si>
  <si>
    <t>AK</t>
    <phoneticPr fontId="1" type="noConversion"/>
  </si>
  <si>
    <t>PP</t>
    <phoneticPr fontId="1" type="noConversion"/>
  </si>
  <si>
    <t>B</t>
    <phoneticPr fontId="1" type="noConversion"/>
  </si>
  <si>
    <t>NNN</t>
    <phoneticPr fontId="1" type="noConversion"/>
  </si>
  <si>
    <t>K</t>
    <phoneticPr fontId="1" type="noConversion"/>
  </si>
  <si>
    <t>QQQ</t>
    <phoneticPr fontId="1" type="noConversion"/>
  </si>
  <si>
    <t>V</t>
    <phoneticPr fontId="1" type="noConversion"/>
  </si>
  <si>
    <t>CC</t>
    <phoneticPr fontId="1" type="noConversion"/>
  </si>
  <si>
    <t>ZZZ</t>
    <phoneticPr fontId="1" type="noConversion"/>
  </si>
  <si>
    <t>AG</t>
    <phoneticPr fontId="1" type="noConversion"/>
  </si>
  <si>
    <t>AH</t>
    <phoneticPr fontId="1" type="noConversion"/>
  </si>
  <si>
    <t>RRR</t>
    <phoneticPr fontId="1" type="noConversion"/>
  </si>
  <si>
    <t>AB</t>
    <phoneticPr fontId="1" type="noConversion"/>
  </si>
  <si>
    <t>UUU</t>
    <phoneticPr fontId="1" type="noConversion"/>
  </si>
  <si>
    <t>VVV</t>
    <phoneticPr fontId="1" type="noConversion"/>
  </si>
  <si>
    <t>XXX</t>
    <phoneticPr fontId="1" type="noConversion"/>
  </si>
  <si>
    <t>L</t>
    <phoneticPr fontId="1" type="noConversion"/>
  </si>
  <si>
    <t>AC</t>
    <phoneticPr fontId="1" type="noConversion"/>
  </si>
  <si>
    <t>F</t>
    <phoneticPr fontId="1" type="noConversion"/>
  </si>
  <si>
    <t>OOO</t>
    <phoneticPr fontId="1" type="noConversion"/>
  </si>
  <si>
    <t>K</t>
    <phoneticPr fontId="1" type="noConversion"/>
  </si>
  <si>
    <t>AO</t>
    <phoneticPr fontId="1" type="noConversion"/>
  </si>
  <si>
    <t>AQ</t>
    <phoneticPr fontId="1" type="noConversion"/>
  </si>
  <si>
    <t>LLL</t>
    <phoneticPr fontId="1" type="noConversion"/>
  </si>
  <si>
    <t>EEE</t>
    <phoneticPr fontId="1" type="noConversion"/>
  </si>
  <si>
    <t>AE</t>
    <phoneticPr fontId="1" type="noConversion"/>
  </si>
  <si>
    <t>AJ</t>
    <phoneticPr fontId="1" type="noConversion"/>
  </si>
  <si>
    <t>Z</t>
    <phoneticPr fontId="1" type="noConversion"/>
  </si>
  <si>
    <t>A</t>
    <phoneticPr fontId="1" type="noConversion"/>
  </si>
  <si>
    <t>RR</t>
    <phoneticPr fontId="1" type="noConversion"/>
  </si>
  <si>
    <t>PPP</t>
    <phoneticPr fontId="1" type="noConversion"/>
  </si>
  <si>
    <t>SSS</t>
    <phoneticPr fontId="1" type="noConversion"/>
  </si>
  <si>
    <t>WWW</t>
    <phoneticPr fontId="1" type="noConversion"/>
  </si>
  <si>
    <t>ZZ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</si>
  <si>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</si>
  <si>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</si>
  <si>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</si>
  <si>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</si>
  <si>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AH</t>
    <phoneticPr fontId="1" type="noConversion"/>
  </si>
  <si>
    <t>BB</t>
    <phoneticPr fontId="1" type="noConversion"/>
  </si>
  <si>
    <t>DD</t>
    <phoneticPr fontId="1" type="noConversion"/>
  </si>
  <si>
    <t>GG</t>
    <phoneticPr fontId="1" type="noConversion"/>
  </si>
  <si>
    <t>KKK</t>
    <phoneticPr fontId="1" type="noConversion"/>
  </si>
  <si>
    <t>KK</t>
    <phoneticPr fontId="1" type="noConversion"/>
  </si>
  <si>
    <t>AD</t>
    <phoneticPr fontId="1" type="noConversion"/>
  </si>
  <si>
    <t>TTT</t>
    <phoneticPr fontId="1" type="noConversion"/>
  </si>
  <si>
    <t>MMM</t>
    <phoneticPr fontId="1" type="noConversion"/>
  </si>
  <si>
    <t>SS</t>
    <phoneticPr fontId="1" type="noConversion"/>
  </si>
  <si>
    <t>AC</t>
    <phoneticPr fontId="1" type="noConversion"/>
  </si>
  <si>
    <t>VV</t>
    <phoneticPr fontId="1" type="noConversion"/>
  </si>
  <si>
    <t>AW</t>
    <phoneticPr fontId="1" type="noConversion"/>
  </si>
  <si>
    <t>G</t>
    <phoneticPr fontId="1" type="noConversion"/>
  </si>
  <si>
    <t>JJ</t>
    <phoneticPr fontId="1" type="noConversion"/>
  </si>
  <si>
    <t>LL</t>
    <phoneticPr fontId="1" type="noConversion"/>
  </si>
  <si>
    <t>EE</t>
    <phoneticPr fontId="1" type="noConversion"/>
  </si>
  <si>
    <t>FF</t>
    <phoneticPr fontId="1" type="noConversion"/>
  </si>
  <si>
    <t>R</t>
    <phoneticPr fontId="1" type="noConversion"/>
  </si>
  <si>
    <t>S</t>
    <phoneticPr fontId="1" type="noConversion"/>
  </si>
  <si>
    <t>RR</t>
    <phoneticPr fontId="1" type="noConversion"/>
  </si>
  <si>
    <t>W</t>
    <phoneticPr fontId="1" type="noConversion"/>
  </si>
  <si>
    <t>AR</t>
    <phoneticPr fontId="1" type="noConversion"/>
  </si>
  <si>
    <t>AK</t>
    <phoneticPr fontId="1" type="noConversion"/>
  </si>
  <si>
    <t>WW</t>
    <phoneticPr fontId="1" type="noConversion"/>
  </si>
  <si>
    <t>K</t>
    <phoneticPr fontId="1" type="noConversion"/>
  </si>
  <si>
    <t>I</t>
    <phoneticPr fontId="1" type="noConversion"/>
  </si>
  <si>
    <t>AP</t>
    <phoneticPr fontId="1" type="noConversion"/>
  </si>
  <si>
    <t>AG</t>
    <phoneticPr fontId="1" type="noConversion"/>
  </si>
  <si>
    <t>V</t>
    <phoneticPr fontId="1" type="noConversion"/>
  </si>
  <si>
    <t>X</t>
    <phoneticPr fontId="1" type="noConversion"/>
  </si>
  <si>
    <t>Y</t>
    <phoneticPr fontId="1" type="noConversion"/>
  </si>
  <si>
    <t>AL</t>
    <phoneticPr fontId="1" type="noConversion"/>
  </si>
  <si>
    <t>AB</t>
    <phoneticPr fontId="1" type="noConversion"/>
  </si>
  <si>
    <t>AC</t>
    <phoneticPr fontId="1" type="noConversion"/>
  </si>
  <si>
    <t>AW</t>
    <phoneticPr fontId="1" type="noConversion"/>
  </si>
  <si>
    <t>PPP</t>
    <phoneticPr fontId="1" type="noConversion"/>
  </si>
  <si>
    <t>JJ</t>
    <phoneticPr fontId="1" type="noConversion"/>
  </si>
  <si>
    <t>T</t>
    <phoneticPr fontId="1" type="noConversion"/>
  </si>
  <si>
    <t>X</t>
    <phoneticPr fontId="1" type="noConversion"/>
  </si>
  <si>
    <t>AE</t>
    <phoneticPr fontId="1" type="noConversion"/>
  </si>
  <si>
    <t>AB</t>
    <phoneticPr fontId="1" type="noConversion"/>
  </si>
  <si>
    <t>F</t>
    <phoneticPr fontId="1" type="noConversion"/>
  </si>
  <si>
    <t>D</t>
    <phoneticPr fontId="1" type="noConversion"/>
  </si>
  <si>
    <t>K</t>
    <phoneticPr fontId="1" type="noConversion"/>
  </si>
  <si>
    <t>I</t>
    <phoneticPr fontId="1" type="noConversion"/>
  </si>
  <si>
    <t>A</t>
    <phoneticPr fontId="1" type="noConversion"/>
  </si>
  <si>
    <t>CC</t>
    <phoneticPr fontId="1" type="noConversion"/>
  </si>
  <si>
    <t>O</t>
    <phoneticPr fontId="1" type="noConversion"/>
  </si>
  <si>
    <t>III</t>
    <phoneticPr fontId="1" type="noConversion"/>
  </si>
  <si>
    <t>C</t>
    <phoneticPr fontId="1" type="noConversion"/>
  </si>
  <si>
    <t>N</t>
    <phoneticPr fontId="1" type="noConversion"/>
  </si>
  <si>
    <t>KK</t>
    <phoneticPr fontId="1" type="noConversion"/>
  </si>
  <si>
    <t>DD</t>
    <phoneticPr fontId="1" type="noConversion"/>
  </si>
  <si>
    <t>XX</t>
    <phoneticPr fontId="1" type="noConversion"/>
  </si>
  <si>
    <t>T</t>
    <phoneticPr fontId="1" type="noConversion"/>
  </si>
  <si>
    <t>W</t>
    <phoneticPr fontId="1" type="noConversion"/>
  </si>
  <si>
    <t>X</t>
    <phoneticPr fontId="1" type="noConversion"/>
  </si>
  <si>
    <t>AE</t>
    <phoneticPr fontId="1" type="noConversion"/>
  </si>
  <si>
    <t>TT</t>
    <phoneticPr fontId="1" type="noConversion"/>
  </si>
  <si>
    <t>AB</t>
    <phoneticPr fontId="1" type="noConversion"/>
  </si>
  <si>
    <t>AK</t>
    <phoneticPr fontId="1" type="noConversion"/>
  </si>
  <si>
    <t>F</t>
    <phoneticPr fontId="1" type="noConversion"/>
  </si>
  <si>
    <t>D</t>
    <phoneticPr fontId="1" type="noConversion"/>
  </si>
  <si>
    <t>WW</t>
    <phoneticPr fontId="1" type="noConversion"/>
  </si>
  <si>
    <t>I</t>
    <phoneticPr fontId="1" type="noConversion"/>
  </si>
  <si>
    <t>J</t>
    <phoneticPr fontId="1" type="noConversion"/>
  </si>
  <si>
    <t>BB</t>
    <phoneticPr fontId="1" type="noConversion"/>
  </si>
  <si>
    <t>JJ</t>
    <phoneticPr fontId="1" type="noConversion"/>
  </si>
  <si>
    <t>A</t>
    <phoneticPr fontId="1" type="noConversion"/>
  </si>
  <si>
    <t>LL</t>
    <phoneticPr fontId="1" type="noConversion"/>
  </si>
  <si>
    <t>AJ</t>
    <phoneticPr fontId="1" type="noConversion"/>
  </si>
  <si>
    <t>O</t>
    <phoneticPr fontId="1" type="noConversion"/>
  </si>
  <si>
    <t>PP</t>
    <phoneticPr fontId="1" type="noConversion"/>
  </si>
  <si>
    <t>N</t>
    <phoneticPr fontId="1" type="noConversion"/>
  </si>
  <si>
    <t>EE</t>
    <phoneticPr fontId="1" type="noConversion"/>
  </si>
  <si>
    <t>AG</t>
    <phoneticPr fontId="1" type="noConversion"/>
  </si>
  <si>
    <t>X</t>
    <phoneticPr fontId="1" type="noConversion"/>
  </si>
  <si>
    <t>Y</t>
    <phoneticPr fontId="1" type="noConversion"/>
  </si>
  <si>
    <t>ZZ</t>
    <phoneticPr fontId="1" type="noConversion"/>
  </si>
  <si>
    <t>AZ</t>
    <phoneticPr fontId="1" type="noConversion"/>
  </si>
  <si>
    <t>BZ</t>
    <phoneticPr fontId="1" type="noConversion"/>
  </si>
  <si>
    <t>BZ</t>
    <phoneticPr fontId="1" type="noConversion"/>
  </si>
  <si>
    <t>地點</t>
    <phoneticPr fontId="1" type="noConversion"/>
  </si>
  <si>
    <t>里山慣行</t>
    <phoneticPr fontId="1" type="noConversion"/>
  </si>
  <si>
    <t>里山有機</t>
    <phoneticPr fontId="1" type="noConversion"/>
  </si>
  <si>
    <t>里地慣行</t>
    <phoneticPr fontId="1" type="noConversion"/>
  </si>
  <si>
    <t>里地有機</t>
    <phoneticPr fontId="1" type="noConversion"/>
  </si>
  <si>
    <t>里海慣行</t>
    <phoneticPr fontId="1" type="noConversion"/>
  </si>
  <si>
    <t>里海有機</t>
    <phoneticPr fontId="1" type="noConversion"/>
  </si>
  <si>
    <t>山</t>
    <phoneticPr fontId="1" type="noConversion"/>
  </si>
  <si>
    <t>地</t>
    <phoneticPr fontId="1" type="noConversion"/>
  </si>
  <si>
    <t>海</t>
    <phoneticPr fontId="1" type="noConversion"/>
  </si>
  <si>
    <t>有機</t>
    <phoneticPr fontId="1" type="noConversion"/>
  </si>
  <si>
    <t>慣行</t>
    <phoneticPr fontId="1" type="noConversion"/>
  </si>
  <si>
    <t>節肢目數</t>
    <phoneticPr fontId="1" type="noConversion"/>
  </si>
  <si>
    <t>節肢科數</t>
    <phoneticPr fontId="1" type="noConversion"/>
  </si>
  <si>
    <t>物種數</t>
    <phoneticPr fontId="1" type="noConversion"/>
  </si>
  <si>
    <t>樣本總數</t>
    <phoneticPr fontId="1" type="noConversion"/>
  </si>
  <si>
    <t>天敵比率</t>
    <phoneticPr fontId="1" type="noConversion"/>
  </si>
  <si>
    <t>天敵樣本數</t>
    <phoneticPr fontId="1" type="noConversion"/>
  </si>
  <si>
    <t>雜草食者比率</t>
    <phoneticPr fontId="1" type="noConversion"/>
  </si>
  <si>
    <t>雜草食者樣本數</t>
    <phoneticPr fontId="1" type="noConversion"/>
  </si>
  <si>
    <t>稻害者比率</t>
    <phoneticPr fontId="1" type="noConversion"/>
  </si>
  <si>
    <t>稻害者樣本數</t>
    <phoneticPr fontId="1" type="noConversion"/>
  </si>
  <si>
    <t>中性物種樣本數</t>
    <phoneticPr fontId="1" type="noConversion"/>
  </si>
  <si>
    <t>SW index</t>
    <phoneticPr fontId="1" type="noConversion"/>
  </si>
  <si>
    <t>Simpson</t>
    <phoneticPr fontId="1" type="noConversion"/>
  </si>
  <si>
    <t>Pielous</t>
    <phoneticPr fontId="1" type="noConversion"/>
  </si>
  <si>
    <t>天敵物種數</t>
    <phoneticPr fontId="1" type="noConversion"/>
  </si>
  <si>
    <t>雜草食者物種數</t>
    <phoneticPr fontId="1" type="noConversion"/>
  </si>
  <si>
    <t>稻害者物種數</t>
    <phoneticPr fontId="1" type="noConversion"/>
  </si>
  <si>
    <t>中性物種數</t>
    <phoneticPr fontId="1" type="noConversion"/>
  </si>
  <si>
    <t>掠食者比率</t>
    <phoneticPr fontId="1" type="noConversion"/>
  </si>
  <si>
    <t>掠食者物種數</t>
    <phoneticPr fontId="1" type="noConversion"/>
  </si>
  <si>
    <t>掠食者樣本數</t>
    <phoneticPr fontId="1" type="noConversion"/>
  </si>
  <si>
    <t>擬寄生者比率</t>
    <phoneticPr fontId="1" type="noConversion"/>
  </si>
  <si>
    <t>擬寄生者物種數</t>
    <phoneticPr fontId="1" type="noConversion"/>
  </si>
  <si>
    <t>擬寄生者樣本數</t>
    <phoneticPr fontId="1" type="noConversion"/>
  </si>
  <si>
    <t>掠食物種比率</t>
    <phoneticPr fontId="1" type="noConversion"/>
  </si>
  <si>
    <t>擬寄生物種比率</t>
    <phoneticPr fontId="1" type="noConversion"/>
  </si>
  <si>
    <t>天敵物種比率</t>
    <phoneticPr fontId="1" type="noConversion"/>
  </si>
  <si>
    <t>雜草物種比率</t>
    <phoneticPr fontId="1" type="noConversion"/>
  </si>
  <si>
    <t>稻害物種比率</t>
    <phoneticPr fontId="1" type="noConversion"/>
  </si>
  <si>
    <t>中性物種比率</t>
    <phoneticPr fontId="1" type="noConversion"/>
  </si>
  <si>
    <t>中性物種樣本比率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</si>
</sst>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m&quot;月&quot;d&quot;日&quot;"/>
    <numFmt numFmtId="177" formatCode="0.000"/>
    <numFmt numFmtId="178" formatCode="0.0000"/>
    <numFmt numFmtId="179" formatCode="0.000000"/>
    <numFmt numFmtId="180" formatCode="0.00000000"/>
    <numFmt numFmtId="181" formatCode="0_ "/>
    <numFmt numFmtId="182" formatCode="0.0%"/>
    <numFmt numFmtId="183" formatCode="0.0_);[Red]\(0.0\)"/>
  </numFmts>
  <fonts count="2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11"/>
      <color rgb="FF000000"/>
      <name val="標楷體"/>
      <family val="4"/>
      <charset val="136"/>
    </font>
    <font>
      <sz val="11"/>
      <color rgb="FF000000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12"/>
      <color rgb="FFFF0000"/>
      <name val="細明體"/>
      <family val="3"/>
      <charset val="136"/>
    </font>
    <font>
      <sz val="12"/>
      <color rgb="FF000000"/>
      <name val="新細明體"/>
      <family val="2"/>
      <charset val="136"/>
    </font>
    <font>
      <i/>
      <sz val="12"/>
      <color theme="1"/>
      <name val="Times New Roman"/>
      <family val="1"/>
    </font>
    <font>
      <i/>
      <sz val="11.5"/>
      <color theme="1"/>
      <name val="Times New Roman"/>
      <family val="1"/>
    </font>
    <font>
      <sz val="11.5"/>
      <color theme="1"/>
      <name val="Times New Roman"/>
      <family val="1"/>
    </font>
    <font>
      <i/>
      <sz val="10"/>
      <color theme="1"/>
      <name val="Times New Roman"/>
      <family val="1"/>
    </font>
    <font>
      <i/>
      <sz val="13"/>
      <color rgb="FF000000"/>
      <name val="新細明體"/>
      <family val="1"/>
      <charset val="136"/>
      <scheme val="minor"/>
    </font>
    <font>
      <sz val="13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7" fillId="0" borderId="0" xfId="0" applyFont="1">
      <alignment vertical="center"/>
    </xf>
    <xf numFmtId="0" fontId="8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176" fontId="8" fillId="0" borderId="2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8" fillId="0" borderId="2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8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76" fontId="8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176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4" xfId="0" applyFont="1" applyFill="1" applyBorder="1">
      <alignment vertical="center"/>
    </xf>
    <xf numFmtId="176" fontId="8" fillId="0" borderId="0" xfId="0" applyNumberFormat="1" applyFont="1">
      <alignment vertical="center"/>
    </xf>
    <xf numFmtId="176" fontId="8" fillId="0" borderId="2" xfId="0" applyNumberFormat="1" applyFont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176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>
      <alignment vertical="center"/>
    </xf>
    <xf numFmtId="176" fontId="8" fillId="0" borderId="0" xfId="0" applyNumberFormat="1" applyFont="1" applyBorder="1" applyAlignment="1">
      <alignment horizontal="left" vertical="center"/>
    </xf>
    <xf numFmtId="0" fontId="0" fillId="0" borderId="0" xfId="0" applyAlignment="1"/>
    <xf numFmtId="177" fontId="0" fillId="0" borderId="0" xfId="0" applyNumberFormat="1" applyAlignment="1"/>
    <xf numFmtId="0" fontId="3" fillId="0" borderId="0" xfId="0" applyFont="1" applyFill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178" fontId="0" fillId="0" borderId="0" xfId="0" applyNumberFormat="1" applyAlignment="1"/>
    <xf numFmtId="179" fontId="0" fillId="0" borderId="0" xfId="0" applyNumberFormat="1" applyAlignment="1"/>
    <xf numFmtId="180" fontId="0" fillId="0" borderId="0" xfId="0" applyNumberFormat="1" applyAlignment="1"/>
    <xf numFmtId="10" fontId="0" fillId="0" borderId="0" xfId="0" applyNumberFormat="1">
      <alignment vertical="center"/>
    </xf>
    <xf numFmtId="0" fontId="5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11" fillId="0" borderId="0" xfId="0" applyFont="1">
      <alignment vertical="center"/>
    </xf>
    <xf numFmtId="176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vertical="center" wrapText="1"/>
    </xf>
    <xf numFmtId="176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176" fontId="11" fillId="0" borderId="2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>
      <alignment vertical="center"/>
    </xf>
    <xf numFmtId="176" fontId="11" fillId="0" borderId="2" xfId="0" applyNumberFormat="1" applyFont="1" applyBorder="1" applyAlignment="1">
      <alignment vertical="center"/>
    </xf>
    <xf numFmtId="0" fontId="12" fillId="0" borderId="2" xfId="0" applyFont="1" applyFill="1" applyBorder="1">
      <alignment vertical="center"/>
    </xf>
    <xf numFmtId="0" fontId="13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176" fontId="1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11" fillId="0" borderId="0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176" fontId="11" fillId="0" borderId="0" xfId="0" applyNumberFormat="1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12" fillId="0" borderId="2" xfId="0" applyFont="1" applyBorder="1">
      <alignment vertical="center"/>
    </xf>
    <xf numFmtId="0" fontId="12" fillId="0" borderId="1" xfId="0" applyFont="1" applyBorder="1">
      <alignment vertical="center"/>
    </xf>
    <xf numFmtId="0" fontId="0" fillId="2" borderId="0" xfId="0" applyFill="1">
      <alignment vertical="center"/>
    </xf>
    <xf numFmtId="0" fontId="8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7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19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21" fillId="0" borderId="0" xfId="0" applyFont="1">
      <alignment vertical="center"/>
    </xf>
    <xf numFmtId="176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vertical="center"/>
    </xf>
    <xf numFmtId="0" fontId="22" fillId="0" borderId="0" xfId="0" applyFont="1" applyFill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0" fontId="11" fillId="0" borderId="5" xfId="0" applyFont="1" applyBorder="1" applyAlignment="1">
      <alignment horizontal="left" vertical="center"/>
    </xf>
    <xf numFmtId="182" fontId="21" fillId="0" borderId="0" xfId="0" applyNumberFormat="1" applyFont="1">
      <alignment vertical="center"/>
    </xf>
    <xf numFmtId="182" fontId="0" fillId="0" borderId="0" xfId="0" applyNumberFormat="1">
      <alignment vertical="center"/>
    </xf>
    <xf numFmtId="183" fontId="21" fillId="0" borderId="0" xfId="0" applyNumberFormat="1" applyFont="1">
      <alignment vertical="center"/>
    </xf>
    <xf numFmtId="183" fontId="0" fillId="0" borderId="0" xfId="0" applyNumberFormat="1">
      <alignment vertical="center"/>
    </xf>
    <xf numFmtId="176" fontId="8" fillId="0" borderId="0" xfId="0" applyNumberFormat="1" applyFont="1" applyBorder="1">
      <alignment vertical="center"/>
    </xf>
    <xf numFmtId="0" fontId="5" fillId="0" borderId="5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MC</a:t>
            </a:r>
            <a:r>
              <a:rPr lang="zh-TW" altLang="en-US"/>
              <a:t>個體數量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MC!$M$10:$M$13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MC!$O$10:$O$13</c:f>
              <c:numCache>
                <c:formatCode>General</c:formatCode>
                <c:ptCount val="4"/>
                <c:pt idx="0">
                  <c:v>327</c:v>
                </c:pt>
                <c:pt idx="1">
                  <c:v>58</c:v>
                </c:pt>
                <c:pt idx="2">
                  <c:v>92</c:v>
                </c:pt>
                <c:pt idx="3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97E-4E7E-BBEF-72FE8743AB7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800" b="1" i="0" baseline="0">
                <a:effectLst/>
              </a:rPr>
              <a:t>功能群比率</a:t>
            </a:r>
            <a:endParaRPr lang="zh-TW" altLang="zh-TW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 alt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MC!$M$10:$M$13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MC!$N$10:$N$13</c:f>
              <c:numCache>
                <c:formatCode>General</c:formatCode>
                <c:ptCount val="4"/>
                <c:pt idx="0">
                  <c:v>11</c:v>
                </c:pt>
                <c:pt idx="1">
                  <c:v>20</c:v>
                </c:pt>
                <c:pt idx="2">
                  <c:v>8</c:v>
                </c:pt>
                <c:pt idx="3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BE-450E-A6B6-5CEE20FE33B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MO</a:t>
            </a:r>
            <a:r>
              <a:rPr lang="zh-TW" altLang="en-US"/>
              <a:t>個體數量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MO!$M$10:$M$13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MO!$O$10:$O$13</c:f>
              <c:numCache>
                <c:formatCode>General</c:formatCode>
                <c:ptCount val="4"/>
                <c:pt idx="0">
                  <c:v>103</c:v>
                </c:pt>
                <c:pt idx="1">
                  <c:v>38</c:v>
                </c:pt>
                <c:pt idx="2">
                  <c:v>25</c:v>
                </c:pt>
                <c:pt idx="3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857-483F-945A-0E7147FECB8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功能群比率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MO!$M$10:$M$13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MO!$N$10:$N$13</c:f>
              <c:numCache>
                <c:formatCode>General</c:formatCode>
                <c:ptCount val="4"/>
                <c:pt idx="0">
                  <c:v>8</c:v>
                </c:pt>
                <c:pt idx="1">
                  <c:v>20</c:v>
                </c:pt>
                <c:pt idx="2">
                  <c:v>10</c:v>
                </c:pt>
                <c:pt idx="3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29-4851-9E19-94D87901F10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SC</a:t>
            </a:r>
            <a:r>
              <a:rPr lang="zh-TW" altLang="en-US"/>
              <a:t>個體數量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SC!$M$9:$M$12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SC!$O$9:$O$12</c:f>
              <c:numCache>
                <c:formatCode>General</c:formatCode>
                <c:ptCount val="4"/>
                <c:pt idx="0">
                  <c:v>422</c:v>
                </c:pt>
                <c:pt idx="1">
                  <c:v>28</c:v>
                </c:pt>
                <c:pt idx="2">
                  <c:v>46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BB-426C-AA68-465A60D1AE0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800" b="1" i="0" baseline="0">
                <a:effectLst/>
              </a:rPr>
              <a:t>功能群比率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9711111111111114"/>
          <c:y val="2.7777777777777776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SC!$M$9:$M$12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SC!$N$9:$N$12</c:f>
              <c:numCache>
                <c:formatCode>General</c:formatCode>
                <c:ptCount val="4"/>
                <c:pt idx="0">
                  <c:v>8</c:v>
                </c:pt>
                <c:pt idx="1">
                  <c:v>11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0D3-4F07-AE2F-2ED14BA04D8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SO</a:t>
            </a:r>
            <a:r>
              <a:rPr lang="zh-TW" altLang="en-US"/>
              <a:t>個體數量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SO!$M$10:$M$13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SO!$O$10:$O$13</c:f>
              <c:numCache>
                <c:formatCode>General</c:formatCode>
                <c:ptCount val="4"/>
                <c:pt idx="0">
                  <c:v>566</c:v>
                </c:pt>
                <c:pt idx="1">
                  <c:v>38</c:v>
                </c:pt>
                <c:pt idx="2">
                  <c:v>37</c:v>
                </c:pt>
                <c:pt idx="3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8D-47E4-81F0-E5E93297D8E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zh-TW" sz="1800" b="1" i="0" baseline="0">
                <a:effectLst/>
              </a:rPr>
              <a:t>功能群比率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SO!$M$10:$M$13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SO!$N$10:$N$14</c:f>
              <c:numCache>
                <c:formatCode>General</c:formatCode>
                <c:ptCount val="5"/>
                <c:pt idx="0">
                  <c:v>9</c:v>
                </c:pt>
                <c:pt idx="1">
                  <c:v>11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39D-440E-9BA5-BC3014EB5B4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FC</a:t>
            </a:r>
            <a:r>
              <a:rPr lang="zh-TW" altLang="en-US"/>
              <a:t>個體數量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FC!$M$10:$M$13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FC!$O$10:$O$13</c:f>
              <c:numCache>
                <c:formatCode>General</c:formatCode>
                <c:ptCount val="4"/>
                <c:pt idx="0">
                  <c:v>67</c:v>
                </c:pt>
                <c:pt idx="1">
                  <c:v>31</c:v>
                </c:pt>
                <c:pt idx="2">
                  <c:v>166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9D-455F-8484-1DF0D6073DF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zh-TW" sz="1800" b="1" i="0" baseline="0">
                <a:effectLst/>
              </a:rPr>
              <a:t>功能群比率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FC!$M$10:$M$13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FC!$N$10:$N$13</c:f>
              <c:numCache>
                <c:formatCode>General</c:formatCode>
                <c:ptCount val="4"/>
                <c:pt idx="0">
                  <c:v>9</c:v>
                </c:pt>
                <c:pt idx="1">
                  <c:v>14</c:v>
                </c:pt>
                <c:pt idx="2">
                  <c:v>8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CCB-4BFD-9074-B96CE2F3A76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FO</a:t>
            </a:r>
            <a:r>
              <a:rPr lang="zh-TW" altLang="en-US"/>
              <a:t>個體數量</a:t>
            </a:r>
            <a:endParaRPr lang="en-US" altLang="zh-TW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FO!$M$11:$M$14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FO!$O$11:$O$14</c:f>
              <c:numCache>
                <c:formatCode>General</c:formatCode>
                <c:ptCount val="4"/>
                <c:pt idx="0">
                  <c:v>447</c:v>
                </c:pt>
                <c:pt idx="1">
                  <c:v>85</c:v>
                </c:pt>
                <c:pt idx="2">
                  <c:v>140</c:v>
                </c:pt>
                <c:pt idx="3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967-4966-8C89-264B854EEA5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功能群比率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FO!$M$11:$M$14</c:f>
              <c:strCache>
                <c:ptCount val="4"/>
                <c:pt idx="0">
                  <c:v>中性物種</c:v>
                </c:pt>
                <c:pt idx="1">
                  <c:v>天敵</c:v>
                </c:pt>
                <c:pt idx="2">
                  <c:v>水稻害蟲</c:v>
                </c:pt>
                <c:pt idx="3">
                  <c:v>雜草害蟲</c:v>
                </c:pt>
              </c:strCache>
            </c:strRef>
          </c:cat>
          <c:val>
            <c:numRef>
              <c:f>FO!$N$11:$N$14</c:f>
              <c:numCache>
                <c:formatCode>General</c:formatCode>
                <c:ptCount val="4"/>
                <c:pt idx="0">
                  <c:v>11</c:v>
                </c:pt>
                <c:pt idx="1">
                  <c:v>25</c:v>
                </c:pt>
                <c:pt idx="2">
                  <c:v>9</c:v>
                </c:pt>
                <c:pt idx="3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19D-4F89-AEB7-7DE2474C23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有機農法物種數統計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有機!$I$3:$I$12</c:f>
              <c:strCache>
                <c:ptCount val="10"/>
                <c:pt idx="0">
                  <c:v>半翅目</c:v>
                </c:pt>
                <c:pt idx="1">
                  <c:v>直翅目</c:v>
                </c:pt>
                <c:pt idx="2">
                  <c:v>雙翅目</c:v>
                </c:pt>
                <c:pt idx="3">
                  <c:v>膜翅目</c:v>
                </c:pt>
                <c:pt idx="4">
                  <c:v>鞘翅目</c:v>
                </c:pt>
                <c:pt idx="5">
                  <c:v>纓翅目</c:v>
                </c:pt>
                <c:pt idx="6">
                  <c:v>鱗翅目</c:v>
                </c:pt>
                <c:pt idx="7">
                  <c:v>蜘蛛</c:v>
                </c:pt>
                <c:pt idx="8">
                  <c:v>蜉蝣目</c:v>
                </c:pt>
                <c:pt idx="9">
                  <c:v>蜻蛉目</c:v>
                </c:pt>
              </c:strCache>
            </c:strRef>
          </c:cat>
          <c:val>
            <c:numRef>
              <c:f>有機!$J$3:$J$12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28</c:v>
                </c:pt>
                <c:pt idx="3">
                  <c:v>14</c:v>
                </c:pt>
                <c:pt idx="4">
                  <c:v>6</c:v>
                </c:pt>
                <c:pt idx="5">
                  <c:v>1</c:v>
                </c:pt>
                <c:pt idx="6">
                  <c:v>2</c:v>
                </c:pt>
                <c:pt idx="7">
                  <c:v>8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E92-4B60-B85E-689BA283B2E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慣行農法樣本物種數統計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慣行!$K$2</c:f>
              <c:strCache>
                <c:ptCount val="1"/>
                <c:pt idx="0">
                  <c:v>種數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/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慣行!$J$3:$J$11</c:f>
              <c:strCache>
                <c:ptCount val="9"/>
                <c:pt idx="0">
                  <c:v>半翅目</c:v>
                </c:pt>
                <c:pt idx="1">
                  <c:v>直翅目</c:v>
                </c:pt>
                <c:pt idx="2">
                  <c:v>雙翅目</c:v>
                </c:pt>
                <c:pt idx="3">
                  <c:v>膜翅目</c:v>
                </c:pt>
                <c:pt idx="4">
                  <c:v>鞘翅目</c:v>
                </c:pt>
                <c:pt idx="5">
                  <c:v>纓翅目</c:v>
                </c:pt>
                <c:pt idx="6">
                  <c:v>鱗翅目</c:v>
                </c:pt>
                <c:pt idx="7">
                  <c:v>蜘蛛</c:v>
                </c:pt>
                <c:pt idx="8">
                  <c:v>嚙蟲目</c:v>
                </c:pt>
              </c:strCache>
            </c:strRef>
          </c:cat>
          <c:val>
            <c:numRef>
              <c:f>慣行!$K$3:$K$11</c:f>
              <c:numCache>
                <c:formatCode>General</c:formatCode>
                <c:ptCount val="9"/>
                <c:pt idx="0">
                  <c:v>6</c:v>
                </c:pt>
                <c:pt idx="1">
                  <c:v>2</c:v>
                </c:pt>
                <c:pt idx="2">
                  <c:v>23</c:v>
                </c:pt>
                <c:pt idx="3">
                  <c:v>11</c:v>
                </c:pt>
                <c:pt idx="4">
                  <c:v>6</c:v>
                </c:pt>
                <c:pt idx="5">
                  <c:v>1</c:v>
                </c:pt>
                <c:pt idx="6">
                  <c:v>2</c:v>
                </c:pt>
                <c:pt idx="7">
                  <c:v>9</c:v>
                </c:pt>
                <c:pt idx="8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9E7-4DF9-8BD0-23971C745FE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有機農法物種數比例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4"/>
              <c:layout>
                <c:manualLayout>
                  <c:x val="0.10374879702537183"/>
                  <c:y val="0.1829691601049868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332-4AA5-B764-D703D67CEEAB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資料整理!$G$2:$G$6</c:f>
              <c:strCache>
                <c:ptCount val="5"/>
                <c:pt idx="0">
                  <c:v>中性物種</c:v>
                </c:pt>
                <c:pt idx="1">
                  <c:v>捕食性天敵</c:v>
                </c:pt>
                <c:pt idx="2">
                  <c:v>擬寄生者</c:v>
                </c:pt>
                <c:pt idx="3">
                  <c:v>水稻害蟲</c:v>
                </c:pt>
                <c:pt idx="4">
                  <c:v>雜草害蟲</c:v>
                </c:pt>
              </c:strCache>
            </c:strRef>
          </c:cat>
          <c:val>
            <c:numRef>
              <c:f>資料整理!$H$2:$H$6</c:f>
              <c:numCache>
                <c:formatCode>General</c:formatCode>
                <c:ptCount val="5"/>
                <c:pt idx="0">
                  <c:v>17</c:v>
                </c:pt>
                <c:pt idx="1">
                  <c:v>26</c:v>
                </c:pt>
                <c:pt idx="2">
                  <c:v>13</c:v>
                </c:pt>
                <c:pt idx="3">
                  <c:v>16</c:v>
                </c:pt>
                <c:pt idx="4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2-4AA5-B764-D703D67CEEA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慣行農法物種數比例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4"/>
              <c:layout>
                <c:manualLayout>
                  <c:x val="4.8819977749694918E-2"/>
                  <c:y val="0.1769929279673374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002-41A1-9788-AA7913A5C2C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資料整理!$G$8:$G$12</c:f>
              <c:strCache>
                <c:ptCount val="5"/>
                <c:pt idx="0">
                  <c:v>中性物種</c:v>
                </c:pt>
                <c:pt idx="1">
                  <c:v>捕食性天敵</c:v>
                </c:pt>
                <c:pt idx="2">
                  <c:v>擬寄生者</c:v>
                </c:pt>
                <c:pt idx="3">
                  <c:v>水稻害蟲</c:v>
                </c:pt>
                <c:pt idx="4">
                  <c:v>雜草害蟲</c:v>
                </c:pt>
              </c:strCache>
            </c:strRef>
          </c:cat>
          <c:val>
            <c:numRef>
              <c:f>資料整理!$H$8:$H$12</c:f>
              <c:numCache>
                <c:formatCode>General</c:formatCode>
                <c:ptCount val="5"/>
                <c:pt idx="0">
                  <c:v>17</c:v>
                </c:pt>
                <c:pt idx="1">
                  <c:v>19</c:v>
                </c:pt>
                <c:pt idx="2">
                  <c:v>9</c:v>
                </c:pt>
                <c:pt idx="3">
                  <c:v>13</c:v>
                </c:pt>
                <c:pt idx="4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002-41A1-9788-AA7913A5C2C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有機農法物種量比例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資料整理!$G$2:$G$7</c:f>
              <c:strCache>
                <c:ptCount val="5"/>
                <c:pt idx="0">
                  <c:v>中性物種</c:v>
                </c:pt>
                <c:pt idx="1">
                  <c:v>捕食性天敵</c:v>
                </c:pt>
                <c:pt idx="2">
                  <c:v>擬寄生者</c:v>
                </c:pt>
                <c:pt idx="3">
                  <c:v>水稻害蟲</c:v>
                </c:pt>
                <c:pt idx="4">
                  <c:v>雜草害蟲</c:v>
                </c:pt>
              </c:strCache>
            </c:strRef>
          </c:cat>
          <c:val>
            <c:numRef>
              <c:f>資料整理!$I$2:$I$6</c:f>
              <c:numCache>
                <c:formatCode>General</c:formatCode>
                <c:ptCount val="5"/>
                <c:pt idx="0">
                  <c:v>1293</c:v>
                </c:pt>
                <c:pt idx="1">
                  <c:v>165</c:v>
                </c:pt>
                <c:pt idx="2">
                  <c:v>34</c:v>
                </c:pt>
                <c:pt idx="3">
                  <c:v>210</c:v>
                </c:pt>
                <c:pt idx="4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BC-4670-B9CA-A08EDF45407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慣行農法物種量比例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資料整理!$G$8:$G$12</c:f>
              <c:strCache>
                <c:ptCount val="5"/>
                <c:pt idx="0">
                  <c:v>中性物種</c:v>
                </c:pt>
                <c:pt idx="1">
                  <c:v>捕食性天敵</c:v>
                </c:pt>
                <c:pt idx="2">
                  <c:v>擬寄生者</c:v>
                </c:pt>
                <c:pt idx="3">
                  <c:v>水稻害蟲</c:v>
                </c:pt>
                <c:pt idx="4">
                  <c:v>雜草害蟲</c:v>
                </c:pt>
              </c:strCache>
            </c:strRef>
          </c:cat>
          <c:val>
            <c:numRef>
              <c:f>資料整理!$I$8:$I$12</c:f>
              <c:numCache>
                <c:formatCode>General</c:formatCode>
                <c:ptCount val="5"/>
                <c:pt idx="0">
                  <c:v>856</c:v>
                </c:pt>
                <c:pt idx="1">
                  <c:v>107</c:v>
                </c:pt>
                <c:pt idx="2">
                  <c:v>23</c:v>
                </c:pt>
                <c:pt idx="3">
                  <c:v>308</c:v>
                </c:pt>
                <c:pt idx="4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C1-470A-AD7F-FF0B4B93291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有機物種數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4"/>
              <c:layout>
                <c:manualLayout>
                  <c:x val="8.7436789151356081E-2"/>
                  <c:y val="0.22625583260425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100-4BAA-8C46-9522120D70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'資料整理(扣除蜘蛛)'!$B$2:$B$6</c:f>
              <c:strCache>
                <c:ptCount val="5"/>
                <c:pt idx="0">
                  <c:v>中性物種</c:v>
                </c:pt>
                <c:pt idx="1">
                  <c:v>捕食性天敵</c:v>
                </c:pt>
                <c:pt idx="2">
                  <c:v>擬寄生者</c:v>
                </c:pt>
                <c:pt idx="3">
                  <c:v>水稻害蟲</c:v>
                </c:pt>
                <c:pt idx="4">
                  <c:v>雜草害蟲</c:v>
                </c:pt>
              </c:strCache>
            </c:strRef>
          </c:cat>
          <c:val>
            <c:numRef>
              <c:f>'資料整理(扣除蜘蛛)'!$C$2:$C$6</c:f>
              <c:numCache>
                <c:formatCode>General</c:formatCode>
                <c:ptCount val="5"/>
                <c:pt idx="0">
                  <c:v>17</c:v>
                </c:pt>
                <c:pt idx="1">
                  <c:v>16</c:v>
                </c:pt>
                <c:pt idx="2">
                  <c:v>13</c:v>
                </c:pt>
                <c:pt idx="3">
                  <c:v>16</c:v>
                </c:pt>
                <c:pt idx="4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100-4BAA-8C46-9522120D70E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慣行物種數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4"/>
              <c:layout>
                <c:manualLayout>
                  <c:x val="4.6252952755905512E-2"/>
                  <c:y val="0.2414741907261592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C2E-47FF-B15A-5B4D15AC6DAC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'資料整理(扣除蜘蛛)'!$B$8:$B$12</c:f>
              <c:strCache>
                <c:ptCount val="5"/>
                <c:pt idx="0">
                  <c:v>中性物種</c:v>
                </c:pt>
                <c:pt idx="1">
                  <c:v>捕食性天敵</c:v>
                </c:pt>
                <c:pt idx="2">
                  <c:v>擬寄生者</c:v>
                </c:pt>
                <c:pt idx="3">
                  <c:v>水稻害蟲</c:v>
                </c:pt>
                <c:pt idx="4">
                  <c:v>雜草害蟲</c:v>
                </c:pt>
              </c:strCache>
            </c:strRef>
          </c:cat>
          <c:val>
            <c:numRef>
              <c:f>'資料整理(扣除蜘蛛)'!$C$8:$C$12</c:f>
              <c:numCache>
                <c:formatCode>General</c:formatCode>
                <c:ptCount val="5"/>
                <c:pt idx="0">
                  <c:v>17</c:v>
                </c:pt>
                <c:pt idx="1">
                  <c:v>10</c:v>
                </c:pt>
                <c:pt idx="2">
                  <c:v>9</c:v>
                </c:pt>
                <c:pt idx="3">
                  <c:v>13</c:v>
                </c:pt>
                <c:pt idx="4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C2E-47FF-B15A-5B4D15AC6DA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有機物種量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'資料整理(扣除蜘蛛)'!$B$2:$B$6</c:f>
              <c:strCache>
                <c:ptCount val="5"/>
                <c:pt idx="0">
                  <c:v>中性物種</c:v>
                </c:pt>
                <c:pt idx="1">
                  <c:v>捕食性天敵</c:v>
                </c:pt>
                <c:pt idx="2">
                  <c:v>擬寄生者</c:v>
                </c:pt>
                <c:pt idx="3">
                  <c:v>水稻害蟲</c:v>
                </c:pt>
                <c:pt idx="4">
                  <c:v>雜草害蟲</c:v>
                </c:pt>
              </c:strCache>
            </c:strRef>
          </c:cat>
          <c:val>
            <c:numRef>
              <c:f>'資料整理(扣除蜘蛛)'!$D$2:$D$6</c:f>
              <c:numCache>
                <c:formatCode>General</c:formatCode>
                <c:ptCount val="5"/>
                <c:pt idx="0">
                  <c:v>1293</c:v>
                </c:pt>
                <c:pt idx="1">
                  <c:v>125</c:v>
                </c:pt>
                <c:pt idx="2">
                  <c:v>34</c:v>
                </c:pt>
                <c:pt idx="3">
                  <c:v>210</c:v>
                </c:pt>
                <c:pt idx="4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5A9-4BAE-A40C-A76918DFA4C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慣行物種量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'資料整理(扣除蜘蛛)'!$B$8:$B$12</c:f>
              <c:strCache>
                <c:ptCount val="5"/>
                <c:pt idx="0">
                  <c:v>中性物種</c:v>
                </c:pt>
                <c:pt idx="1">
                  <c:v>捕食性天敵</c:v>
                </c:pt>
                <c:pt idx="2">
                  <c:v>擬寄生者</c:v>
                </c:pt>
                <c:pt idx="3">
                  <c:v>水稻害蟲</c:v>
                </c:pt>
                <c:pt idx="4">
                  <c:v>雜草害蟲</c:v>
                </c:pt>
              </c:strCache>
            </c:strRef>
          </c:cat>
          <c:val>
            <c:numRef>
              <c:f>'資料整理(扣除蜘蛛)'!$D$8:$D$12</c:f>
              <c:numCache>
                <c:formatCode>General</c:formatCode>
                <c:ptCount val="5"/>
                <c:pt idx="0">
                  <c:v>856</c:v>
                </c:pt>
                <c:pt idx="1">
                  <c:v>66</c:v>
                </c:pt>
                <c:pt idx="2">
                  <c:v>23</c:v>
                </c:pt>
                <c:pt idx="3">
                  <c:v>308</c:v>
                </c:pt>
                <c:pt idx="4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48E-4803-84B8-09D9411DD86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里山地區節肢動物種數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山!$J$3:$J$10</c:f>
              <c:strCache>
                <c:ptCount val="8"/>
                <c:pt idx="0">
                  <c:v>雙翅目</c:v>
                </c:pt>
                <c:pt idx="1">
                  <c:v>膜翅目</c:v>
                </c:pt>
                <c:pt idx="2">
                  <c:v>鱗翅目</c:v>
                </c:pt>
                <c:pt idx="3">
                  <c:v>直翅目</c:v>
                </c:pt>
                <c:pt idx="4">
                  <c:v>鞘翅目</c:v>
                </c:pt>
                <c:pt idx="5">
                  <c:v>半翅目</c:v>
                </c:pt>
                <c:pt idx="6">
                  <c:v>纓翅目</c:v>
                </c:pt>
                <c:pt idx="7">
                  <c:v>蜘蛛</c:v>
                </c:pt>
              </c:strCache>
            </c:strRef>
          </c:cat>
          <c:val>
            <c:numRef>
              <c:f>山!$K$3:$K$10</c:f>
              <c:numCache>
                <c:formatCode>General</c:formatCode>
                <c:ptCount val="8"/>
                <c:pt idx="0">
                  <c:v>25</c:v>
                </c:pt>
                <c:pt idx="1">
                  <c:v>11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C8F-49B6-9615-8C027B76195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里山功能群比率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山!$M$3:$M$7</c:f>
              <c:strCache>
                <c:ptCount val="5"/>
                <c:pt idx="0">
                  <c:v>中性物種</c:v>
                </c:pt>
                <c:pt idx="1">
                  <c:v>掠食者</c:v>
                </c:pt>
                <c:pt idx="2">
                  <c:v>擬寄生者</c:v>
                </c:pt>
                <c:pt idx="3">
                  <c:v>稻害者</c:v>
                </c:pt>
                <c:pt idx="4">
                  <c:v>雜草食者</c:v>
                </c:pt>
              </c:strCache>
            </c:strRef>
          </c:cat>
          <c:val>
            <c:numRef>
              <c:f>山!$N$3:$N$7</c:f>
              <c:numCache>
                <c:formatCode>General</c:formatCode>
                <c:ptCount val="5"/>
                <c:pt idx="0">
                  <c:v>353</c:v>
                </c:pt>
                <c:pt idx="1">
                  <c:v>80</c:v>
                </c:pt>
                <c:pt idx="2">
                  <c:v>33</c:v>
                </c:pt>
                <c:pt idx="3">
                  <c:v>117</c:v>
                </c:pt>
                <c:pt idx="4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B67-4B31-ACA3-33A84FAFCDB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里海地區節肢動物種數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海!$J$81:$J$90</c:f>
              <c:strCache>
                <c:ptCount val="10"/>
                <c:pt idx="0">
                  <c:v>雙翅目</c:v>
                </c:pt>
                <c:pt idx="1">
                  <c:v>膜翅目</c:v>
                </c:pt>
                <c:pt idx="2">
                  <c:v>嚙蟲目</c:v>
                </c:pt>
                <c:pt idx="3">
                  <c:v>半翅目</c:v>
                </c:pt>
                <c:pt idx="4">
                  <c:v>直翅目</c:v>
                </c:pt>
                <c:pt idx="5">
                  <c:v>蜻蛉目</c:v>
                </c:pt>
                <c:pt idx="6">
                  <c:v>鞘翅目</c:v>
                </c:pt>
                <c:pt idx="7">
                  <c:v>鱗翅目</c:v>
                </c:pt>
                <c:pt idx="8">
                  <c:v>纓翅目</c:v>
                </c:pt>
                <c:pt idx="9">
                  <c:v>蜘蛛</c:v>
                </c:pt>
              </c:strCache>
            </c:strRef>
          </c:cat>
          <c:val>
            <c:numRef>
              <c:f>海!$K$81:$K$90</c:f>
              <c:numCache>
                <c:formatCode>General</c:formatCode>
                <c:ptCount val="10"/>
                <c:pt idx="0">
                  <c:v>20</c:v>
                </c:pt>
                <c:pt idx="1">
                  <c:v>5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9D9-4B70-878F-B830AF59AF3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里海功能群比率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海!$J$2:$J$6</c:f>
              <c:strCache>
                <c:ptCount val="5"/>
                <c:pt idx="0">
                  <c:v>中性物種</c:v>
                </c:pt>
                <c:pt idx="1">
                  <c:v>掠食者</c:v>
                </c:pt>
                <c:pt idx="2">
                  <c:v>擬寄生者</c:v>
                </c:pt>
                <c:pt idx="3">
                  <c:v>稻害者</c:v>
                </c:pt>
                <c:pt idx="4">
                  <c:v>雜草食者</c:v>
                </c:pt>
              </c:strCache>
            </c:strRef>
          </c:cat>
          <c:val>
            <c:numRef>
              <c:f>海!$K$2:$K$6</c:f>
              <c:numCache>
                <c:formatCode>General</c:formatCode>
                <c:ptCount val="5"/>
                <c:pt idx="0">
                  <c:v>988</c:v>
                </c:pt>
                <c:pt idx="1">
                  <c:v>59</c:v>
                </c:pt>
                <c:pt idx="2">
                  <c:v>6</c:v>
                </c:pt>
                <c:pt idx="3">
                  <c:v>83</c:v>
                </c:pt>
                <c:pt idx="4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B5B-4B72-996C-3A2AB5873D6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里地地區節肢動物種數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地!$J$3:$J$12</c:f>
              <c:strCache>
                <c:ptCount val="10"/>
                <c:pt idx="0">
                  <c:v>雙翅目</c:v>
                </c:pt>
                <c:pt idx="1">
                  <c:v>膜翅目</c:v>
                </c:pt>
                <c:pt idx="2">
                  <c:v>鞘翅目</c:v>
                </c:pt>
                <c:pt idx="3">
                  <c:v>半翅目</c:v>
                </c:pt>
                <c:pt idx="4">
                  <c:v>直翅目</c:v>
                </c:pt>
                <c:pt idx="5">
                  <c:v>蜻蛉目</c:v>
                </c:pt>
                <c:pt idx="6">
                  <c:v>鱗翅目</c:v>
                </c:pt>
                <c:pt idx="7">
                  <c:v>蜉蝣目</c:v>
                </c:pt>
                <c:pt idx="8">
                  <c:v>纓翅目</c:v>
                </c:pt>
                <c:pt idx="9">
                  <c:v>蜘蛛</c:v>
                </c:pt>
              </c:strCache>
            </c:strRef>
          </c:cat>
          <c:val>
            <c:numRef>
              <c:f>地!$K$3:$K$12</c:f>
              <c:numCache>
                <c:formatCode>General</c:formatCode>
                <c:ptCount val="10"/>
                <c:pt idx="0">
                  <c:v>24</c:v>
                </c:pt>
                <c:pt idx="1">
                  <c:v>10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FD4-4B31-858A-A162C0082DA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里地功能群比率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地!$M$2:$M$6</c:f>
              <c:strCache>
                <c:ptCount val="5"/>
                <c:pt idx="0">
                  <c:v>中性物種</c:v>
                </c:pt>
                <c:pt idx="1">
                  <c:v>掠食者</c:v>
                </c:pt>
                <c:pt idx="2">
                  <c:v>擬寄生者</c:v>
                </c:pt>
                <c:pt idx="3">
                  <c:v>稻害者</c:v>
                </c:pt>
                <c:pt idx="4">
                  <c:v>雜草食者</c:v>
                </c:pt>
              </c:strCache>
            </c:strRef>
          </c:cat>
          <c:val>
            <c:numRef>
              <c:f>地!$N$2:$N$6</c:f>
              <c:numCache>
                <c:formatCode>General</c:formatCode>
                <c:ptCount val="5"/>
                <c:pt idx="0">
                  <c:v>654</c:v>
                </c:pt>
                <c:pt idx="1">
                  <c:v>103</c:v>
                </c:pt>
                <c:pt idx="2">
                  <c:v>13</c:v>
                </c:pt>
                <c:pt idx="3">
                  <c:v>304</c:v>
                </c:pt>
                <c:pt idx="4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606-4DAA-9399-C1C5426D579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542925</xdr:colOff>
      <xdr:row>6</xdr:row>
      <xdr:rowOff>180975</xdr:rowOff>
    </xdr:to>
    <xdr:sp macro="" textlink="">
      <xdr:nvSpPr>
        <xdr:cNvPr id="3" name="矩形 2"/>
        <xdr:cNvSpPr/>
      </xdr:nvSpPr>
      <xdr:spPr>
        <a:xfrm>
          <a:off x="6172200" y="0"/>
          <a:ext cx="3286125" cy="14954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食性分類</a:t>
          </a:r>
          <a:r>
            <a:rPr lang="en-US" altLang="zh-TW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:</a:t>
          </a: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掠食者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Predators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稻害者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Pests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雜草食者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Graminivores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擬寄生者 Parasitoids</a:t>
          </a:r>
          <a:endParaRPr lang="en-US" altLang="zh-TW" sz="1200" b="0" i="0" baseline="0">
            <a:solidFill>
              <a:schemeClr val="tx1"/>
            </a:solidFill>
            <a:effectLst/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中性物種 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(</a:t>
          </a:r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食腐、食碎屑、偶訪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)</a:t>
          </a:r>
        </a:p>
        <a:p>
          <a:pPr algn="l"/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15</xdr:col>
      <xdr:colOff>133350</xdr:colOff>
      <xdr:row>6</xdr:row>
      <xdr:rowOff>95250</xdr:rowOff>
    </xdr:from>
    <xdr:to>
      <xdr:col>21</xdr:col>
      <xdr:colOff>590550</xdr:colOff>
      <xdr:row>18</xdr:row>
      <xdr:rowOff>209550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180975</xdr:colOff>
      <xdr:row>19</xdr:row>
      <xdr:rowOff>47625</xdr:rowOff>
    </xdr:from>
    <xdr:to>
      <xdr:col>20</xdr:col>
      <xdr:colOff>638175</xdr:colOff>
      <xdr:row>31</xdr:row>
      <xdr:rowOff>161925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542925</xdr:colOff>
      <xdr:row>6</xdr:row>
      <xdr:rowOff>180975</xdr:rowOff>
    </xdr:to>
    <xdr:sp macro="" textlink="">
      <xdr:nvSpPr>
        <xdr:cNvPr id="3" name="矩形 2"/>
        <xdr:cNvSpPr/>
      </xdr:nvSpPr>
      <xdr:spPr>
        <a:xfrm>
          <a:off x="6172200" y="0"/>
          <a:ext cx="3286125" cy="14954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食性分類</a:t>
          </a:r>
          <a:r>
            <a:rPr lang="en-US" altLang="zh-TW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:</a:t>
          </a: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掠食者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Predators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稻害者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Pests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雜草食者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Graminivores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擬寄生者 Parasitoids</a:t>
          </a:r>
          <a:endParaRPr lang="en-US" altLang="zh-TW" sz="1200" b="0" i="0" baseline="0">
            <a:solidFill>
              <a:schemeClr val="tx1"/>
            </a:solidFill>
            <a:effectLst/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中性物種 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(</a:t>
          </a:r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食腐、食碎屑、偶訪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)</a:t>
          </a:r>
        </a:p>
        <a:p>
          <a:pPr algn="l"/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15</xdr:col>
      <xdr:colOff>171450</xdr:colOff>
      <xdr:row>6</xdr:row>
      <xdr:rowOff>0</xdr:rowOff>
    </xdr:from>
    <xdr:to>
      <xdr:col>21</xdr:col>
      <xdr:colOff>628650</xdr:colOff>
      <xdr:row>18</xdr:row>
      <xdr:rowOff>114300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19</xdr:row>
      <xdr:rowOff>9525</xdr:rowOff>
    </xdr:from>
    <xdr:to>
      <xdr:col>21</xdr:col>
      <xdr:colOff>628650</xdr:colOff>
      <xdr:row>31</xdr:row>
      <xdr:rowOff>123825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542925</xdr:colOff>
      <xdr:row>6</xdr:row>
      <xdr:rowOff>180975</xdr:rowOff>
    </xdr:to>
    <xdr:sp macro="" textlink="">
      <xdr:nvSpPr>
        <xdr:cNvPr id="4" name="矩形 3"/>
        <xdr:cNvSpPr/>
      </xdr:nvSpPr>
      <xdr:spPr>
        <a:xfrm>
          <a:off x="6172200" y="0"/>
          <a:ext cx="3286125" cy="14954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食性分類</a:t>
          </a:r>
          <a:r>
            <a:rPr lang="en-US" altLang="zh-TW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:</a:t>
          </a: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掠食者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Predators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稻害者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Pests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雜草食者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Graminivores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擬寄生者 Parasitoids</a:t>
          </a:r>
          <a:endParaRPr lang="en-US" altLang="zh-TW" sz="1200" b="0" i="0" baseline="0">
            <a:solidFill>
              <a:schemeClr val="tx1"/>
            </a:solidFill>
            <a:effectLst/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中性物種 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(</a:t>
          </a:r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食腐、食碎屑、偶訪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)</a:t>
          </a:r>
        </a:p>
        <a:p>
          <a:pPr algn="l"/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15</xdr:col>
      <xdr:colOff>266700</xdr:colOff>
      <xdr:row>6</xdr:row>
      <xdr:rowOff>142875</xdr:rowOff>
    </xdr:from>
    <xdr:to>
      <xdr:col>22</xdr:col>
      <xdr:colOff>38100</xdr:colOff>
      <xdr:row>19</xdr:row>
      <xdr:rowOff>38100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295275</xdr:colOff>
      <xdr:row>19</xdr:row>
      <xdr:rowOff>104775</xdr:rowOff>
    </xdr:from>
    <xdr:to>
      <xdr:col>22</xdr:col>
      <xdr:colOff>66675</xdr:colOff>
      <xdr:row>32</xdr:row>
      <xdr:rowOff>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542925</xdr:colOff>
      <xdr:row>6</xdr:row>
      <xdr:rowOff>180975</xdr:rowOff>
    </xdr:to>
    <xdr:sp macro="" textlink="">
      <xdr:nvSpPr>
        <xdr:cNvPr id="4" name="矩形 3"/>
        <xdr:cNvSpPr/>
      </xdr:nvSpPr>
      <xdr:spPr>
        <a:xfrm>
          <a:off x="6172200" y="0"/>
          <a:ext cx="3286125" cy="14954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食性分類</a:t>
          </a:r>
          <a:r>
            <a:rPr lang="en-US" altLang="zh-TW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:</a:t>
          </a: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掠食者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Predators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稻害者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Pests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雜草食者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Graminivores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擬寄生者 Parasitoids</a:t>
          </a:r>
          <a:endParaRPr lang="en-US" altLang="zh-TW" sz="1200" b="0" i="0" baseline="0">
            <a:solidFill>
              <a:schemeClr val="tx1"/>
            </a:solidFill>
            <a:effectLst/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中性物種 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(</a:t>
          </a:r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食腐、食碎屑、偶訪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)</a:t>
          </a:r>
        </a:p>
        <a:p>
          <a:pPr algn="l"/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15</xdr:col>
      <xdr:colOff>161925</xdr:colOff>
      <xdr:row>7</xdr:row>
      <xdr:rowOff>38100</xdr:rowOff>
    </xdr:from>
    <xdr:to>
      <xdr:col>21</xdr:col>
      <xdr:colOff>619125</xdr:colOff>
      <xdr:row>19</xdr:row>
      <xdr:rowOff>152400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209550</xdr:colOff>
      <xdr:row>20</xdr:row>
      <xdr:rowOff>76200</xdr:rowOff>
    </xdr:from>
    <xdr:to>
      <xdr:col>21</xdr:col>
      <xdr:colOff>666750</xdr:colOff>
      <xdr:row>32</xdr:row>
      <xdr:rowOff>190500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13</xdr:col>
      <xdr:colOff>542925</xdr:colOff>
      <xdr:row>7</xdr:row>
      <xdr:rowOff>180975</xdr:rowOff>
    </xdr:to>
    <xdr:sp macro="" textlink="">
      <xdr:nvSpPr>
        <xdr:cNvPr id="5" name="矩形 4"/>
        <xdr:cNvSpPr/>
      </xdr:nvSpPr>
      <xdr:spPr>
        <a:xfrm>
          <a:off x="6172200" y="219075"/>
          <a:ext cx="3286125" cy="14954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食性分類</a:t>
          </a:r>
          <a:r>
            <a:rPr lang="en-US" altLang="zh-TW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:</a:t>
          </a: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掠食者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Predators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稻害者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Pests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雜草食者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Graminivores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擬寄生者 Parasitoids</a:t>
          </a:r>
          <a:endParaRPr lang="en-US" altLang="zh-TW" sz="1200" b="0" i="0" baseline="0">
            <a:solidFill>
              <a:schemeClr val="tx1"/>
            </a:solidFill>
            <a:effectLst/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中性物種 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(</a:t>
          </a:r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食腐、食碎屑、偶訪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)</a:t>
          </a:r>
        </a:p>
        <a:p>
          <a:pPr algn="l"/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15</xdr:col>
      <xdr:colOff>266700</xdr:colOff>
      <xdr:row>4</xdr:row>
      <xdr:rowOff>28575</xdr:rowOff>
    </xdr:from>
    <xdr:to>
      <xdr:col>22</xdr:col>
      <xdr:colOff>38100</xdr:colOff>
      <xdr:row>16</xdr:row>
      <xdr:rowOff>142875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304800</xdr:colOff>
      <xdr:row>16</xdr:row>
      <xdr:rowOff>142875</xdr:rowOff>
    </xdr:from>
    <xdr:to>
      <xdr:col>22</xdr:col>
      <xdr:colOff>76200</xdr:colOff>
      <xdr:row>29</xdr:row>
      <xdr:rowOff>38100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1</xdr:row>
      <xdr:rowOff>190500</xdr:rowOff>
    </xdr:from>
    <xdr:to>
      <xdr:col>14</xdr:col>
      <xdr:colOff>152400</xdr:colOff>
      <xdr:row>8</xdr:row>
      <xdr:rowOff>152400</xdr:rowOff>
    </xdr:to>
    <xdr:sp macro="" textlink="">
      <xdr:nvSpPr>
        <xdr:cNvPr id="3" name="矩形 2"/>
        <xdr:cNvSpPr/>
      </xdr:nvSpPr>
      <xdr:spPr>
        <a:xfrm>
          <a:off x="6467475" y="409575"/>
          <a:ext cx="3286125" cy="14954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食性分類</a:t>
          </a:r>
          <a:r>
            <a:rPr lang="en-US" altLang="zh-TW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:</a:t>
          </a: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掠食者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Predators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稻害者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Pests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雜草食者 </a:t>
          </a:r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Graminivores</a:t>
          </a:r>
          <a:endParaRPr lang="en-US" altLang="zh-TW" sz="1200">
            <a:solidFill>
              <a:schemeClr val="tx1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zh-TW" sz="12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擬寄生者 Parasitoids</a:t>
          </a:r>
          <a:endParaRPr lang="en-US" altLang="zh-TW" sz="1200" b="0" i="0" baseline="0">
            <a:solidFill>
              <a:schemeClr val="tx1"/>
            </a:solidFill>
            <a:effectLst/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  <a:p>
          <a:pPr algn="l"/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中性物種 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(</a:t>
          </a:r>
          <a:r>
            <a:rPr lang="zh-TW" altLang="en-US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食腐、食碎屑、偶訪</a:t>
          </a:r>
          <a:r>
            <a:rPr lang="en-US" altLang="zh-TW" sz="120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)</a:t>
          </a:r>
        </a:p>
        <a:p>
          <a:pPr algn="l"/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16</xdr:col>
      <xdr:colOff>142875</xdr:colOff>
      <xdr:row>2</xdr:row>
      <xdr:rowOff>19050</xdr:rowOff>
    </xdr:from>
    <xdr:to>
      <xdr:col>22</xdr:col>
      <xdr:colOff>600075</xdr:colOff>
      <xdr:row>14</xdr:row>
      <xdr:rowOff>133350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133350</xdr:colOff>
      <xdr:row>14</xdr:row>
      <xdr:rowOff>142875</xdr:rowOff>
    </xdr:from>
    <xdr:to>
      <xdr:col>22</xdr:col>
      <xdr:colOff>590550</xdr:colOff>
      <xdr:row>27</xdr:row>
      <xdr:rowOff>38100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3</xdr:row>
      <xdr:rowOff>133349</xdr:rowOff>
    </xdr:from>
    <xdr:to>
      <xdr:col>19</xdr:col>
      <xdr:colOff>104774</xdr:colOff>
      <xdr:row>23</xdr:row>
      <xdr:rowOff>142874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523874</xdr:colOff>
      <xdr:row>11</xdr:row>
      <xdr:rowOff>180975</xdr:rowOff>
    </xdr:from>
    <xdr:to>
      <xdr:col>17</xdr:col>
      <xdr:colOff>247650</xdr:colOff>
      <xdr:row>31</xdr:row>
      <xdr:rowOff>66675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</xdr:row>
      <xdr:rowOff>76200</xdr:rowOff>
    </xdr:from>
    <xdr:to>
      <xdr:col>17</xdr:col>
      <xdr:colOff>38100</xdr:colOff>
      <xdr:row>14</xdr:row>
      <xdr:rowOff>95250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14</xdr:row>
      <xdr:rowOff>104775</xdr:rowOff>
    </xdr:from>
    <xdr:to>
      <xdr:col>17</xdr:col>
      <xdr:colOff>38100</xdr:colOff>
      <xdr:row>27</xdr:row>
      <xdr:rowOff>123825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57150</xdr:colOff>
      <xdr:row>1</xdr:row>
      <xdr:rowOff>76200</xdr:rowOff>
    </xdr:from>
    <xdr:to>
      <xdr:col>24</xdr:col>
      <xdr:colOff>381000</xdr:colOff>
      <xdr:row>18</xdr:row>
      <xdr:rowOff>114300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38100</xdr:colOff>
      <xdr:row>18</xdr:row>
      <xdr:rowOff>123824</xdr:rowOff>
    </xdr:from>
    <xdr:to>
      <xdr:col>24</xdr:col>
      <xdr:colOff>419100</xdr:colOff>
      <xdr:row>34</xdr:row>
      <xdr:rowOff>190499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0</xdr:rowOff>
    </xdr:from>
    <xdr:to>
      <xdr:col>11</xdr:col>
      <xdr:colOff>361950</xdr:colOff>
      <xdr:row>14</xdr:row>
      <xdr:rowOff>19050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590550</xdr:colOff>
      <xdr:row>14</xdr:row>
      <xdr:rowOff>76200</xdr:rowOff>
    </xdr:from>
    <xdr:to>
      <xdr:col>11</xdr:col>
      <xdr:colOff>361950</xdr:colOff>
      <xdr:row>27</xdr:row>
      <xdr:rowOff>95250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1</xdr:row>
      <xdr:rowOff>19050</xdr:rowOff>
    </xdr:from>
    <xdr:to>
      <xdr:col>18</xdr:col>
      <xdr:colOff>209550</xdr:colOff>
      <xdr:row>14</xdr:row>
      <xdr:rowOff>38100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457200</xdr:colOff>
      <xdr:row>14</xdr:row>
      <xdr:rowOff>76200</xdr:rowOff>
    </xdr:from>
    <xdr:to>
      <xdr:col>18</xdr:col>
      <xdr:colOff>228600</xdr:colOff>
      <xdr:row>27</xdr:row>
      <xdr:rowOff>95250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12</xdr:row>
      <xdr:rowOff>85724</xdr:rowOff>
    </xdr:from>
    <xdr:to>
      <xdr:col>17</xdr:col>
      <xdr:colOff>495300</xdr:colOff>
      <xdr:row>29</xdr:row>
      <xdr:rowOff>209550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66675</xdr:colOff>
      <xdr:row>0</xdr:row>
      <xdr:rowOff>38100</xdr:rowOff>
    </xdr:from>
    <xdr:to>
      <xdr:col>22</xdr:col>
      <xdr:colOff>523875</xdr:colOff>
      <xdr:row>12</xdr:row>
      <xdr:rowOff>152400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82</xdr:row>
      <xdr:rowOff>104774</xdr:rowOff>
    </xdr:from>
    <xdr:to>
      <xdr:col>16</xdr:col>
      <xdr:colOff>666750</xdr:colOff>
      <xdr:row>101</xdr:row>
      <xdr:rowOff>57150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12</xdr:row>
      <xdr:rowOff>200025</xdr:rowOff>
    </xdr:from>
    <xdr:to>
      <xdr:col>17</xdr:col>
      <xdr:colOff>619125</xdr:colOff>
      <xdr:row>25</xdr:row>
      <xdr:rowOff>95250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16</xdr:row>
      <xdr:rowOff>209549</xdr:rowOff>
    </xdr:from>
    <xdr:to>
      <xdr:col>17</xdr:col>
      <xdr:colOff>352425</xdr:colOff>
      <xdr:row>34</xdr:row>
      <xdr:rowOff>76200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352425</xdr:colOff>
      <xdr:row>9</xdr:row>
      <xdr:rowOff>57150</xdr:rowOff>
    </xdr:from>
    <xdr:to>
      <xdr:col>19</xdr:col>
      <xdr:colOff>123825</xdr:colOff>
      <xdr:row>21</xdr:row>
      <xdr:rowOff>171450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表格1" displayName="表格1" ref="F39:Q70" totalsRowShown="0">
  <autoFilter ref="F39:Q70"/>
  <tableColumns count="12">
    <tableColumn id="1" name="地點"/>
    <tableColumn id="2" name="里山慣行"/>
    <tableColumn id="3" name="里山有機"/>
    <tableColumn id="13" name="里地慣行"/>
    <tableColumn id="14" name="里地有機"/>
    <tableColumn id="4" name="里海慣行"/>
    <tableColumn id="5" name="里海有機"/>
    <tableColumn id="8" name="山"/>
    <tableColumn id="15" name="地"/>
    <tableColumn id="9" name="海"/>
    <tableColumn id="11" name="有機"/>
    <tableColumn id="12" name="慣行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J15" workbookViewId="0">
      <selection activeCell="S26" sqref="S26"/>
    </sheetView>
  </sheetViews>
  <sheetFormatPr defaultRowHeight="16.5" x14ac:dyDescent="0.25"/>
  <sheetData>
    <row r="1" spans="1:22" ht="16.149999999999999" x14ac:dyDescent="0.3">
      <c r="A1" t="s">
        <v>620</v>
      </c>
      <c r="C1" t="s">
        <v>615</v>
      </c>
      <c r="E1" t="s">
        <v>630</v>
      </c>
      <c r="G1" t="s">
        <v>645</v>
      </c>
      <c r="I1" t="s">
        <v>679</v>
      </c>
      <c r="K1" t="s">
        <v>678</v>
      </c>
      <c r="M1" t="s">
        <v>1165</v>
      </c>
      <c r="O1" t="s">
        <v>1166</v>
      </c>
      <c r="Q1" t="s">
        <v>1167</v>
      </c>
      <c r="S1" t="s">
        <v>1176</v>
      </c>
      <c r="U1" t="s">
        <v>1177</v>
      </c>
    </row>
    <row r="2" spans="1:22" ht="16.149999999999999" x14ac:dyDescent="0.3">
      <c r="A2" t="s">
        <v>1314</v>
      </c>
      <c r="B2">
        <v>1</v>
      </c>
      <c r="C2" t="s">
        <v>1315</v>
      </c>
      <c r="D2">
        <v>3</v>
      </c>
      <c r="E2" t="s">
        <v>1315</v>
      </c>
      <c r="F2">
        <v>4</v>
      </c>
      <c r="G2" t="s">
        <v>1400</v>
      </c>
      <c r="H2">
        <v>2</v>
      </c>
      <c r="I2" t="s">
        <v>1315</v>
      </c>
      <c r="J2">
        <v>1</v>
      </c>
      <c r="K2" t="s">
        <v>1350</v>
      </c>
      <c r="L2">
        <v>1</v>
      </c>
      <c r="M2" t="s">
        <v>1400</v>
      </c>
      <c r="N2">
        <v>1</v>
      </c>
      <c r="O2" t="s">
        <v>1400</v>
      </c>
      <c r="P2">
        <v>3</v>
      </c>
      <c r="Q2" t="s">
        <v>1400</v>
      </c>
      <c r="R2">
        <v>5</v>
      </c>
      <c r="S2" t="s">
        <v>1400</v>
      </c>
      <c r="T2">
        <v>7</v>
      </c>
      <c r="U2" t="s">
        <v>1400</v>
      </c>
      <c r="V2">
        <v>2</v>
      </c>
    </row>
    <row r="3" spans="1:22" ht="16.149999999999999" x14ac:dyDescent="0.3">
      <c r="A3" t="s">
        <v>1315</v>
      </c>
      <c r="B3">
        <v>1</v>
      </c>
      <c r="C3" t="s">
        <v>1392</v>
      </c>
      <c r="D3">
        <v>1</v>
      </c>
      <c r="E3" t="s">
        <v>1391</v>
      </c>
      <c r="F3">
        <v>1</v>
      </c>
      <c r="G3" t="s">
        <v>1401</v>
      </c>
      <c r="H3">
        <v>1</v>
      </c>
      <c r="I3" t="s">
        <v>1416</v>
      </c>
      <c r="J3">
        <v>1</v>
      </c>
      <c r="K3" t="s">
        <v>1177</v>
      </c>
      <c r="L3">
        <v>1</v>
      </c>
      <c r="M3" t="s">
        <v>1449</v>
      </c>
      <c r="N3">
        <v>3</v>
      </c>
      <c r="O3" t="s">
        <v>1436</v>
      </c>
      <c r="P3">
        <v>1</v>
      </c>
      <c r="Q3" t="s">
        <v>1436</v>
      </c>
      <c r="R3">
        <v>1</v>
      </c>
      <c r="S3" t="s">
        <v>1449</v>
      </c>
      <c r="T3">
        <v>3</v>
      </c>
      <c r="U3" t="s">
        <v>1421</v>
      </c>
      <c r="V3">
        <v>1</v>
      </c>
    </row>
    <row r="4" spans="1:22" ht="16.149999999999999" x14ac:dyDescent="0.3">
      <c r="A4" t="s">
        <v>1316</v>
      </c>
      <c r="B4">
        <v>1</v>
      </c>
      <c r="C4" t="s">
        <v>1391</v>
      </c>
      <c r="D4">
        <v>1</v>
      </c>
      <c r="E4" t="s">
        <v>1344</v>
      </c>
      <c r="F4">
        <v>60</v>
      </c>
      <c r="G4" t="s">
        <v>1386</v>
      </c>
      <c r="H4">
        <v>7</v>
      </c>
      <c r="I4" t="s">
        <v>1389</v>
      </c>
      <c r="J4">
        <v>4</v>
      </c>
      <c r="K4" t="s">
        <v>1426</v>
      </c>
      <c r="L4">
        <v>2</v>
      </c>
      <c r="M4" t="s">
        <v>1390</v>
      </c>
      <c r="N4">
        <v>1</v>
      </c>
      <c r="O4" t="s">
        <v>1401</v>
      </c>
      <c r="P4">
        <v>1</v>
      </c>
      <c r="Q4" t="s">
        <v>1440</v>
      </c>
      <c r="R4">
        <v>1</v>
      </c>
      <c r="S4" t="s">
        <v>1436</v>
      </c>
      <c r="T4">
        <v>2</v>
      </c>
      <c r="U4" t="s">
        <v>1390</v>
      </c>
      <c r="V4">
        <v>1</v>
      </c>
    </row>
    <row r="5" spans="1:22" ht="16.149999999999999" x14ac:dyDescent="0.3">
      <c r="A5" t="s">
        <v>1317</v>
      </c>
      <c r="B5">
        <v>1</v>
      </c>
      <c r="C5" t="s">
        <v>1390</v>
      </c>
      <c r="D5">
        <v>1</v>
      </c>
      <c r="E5" t="s">
        <v>1389</v>
      </c>
      <c r="F5">
        <v>1</v>
      </c>
      <c r="G5" t="s">
        <v>1322</v>
      </c>
      <c r="H5">
        <v>3</v>
      </c>
      <c r="I5" t="s">
        <v>1417</v>
      </c>
      <c r="J5">
        <v>5</v>
      </c>
      <c r="K5" t="s">
        <v>1392</v>
      </c>
      <c r="L5">
        <v>1</v>
      </c>
      <c r="M5" t="s">
        <v>1437</v>
      </c>
      <c r="N5">
        <v>3</v>
      </c>
      <c r="O5" t="s">
        <v>1459</v>
      </c>
      <c r="P5">
        <v>1</v>
      </c>
      <c r="Q5" t="s">
        <v>1421</v>
      </c>
      <c r="R5">
        <v>3</v>
      </c>
      <c r="S5" t="s">
        <v>1440</v>
      </c>
      <c r="T5">
        <v>1</v>
      </c>
      <c r="U5" t="s">
        <v>1437</v>
      </c>
      <c r="V5">
        <v>2</v>
      </c>
    </row>
    <row r="6" spans="1:22" ht="16.149999999999999" x14ac:dyDescent="0.3">
      <c r="A6" t="s">
        <v>1318</v>
      </c>
      <c r="B6">
        <v>1</v>
      </c>
      <c r="C6" t="s">
        <v>1389</v>
      </c>
      <c r="D6">
        <v>3</v>
      </c>
      <c r="E6" t="s">
        <v>1386</v>
      </c>
      <c r="F6">
        <v>14</v>
      </c>
      <c r="G6" t="s">
        <v>1402</v>
      </c>
      <c r="H6">
        <v>2</v>
      </c>
      <c r="I6" t="s">
        <v>1386</v>
      </c>
      <c r="J6">
        <v>5</v>
      </c>
      <c r="K6" t="s">
        <v>1391</v>
      </c>
      <c r="L6">
        <v>5</v>
      </c>
      <c r="M6" t="s">
        <v>1416</v>
      </c>
      <c r="N6">
        <v>1</v>
      </c>
      <c r="O6" t="s">
        <v>1460</v>
      </c>
      <c r="P6">
        <v>1</v>
      </c>
      <c r="Q6" t="s">
        <v>1437</v>
      </c>
      <c r="R6">
        <v>1</v>
      </c>
      <c r="S6" t="s">
        <v>1421</v>
      </c>
      <c r="T6">
        <v>2</v>
      </c>
      <c r="U6" t="s">
        <v>1497</v>
      </c>
      <c r="V6">
        <v>2</v>
      </c>
    </row>
    <row r="7" spans="1:22" ht="16.149999999999999" x14ac:dyDescent="0.3">
      <c r="A7" t="s">
        <v>1319</v>
      </c>
      <c r="B7">
        <v>3</v>
      </c>
      <c r="C7" t="s">
        <v>1388</v>
      </c>
      <c r="D7">
        <v>2</v>
      </c>
      <c r="E7" t="s">
        <v>1322</v>
      </c>
      <c r="F7">
        <v>12</v>
      </c>
      <c r="G7" t="s">
        <v>1324</v>
      </c>
      <c r="H7">
        <v>16</v>
      </c>
      <c r="I7" t="s">
        <v>1322</v>
      </c>
      <c r="J7">
        <v>1</v>
      </c>
      <c r="K7" t="s">
        <v>1417</v>
      </c>
      <c r="L7">
        <v>5</v>
      </c>
      <c r="M7" t="s">
        <v>1392</v>
      </c>
      <c r="N7">
        <v>2</v>
      </c>
      <c r="O7" t="s">
        <v>1461</v>
      </c>
      <c r="P7">
        <v>2</v>
      </c>
      <c r="Q7" t="s">
        <v>1398</v>
      </c>
      <c r="R7">
        <v>1</v>
      </c>
      <c r="S7" t="s">
        <v>1437</v>
      </c>
      <c r="T7">
        <v>2</v>
      </c>
      <c r="U7" t="s">
        <v>1498</v>
      </c>
      <c r="V7">
        <v>1</v>
      </c>
    </row>
    <row r="8" spans="1:22" ht="16.149999999999999" x14ac:dyDescent="0.3">
      <c r="A8" t="s">
        <v>1320</v>
      </c>
      <c r="B8">
        <v>2</v>
      </c>
      <c r="C8" t="s">
        <v>1387</v>
      </c>
      <c r="D8">
        <v>7</v>
      </c>
      <c r="E8" t="s">
        <v>1382</v>
      </c>
      <c r="F8">
        <v>9</v>
      </c>
      <c r="G8" t="s">
        <v>1403</v>
      </c>
      <c r="H8">
        <v>1</v>
      </c>
      <c r="I8" t="s">
        <v>1418</v>
      </c>
      <c r="J8">
        <v>2</v>
      </c>
      <c r="K8" t="s">
        <v>1427</v>
      </c>
      <c r="L8">
        <v>1</v>
      </c>
      <c r="M8" t="s">
        <v>1389</v>
      </c>
      <c r="N8">
        <v>3</v>
      </c>
      <c r="O8" t="s">
        <v>1414</v>
      </c>
      <c r="P8">
        <v>3</v>
      </c>
      <c r="Q8" t="s">
        <v>1416</v>
      </c>
      <c r="R8">
        <v>1</v>
      </c>
      <c r="S8" t="s">
        <v>1401</v>
      </c>
      <c r="T8">
        <v>1</v>
      </c>
      <c r="U8" t="s">
        <v>1499</v>
      </c>
      <c r="V8">
        <v>1</v>
      </c>
    </row>
    <row r="9" spans="1:22" ht="16.149999999999999" x14ac:dyDescent="0.3">
      <c r="A9" t="s">
        <v>1321</v>
      </c>
      <c r="B9">
        <v>17</v>
      </c>
      <c r="C9" t="s">
        <v>1174</v>
      </c>
      <c r="D9">
        <v>2</v>
      </c>
      <c r="E9" t="s">
        <v>1393</v>
      </c>
      <c r="F9">
        <v>1</v>
      </c>
      <c r="G9" t="s">
        <v>1326</v>
      </c>
      <c r="H9">
        <v>27</v>
      </c>
      <c r="I9" t="s">
        <v>1324</v>
      </c>
      <c r="J9">
        <v>2</v>
      </c>
      <c r="K9" t="s">
        <v>1386</v>
      </c>
      <c r="L9">
        <v>26</v>
      </c>
      <c r="M9" t="s">
        <v>1388</v>
      </c>
      <c r="N9">
        <v>2</v>
      </c>
      <c r="O9" t="s">
        <v>1462</v>
      </c>
      <c r="P9">
        <v>21</v>
      </c>
      <c r="Q9" t="s">
        <v>1392</v>
      </c>
      <c r="R9">
        <v>1</v>
      </c>
      <c r="S9" t="s">
        <v>1478</v>
      </c>
      <c r="T9">
        <v>1</v>
      </c>
      <c r="U9" t="s">
        <v>1500</v>
      </c>
      <c r="V9">
        <v>8</v>
      </c>
    </row>
    <row r="10" spans="1:22" ht="16.149999999999999" x14ac:dyDescent="0.3">
      <c r="A10" t="s">
        <v>1322</v>
      </c>
      <c r="B10">
        <v>1</v>
      </c>
      <c r="C10" t="s">
        <v>1386</v>
      </c>
      <c r="D10">
        <v>12</v>
      </c>
      <c r="E10" t="s">
        <v>1330</v>
      </c>
      <c r="F10">
        <v>1</v>
      </c>
      <c r="G10" t="s">
        <v>1327</v>
      </c>
      <c r="H10">
        <v>2</v>
      </c>
      <c r="I10" t="s">
        <v>1382</v>
      </c>
      <c r="J10">
        <v>26</v>
      </c>
      <c r="K10" t="s">
        <v>1418</v>
      </c>
      <c r="L10">
        <v>5</v>
      </c>
      <c r="M10" t="s">
        <v>1427</v>
      </c>
      <c r="N10">
        <v>3</v>
      </c>
      <c r="O10" t="s">
        <v>1322</v>
      </c>
      <c r="P10">
        <v>15</v>
      </c>
      <c r="Q10" t="s">
        <v>1389</v>
      </c>
      <c r="R10">
        <v>4</v>
      </c>
      <c r="S10" t="s">
        <v>1479</v>
      </c>
      <c r="T10">
        <v>2</v>
      </c>
      <c r="U10" t="s">
        <v>1388</v>
      </c>
      <c r="V10">
        <v>2</v>
      </c>
    </row>
    <row r="11" spans="1:22" ht="16.149999999999999" x14ac:dyDescent="0.3">
      <c r="A11" t="s">
        <v>1323</v>
      </c>
      <c r="B11">
        <v>4</v>
      </c>
      <c r="C11" t="s">
        <v>1324</v>
      </c>
      <c r="D11">
        <v>6</v>
      </c>
      <c r="E11" t="s">
        <v>1376</v>
      </c>
      <c r="F11">
        <v>17</v>
      </c>
      <c r="G11" t="s">
        <v>1516</v>
      </c>
      <c r="H11">
        <v>1</v>
      </c>
      <c r="I11" t="s">
        <v>1357</v>
      </c>
      <c r="J11">
        <v>64</v>
      </c>
      <c r="K11" t="s">
        <v>1428</v>
      </c>
      <c r="L11">
        <v>1</v>
      </c>
      <c r="M11" t="s">
        <v>1386</v>
      </c>
      <c r="N11">
        <v>39</v>
      </c>
      <c r="O11" t="s">
        <v>1344</v>
      </c>
      <c r="P11">
        <v>188</v>
      </c>
      <c r="Q11" t="s">
        <v>1417</v>
      </c>
      <c r="R11">
        <v>10</v>
      </c>
      <c r="S11" t="s">
        <v>1417</v>
      </c>
      <c r="T11">
        <v>5</v>
      </c>
      <c r="U11" t="s">
        <v>1417</v>
      </c>
      <c r="V11">
        <v>5</v>
      </c>
    </row>
    <row r="12" spans="1:22" ht="16.149999999999999" x14ac:dyDescent="0.3">
      <c r="A12" t="s">
        <v>1324</v>
      </c>
      <c r="B12">
        <v>4</v>
      </c>
      <c r="C12" t="s">
        <v>1385</v>
      </c>
      <c r="D12">
        <v>2</v>
      </c>
      <c r="E12" t="s">
        <v>1375</v>
      </c>
      <c r="F12">
        <v>3</v>
      </c>
      <c r="G12" t="s">
        <v>1404</v>
      </c>
      <c r="H12">
        <v>1</v>
      </c>
      <c r="I12" t="s">
        <v>1419</v>
      </c>
      <c r="J12">
        <v>1</v>
      </c>
      <c r="K12" t="s">
        <v>1324</v>
      </c>
      <c r="L12">
        <v>6</v>
      </c>
      <c r="M12" t="s">
        <v>1322</v>
      </c>
      <c r="N12">
        <v>12</v>
      </c>
      <c r="O12" t="s">
        <v>1395</v>
      </c>
      <c r="P12">
        <v>2</v>
      </c>
      <c r="Q12" t="s">
        <v>1427</v>
      </c>
      <c r="R12">
        <v>1</v>
      </c>
      <c r="S12" t="s">
        <v>1427</v>
      </c>
      <c r="T12">
        <v>4</v>
      </c>
      <c r="U12" t="s">
        <v>1323</v>
      </c>
      <c r="V12">
        <v>2</v>
      </c>
    </row>
    <row r="13" spans="1:22" ht="16.149999999999999" x14ac:dyDescent="0.3">
      <c r="A13" t="s">
        <v>1325</v>
      </c>
      <c r="B13">
        <v>5</v>
      </c>
      <c r="C13" t="s">
        <v>1384</v>
      </c>
      <c r="D13">
        <v>1</v>
      </c>
      <c r="E13" t="s">
        <v>1374</v>
      </c>
      <c r="F13">
        <v>1</v>
      </c>
      <c r="G13" t="s">
        <v>1376</v>
      </c>
      <c r="H13">
        <v>1</v>
      </c>
      <c r="I13" t="s">
        <v>1381</v>
      </c>
      <c r="J13">
        <v>5</v>
      </c>
      <c r="K13" t="s">
        <v>1403</v>
      </c>
      <c r="L13">
        <v>1</v>
      </c>
      <c r="M13" t="s">
        <v>1372</v>
      </c>
      <c r="N13">
        <v>1</v>
      </c>
      <c r="O13" t="s">
        <v>1397</v>
      </c>
      <c r="P13">
        <v>5</v>
      </c>
      <c r="Q13" t="s">
        <v>1418</v>
      </c>
      <c r="R13">
        <v>7</v>
      </c>
      <c r="S13" t="s">
        <v>1480</v>
      </c>
      <c r="T13">
        <v>7</v>
      </c>
      <c r="U13" t="s">
        <v>1501</v>
      </c>
      <c r="V13">
        <v>31</v>
      </c>
    </row>
    <row r="14" spans="1:22" ht="16.149999999999999" x14ac:dyDescent="0.3">
      <c r="A14" t="s">
        <v>1326</v>
      </c>
      <c r="B14">
        <v>5</v>
      </c>
      <c r="C14" t="s">
        <v>1383</v>
      </c>
      <c r="D14">
        <v>1</v>
      </c>
      <c r="E14" t="s">
        <v>1394</v>
      </c>
      <c r="F14">
        <v>1</v>
      </c>
      <c r="G14" t="s">
        <v>1375</v>
      </c>
      <c r="H14">
        <v>3</v>
      </c>
      <c r="I14" t="s">
        <v>1420</v>
      </c>
      <c r="J14">
        <v>2</v>
      </c>
      <c r="K14" t="s">
        <v>1429</v>
      </c>
      <c r="L14">
        <v>1</v>
      </c>
      <c r="M14" t="s">
        <v>1439</v>
      </c>
      <c r="N14">
        <v>174</v>
      </c>
      <c r="O14" t="s">
        <v>1324</v>
      </c>
      <c r="P14">
        <v>17</v>
      </c>
      <c r="Q14" t="s">
        <v>1386</v>
      </c>
      <c r="R14">
        <v>31</v>
      </c>
      <c r="S14" t="s">
        <v>1414</v>
      </c>
      <c r="T14">
        <v>3</v>
      </c>
      <c r="U14" t="s">
        <v>1502</v>
      </c>
      <c r="V14">
        <v>13</v>
      </c>
    </row>
    <row r="15" spans="1:22" ht="16.149999999999999" x14ac:dyDescent="0.3">
      <c r="A15" t="s">
        <v>1327</v>
      </c>
      <c r="B15">
        <v>1</v>
      </c>
      <c r="C15" t="s">
        <v>1382</v>
      </c>
      <c r="D15">
        <v>3</v>
      </c>
      <c r="E15" t="s">
        <v>1395</v>
      </c>
      <c r="F15">
        <v>2</v>
      </c>
      <c r="G15" t="s">
        <v>1374</v>
      </c>
      <c r="H15">
        <v>1</v>
      </c>
      <c r="I15" t="s">
        <v>1378</v>
      </c>
      <c r="J15">
        <v>2</v>
      </c>
      <c r="K15" t="s">
        <v>1357</v>
      </c>
      <c r="L15">
        <v>25</v>
      </c>
      <c r="M15" t="s">
        <v>1447</v>
      </c>
      <c r="N15">
        <v>17</v>
      </c>
      <c r="O15" t="s">
        <v>1426</v>
      </c>
      <c r="P15">
        <v>4</v>
      </c>
      <c r="Q15" t="s">
        <v>1444</v>
      </c>
      <c r="R15">
        <v>5</v>
      </c>
      <c r="S15" t="s">
        <v>1481</v>
      </c>
      <c r="T15">
        <v>50</v>
      </c>
      <c r="U15" t="s">
        <v>1372</v>
      </c>
      <c r="V15">
        <v>1</v>
      </c>
    </row>
    <row r="16" spans="1:22" ht="16.149999999999999" x14ac:dyDescent="0.3">
      <c r="A16" t="s">
        <v>1328</v>
      </c>
      <c r="B16">
        <v>2</v>
      </c>
      <c r="C16" t="s">
        <v>1381</v>
      </c>
      <c r="D16">
        <v>7</v>
      </c>
      <c r="E16" t="s">
        <v>1175</v>
      </c>
      <c r="F16">
        <v>41</v>
      </c>
      <c r="G16" t="s">
        <v>1405</v>
      </c>
      <c r="H16">
        <v>2</v>
      </c>
      <c r="I16" t="s">
        <v>1376</v>
      </c>
      <c r="J16">
        <v>9</v>
      </c>
      <c r="K16" t="s">
        <v>1382</v>
      </c>
      <c r="L16">
        <v>27</v>
      </c>
      <c r="M16" t="s">
        <v>1351</v>
      </c>
      <c r="N16">
        <v>8</v>
      </c>
      <c r="O16" t="s">
        <v>1403</v>
      </c>
      <c r="P16">
        <v>1</v>
      </c>
      <c r="Q16" t="s">
        <v>1322</v>
      </c>
      <c r="R16">
        <v>1</v>
      </c>
      <c r="S16" t="s">
        <v>1444</v>
      </c>
      <c r="T16">
        <v>5</v>
      </c>
      <c r="U16" t="s">
        <v>1439</v>
      </c>
      <c r="V16">
        <v>254</v>
      </c>
    </row>
    <row r="17" spans="1:22" ht="16.149999999999999" x14ac:dyDescent="0.3">
      <c r="A17" t="s">
        <v>1329</v>
      </c>
      <c r="B17">
        <v>3</v>
      </c>
      <c r="C17" t="s">
        <v>1328</v>
      </c>
      <c r="D17">
        <v>1</v>
      </c>
      <c r="E17" t="s">
        <v>1396</v>
      </c>
      <c r="F17">
        <v>7</v>
      </c>
      <c r="G17" t="s">
        <v>1369</v>
      </c>
      <c r="H17">
        <v>4</v>
      </c>
      <c r="I17" t="s">
        <v>1375</v>
      </c>
      <c r="J17">
        <v>59</v>
      </c>
      <c r="K17" t="s">
        <v>1327</v>
      </c>
      <c r="L17">
        <v>4</v>
      </c>
      <c r="M17" t="s">
        <v>1349</v>
      </c>
      <c r="N17">
        <v>1</v>
      </c>
      <c r="O17" t="s">
        <v>1409</v>
      </c>
      <c r="P17">
        <v>2</v>
      </c>
      <c r="Q17" t="s">
        <v>1439</v>
      </c>
      <c r="R17">
        <v>394</v>
      </c>
      <c r="S17" t="s">
        <v>1322</v>
      </c>
      <c r="T17">
        <v>4</v>
      </c>
      <c r="U17" t="s">
        <v>1351</v>
      </c>
      <c r="V17">
        <v>4</v>
      </c>
    </row>
    <row r="18" spans="1:22" ht="16.149999999999999" x14ac:dyDescent="0.3">
      <c r="A18" t="s">
        <v>1330</v>
      </c>
      <c r="B18">
        <v>1</v>
      </c>
      <c r="C18" t="s">
        <v>1380</v>
      </c>
      <c r="D18">
        <v>1</v>
      </c>
      <c r="E18" t="s">
        <v>1367</v>
      </c>
      <c r="F18">
        <v>11</v>
      </c>
      <c r="G18" t="s">
        <v>1175</v>
      </c>
      <c r="H18">
        <v>214</v>
      </c>
      <c r="I18" t="s">
        <v>1374</v>
      </c>
      <c r="J18">
        <v>1</v>
      </c>
      <c r="K18" t="s">
        <v>1516</v>
      </c>
      <c r="L18">
        <v>1</v>
      </c>
      <c r="M18" t="s">
        <v>1418</v>
      </c>
      <c r="N18">
        <v>4</v>
      </c>
      <c r="O18" t="s">
        <v>1370</v>
      </c>
      <c r="P18">
        <v>1</v>
      </c>
      <c r="Q18" t="s">
        <v>1447</v>
      </c>
      <c r="R18">
        <v>18</v>
      </c>
      <c r="S18" t="s">
        <v>1344</v>
      </c>
      <c r="T18">
        <v>502</v>
      </c>
      <c r="U18" t="s">
        <v>1503</v>
      </c>
      <c r="V18">
        <v>2</v>
      </c>
    </row>
    <row r="19" spans="1:22" ht="16.149999999999999" x14ac:dyDescent="0.3">
      <c r="A19" t="s">
        <v>1331</v>
      </c>
      <c r="B19">
        <v>1</v>
      </c>
      <c r="C19" t="s">
        <v>1379</v>
      </c>
      <c r="D19">
        <v>3</v>
      </c>
      <c r="E19" t="s">
        <v>1360</v>
      </c>
      <c r="F19">
        <v>298</v>
      </c>
      <c r="G19" t="s">
        <v>1396</v>
      </c>
      <c r="H19">
        <v>24</v>
      </c>
      <c r="I19" t="s">
        <v>1421</v>
      </c>
      <c r="J19">
        <v>1</v>
      </c>
      <c r="K19" t="s">
        <v>1328</v>
      </c>
      <c r="L19">
        <v>4</v>
      </c>
      <c r="M19" t="s">
        <v>1333</v>
      </c>
      <c r="N19">
        <v>2</v>
      </c>
      <c r="O19" t="s">
        <v>1405</v>
      </c>
      <c r="P19">
        <v>2</v>
      </c>
      <c r="Q19" t="s">
        <v>1471</v>
      </c>
      <c r="R19">
        <v>14</v>
      </c>
      <c r="S19" t="s">
        <v>1356</v>
      </c>
      <c r="T19">
        <v>35</v>
      </c>
      <c r="U19" t="s">
        <v>1333</v>
      </c>
      <c r="V19">
        <v>1</v>
      </c>
    </row>
    <row r="20" spans="1:22" ht="16.149999999999999" x14ac:dyDescent="0.3">
      <c r="A20" t="s">
        <v>1332</v>
      </c>
      <c r="B20">
        <v>1</v>
      </c>
      <c r="C20" t="s">
        <v>1378</v>
      </c>
      <c r="D20">
        <v>1</v>
      </c>
      <c r="E20" t="s">
        <v>1364</v>
      </c>
      <c r="F20">
        <v>1</v>
      </c>
      <c r="G20" t="s">
        <v>1367</v>
      </c>
      <c r="H20">
        <v>3</v>
      </c>
      <c r="I20" t="s">
        <v>1369</v>
      </c>
      <c r="J20">
        <v>2</v>
      </c>
      <c r="K20" t="s">
        <v>1430</v>
      </c>
      <c r="L20">
        <v>1</v>
      </c>
      <c r="M20" t="s">
        <v>1517</v>
      </c>
      <c r="N20">
        <v>1</v>
      </c>
      <c r="O20" t="s">
        <v>1382</v>
      </c>
      <c r="P20">
        <v>36</v>
      </c>
      <c r="Q20" t="s">
        <v>1472</v>
      </c>
      <c r="R20">
        <v>1</v>
      </c>
      <c r="S20" t="s">
        <v>1448</v>
      </c>
      <c r="T20">
        <v>14</v>
      </c>
      <c r="U20" t="s">
        <v>1504</v>
      </c>
      <c r="V20">
        <v>2</v>
      </c>
    </row>
    <row r="21" spans="1:22" ht="16.149999999999999" x14ac:dyDescent="0.3">
      <c r="A21" t="s">
        <v>1333</v>
      </c>
      <c r="B21">
        <v>2</v>
      </c>
      <c r="C21" t="s">
        <v>1377</v>
      </c>
      <c r="D21">
        <v>1</v>
      </c>
      <c r="E21" t="s">
        <v>1362</v>
      </c>
      <c r="F21">
        <v>1</v>
      </c>
      <c r="G21" t="s">
        <v>1366</v>
      </c>
      <c r="H21">
        <v>1</v>
      </c>
      <c r="I21" t="s">
        <v>1367</v>
      </c>
      <c r="J21">
        <v>3</v>
      </c>
      <c r="K21" t="s">
        <v>1431</v>
      </c>
      <c r="L21">
        <v>1</v>
      </c>
      <c r="M21" t="s">
        <v>1450</v>
      </c>
      <c r="N21">
        <v>3</v>
      </c>
      <c r="O21" t="s">
        <v>1369</v>
      </c>
      <c r="P21">
        <v>4</v>
      </c>
      <c r="Q21" t="s">
        <v>1517</v>
      </c>
      <c r="R21">
        <v>1</v>
      </c>
      <c r="S21" t="s">
        <v>1351</v>
      </c>
      <c r="T21">
        <v>4</v>
      </c>
      <c r="U21" t="s">
        <v>1324</v>
      </c>
      <c r="V21">
        <v>9</v>
      </c>
    </row>
    <row r="22" spans="1:22" ht="16.149999999999999" x14ac:dyDescent="0.3">
      <c r="A22" t="s">
        <v>1334</v>
      </c>
      <c r="B22">
        <v>2</v>
      </c>
      <c r="C22" t="s">
        <v>1376</v>
      </c>
      <c r="D22">
        <v>1</v>
      </c>
      <c r="E22" t="s">
        <v>1324</v>
      </c>
      <c r="F22">
        <v>1</v>
      </c>
      <c r="G22" t="s">
        <v>1360</v>
      </c>
      <c r="H22">
        <v>178</v>
      </c>
      <c r="I22" t="s">
        <v>1175</v>
      </c>
      <c r="J22">
        <v>6</v>
      </c>
      <c r="K22" t="s">
        <v>1432</v>
      </c>
      <c r="L22">
        <v>1</v>
      </c>
      <c r="M22" t="s">
        <v>1426</v>
      </c>
      <c r="N22">
        <v>4</v>
      </c>
      <c r="O22" t="s">
        <v>1411</v>
      </c>
      <c r="P22">
        <v>1</v>
      </c>
      <c r="Q22" t="s">
        <v>1473</v>
      </c>
      <c r="R22">
        <v>8</v>
      </c>
      <c r="S22" t="s">
        <v>1349</v>
      </c>
      <c r="T22">
        <v>1</v>
      </c>
      <c r="U22" t="s">
        <v>1505</v>
      </c>
      <c r="V22">
        <v>8</v>
      </c>
    </row>
    <row r="23" spans="1:22" ht="16.149999999999999" x14ac:dyDescent="0.3">
      <c r="A23" t="s">
        <v>1335</v>
      </c>
      <c r="B23">
        <v>3</v>
      </c>
      <c r="C23" t="s">
        <v>1375</v>
      </c>
      <c r="D23">
        <v>32</v>
      </c>
      <c r="E23" t="s">
        <v>1397</v>
      </c>
      <c r="F23">
        <v>2</v>
      </c>
      <c r="G23" t="s">
        <v>1406</v>
      </c>
      <c r="H23">
        <v>3</v>
      </c>
      <c r="I23" t="s">
        <v>1396</v>
      </c>
      <c r="J23">
        <v>7</v>
      </c>
      <c r="K23" t="s">
        <v>1433</v>
      </c>
      <c r="L23">
        <v>1</v>
      </c>
      <c r="M23" t="s">
        <v>1380</v>
      </c>
      <c r="N23">
        <v>1</v>
      </c>
      <c r="O23" t="s">
        <v>1412</v>
      </c>
      <c r="P23">
        <v>1</v>
      </c>
      <c r="Q23" t="s">
        <v>1426</v>
      </c>
      <c r="R23">
        <v>3</v>
      </c>
      <c r="S23" t="s">
        <v>1461</v>
      </c>
      <c r="T23">
        <v>4</v>
      </c>
      <c r="U23" t="s">
        <v>1380</v>
      </c>
      <c r="V23">
        <v>1</v>
      </c>
    </row>
    <row r="24" spans="1:22" ht="16.149999999999999" x14ac:dyDescent="0.3">
      <c r="A24" t="s">
        <v>1336</v>
      </c>
      <c r="B24">
        <v>2</v>
      </c>
      <c r="C24" t="s">
        <v>1374</v>
      </c>
      <c r="D24">
        <v>5</v>
      </c>
      <c r="E24" t="s">
        <v>1398</v>
      </c>
      <c r="F24">
        <v>1</v>
      </c>
      <c r="G24" t="s">
        <v>1407</v>
      </c>
      <c r="H24">
        <v>3</v>
      </c>
      <c r="I24" t="s">
        <v>1365</v>
      </c>
      <c r="J24">
        <v>44</v>
      </c>
      <c r="K24" t="s">
        <v>1434</v>
      </c>
      <c r="L24">
        <v>2</v>
      </c>
      <c r="M24" t="s">
        <v>1324</v>
      </c>
      <c r="N24">
        <v>10</v>
      </c>
      <c r="O24" t="s">
        <v>1399</v>
      </c>
      <c r="P24">
        <v>1</v>
      </c>
      <c r="Q24" t="s">
        <v>1324</v>
      </c>
      <c r="R24">
        <v>8</v>
      </c>
      <c r="S24" t="s">
        <v>1472</v>
      </c>
      <c r="T24">
        <v>1</v>
      </c>
      <c r="U24" t="s">
        <v>1371</v>
      </c>
      <c r="V24">
        <v>1</v>
      </c>
    </row>
    <row r="25" spans="1:22" ht="16.149999999999999" x14ac:dyDescent="0.3">
      <c r="A25" t="s">
        <v>1337</v>
      </c>
      <c r="B25">
        <v>2</v>
      </c>
      <c r="C25" t="s">
        <v>1373</v>
      </c>
      <c r="D25">
        <v>2</v>
      </c>
      <c r="E25" t="s">
        <v>1370</v>
      </c>
      <c r="F25">
        <v>1</v>
      </c>
      <c r="G25" t="s">
        <v>1408</v>
      </c>
      <c r="H25">
        <v>1</v>
      </c>
      <c r="I25" t="s">
        <v>1407</v>
      </c>
      <c r="J25">
        <v>1</v>
      </c>
      <c r="K25" t="s">
        <v>1333</v>
      </c>
      <c r="L25">
        <v>1</v>
      </c>
      <c r="M25" t="s">
        <v>1371</v>
      </c>
      <c r="N25">
        <v>1</v>
      </c>
      <c r="O25" t="s">
        <v>1364</v>
      </c>
      <c r="P25">
        <v>1</v>
      </c>
      <c r="Q25" t="s">
        <v>1403</v>
      </c>
      <c r="R25">
        <v>1</v>
      </c>
      <c r="S25" t="s">
        <v>1317</v>
      </c>
      <c r="T25">
        <v>1</v>
      </c>
      <c r="U25" t="s">
        <v>1385</v>
      </c>
      <c r="V25">
        <v>2</v>
      </c>
    </row>
    <row r="26" spans="1:22" ht="16.149999999999999" x14ac:dyDescent="0.3">
      <c r="A26" t="s">
        <v>1338</v>
      </c>
      <c r="B26">
        <v>1</v>
      </c>
      <c r="C26" t="s">
        <v>1372</v>
      </c>
      <c r="D26">
        <v>1</v>
      </c>
      <c r="E26" t="s">
        <v>1399</v>
      </c>
      <c r="F26">
        <v>1</v>
      </c>
      <c r="G26" t="s">
        <v>1397</v>
      </c>
      <c r="H26">
        <v>3</v>
      </c>
      <c r="I26" t="s">
        <v>1422</v>
      </c>
      <c r="J26">
        <v>1</v>
      </c>
      <c r="K26" t="s">
        <v>1376</v>
      </c>
      <c r="L26">
        <v>8</v>
      </c>
      <c r="M26" t="s">
        <v>1385</v>
      </c>
      <c r="N26">
        <v>2</v>
      </c>
      <c r="O26" t="s">
        <v>1463</v>
      </c>
      <c r="P26">
        <v>1</v>
      </c>
      <c r="Q26" t="s">
        <v>1409</v>
      </c>
      <c r="R26">
        <v>1</v>
      </c>
      <c r="S26" t="s">
        <v>1518</v>
      </c>
      <c r="T26">
        <v>2</v>
      </c>
      <c r="U26" t="s">
        <v>1506</v>
      </c>
      <c r="V26">
        <v>1</v>
      </c>
    </row>
    <row r="27" spans="1:22" ht="16.149999999999999" x14ac:dyDescent="0.3">
      <c r="A27" t="s">
        <v>1339</v>
      </c>
      <c r="B27">
        <v>1</v>
      </c>
      <c r="C27" t="s">
        <v>1371</v>
      </c>
      <c r="D27">
        <v>1</v>
      </c>
      <c r="G27" t="s">
        <v>1409</v>
      </c>
      <c r="H27">
        <v>2</v>
      </c>
      <c r="I27" t="s">
        <v>1423</v>
      </c>
      <c r="J27">
        <v>1</v>
      </c>
      <c r="K27" t="s">
        <v>1375</v>
      </c>
      <c r="L27">
        <v>66</v>
      </c>
      <c r="M27" t="s">
        <v>1451</v>
      </c>
      <c r="N27">
        <v>1</v>
      </c>
      <c r="O27" t="s">
        <v>1175</v>
      </c>
      <c r="P27">
        <v>255</v>
      </c>
      <c r="Q27" t="s">
        <v>1429</v>
      </c>
      <c r="R27">
        <v>1</v>
      </c>
      <c r="S27" t="s">
        <v>1450</v>
      </c>
      <c r="T27">
        <v>14</v>
      </c>
      <c r="U27" t="s">
        <v>1409</v>
      </c>
      <c r="V27">
        <v>1</v>
      </c>
    </row>
    <row r="28" spans="1:22" ht="16.149999999999999" x14ac:dyDescent="0.3">
      <c r="A28" t="s">
        <v>1340</v>
      </c>
      <c r="B28">
        <v>1</v>
      </c>
      <c r="C28" t="s">
        <v>1351</v>
      </c>
      <c r="D28">
        <v>4</v>
      </c>
      <c r="G28" t="s">
        <v>1410</v>
      </c>
      <c r="H28">
        <v>1</v>
      </c>
      <c r="I28" t="s">
        <v>1409</v>
      </c>
      <c r="J28">
        <v>1</v>
      </c>
      <c r="K28" t="s">
        <v>1374</v>
      </c>
      <c r="L28">
        <v>9</v>
      </c>
      <c r="M28" t="s">
        <v>1370</v>
      </c>
      <c r="N28">
        <v>2</v>
      </c>
      <c r="O28" t="s">
        <v>1396</v>
      </c>
      <c r="P28">
        <v>31</v>
      </c>
      <c r="Q28" t="s">
        <v>1424</v>
      </c>
      <c r="R28">
        <v>1</v>
      </c>
      <c r="S28" t="s">
        <v>1482</v>
      </c>
      <c r="T28">
        <v>3</v>
      </c>
      <c r="U28" t="s">
        <v>1507</v>
      </c>
      <c r="V28">
        <v>1</v>
      </c>
    </row>
    <row r="29" spans="1:22" ht="16.149999999999999" x14ac:dyDescent="0.3">
      <c r="A29" t="s">
        <v>1341</v>
      </c>
      <c r="B29">
        <v>17</v>
      </c>
      <c r="C29" t="s">
        <v>1370</v>
      </c>
      <c r="D29">
        <v>2</v>
      </c>
      <c r="G29" t="s">
        <v>1411</v>
      </c>
      <c r="H29">
        <v>1</v>
      </c>
      <c r="I29" t="s">
        <v>1424</v>
      </c>
      <c r="J29">
        <v>1</v>
      </c>
      <c r="K29" t="s">
        <v>1425</v>
      </c>
      <c r="L29">
        <v>1</v>
      </c>
      <c r="M29" t="s">
        <v>1405</v>
      </c>
      <c r="N29">
        <v>1</v>
      </c>
      <c r="O29" t="s">
        <v>1343</v>
      </c>
      <c r="P29">
        <v>14</v>
      </c>
      <c r="Q29" t="s">
        <v>1370</v>
      </c>
      <c r="R29">
        <v>4</v>
      </c>
      <c r="S29" t="s">
        <v>1324</v>
      </c>
      <c r="T29">
        <v>26</v>
      </c>
      <c r="U29" t="s">
        <v>1370</v>
      </c>
      <c r="V29">
        <v>6</v>
      </c>
    </row>
    <row r="30" spans="1:22" ht="16.149999999999999" x14ac:dyDescent="0.3">
      <c r="A30" t="s">
        <v>1343</v>
      </c>
      <c r="B30">
        <v>3</v>
      </c>
      <c r="C30" t="s">
        <v>1339</v>
      </c>
      <c r="D30">
        <v>2</v>
      </c>
      <c r="G30" t="s">
        <v>1412</v>
      </c>
      <c r="H30">
        <v>1</v>
      </c>
      <c r="I30" t="s">
        <v>1398</v>
      </c>
      <c r="J30">
        <v>1</v>
      </c>
      <c r="K30" t="s">
        <v>1421</v>
      </c>
      <c r="L30">
        <v>2</v>
      </c>
      <c r="M30" t="s">
        <v>1382</v>
      </c>
      <c r="N30">
        <v>8</v>
      </c>
      <c r="O30" t="s">
        <v>1327</v>
      </c>
      <c r="P30">
        <v>2</v>
      </c>
      <c r="Q30" t="s">
        <v>1405</v>
      </c>
      <c r="R30">
        <v>1</v>
      </c>
      <c r="S30" t="s">
        <v>1403</v>
      </c>
      <c r="T30">
        <v>2</v>
      </c>
      <c r="U30" t="s">
        <v>1508</v>
      </c>
      <c r="V30">
        <v>38</v>
      </c>
    </row>
    <row r="31" spans="1:22" ht="16.149999999999999" x14ac:dyDescent="0.3">
      <c r="A31" t="s">
        <v>1342</v>
      </c>
      <c r="B31">
        <v>2</v>
      </c>
      <c r="C31" t="s">
        <v>1369</v>
      </c>
      <c r="D31">
        <v>2</v>
      </c>
      <c r="G31" t="s">
        <v>1413</v>
      </c>
      <c r="H31">
        <v>4</v>
      </c>
      <c r="I31" t="s">
        <v>1370</v>
      </c>
      <c r="J31">
        <v>3</v>
      </c>
      <c r="K31" t="s">
        <v>1436</v>
      </c>
      <c r="L31">
        <v>1</v>
      </c>
      <c r="M31" t="s">
        <v>1369</v>
      </c>
      <c r="N31">
        <v>2</v>
      </c>
      <c r="O31" t="s">
        <v>1516</v>
      </c>
      <c r="P31">
        <v>1</v>
      </c>
      <c r="Q31" t="s">
        <v>1443</v>
      </c>
      <c r="R31">
        <v>1</v>
      </c>
      <c r="S31" t="s">
        <v>1409</v>
      </c>
      <c r="T31">
        <v>2</v>
      </c>
      <c r="U31" t="s">
        <v>1369</v>
      </c>
      <c r="V31">
        <v>4</v>
      </c>
    </row>
    <row r="32" spans="1:22" ht="16.149999999999999" x14ac:dyDescent="0.3">
      <c r="A32" t="s">
        <v>1344</v>
      </c>
      <c r="B32">
        <v>24</v>
      </c>
      <c r="C32" t="s">
        <v>1175</v>
      </c>
      <c r="D32">
        <v>65</v>
      </c>
      <c r="G32" t="s">
        <v>1414</v>
      </c>
      <c r="H32">
        <v>3</v>
      </c>
      <c r="I32" t="s">
        <v>1425</v>
      </c>
      <c r="J32">
        <v>1</v>
      </c>
      <c r="K32" t="s">
        <v>1437</v>
      </c>
      <c r="L32">
        <v>1</v>
      </c>
      <c r="M32" t="s">
        <v>1399</v>
      </c>
      <c r="N32">
        <v>3</v>
      </c>
      <c r="O32" t="s">
        <v>1342</v>
      </c>
      <c r="P32">
        <v>1</v>
      </c>
      <c r="Q32" t="s">
        <v>1382</v>
      </c>
      <c r="R32">
        <v>53</v>
      </c>
      <c r="S32" t="s">
        <v>1429</v>
      </c>
      <c r="T32">
        <v>1</v>
      </c>
      <c r="U32" t="s">
        <v>1509</v>
      </c>
      <c r="V32">
        <v>2</v>
      </c>
    </row>
    <row r="33" spans="1:22" x14ac:dyDescent="0.25">
      <c r="A33" t="s">
        <v>1346</v>
      </c>
      <c r="B33">
        <v>1</v>
      </c>
      <c r="C33" t="s">
        <v>1368</v>
      </c>
      <c r="D33">
        <v>8</v>
      </c>
      <c r="G33" t="s">
        <v>1365</v>
      </c>
      <c r="H33">
        <v>128</v>
      </c>
      <c r="I33" t="s">
        <v>1358</v>
      </c>
      <c r="J33">
        <v>1</v>
      </c>
      <c r="K33" t="s">
        <v>1405</v>
      </c>
      <c r="L33">
        <v>1</v>
      </c>
      <c r="M33" t="s">
        <v>1364</v>
      </c>
      <c r="N33">
        <v>1</v>
      </c>
      <c r="O33" t="s">
        <v>1362</v>
      </c>
      <c r="P33">
        <v>1</v>
      </c>
      <c r="Q33" t="s">
        <v>1369</v>
      </c>
      <c r="R33">
        <v>3</v>
      </c>
      <c r="S33" t="s">
        <v>1370</v>
      </c>
      <c r="T33">
        <v>1</v>
      </c>
      <c r="U33" t="s">
        <v>1364</v>
      </c>
      <c r="V33">
        <v>2</v>
      </c>
    </row>
    <row r="34" spans="1:22" x14ac:dyDescent="0.25">
      <c r="A34" t="s">
        <v>1345</v>
      </c>
      <c r="B34">
        <v>3</v>
      </c>
      <c r="C34" t="s">
        <v>1367</v>
      </c>
      <c r="D34">
        <v>7</v>
      </c>
      <c r="G34" t="s">
        <v>1415</v>
      </c>
      <c r="H34">
        <v>3</v>
      </c>
      <c r="K34" t="s">
        <v>1369</v>
      </c>
      <c r="L34">
        <v>1</v>
      </c>
      <c r="M34" t="s">
        <v>1357</v>
      </c>
      <c r="N34">
        <v>16</v>
      </c>
      <c r="O34" t="s">
        <v>1413</v>
      </c>
      <c r="P34">
        <v>4</v>
      </c>
      <c r="Q34" t="s">
        <v>1412</v>
      </c>
      <c r="R34">
        <v>1</v>
      </c>
      <c r="S34" t="s">
        <v>1483</v>
      </c>
      <c r="T34">
        <v>4</v>
      </c>
      <c r="U34" t="s">
        <v>1485</v>
      </c>
      <c r="V34">
        <v>80</v>
      </c>
    </row>
    <row r="35" spans="1:22" x14ac:dyDescent="0.25">
      <c r="A35" t="s">
        <v>1347</v>
      </c>
      <c r="B35">
        <v>1</v>
      </c>
      <c r="C35" t="s">
        <v>1366</v>
      </c>
      <c r="D35">
        <v>1</v>
      </c>
      <c r="K35" t="s">
        <v>1438</v>
      </c>
      <c r="L35">
        <v>3</v>
      </c>
      <c r="M35" t="s">
        <v>1177</v>
      </c>
      <c r="N35">
        <v>1</v>
      </c>
      <c r="O35" t="s">
        <v>1406</v>
      </c>
      <c r="P35">
        <v>3</v>
      </c>
      <c r="Q35" t="s">
        <v>1357</v>
      </c>
      <c r="R35">
        <v>89</v>
      </c>
      <c r="S35" t="s">
        <v>1443</v>
      </c>
      <c r="T35">
        <v>1</v>
      </c>
      <c r="U35" t="s">
        <v>1463</v>
      </c>
      <c r="V35">
        <v>1</v>
      </c>
    </row>
    <row r="36" spans="1:22" x14ac:dyDescent="0.25">
      <c r="A36" t="s">
        <v>1348</v>
      </c>
      <c r="B36">
        <v>1</v>
      </c>
      <c r="C36" t="s">
        <v>1365</v>
      </c>
      <c r="D36">
        <v>150</v>
      </c>
      <c r="K36" t="s">
        <v>1175</v>
      </c>
      <c r="L36">
        <v>6</v>
      </c>
      <c r="M36" t="s">
        <v>1367</v>
      </c>
      <c r="N36">
        <v>17</v>
      </c>
      <c r="O36" t="s">
        <v>1464</v>
      </c>
      <c r="P36">
        <v>3</v>
      </c>
      <c r="Q36" t="s">
        <v>1177</v>
      </c>
      <c r="R36">
        <v>1</v>
      </c>
      <c r="S36" t="s">
        <v>1484</v>
      </c>
      <c r="T36">
        <v>59</v>
      </c>
      <c r="U36" t="s">
        <v>1419</v>
      </c>
      <c r="V36">
        <v>1</v>
      </c>
    </row>
    <row r="37" spans="1:22" x14ac:dyDescent="0.25">
      <c r="A37" t="s">
        <v>1349</v>
      </c>
      <c r="B37">
        <v>1</v>
      </c>
      <c r="C37" t="s">
        <v>1364</v>
      </c>
      <c r="D37">
        <v>1</v>
      </c>
      <c r="K37" t="s">
        <v>1396</v>
      </c>
      <c r="L37">
        <v>8</v>
      </c>
      <c r="M37" t="s">
        <v>1175</v>
      </c>
      <c r="N37">
        <v>65</v>
      </c>
      <c r="O37" t="s">
        <v>1465</v>
      </c>
      <c r="P37">
        <v>1</v>
      </c>
      <c r="Q37" t="s">
        <v>1419</v>
      </c>
      <c r="R37">
        <v>1</v>
      </c>
      <c r="S37" t="s">
        <v>1369</v>
      </c>
      <c r="T37">
        <v>5</v>
      </c>
      <c r="U37" t="s">
        <v>1175</v>
      </c>
      <c r="V37">
        <v>112</v>
      </c>
    </row>
    <row r="38" spans="1:22" x14ac:dyDescent="0.25">
      <c r="A38" t="s">
        <v>1350</v>
      </c>
      <c r="B38">
        <v>1</v>
      </c>
      <c r="C38" t="s">
        <v>1363</v>
      </c>
      <c r="D38">
        <v>1</v>
      </c>
      <c r="K38" t="s">
        <v>1439</v>
      </c>
      <c r="L38">
        <v>350</v>
      </c>
      <c r="M38" t="s">
        <v>1383</v>
      </c>
      <c r="N38">
        <v>6</v>
      </c>
      <c r="O38" t="s">
        <v>1457</v>
      </c>
      <c r="P38">
        <v>18</v>
      </c>
      <c r="Q38" t="s">
        <v>1175</v>
      </c>
      <c r="R38">
        <v>12</v>
      </c>
      <c r="S38" t="s">
        <v>1411</v>
      </c>
      <c r="T38">
        <v>1</v>
      </c>
      <c r="U38" t="s">
        <v>1510</v>
      </c>
      <c r="V38">
        <v>1</v>
      </c>
    </row>
    <row r="39" spans="1:22" x14ac:dyDescent="0.25">
      <c r="A39" t="s">
        <v>1351</v>
      </c>
      <c r="B39">
        <v>4</v>
      </c>
      <c r="C39" t="s">
        <v>1362</v>
      </c>
      <c r="D39">
        <v>2</v>
      </c>
      <c r="K39" t="s">
        <v>1423</v>
      </c>
      <c r="L39">
        <v>1</v>
      </c>
      <c r="M39" t="s">
        <v>1441</v>
      </c>
      <c r="N39">
        <v>1</v>
      </c>
      <c r="O39" t="s">
        <v>1466</v>
      </c>
      <c r="P39">
        <v>6</v>
      </c>
      <c r="Q39" t="s">
        <v>1441</v>
      </c>
      <c r="R39">
        <v>1</v>
      </c>
      <c r="S39" t="s">
        <v>1412</v>
      </c>
      <c r="T39">
        <v>2</v>
      </c>
      <c r="U39" t="s">
        <v>1368</v>
      </c>
      <c r="V39">
        <v>22</v>
      </c>
    </row>
    <row r="40" spans="1:22" x14ac:dyDescent="0.25">
      <c r="A40" t="s">
        <v>1352</v>
      </c>
      <c r="B40">
        <v>2</v>
      </c>
      <c r="C40" t="s">
        <v>1361</v>
      </c>
      <c r="D40">
        <v>1</v>
      </c>
      <c r="K40" t="s">
        <v>1361</v>
      </c>
      <c r="L40">
        <v>1</v>
      </c>
      <c r="M40" t="s">
        <v>1396</v>
      </c>
      <c r="N40">
        <v>11</v>
      </c>
      <c r="O40" t="s">
        <v>1467</v>
      </c>
      <c r="P40">
        <v>2</v>
      </c>
      <c r="Q40" t="s">
        <v>1396</v>
      </c>
      <c r="R40">
        <v>15</v>
      </c>
      <c r="S40" t="s">
        <v>1399</v>
      </c>
      <c r="T40">
        <v>2</v>
      </c>
      <c r="U40" t="s">
        <v>1511</v>
      </c>
      <c r="V40">
        <v>21</v>
      </c>
    </row>
    <row r="41" spans="1:22" x14ac:dyDescent="0.25">
      <c r="A41" t="s">
        <v>1517</v>
      </c>
      <c r="B41">
        <v>1</v>
      </c>
      <c r="C41" t="s">
        <v>1360</v>
      </c>
      <c r="D41">
        <v>87</v>
      </c>
      <c r="K41" t="s">
        <v>1440</v>
      </c>
      <c r="L41">
        <v>1</v>
      </c>
      <c r="M41" t="s">
        <v>1452</v>
      </c>
      <c r="N41">
        <v>7</v>
      </c>
      <c r="O41" t="s">
        <v>1458</v>
      </c>
      <c r="P41">
        <v>476</v>
      </c>
      <c r="Q41" t="s">
        <v>1367</v>
      </c>
      <c r="R41">
        <v>6</v>
      </c>
      <c r="S41" t="s">
        <v>1485</v>
      </c>
      <c r="T41">
        <v>25</v>
      </c>
      <c r="U41" t="s">
        <v>1381</v>
      </c>
      <c r="V41">
        <v>12</v>
      </c>
    </row>
    <row r="42" spans="1:22" x14ac:dyDescent="0.25">
      <c r="A42" t="s">
        <v>1353</v>
      </c>
      <c r="B42">
        <v>3</v>
      </c>
      <c r="C42" t="s">
        <v>1359</v>
      </c>
      <c r="D42">
        <v>1</v>
      </c>
      <c r="K42" t="s">
        <v>1397</v>
      </c>
      <c r="L42">
        <v>8</v>
      </c>
      <c r="M42" t="s">
        <v>1327</v>
      </c>
      <c r="N42">
        <v>8</v>
      </c>
      <c r="O42" t="s">
        <v>1468</v>
      </c>
      <c r="P42">
        <v>1</v>
      </c>
      <c r="Q42" t="s">
        <v>1327</v>
      </c>
      <c r="R42">
        <v>9</v>
      </c>
      <c r="S42" t="s">
        <v>1486</v>
      </c>
      <c r="T42">
        <v>2</v>
      </c>
      <c r="U42" t="s">
        <v>1328</v>
      </c>
      <c r="V42">
        <v>1</v>
      </c>
    </row>
    <row r="43" spans="1:22" x14ac:dyDescent="0.25">
      <c r="A43" t="s">
        <v>1354</v>
      </c>
      <c r="B43">
        <v>17</v>
      </c>
      <c r="C43" t="s">
        <v>1358</v>
      </c>
      <c r="D43">
        <v>1</v>
      </c>
      <c r="K43" t="s">
        <v>1441</v>
      </c>
      <c r="L43">
        <v>1</v>
      </c>
      <c r="M43" t="s">
        <v>1350</v>
      </c>
      <c r="N43">
        <v>1</v>
      </c>
      <c r="O43" t="s">
        <v>1469</v>
      </c>
      <c r="P43">
        <v>1</v>
      </c>
      <c r="Q43" t="s">
        <v>1350</v>
      </c>
      <c r="R43">
        <v>1</v>
      </c>
      <c r="S43" t="s">
        <v>1175</v>
      </c>
      <c r="T43">
        <v>220</v>
      </c>
      <c r="U43" t="s">
        <v>1420</v>
      </c>
      <c r="V43">
        <v>2</v>
      </c>
    </row>
    <row r="44" spans="1:22" x14ac:dyDescent="0.25">
      <c r="A44" t="s">
        <v>1355</v>
      </c>
      <c r="B44">
        <v>19</v>
      </c>
      <c r="C44" t="s">
        <v>1357</v>
      </c>
      <c r="D44">
        <v>16</v>
      </c>
      <c r="K44" t="s">
        <v>1442</v>
      </c>
      <c r="L44">
        <v>1</v>
      </c>
      <c r="M44" t="s">
        <v>1328</v>
      </c>
      <c r="N44">
        <v>3</v>
      </c>
      <c r="O44" t="s">
        <v>1432</v>
      </c>
      <c r="P44">
        <v>1</v>
      </c>
      <c r="Q44" t="s">
        <v>1516</v>
      </c>
      <c r="R44">
        <v>1</v>
      </c>
      <c r="S44" t="s">
        <v>1487</v>
      </c>
      <c r="T44">
        <v>5</v>
      </c>
      <c r="U44" t="s">
        <v>1342</v>
      </c>
      <c r="V44">
        <v>1</v>
      </c>
    </row>
    <row r="45" spans="1:22" x14ac:dyDescent="0.25">
      <c r="A45" t="s">
        <v>1356</v>
      </c>
      <c r="B45">
        <v>17</v>
      </c>
      <c r="K45" t="s">
        <v>1348</v>
      </c>
      <c r="L45">
        <v>1</v>
      </c>
      <c r="M45" t="s">
        <v>1453</v>
      </c>
      <c r="N45">
        <v>3</v>
      </c>
      <c r="O45" t="s">
        <v>1470</v>
      </c>
      <c r="P45">
        <v>3</v>
      </c>
      <c r="Q45" t="s">
        <v>1328</v>
      </c>
      <c r="R45">
        <v>4</v>
      </c>
      <c r="S45" t="s">
        <v>1488</v>
      </c>
      <c r="T45">
        <v>2</v>
      </c>
      <c r="U45" t="s">
        <v>1362</v>
      </c>
      <c r="V45">
        <v>3</v>
      </c>
    </row>
    <row r="46" spans="1:22" x14ac:dyDescent="0.25">
      <c r="K46" t="s">
        <v>1410</v>
      </c>
      <c r="L46">
        <v>3</v>
      </c>
      <c r="M46" t="s">
        <v>1454</v>
      </c>
      <c r="N46">
        <v>3</v>
      </c>
      <c r="Q46" t="s">
        <v>1420</v>
      </c>
      <c r="R46">
        <v>2</v>
      </c>
      <c r="S46" t="s">
        <v>1452</v>
      </c>
      <c r="T46">
        <v>35</v>
      </c>
      <c r="U46" t="s">
        <v>1512</v>
      </c>
      <c r="V46">
        <v>1</v>
      </c>
    </row>
    <row r="47" spans="1:22" x14ac:dyDescent="0.25">
      <c r="K47" t="s">
        <v>1443</v>
      </c>
      <c r="L47">
        <v>1</v>
      </c>
      <c r="M47" t="s">
        <v>1362</v>
      </c>
      <c r="N47">
        <v>2</v>
      </c>
      <c r="Q47" t="s">
        <v>1430</v>
      </c>
      <c r="R47">
        <v>1</v>
      </c>
      <c r="S47" t="s">
        <v>1489</v>
      </c>
      <c r="T47">
        <v>23</v>
      </c>
      <c r="U47" t="s">
        <v>1425</v>
      </c>
      <c r="V47">
        <v>3</v>
      </c>
    </row>
    <row r="48" spans="1:22" x14ac:dyDescent="0.25">
      <c r="K48" t="s">
        <v>1370</v>
      </c>
      <c r="L48">
        <v>1</v>
      </c>
      <c r="M48" t="s">
        <v>1455</v>
      </c>
      <c r="N48">
        <v>1</v>
      </c>
      <c r="Q48" t="s">
        <v>1431</v>
      </c>
      <c r="R48">
        <v>1</v>
      </c>
      <c r="S48" t="s">
        <v>1327</v>
      </c>
      <c r="T48">
        <v>7</v>
      </c>
      <c r="U48" t="s">
        <v>1378</v>
      </c>
      <c r="V48">
        <v>3</v>
      </c>
    </row>
    <row r="49" spans="11:22" x14ac:dyDescent="0.25">
      <c r="K49" t="s">
        <v>1338</v>
      </c>
      <c r="L49">
        <v>1</v>
      </c>
      <c r="M49" t="s">
        <v>1425</v>
      </c>
      <c r="N49">
        <v>4</v>
      </c>
      <c r="Q49" t="s">
        <v>1464</v>
      </c>
      <c r="R49">
        <v>1</v>
      </c>
      <c r="S49" t="s">
        <v>1350</v>
      </c>
      <c r="T49">
        <v>2</v>
      </c>
      <c r="U49" t="s">
        <v>1422</v>
      </c>
      <c r="V49">
        <v>2</v>
      </c>
    </row>
    <row r="50" spans="11:22" x14ac:dyDescent="0.25">
      <c r="K50" t="s">
        <v>1517</v>
      </c>
      <c r="L50">
        <v>1</v>
      </c>
      <c r="M50" t="s">
        <v>1378</v>
      </c>
      <c r="N50">
        <v>1</v>
      </c>
      <c r="Q50" t="s">
        <v>1425</v>
      </c>
      <c r="R50">
        <v>2</v>
      </c>
      <c r="S50" t="s">
        <v>1516</v>
      </c>
      <c r="T50">
        <v>2</v>
      </c>
      <c r="U50" t="s">
        <v>1387</v>
      </c>
      <c r="V50">
        <v>7</v>
      </c>
    </row>
    <row r="51" spans="11:22" x14ac:dyDescent="0.25">
      <c r="K51" t="s">
        <v>1412</v>
      </c>
      <c r="L51">
        <v>1</v>
      </c>
      <c r="M51" t="s">
        <v>1422</v>
      </c>
      <c r="N51">
        <v>1</v>
      </c>
      <c r="Q51" t="s">
        <v>1378</v>
      </c>
      <c r="R51">
        <v>2</v>
      </c>
      <c r="S51" t="s">
        <v>1328</v>
      </c>
      <c r="T51">
        <v>6</v>
      </c>
      <c r="U51" t="s">
        <v>1456</v>
      </c>
      <c r="V51">
        <v>2</v>
      </c>
    </row>
    <row r="52" spans="11:22" x14ac:dyDescent="0.25">
      <c r="K52" t="s">
        <v>1358</v>
      </c>
      <c r="L52">
        <v>1</v>
      </c>
      <c r="M52" t="s">
        <v>1387</v>
      </c>
      <c r="N52">
        <v>9</v>
      </c>
      <c r="Q52" t="s">
        <v>1422</v>
      </c>
      <c r="R52">
        <v>1</v>
      </c>
      <c r="S52" t="s">
        <v>1342</v>
      </c>
      <c r="T52">
        <v>3</v>
      </c>
      <c r="U52" t="s">
        <v>1376</v>
      </c>
      <c r="V52">
        <v>27</v>
      </c>
    </row>
    <row r="53" spans="11:22" x14ac:dyDescent="0.25">
      <c r="K53" t="s">
        <v>1444</v>
      </c>
      <c r="L53">
        <v>5</v>
      </c>
      <c r="M53" t="s">
        <v>1433</v>
      </c>
      <c r="N53">
        <v>1</v>
      </c>
      <c r="Q53" t="s">
        <v>1474</v>
      </c>
      <c r="R53">
        <v>1</v>
      </c>
      <c r="S53" t="s">
        <v>1454</v>
      </c>
      <c r="T53">
        <v>3</v>
      </c>
      <c r="U53" t="s">
        <v>1513</v>
      </c>
      <c r="V53">
        <v>94</v>
      </c>
    </row>
    <row r="54" spans="11:22" x14ac:dyDescent="0.25">
      <c r="K54" t="s">
        <v>1445</v>
      </c>
      <c r="L54">
        <v>38</v>
      </c>
      <c r="M54" t="s">
        <v>1332</v>
      </c>
      <c r="N54">
        <v>1</v>
      </c>
      <c r="Q54" t="s">
        <v>1434</v>
      </c>
      <c r="R54">
        <v>2</v>
      </c>
      <c r="S54" t="s">
        <v>1430</v>
      </c>
      <c r="T54">
        <v>1</v>
      </c>
      <c r="U54" t="s">
        <v>1514</v>
      </c>
      <c r="V54">
        <v>7</v>
      </c>
    </row>
    <row r="55" spans="11:22" x14ac:dyDescent="0.25">
      <c r="K55" t="s">
        <v>1446</v>
      </c>
      <c r="L55">
        <v>2</v>
      </c>
      <c r="M55" t="s">
        <v>1456</v>
      </c>
      <c r="N55">
        <v>2</v>
      </c>
      <c r="Q55" t="s">
        <v>1333</v>
      </c>
      <c r="R55">
        <v>1</v>
      </c>
      <c r="S55" t="s">
        <v>1490</v>
      </c>
      <c r="T55">
        <v>4</v>
      </c>
      <c r="U55" t="s">
        <v>1476</v>
      </c>
      <c r="V55">
        <v>1</v>
      </c>
    </row>
    <row r="56" spans="11:22" x14ac:dyDescent="0.25">
      <c r="K56" t="s">
        <v>1447</v>
      </c>
      <c r="L56">
        <v>18</v>
      </c>
      <c r="M56" t="s">
        <v>1333</v>
      </c>
      <c r="N56">
        <v>2</v>
      </c>
      <c r="Q56" t="s">
        <v>1334</v>
      </c>
      <c r="R56">
        <v>17</v>
      </c>
      <c r="S56" t="s">
        <v>1431</v>
      </c>
      <c r="T56">
        <v>1</v>
      </c>
      <c r="U56" t="s">
        <v>1515</v>
      </c>
      <c r="V56">
        <v>3</v>
      </c>
    </row>
    <row r="57" spans="11:22" x14ac:dyDescent="0.25">
      <c r="K57" t="s">
        <v>1448</v>
      </c>
      <c r="L57">
        <v>14</v>
      </c>
      <c r="M57" t="s">
        <v>1457</v>
      </c>
      <c r="N57">
        <v>3</v>
      </c>
      <c r="Q57" t="s">
        <v>1475</v>
      </c>
      <c r="R57">
        <v>125</v>
      </c>
      <c r="S57" t="s">
        <v>1330</v>
      </c>
      <c r="T57">
        <v>1</v>
      </c>
      <c r="U57" t="s">
        <v>1361</v>
      </c>
      <c r="V57">
        <v>1</v>
      </c>
    </row>
    <row r="58" spans="11:22" x14ac:dyDescent="0.25">
      <c r="M58" t="s">
        <v>1375</v>
      </c>
      <c r="N58">
        <v>35</v>
      </c>
      <c r="Q58" t="s">
        <v>1467</v>
      </c>
      <c r="R58">
        <v>10</v>
      </c>
      <c r="S58" t="s">
        <v>1406</v>
      </c>
      <c r="T58">
        <v>3</v>
      </c>
      <c r="U58" t="s">
        <v>1458</v>
      </c>
      <c r="V58">
        <v>385</v>
      </c>
    </row>
    <row r="59" spans="11:22" x14ac:dyDescent="0.25">
      <c r="M59" t="s">
        <v>1374</v>
      </c>
      <c r="N59">
        <v>7</v>
      </c>
      <c r="Q59" t="s">
        <v>1476</v>
      </c>
      <c r="R59">
        <v>2</v>
      </c>
      <c r="S59" t="s">
        <v>1407</v>
      </c>
      <c r="T59">
        <v>3</v>
      </c>
      <c r="U59" t="s">
        <v>1468</v>
      </c>
      <c r="V59">
        <v>1</v>
      </c>
    </row>
    <row r="60" spans="11:22" x14ac:dyDescent="0.25">
      <c r="M60" t="s">
        <v>1379</v>
      </c>
      <c r="N60">
        <v>3</v>
      </c>
      <c r="Q60" t="s">
        <v>1442</v>
      </c>
      <c r="R60">
        <v>1</v>
      </c>
      <c r="S60" t="s">
        <v>1425</v>
      </c>
      <c r="T60">
        <v>3</v>
      </c>
      <c r="U60" t="s">
        <v>1358</v>
      </c>
      <c r="V60">
        <v>2</v>
      </c>
    </row>
    <row r="61" spans="11:22" x14ac:dyDescent="0.25">
      <c r="M61" t="s">
        <v>1361</v>
      </c>
      <c r="N61">
        <v>1</v>
      </c>
      <c r="Q61" t="s">
        <v>1361</v>
      </c>
      <c r="R61">
        <v>1</v>
      </c>
      <c r="S61" t="s">
        <v>1387</v>
      </c>
      <c r="T61">
        <v>2</v>
      </c>
      <c r="U61" t="s">
        <v>1432</v>
      </c>
      <c r="V61">
        <v>1</v>
      </c>
    </row>
    <row r="62" spans="11:22" x14ac:dyDescent="0.25">
      <c r="M62" t="s">
        <v>1348</v>
      </c>
      <c r="N62">
        <v>1</v>
      </c>
      <c r="Q62" t="s">
        <v>1348</v>
      </c>
      <c r="R62">
        <v>1</v>
      </c>
      <c r="S62" t="s">
        <v>1491</v>
      </c>
      <c r="T62">
        <v>2</v>
      </c>
    </row>
    <row r="63" spans="11:22" x14ac:dyDescent="0.25">
      <c r="M63" t="s">
        <v>1458</v>
      </c>
      <c r="N63">
        <v>87</v>
      </c>
      <c r="Q63" t="s">
        <v>1354</v>
      </c>
      <c r="R63">
        <v>38</v>
      </c>
      <c r="S63" t="s">
        <v>1332</v>
      </c>
      <c r="T63">
        <v>3</v>
      </c>
    </row>
    <row r="64" spans="11:22" x14ac:dyDescent="0.25">
      <c r="M64" t="s">
        <v>1354</v>
      </c>
      <c r="N64">
        <v>17</v>
      </c>
      <c r="Q64" t="s">
        <v>1477</v>
      </c>
      <c r="R64">
        <v>3</v>
      </c>
      <c r="S64" t="s">
        <v>1435</v>
      </c>
      <c r="T64">
        <v>4</v>
      </c>
    </row>
    <row r="65" spans="13:20" x14ac:dyDescent="0.25">
      <c r="M65" t="s">
        <v>1355</v>
      </c>
      <c r="N65">
        <v>19</v>
      </c>
      <c r="Q65" t="s">
        <v>1338</v>
      </c>
      <c r="R65">
        <v>1</v>
      </c>
      <c r="S65" t="s">
        <v>1492</v>
      </c>
      <c r="T65">
        <v>11</v>
      </c>
    </row>
    <row r="66" spans="13:20" x14ac:dyDescent="0.25">
      <c r="M66" t="s">
        <v>1338</v>
      </c>
      <c r="N66">
        <v>1</v>
      </c>
      <c r="Q66" t="s">
        <v>1358</v>
      </c>
      <c r="R66">
        <v>2</v>
      </c>
      <c r="S66" t="s">
        <v>1493</v>
      </c>
      <c r="T66">
        <v>72</v>
      </c>
    </row>
    <row r="67" spans="13:20" x14ac:dyDescent="0.25">
      <c r="M67" t="s">
        <v>1358</v>
      </c>
      <c r="N67">
        <v>1</v>
      </c>
      <c r="Q67" t="s">
        <v>1432</v>
      </c>
      <c r="R67">
        <v>1</v>
      </c>
      <c r="S67" t="s">
        <v>1467</v>
      </c>
      <c r="T67">
        <v>12</v>
      </c>
    </row>
    <row r="68" spans="13:20" x14ac:dyDescent="0.25">
      <c r="M68" t="s">
        <v>1346</v>
      </c>
      <c r="N68">
        <v>1</v>
      </c>
      <c r="Q68" t="s">
        <v>1446</v>
      </c>
      <c r="R68">
        <v>2</v>
      </c>
      <c r="S68" t="s">
        <v>1494</v>
      </c>
      <c r="T68">
        <v>1</v>
      </c>
    </row>
    <row r="69" spans="13:20" x14ac:dyDescent="0.25">
      <c r="S69" t="s">
        <v>1442</v>
      </c>
      <c r="T69">
        <v>1</v>
      </c>
    </row>
    <row r="70" spans="13:20" x14ac:dyDescent="0.25">
      <c r="S70" t="s">
        <v>1361</v>
      </c>
      <c r="T70">
        <v>1</v>
      </c>
    </row>
    <row r="71" spans="13:20" x14ac:dyDescent="0.25">
      <c r="S71" t="s">
        <v>1348</v>
      </c>
      <c r="T71">
        <v>2</v>
      </c>
    </row>
    <row r="72" spans="13:20" x14ac:dyDescent="0.25">
      <c r="S72" t="s">
        <v>1354</v>
      </c>
      <c r="T72">
        <v>178</v>
      </c>
    </row>
    <row r="73" spans="13:20" x14ac:dyDescent="0.25">
      <c r="S73" t="s">
        <v>1495</v>
      </c>
      <c r="T73">
        <v>55</v>
      </c>
    </row>
    <row r="74" spans="13:20" x14ac:dyDescent="0.25">
      <c r="S74" t="s">
        <v>1355</v>
      </c>
      <c r="T74">
        <v>19</v>
      </c>
    </row>
    <row r="75" spans="13:20" x14ac:dyDescent="0.25">
      <c r="S75" t="s">
        <v>1496</v>
      </c>
      <c r="T75">
        <v>4</v>
      </c>
    </row>
    <row r="76" spans="13:20" x14ac:dyDescent="0.25">
      <c r="S76" t="s">
        <v>1338</v>
      </c>
      <c r="T76">
        <v>2</v>
      </c>
    </row>
    <row r="77" spans="13:20" x14ac:dyDescent="0.25">
      <c r="S77" t="s">
        <v>1358</v>
      </c>
      <c r="T77">
        <v>1</v>
      </c>
    </row>
    <row r="78" spans="13:20" x14ac:dyDescent="0.25">
      <c r="S78" t="s">
        <v>1432</v>
      </c>
      <c r="T78">
        <v>1</v>
      </c>
    </row>
    <row r="79" spans="13:20" x14ac:dyDescent="0.25">
      <c r="S79" t="s">
        <v>1346</v>
      </c>
      <c r="T79">
        <v>1</v>
      </c>
    </row>
    <row r="80" spans="13:20" x14ac:dyDescent="0.25">
      <c r="S80" t="s">
        <v>1470</v>
      </c>
      <c r="T8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opLeftCell="G94" workbookViewId="0">
      <selection activeCell="I59" sqref="I59:M103"/>
    </sheetView>
  </sheetViews>
  <sheetFormatPr defaultRowHeight="16.5" x14ac:dyDescent="0.25"/>
  <cols>
    <col min="22" max="22" width="12.25" bestFit="1" customWidth="1"/>
  </cols>
  <sheetData>
    <row r="1" spans="1:15" ht="17.25" thickBot="1" x14ac:dyDescent="0.3">
      <c r="A1" s="10" t="s">
        <v>75</v>
      </c>
      <c r="B1" s="58" t="s">
        <v>76</v>
      </c>
      <c r="C1" s="58" t="s">
        <v>77</v>
      </c>
      <c r="D1" s="78" t="s">
        <v>318</v>
      </c>
      <c r="E1" s="58" t="s">
        <v>319</v>
      </c>
      <c r="F1" s="10" t="s">
        <v>78</v>
      </c>
      <c r="G1" s="10" t="s">
        <v>79</v>
      </c>
      <c r="H1" s="10" t="s">
        <v>269</v>
      </c>
    </row>
    <row r="2" spans="1:15" ht="17.25" thickBot="1" x14ac:dyDescent="0.3">
      <c r="A2" s="10" t="s">
        <v>140</v>
      </c>
      <c r="B2" s="70">
        <v>42842</v>
      </c>
      <c r="C2" s="72">
        <v>33</v>
      </c>
      <c r="D2" s="79" t="s">
        <v>8</v>
      </c>
      <c r="E2" s="71" t="s">
        <v>10</v>
      </c>
      <c r="F2" s="53" t="s">
        <v>299</v>
      </c>
      <c r="G2" s="10"/>
      <c r="H2" s="49" t="s">
        <v>272</v>
      </c>
    </row>
    <row r="3" spans="1:15" ht="17.25" thickBot="1" x14ac:dyDescent="0.3">
      <c r="A3" s="10" t="s">
        <v>140</v>
      </c>
      <c r="B3" s="19">
        <v>42842</v>
      </c>
      <c r="C3" s="9">
        <v>30</v>
      </c>
      <c r="D3" s="13" t="s">
        <v>144</v>
      </c>
      <c r="E3" s="7" t="s">
        <v>145</v>
      </c>
      <c r="F3" s="53" t="s">
        <v>299</v>
      </c>
      <c r="G3" s="10"/>
      <c r="H3" s="49" t="s">
        <v>272</v>
      </c>
    </row>
    <row r="4" spans="1:15" ht="17.25" thickBot="1" x14ac:dyDescent="0.3">
      <c r="A4" s="10" t="s">
        <v>140</v>
      </c>
      <c r="B4" s="19">
        <v>42857</v>
      </c>
      <c r="C4" s="9">
        <v>3</v>
      </c>
      <c r="D4" s="13" t="s">
        <v>99</v>
      </c>
      <c r="E4" s="7" t="s">
        <v>114</v>
      </c>
      <c r="F4" s="53" t="s">
        <v>299</v>
      </c>
      <c r="G4" s="10"/>
      <c r="H4" s="49" t="s">
        <v>273</v>
      </c>
    </row>
    <row r="5" spans="1:15" ht="17.25" thickBot="1" x14ac:dyDescent="0.3">
      <c r="A5" s="10" t="s">
        <v>140</v>
      </c>
      <c r="B5" s="19">
        <v>42857</v>
      </c>
      <c r="C5" s="9">
        <v>4</v>
      </c>
      <c r="D5" s="13" t="s">
        <v>8</v>
      </c>
      <c r="E5" s="7" t="s">
        <v>3</v>
      </c>
      <c r="F5" s="53" t="s">
        <v>299</v>
      </c>
      <c r="G5" s="10"/>
      <c r="H5" s="49" t="s">
        <v>273</v>
      </c>
    </row>
    <row r="6" spans="1:15" ht="17.25" thickBot="1" x14ac:dyDescent="0.3">
      <c r="A6" s="10" t="s">
        <v>140</v>
      </c>
      <c r="B6" s="19">
        <v>42857</v>
      </c>
      <c r="C6" s="9">
        <v>1</v>
      </c>
      <c r="D6" s="13" t="s">
        <v>99</v>
      </c>
      <c r="E6" s="7" t="s">
        <v>146</v>
      </c>
      <c r="F6" s="53" t="s">
        <v>299</v>
      </c>
      <c r="G6" s="10"/>
      <c r="H6" s="49" t="s">
        <v>273</v>
      </c>
    </row>
    <row r="7" spans="1:15" ht="17.25" thickBot="1" x14ac:dyDescent="0.3">
      <c r="A7" s="10" t="s">
        <v>140</v>
      </c>
      <c r="B7" s="19">
        <v>42857</v>
      </c>
      <c r="C7" s="9">
        <v>11</v>
      </c>
      <c r="D7" s="13" t="s">
        <v>99</v>
      </c>
      <c r="E7" s="7" t="s">
        <v>1</v>
      </c>
      <c r="F7" s="53" t="s">
        <v>299</v>
      </c>
      <c r="G7" s="10"/>
      <c r="H7" s="49" t="s">
        <v>273</v>
      </c>
    </row>
    <row r="8" spans="1:15" ht="17.25" thickBot="1" x14ac:dyDescent="0.3">
      <c r="A8" s="10" t="s">
        <v>140</v>
      </c>
      <c r="B8" s="4">
        <v>42867</v>
      </c>
      <c r="C8" s="9">
        <v>2</v>
      </c>
      <c r="D8" s="5" t="s">
        <v>0</v>
      </c>
      <c r="E8" s="7" t="s">
        <v>5</v>
      </c>
      <c r="F8" s="53" t="s">
        <v>299</v>
      </c>
      <c r="G8" s="10"/>
      <c r="H8" s="49" t="s">
        <v>277</v>
      </c>
    </row>
    <row r="9" spans="1:15" ht="17.25" thickBot="1" x14ac:dyDescent="0.3">
      <c r="A9" s="10" t="s">
        <v>140</v>
      </c>
      <c r="B9" s="4">
        <v>42867</v>
      </c>
      <c r="C9" s="9">
        <v>4</v>
      </c>
      <c r="D9" s="5" t="s">
        <v>0</v>
      </c>
      <c r="E9" s="7" t="s">
        <v>112</v>
      </c>
      <c r="F9" s="53" t="s">
        <v>299</v>
      </c>
      <c r="G9" s="10"/>
      <c r="H9" s="49" t="s">
        <v>277</v>
      </c>
      <c r="J9" t="s">
        <v>527</v>
      </c>
      <c r="K9" t="s">
        <v>579</v>
      </c>
      <c r="M9" t="s">
        <v>615</v>
      </c>
    </row>
    <row r="10" spans="1:15" ht="17.25" thickBot="1" x14ac:dyDescent="0.3">
      <c r="A10" s="10" t="s">
        <v>140</v>
      </c>
      <c r="B10" s="4">
        <v>42867</v>
      </c>
      <c r="C10" s="9">
        <v>1</v>
      </c>
      <c r="D10" s="5" t="s">
        <v>0</v>
      </c>
      <c r="E10" s="7" t="s">
        <v>4</v>
      </c>
      <c r="F10" s="53" t="s">
        <v>299</v>
      </c>
      <c r="G10" s="10"/>
      <c r="H10" s="49" t="s">
        <v>277</v>
      </c>
      <c r="J10" t="s">
        <v>530</v>
      </c>
      <c r="K10">
        <v>4</v>
      </c>
      <c r="M10" t="s">
        <v>616</v>
      </c>
      <c r="N10">
        <v>11</v>
      </c>
      <c r="O10">
        <v>327</v>
      </c>
    </row>
    <row r="11" spans="1:15" ht="17.25" thickBot="1" x14ac:dyDescent="0.3">
      <c r="A11" s="10" t="s">
        <v>140</v>
      </c>
      <c r="B11" s="4">
        <v>42867</v>
      </c>
      <c r="C11" s="9">
        <v>30</v>
      </c>
      <c r="D11" s="5" t="s">
        <v>0</v>
      </c>
      <c r="E11" s="7" t="s">
        <v>1</v>
      </c>
      <c r="F11" s="53" t="s">
        <v>299</v>
      </c>
      <c r="G11" s="10"/>
      <c r="H11" s="49" t="s">
        <v>277</v>
      </c>
      <c r="J11" t="s">
        <v>531</v>
      </c>
      <c r="K11">
        <v>1</v>
      </c>
      <c r="M11" t="s">
        <v>617</v>
      </c>
      <c r="N11">
        <v>20</v>
      </c>
      <c r="O11">
        <v>58</v>
      </c>
    </row>
    <row r="12" spans="1:15" ht="17.25" thickBot="1" x14ac:dyDescent="0.3">
      <c r="A12" s="10" t="s">
        <v>140</v>
      </c>
      <c r="B12" s="4">
        <v>42867</v>
      </c>
      <c r="C12" s="9">
        <v>1</v>
      </c>
      <c r="D12" s="5" t="s">
        <v>0</v>
      </c>
      <c r="E12" s="7" t="s">
        <v>147</v>
      </c>
      <c r="F12" s="53" t="s">
        <v>299</v>
      </c>
      <c r="G12" s="10"/>
      <c r="H12" s="49" t="s">
        <v>277</v>
      </c>
      <c r="J12" t="s">
        <v>580</v>
      </c>
      <c r="K12">
        <v>1</v>
      </c>
      <c r="M12" t="s">
        <v>618</v>
      </c>
      <c r="N12">
        <v>8</v>
      </c>
      <c r="O12">
        <v>92</v>
      </c>
    </row>
    <row r="13" spans="1:15" ht="17.25" thickBot="1" x14ac:dyDescent="0.3">
      <c r="A13" s="10" t="s">
        <v>140</v>
      </c>
      <c r="B13" s="4">
        <v>42812</v>
      </c>
      <c r="C13" s="2">
        <v>1</v>
      </c>
      <c r="D13" s="5" t="s">
        <v>0</v>
      </c>
      <c r="E13" s="5" t="s">
        <v>526</v>
      </c>
      <c r="F13" s="54" t="s">
        <v>299</v>
      </c>
      <c r="G13" s="10"/>
      <c r="H13" s="49" t="s">
        <v>270</v>
      </c>
      <c r="J13" t="s">
        <v>595</v>
      </c>
      <c r="K13">
        <v>1</v>
      </c>
      <c r="M13" t="s">
        <v>619</v>
      </c>
      <c r="N13">
        <v>3</v>
      </c>
      <c r="O13" s="51">
        <v>3</v>
      </c>
    </row>
    <row r="14" spans="1:15" ht="17.25" thickBot="1" x14ac:dyDescent="0.3">
      <c r="A14" s="10" t="s">
        <v>140</v>
      </c>
      <c r="B14" s="4">
        <v>42812</v>
      </c>
      <c r="C14" s="2">
        <v>4</v>
      </c>
      <c r="D14" s="5" t="s">
        <v>0</v>
      </c>
      <c r="E14" s="5" t="s">
        <v>50</v>
      </c>
      <c r="F14" s="54" t="s">
        <v>299</v>
      </c>
      <c r="G14" s="10"/>
      <c r="H14" s="49" t="s">
        <v>270</v>
      </c>
      <c r="J14" t="s">
        <v>582</v>
      </c>
      <c r="K14">
        <v>3</v>
      </c>
    </row>
    <row r="15" spans="1:15" ht="17.25" thickBot="1" x14ac:dyDescent="0.3">
      <c r="A15" s="10" t="s">
        <v>140</v>
      </c>
      <c r="B15" s="4">
        <v>42812</v>
      </c>
      <c r="C15" s="2">
        <v>2</v>
      </c>
      <c r="D15" s="5" t="s">
        <v>0</v>
      </c>
      <c r="E15" s="5" t="s">
        <v>49</v>
      </c>
      <c r="F15" s="54" t="s">
        <v>299</v>
      </c>
      <c r="G15" s="10"/>
      <c r="H15" s="49" t="s">
        <v>270</v>
      </c>
      <c r="J15" t="s">
        <v>583</v>
      </c>
      <c r="K15">
        <v>2</v>
      </c>
    </row>
    <row r="16" spans="1:15" ht="17.25" thickBot="1" x14ac:dyDescent="0.3">
      <c r="A16" s="10" t="s">
        <v>140</v>
      </c>
      <c r="B16" s="4">
        <v>42812</v>
      </c>
      <c r="C16" s="2">
        <v>1</v>
      </c>
      <c r="D16" s="5" t="s">
        <v>0</v>
      </c>
      <c r="E16" s="5" t="s">
        <v>17</v>
      </c>
      <c r="F16" s="54" t="s">
        <v>299</v>
      </c>
      <c r="G16" s="10"/>
      <c r="H16" s="49" t="s">
        <v>270</v>
      </c>
      <c r="J16" t="s">
        <v>584</v>
      </c>
      <c r="K16">
        <v>7</v>
      </c>
    </row>
    <row r="17" spans="1:11" ht="17.25" thickBot="1" x14ac:dyDescent="0.3">
      <c r="A17" s="10" t="s">
        <v>140</v>
      </c>
      <c r="B17" s="4">
        <v>42812</v>
      </c>
      <c r="C17" s="2">
        <v>1</v>
      </c>
      <c r="D17" s="5" t="s">
        <v>0</v>
      </c>
      <c r="E17" s="5" t="s">
        <v>143</v>
      </c>
      <c r="F17" s="54" t="s">
        <v>299</v>
      </c>
      <c r="G17" s="10"/>
      <c r="H17" s="49" t="s">
        <v>270</v>
      </c>
      <c r="J17" t="s">
        <v>585</v>
      </c>
      <c r="K17">
        <v>2</v>
      </c>
    </row>
    <row r="18" spans="1:11" ht="17.25" thickBot="1" x14ac:dyDescent="0.3">
      <c r="A18" s="28" t="s">
        <v>140</v>
      </c>
      <c r="B18" s="19">
        <v>42825</v>
      </c>
      <c r="C18" s="9">
        <v>3</v>
      </c>
      <c r="D18" s="37" t="s">
        <v>119</v>
      </c>
      <c r="E18" s="36" t="s">
        <v>120</v>
      </c>
      <c r="F18" s="53" t="s">
        <v>299</v>
      </c>
      <c r="G18" s="28"/>
      <c r="H18" s="49" t="s">
        <v>271</v>
      </c>
      <c r="J18" t="s">
        <v>537</v>
      </c>
      <c r="K18">
        <v>12</v>
      </c>
    </row>
    <row r="19" spans="1:11" ht="17.25" thickBot="1" x14ac:dyDescent="0.3">
      <c r="A19" s="28" t="s">
        <v>140</v>
      </c>
      <c r="B19" s="19">
        <v>42825</v>
      </c>
      <c r="C19" s="9">
        <v>1</v>
      </c>
      <c r="D19" s="37" t="s">
        <v>119</v>
      </c>
      <c r="E19" s="36" t="s">
        <v>149</v>
      </c>
      <c r="F19" s="53" t="s">
        <v>299</v>
      </c>
      <c r="G19" s="28"/>
      <c r="H19" s="49" t="s">
        <v>271</v>
      </c>
      <c r="J19" t="s">
        <v>586</v>
      </c>
      <c r="K19">
        <v>6</v>
      </c>
    </row>
    <row r="20" spans="1:11" ht="17.25" thickBot="1" x14ac:dyDescent="0.3">
      <c r="A20" s="10" t="s">
        <v>140</v>
      </c>
      <c r="B20" s="4">
        <v>42881</v>
      </c>
      <c r="C20" s="2">
        <v>1</v>
      </c>
      <c r="D20" s="5" t="s">
        <v>0</v>
      </c>
      <c r="E20" s="5" t="s">
        <v>57</v>
      </c>
      <c r="F20" s="54" t="s">
        <v>299</v>
      </c>
      <c r="G20" s="10"/>
      <c r="H20" s="49" t="s">
        <v>274</v>
      </c>
      <c r="J20" t="s">
        <v>587</v>
      </c>
      <c r="K20">
        <v>2</v>
      </c>
    </row>
    <row r="21" spans="1:11" ht="17.25" thickBot="1" x14ac:dyDescent="0.3">
      <c r="A21" s="10" t="s">
        <v>140</v>
      </c>
      <c r="B21" s="4">
        <v>42881</v>
      </c>
      <c r="C21" s="2">
        <v>1</v>
      </c>
      <c r="D21" s="5" t="s">
        <v>0</v>
      </c>
      <c r="E21" s="5" t="s">
        <v>58</v>
      </c>
      <c r="F21" s="54" t="s">
        <v>299</v>
      </c>
      <c r="G21" s="10"/>
      <c r="H21" s="49" t="s">
        <v>274</v>
      </c>
      <c r="J21" t="s">
        <v>588</v>
      </c>
      <c r="K21">
        <v>1</v>
      </c>
    </row>
    <row r="22" spans="1:11" ht="17.25" thickBot="1" x14ac:dyDescent="0.3">
      <c r="A22" s="10" t="s">
        <v>140</v>
      </c>
      <c r="B22" s="4">
        <v>42881</v>
      </c>
      <c r="C22" s="2">
        <v>5</v>
      </c>
      <c r="D22" s="5" t="s">
        <v>0</v>
      </c>
      <c r="E22" s="5" t="s">
        <v>17</v>
      </c>
      <c r="F22" s="54" t="s">
        <v>299</v>
      </c>
      <c r="G22" s="10"/>
      <c r="H22" s="49" t="s">
        <v>274</v>
      </c>
      <c r="J22" t="s">
        <v>589</v>
      </c>
      <c r="K22">
        <v>3</v>
      </c>
    </row>
    <row r="23" spans="1:11" ht="17.25" thickBot="1" x14ac:dyDescent="0.3">
      <c r="A23" s="10" t="s">
        <v>140</v>
      </c>
      <c r="B23" s="4">
        <v>42881</v>
      </c>
      <c r="C23" s="2">
        <v>1</v>
      </c>
      <c r="D23" s="5" t="s">
        <v>0</v>
      </c>
      <c r="E23" s="5" t="s">
        <v>55</v>
      </c>
      <c r="F23" s="54" t="s">
        <v>303</v>
      </c>
      <c r="G23" s="10"/>
      <c r="H23" s="49" t="s">
        <v>274</v>
      </c>
      <c r="J23" t="s">
        <v>590</v>
      </c>
      <c r="K23">
        <v>1</v>
      </c>
    </row>
    <row r="24" spans="1:11" ht="17.25" thickBot="1" x14ac:dyDescent="0.3">
      <c r="A24" s="10" t="s">
        <v>140</v>
      </c>
      <c r="B24" s="4">
        <v>42881</v>
      </c>
      <c r="C24" s="2">
        <v>1</v>
      </c>
      <c r="D24" s="5" t="s">
        <v>0</v>
      </c>
      <c r="E24" s="5" t="s">
        <v>56</v>
      </c>
      <c r="F24" s="53" t="s">
        <v>305</v>
      </c>
      <c r="G24" s="10"/>
      <c r="H24" s="49" t="s">
        <v>274</v>
      </c>
      <c r="J24" t="s">
        <v>543</v>
      </c>
      <c r="K24">
        <v>3</v>
      </c>
    </row>
    <row r="25" spans="1:11" ht="17.25" thickBot="1" x14ac:dyDescent="0.3">
      <c r="A25" s="10" t="s">
        <v>140</v>
      </c>
      <c r="B25" s="4">
        <v>42912</v>
      </c>
      <c r="C25" s="2">
        <v>2</v>
      </c>
      <c r="D25" s="5" t="s">
        <v>0</v>
      </c>
      <c r="E25" s="5" t="s">
        <v>40</v>
      </c>
      <c r="F25" s="53" t="s">
        <v>299</v>
      </c>
      <c r="G25" s="10"/>
      <c r="H25" s="49" t="s">
        <v>276</v>
      </c>
      <c r="J25" t="s">
        <v>591</v>
      </c>
      <c r="K25">
        <v>7</v>
      </c>
    </row>
    <row r="26" spans="1:11" ht="17.25" thickBot="1" x14ac:dyDescent="0.3">
      <c r="A26" s="10" t="s">
        <v>140</v>
      </c>
      <c r="B26" s="4">
        <v>42912</v>
      </c>
      <c r="C26" s="2">
        <v>3</v>
      </c>
      <c r="D26" s="5" t="s">
        <v>0</v>
      </c>
      <c r="E26" s="5" t="s">
        <v>60</v>
      </c>
      <c r="F26" s="53" t="s">
        <v>299</v>
      </c>
      <c r="G26" s="10"/>
      <c r="H26" s="49" t="s">
        <v>276</v>
      </c>
      <c r="J26" t="s">
        <v>592</v>
      </c>
      <c r="K26">
        <v>1</v>
      </c>
    </row>
    <row r="27" spans="1:11" ht="17.25" thickBot="1" x14ac:dyDescent="0.3">
      <c r="A27" s="10" t="s">
        <v>140</v>
      </c>
      <c r="B27" s="4">
        <v>42912</v>
      </c>
      <c r="C27" s="2">
        <v>65</v>
      </c>
      <c r="D27" s="5" t="s">
        <v>0</v>
      </c>
      <c r="E27" s="5" t="s">
        <v>17</v>
      </c>
      <c r="F27" s="53" t="s">
        <v>299</v>
      </c>
      <c r="G27" s="10"/>
      <c r="H27" s="49" t="s">
        <v>276</v>
      </c>
      <c r="J27" t="s">
        <v>593</v>
      </c>
      <c r="K27">
        <v>1</v>
      </c>
    </row>
    <row r="28" spans="1:11" ht="17.25" thickBot="1" x14ac:dyDescent="0.3">
      <c r="A28" s="10" t="s">
        <v>140</v>
      </c>
      <c r="B28" s="4">
        <v>42912</v>
      </c>
      <c r="C28" s="2">
        <v>1</v>
      </c>
      <c r="D28" s="5" t="s">
        <v>0</v>
      </c>
      <c r="E28" s="5" t="s">
        <v>61</v>
      </c>
      <c r="F28" s="53" t="s">
        <v>299</v>
      </c>
      <c r="G28" s="10"/>
      <c r="H28" s="49" t="s">
        <v>276</v>
      </c>
      <c r="J28" t="s">
        <v>594</v>
      </c>
      <c r="K28">
        <v>1</v>
      </c>
    </row>
    <row r="29" spans="1:11" ht="17.25" thickBot="1" x14ac:dyDescent="0.3">
      <c r="A29" s="10" t="s">
        <v>140</v>
      </c>
      <c r="B29" s="4">
        <v>42894</v>
      </c>
      <c r="C29" s="2">
        <v>1</v>
      </c>
      <c r="D29" s="5" t="s">
        <v>0</v>
      </c>
      <c r="E29" s="5" t="s">
        <v>57</v>
      </c>
      <c r="F29" s="54" t="s">
        <v>299</v>
      </c>
      <c r="G29" s="10"/>
      <c r="H29" s="49" t="s">
        <v>275</v>
      </c>
      <c r="J29" t="s">
        <v>581</v>
      </c>
      <c r="K29">
        <v>3</v>
      </c>
    </row>
    <row r="30" spans="1:11" ht="17.25" thickBot="1" x14ac:dyDescent="0.3">
      <c r="A30" s="10" t="s">
        <v>140</v>
      </c>
      <c r="B30" s="4">
        <v>42894</v>
      </c>
      <c r="C30" s="2">
        <v>23</v>
      </c>
      <c r="D30" s="5" t="s">
        <v>0</v>
      </c>
      <c r="E30" s="5" t="s">
        <v>58</v>
      </c>
      <c r="F30" s="54" t="s">
        <v>299</v>
      </c>
      <c r="G30" s="10"/>
      <c r="H30" s="49" t="s">
        <v>275</v>
      </c>
      <c r="J30" t="s">
        <v>596</v>
      </c>
      <c r="K30">
        <v>1</v>
      </c>
    </row>
    <row r="31" spans="1:11" ht="17.25" thickBot="1" x14ac:dyDescent="0.3">
      <c r="A31" s="10" t="s">
        <v>140</v>
      </c>
      <c r="B31" s="4">
        <v>42894</v>
      </c>
      <c r="C31" s="2">
        <v>2</v>
      </c>
      <c r="D31" s="5" t="s">
        <v>0</v>
      </c>
      <c r="E31" s="5" t="s">
        <v>60</v>
      </c>
      <c r="F31" s="53" t="s">
        <v>299</v>
      </c>
      <c r="G31" s="10"/>
      <c r="H31" s="49" t="s">
        <v>275</v>
      </c>
      <c r="J31" t="s">
        <v>532</v>
      </c>
      <c r="K31">
        <v>1</v>
      </c>
    </row>
    <row r="32" spans="1:11" ht="17.25" thickBot="1" x14ac:dyDescent="0.3">
      <c r="A32" s="10" t="s">
        <v>140</v>
      </c>
      <c r="B32" s="4">
        <v>42894</v>
      </c>
      <c r="C32" s="2">
        <v>1</v>
      </c>
      <c r="D32" s="5" t="s">
        <v>0</v>
      </c>
      <c r="E32" s="5" t="s">
        <v>49</v>
      </c>
      <c r="F32" s="54" t="s">
        <v>299</v>
      </c>
      <c r="G32" s="10"/>
      <c r="H32" s="49" t="s">
        <v>275</v>
      </c>
      <c r="J32" t="s">
        <v>597</v>
      </c>
      <c r="K32">
        <v>1</v>
      </c>
    </row>
    <row r="33" spans="1:11" ht="17.25" thickBot="1" x14ac:dyDescent="0.3">
      <c r="A33" s="10" t="s">
        <v>140</v>
      </c>
      <c r="B33" s="4">
        <v>42894</v>
      </c>
      <c r="C33" s="2">
        <v>95</v>
      </c>
      <c r="D33" s="5" t="s">
        <v>0</v>
      </c>
      <c r="E33" s="5" t="s">
        <v>17</v>
      </c>
      <c r="F33" s="54" t="s">
        <v>299</v>
      </c>
      <c r="G33" s="10"/>
      <c r="H33" s="49" t="s">
        <v>275</v>
      </c>
      <c r="J33" t="s">
        <v>552</v>
      </c>
      <c r="K33">
        <v>32</v>
      </c>
    </row>
    <row r="34" spans="1:11" ht="17.25" thickBot="1" x14ac:dyDescent="0.3">
      <c r="A34" s="10" t="s">
        <v>140</v>
      </c>
      <c r="B34" s="4">
        <v>42894</v>
      </c>
      <c r="C34" s="2">
        <v>1</v>
      </c>
      <c r="D34" s="5" t="s">
        <v>0</v>
      </c>
      <c r="E34" s="5" t="s">
        <v>61</v>
      </c>
      <c r="F34" s="54" t="s">
        <v>299</v>
      </c>
      <c r="G34" s="10"/>
      <c r="H34" s="49" t="s">
        <v>275</v>
      </c>
      <c r="J34" t="s">
        <v>598</v>
      </c>
      <c r="K34">
        <v>5</v>
      </c>
    </row>
    <row r="35" spans="1:11" ht="17.25" thickBot="1" x14ac:dyDescent="0.3">
      <c r="A35" s="10" t="s">
        <v>140</v>
      </c>
      <c r="B35" s="4">
        <v>42867</v>
      </c>
      <c r="C35" s="9">
        <v>1</v>
      </c>
      <c r="D35" s="5" t="s">
        <v>0</v>
      </c>
      <c r="E35" s="7" t="s">
        <v>6</v>
      </c>
      <c r="F35" s="53" t="s">
        <v>313</v>
      </c>
      <c r="G35" s="44" t="s">
        <v>125</v>
      </c>
      <c r="H35" s="49" t="s">
        <v>277</v>
      </c>
      <c r="J35" t="s">
        <v>554</v>
      </c>
      <c r="K35">
        <v>2</v>
      </c>
    </row>
    <row r="36" spans="1:11" ht="17.25" thickBot="1" x14ac:dyDescent="0.3">
      <c r="A36" s="10" t="s">
        <v>140</v>
      </c>
      <c r="B36" s="4">
        <v>42881</v>
      </c>
      <c r="C36" s="2">
        <v>1</v>
      </c>
      <c r="D36" s="5" t="s">
        <v>0</v>
      </c>
      <c r="E36" s="5" t="s">
        <v>33</v>
      </c>
      <c r="F36" s="53" t="s">
        <v>313</v>
      </c>
      <c r="G36" s="44" t="s">
        <v>125</v>
      </c>
      <c r="H36" s="49" t="s">
        <v>274</v>
      </c>
      <c r="J36" t="s">
        <v>599</v>
      </c>
      <c r="K36">
        <v>1</v>
      </c>
    </row>
    <row r="37" spans="1:11" ht="17.25" thickBot="1" x14ac:dyDescent="0.3">
      <c r="A37" s="10" t="s">
        <v>140</v>
      </c>
      <c r="B37" s="4">
        <v>42912</v>
      </c>
      <c r="C37" s="2">
        <v>4</v>
      </c>
      <c r="D37" s="5" t="s">
        <v>0</v>
      </c>
      <c r="E37" s="5" t="s">
        <v>33</v>
      </c>
      <c r="F37" s="53" t="s">
        <v>313</v>
      </c>
      <c r="G37" s="44" t="s">
        <v>125</v>
      </c>
      <c r="H37" s="49" t="s">
        <v>276</v>
      </c>
      <c r="J37" t="s">
        <v>600</v>
      </c>
      <c r="K37">
        <v>1</v>
      </c>
    </row>
    <row r="38" spans="1:11" ht="17.25" thickBot="1" x14ac:dyDescent="0.3">
      <c r="A38" s="10" t="s">
        <v>140</v>
      </c>
      <c r="B38" s="19">
        <v>42842</v>
      </c>
      <c r="C38" s="9">
        <v>1</v>
      </c>
      <c r="D38" s="13" t="s">
        <v>8</v>
      </c>
      <c r="E38" s="7" t="s">
        <v>52</v>
      </c>
      <c r="F38" s="53" t="s">
        <v>308</v>
      </c>
      <c r="G38" s="10" t="s">
        <v>328</v>
      </c>
      <c r="H38" s="49" t="s">
        <v>272</v>
      </c>
      <c r="J38" t="s">
        <v>601</v>
      </c>
      <c r="K38">
        <v>1</v>
      </c>
    </row>
    <row r="39" spans="1:11" ht="17.25" thickBot="1" x14ac:dyDescent="0.3">
      <c r="A39" s="10" t="s">
        <v>140</v>
      </c>
      <c r="B39" s="19">
        <v>42842</v>
      </c>
      <c r="C39" s="9">
        <v>3</v>
      </c>
      <c r="D39" s="13" t="s">
        <v>99</v>
      </c>
      <c r="E39" s="7" t="s">
        <v>100</v>
      </c>
      <c r="F39" s="53" t="s">
        <v>308</v>
      </c>
      <c r="G39" s="44" t="s">
        <v>81</v>
      </c>
      <c r="H39" s="49" t="s">
        <v>272</v>
      </c>
      <c r="J39" t="s">
        <v>573</v>
      </c>
      <c r="K39">
        <v>4</v>
      </c>
    </row>
    <row r="40" spans="1:11" ht="17.25" thickBot="1" x14ac:dyDescent="0.3">
      <c r="A40" s="10" t="s">
        <v>140</v>
      </c>
      <c r="B40" s="4">
        <v>42842</v>
      </c>
      <c r="C40" s="2">
        <v>3</v>
      </c>
      <c r="D40" s="5" t="s">
        <v>117</v>
      </c>
      <c r="E40" s="5" t="s">
        <v>16</v>
      </c>
      <c r="F40" s="53" t="s">
        <v>308</v>
      </c>
      <c r="G40" s="44" t="s">
        <v>85</v>
      </c>
      <c r="H40" s="49" t="s">
        <v>272</v>
      </c>
      <c r="J40" t="s">
        <v>602</v>
      </c>
      <c r="K40">
        <v>2</v>
      </c>
    </row>
    <row r="41" spans="1:11" ht="17.25" thickBot="1" x14ac:dyDescent="0.3">
      <c r="A41" s="10" t="s">
        <v>140</v>
      </c>
      <c r="B41" s="4">
        <v>42857</v>
      </c>
      <c r="C41" s="9">
        <v>1</v>
      </c>
      <c r="D41" s="13" t="s">
        <v>99</v>
      </c>
      <c r="E41" s="7" t="s">
        <v>52</v>
      </c>
      <c r="F41" s="53" t="s">
        <v>312</v>
      </c>
      <c r="G41" s="10" t="s">
        <v>328</v>
      </c>
      <c r="H41" s="49" t="s">
        <v>273</v>
      </c>
      <c r="J41" t="s">
        <v>603</v>
      </c>
      <c r="K41">
        <v>1</v>
      </c>
    </row>
    <row r="42" spans="1:11" ht="17.25" thickBot="1" x14ac:dyDescent="0.3">
      <c r="A42" s="10" t="s">
        <v>140</v>
      </c>
      <c r="B42" s="4">
        <v>42857</v>
      </c>
      <c r="C42" s="29">
        <v>2</v>
      </c>
      <c r="D42" s="13" t="s">
        <v>89</v>
      </c>
      <c r="E42" s="7" t="s">
        <v>136</v>
      </c>
      <c r="F42" s="53" t="s">
        <v>312</v>
      </c>
      <c r="G42" s="10" t="s">
        <v>92</v>
      </c>
      <c r="H42" s="49" t="s">
        <v>273</v>
      </c>
      <c r="J42" t="s">
        <v>557</v>
      </c>
      <c r="K42">
        <v>2</v>
      </c>
    </row>
    <row r="43" spans="1:11" ht="17.25" thickBot="1" x14ac:dyDescent="0.3">
      <c r="A43" s="10" t="s">
        <v>140</v>
      </c>
      <c r="B43" s="4">
        <v>42857</v>
      </c>
      <c r="C43" s="29">
        <v>1</v>
      </c>
      <c r="D43" s="13" t="s">
        <v>89</v>
      </c>
      <c r="E43" s="7" t="s">
        <v>136</v>
      </c>
      <c r="F43" s="53" t="s">
        <v>312</v>
      </c>
      <c r="G43" s="10" t="s">
        <v>137</v>
      </c>
      <c r="H43" s="49" t="s">
        <v>273</v>
      </c>
      <c r="J43" t="s">
        <v>604</v>
      </c>
      <c r="K43">
        <v>4</v>
      </c>
    </row>
    <row r="44" spans="1:11" ht="17.25" thickBot="1" x14ac:dyDescent="0.3">
      <c r="A44" s="10" t="s">
        <v>140</v>
      </c>
      <c r="B44" s="19">
        <v>42857</v>
      </c>
      <c r="C44" s="9">
        <v>3</v>
      </c>
      <c r="D44" s="13" t="s">
        <v>99</v>
      </c>
      <c r="E44" s="7" t="s">
        <v>100</v>
      </c>
      <c r="F44" s="53" t="s">
        <v>312</v>
      </c>
      <c r="G44" s="44" t="s">
        <v>81</v>
      </c>
      <c r="H44" s="49" t="s">
        <v>273</v>
      </c>
      <c r="J44" t="s">
        <v>605</v>
      </c>
      <c r="K44">
        <v>2</v>
      </c>
    </row>
    <row r="45" spans="1:11" ht="17.25" thickBot="1" x14ac:dyDescent="0.3">
      <c r="A45" s="10" t="s">
        <v>140</v>
      </c>
      <c r="B45" s="4">
        <v>42857</v>
      </c>
      <c r="C45" s="2">
        <v>1</v>
      </c>
      <c r="D45" s="5" t="s">
        <v>117</v>
      </c>
      <c r="E45" s="5" t="s">
        <v>54</v>
      </c>
      <c r="F45" s="53" t="s">
        <v>310</v>
      </c>
      <c r="G45" s="44" t="s">
        <v>122</v>
      </c>
      <c r="H45" s="49" t="s">
        <v>273</v>
      </c>
      <c r="J45" t="s">
        <v>606</v>
      </c>
      <c r="K45">
        <v>65</v>
      </c>
    </row>
    <row r="46" spans="1:11" ht="17.25" thickBot="1" x14ac:dyDescent="0.3">
      <c r="A46" s="10" t="s">
        <v>140</v>
      </c>
      <c r="B46" s="4">
        <v>42857</v>
      </c>
      <c r="C46" s="29">
        <v>4</v>
      </c>
      <c r="D46" s="13" t="s">
        <v>89</v>
      </c>
      <c r="E46" s="7" t="s">
        <v>136</v>
      </c>
      <c r="F46" s="53" t="s">
        <v>312</v>
      </c>
      <c r="G46" s="10" t="s">
        <v>138</v>
      </c>
      <c r="H46" s="49" t="s">
        <v>273</v>
      </c>
      <c r="J46" t="s">
        <v>560</v>
      </c>
      <c r="K46">
        <v>8</v>
      </c>
    </row>
    <row r="47" spans="1:11" ht="17.25" thickBot="1" x14ac:dyDescent="0.3">
      <c r="A47" s="10" t="s">
        <v>140</v>
      </c>
      <c r="B47" s="4">
        <v>42857</v>
      </c>
      <c r="C47" s="29">
        <v>1</v>
      </c>
      <c r="D47" s="13" t="s">
        <v>89</v>
      </c>
      <c r="E47" s="7" t="s">
        <v>135</v>
      </c>
      <c r="F47" s="53" t="s">
        <v>312</v>
      </c>
      <c r="G47" s="10"/>
      <c r="H47" s="49" t="s">
        <v>273</v>
      </c>
      <c r="J47" t="s">
        <v>607</v>
      </c>
      <c r="K47">
        <v>7</v>
      </c>
    </row>
    <row r="48" spans="1:11" ht="17.25" thickBot="1" x14ac:dyDescent="0.3">
      <c r="A48" s="10" t="s">
        <v>140</v>
      </c>
      <c r="B48" s="4">
        <v>42867</v>
      </c>
      <c r="C48" s="29">
        <v>1</v>
      </c>
      <c r="D48" s="13" t="s">
        <v>89</v>
      </c>
      <c r="E48" s="7" t="s">
        <v>136</v>
      </c>
      <c r="F48" s="53" t="s">
        <v>312</v>
      </c>
      <c r="G48" s="10" t="s">
        <v>92</v>
      </c>
      <c r="H48" s="49" t="s">
        <v>277</v>
      </c>
      <c r="J48" t="s">
        <v>561</v>
      </c>
      <c r="K48">
        <v>3</v>
      </c>
    </row>
    <row r="49" spans="1:25" ht="17.25" thickBot="1" x14ac:dyDescent="0.3">
      <c r="A49" s="10" t="s">
        <v>140</v>
      </c>
      <c r="B49" s="4">
        <v>42867</v>
      </c>
      <c r="C49" s="29">
        <v>1</v>
      </c>
      <c r="D49" s="13" t="s">
        <v>89</v>
      </c>
      <c r="E49" s="7" t="s">
        <v>136</v>
      </c>
      <c r="F49" s="53" t="s">
        <v>312</v>
      </c>
      <c r="G49" s="10" t="s">
        <v>137</v>
      </c>
      <c r="H49" s="49" t="s">
        <v>277</v>
      </c>
      <c r="J49" t="s">
        <v>562</v>
      </c>
      <c r="K49">
        <v>238</v>
      </c>
    </row>
    <row r="50" spans="1:25" ht="17.25" thickBot="1" x14ac:dyDescent="0.3">
      <c r="A50" s="10" t="s">
        <v>140</v>
      </c>
      <c r="B50" s="4">
        <v>42867</v>
      </c>
      <c r="C50" s="29">
        <v>1</v>
      </c>
      <c r="D50" s="13" t="s">
        <v>89</v>
      </c>
      <c r="E50" s="7" t="s">
        <v>136</v>
      </c>
      <c r="F50" s="53" t="s">
        <v>312</v>
      </c>
      <c r="G50" s="10" t="s">
        <v>138</v>
      </c>
      <c r="H50" s="49" t="s">
        <v>277</v>
      </c>
      <c r="J50" t="s">
        <v>608</v>
      </c>
      <c r="K50">
        <v>1</v>
      </c>
    </row>
    <row r="51" spans="1:25" ht="17.25" thickBot="1" x14ac:dyDescent="0.3">
      <c r="A51" s="10" t="s">
        <v>140</v>
      </c>
      <c r="B51" s="4">
        <v>42867</v>
      </c>
      <c r="C51" s="2">
        <v>1</v>
      </c>
      <c r="D51" s="5" t="s">
        <v>117</v>
      </c>
      <c r="E51" s="5" t="s">
        <v>16</v>
      </c>
      <c r="F51" s="53" t="s">
        <v>312</v>
      </c>
      <c r="G51" s="44" t="s">
        <v>85</v>
      </c>
      <c r="H51" s="49" t="s">
        <v>277</v>
      </c>
      <c r="J51" t="s">
        <v>609</v>
      </c>
      <c r="K51">
        <v>1</v>
      </c>
    </row>
    <row r="52" spans="1:25" ht="17.25" thickBot="1" x14ac:dyDescent="0.3">
      <c r="A52" s="10" t="s">
        <v>140</v>
      </c>
      <c r="B52" s="4">
        <v>42867</v>
      </c>
      <c r="C52" s="29">
        <v>1</v>
      </c>
      <c r="D52" s="13" t="s">
        <v>89</v>
      </c>
      <c r="E52" s="7" t="s">
        <v>136</v>
      </c>
      <c r="F52" s="53" t="s">
        <v>312</v>
      </c>
      <c r="G52" s="10"/>
      <c r="H52" s="49" t="s">
        <v>680</v>
      </c>
      <c r="J52" t="s">
        <v>610</v>
      </c>
      <c r="K52">
        <v>2</v>
      </c>
    </row>
    <row r="53" spans="1:25" ht="17.25" thickBot="1" x14ac:dyDescent="0.3">
      <c r="A53" s="10" t="s">
        <v>140</v>
      </c>
      <c r="B53" s="4">
        <v>42812</v>
      </c>
      <c r="C53" s="2">
        <v>1</v>
      </c>
      <c r="D53" s="5" t="s">
        <v>0</v>
      </c>
      <c r="E53" s="5" t="s">
        <v>141</v>
      </c>
      <c r="F53" s="53" t="s">
        <v>298</v>
      </c>
      <c r="G53" s="10" t="s">
        <v>328</v>
      </c>
      <c r="H53" s="49" t="s">
        <v>270</v>
      </c>
      <c r="J53" t="s">
        <v>611</v>
      </c>
      <c r="K53">
        <v>1</v>
      </c>
    </row>
    <row r="54" spans="1:25" ht="17.25" thickBot="1" x14ac:dyDescent="0.3">
      <c r="A54" s="10" t="s">
        <v>140</v>
      </c>
      <c r="B54" s="4">
        <v>42812</v>
      </c>
      <c r="C54" s="29">
        <v>3</v>
      </c>
      <c r="D54" s="13" t="s">
        <v>89</v>
      </c>
      <c r="E54" s="13" t="s">
        <v>90</v>
      </c>
      <c r="F54" s="53" t="s">
        <v>308</v>
      </c>
      <c r="G54" s="44" t="s">
        <v>134</v>
      </c>
      <c r="H54" s="49" t="s">
        <v>270</v>
      </c>
      <c r="J54" t="s">
        <v>612</v>
      </c>
      <c r="K54">
        <v>1</v>
      </c>
    </row>
    <row r="55" spans="1:25" ht="17.25" thickBot="1" x14ac:dyDescent="0.3">
      <c r="A55" s="10" t="s">
        <v>140</v>
      </c>
      <c r="B55" s="4">
        <v>42812</v>
      </c>
      <c r="C55" s="2">
        <v>1</v>
      </c>
      <c r="D55" s="5" t="s">
        <v>108</v>
      </c>
      <c r="E55" s="5" t="s">
        <v>142</v>
      </c>
      <c r="F55" s="53" t="s">
        <v>298</v>
      </c>
      <c r="G55" s="44" t="s">
        <v>121</v>
      </c>
      <c r="H55" s="49" t="s">
        <v>270</v>
      </c>
      <c r="J55" t="s">
        <v>576</v>
      </c>
      <c r="K55">
        <v>1</v>
      </c>
    </row>
    <row r="56" spans="1:25" ht="17.25" thickBot="1" x14ac:dyDescent="0.3">
      <c r="A56" s="28" t="s">
        <v>140</v>
      </c>
      <c r="B56" s="19">
        <v>42825</v>
      </c>
      <c r="C56" s="9">
        <v>1</v>
      </c>
      <c r="D56" s="37" t="s">
        <v>119</v>
      </c>
      <c r="E56" s="36" t="s">
        <v>52</v>
      </c>
      <c r="F56" s="53" t="s">
        <v>308</v>
      </c>
      <c r="G56" s="10" t="s">
        <v>328</v>
      </c>
      <c r="H56" s="49" t="s">
        <v>271</v>
      </c>
      <c r="J56" t="s">
        <v>613</v>
      </c>
      <c r="K56">
        <v>1</v>
      </c>
    </row>
    <row r="57" spans="1:25" ht="17.25" thickBot="1" x14ac:dyDescent="0.3">
      <c r="A57" s="10" t="s">
        <v>140</v>
      </c>
      <c r="B57" s="4">
        <v>42881</v>
      </c>
      <c r="C57" s="2">
        <v>1</v>
      </c>
      <c r="D57" s="5" t="s">
        <v>0</v>
      </c>
      <c r="E57" s="5" t="s">
        <v>36</v>
      </c>
      <c r="F57" s="53" t="s">
        <v>312</v>
      </c>
      <c r="G57" s="44" t="s">
        <v>81</v>
      </c>
      <c r="H57" s="49" t="s">
        <v>274</v>
      </c>
      <c r="J57" t="s">
        <v>614</v>
      </c>
      <c r="K57">
        <v>16</v>
      </c>
      <c r="S57" s="68">
        <f>SUM(V61:V103)</f>
        <v>0.17665831310204402</v>
      </c>
      <c r="T57" s="67" t="s">
        <v>515</v>
      </c>
      <c r="U57" s="67"/>
      <c r="V57" s="67"/>
    </row>
    <row r="58" spans="1:25" ht="17.25" thickBot="1" x14ac:dyDescent="0.3">
      <c r="A58" s="10" t="s">
        <v>140</v>
      </c>
      <c r="B58" s="4">
        <v>42881</v>
      </c>
      <c r="C58" s="29">
        <v>2</v>
      </c>
      <c r="D58" s="13" t="s">
        <v>89</v>
      </c>
      <c r="E58" s="7" t="s">
        <v>136</v>
      </c>
      <c r="F58" s="53" t="s">
        <v>310</v>
      </c>
      <c r="G58" s="10" t="s">
        <v>138</v>
      </c>
      <c r="H58" s="49" t="s">
        <v>274</v>
      </c>
      <c r="S58" s="68">
        <f>1-S57</f>
        <v>0.82334168689795595</v>
      </c>
      <c r="T58" s="67" t="s">
        <v>516</v>
      </c>
      <c r="U58" s="67"/>
      <c r="V58" s="67"/>
    </row>
    <row r="59" spans="1:25" ht="17.25" thickBot="1" x14ac:dyDescent="0.3">
      <c r="A59" s="10" t="s">
        <v>140</v>
      </c>
      <c r="B59" s="4">
        <v>42881</v>
      </c>
      <c r="C59" s="2">
        <v>1</v>
      </c>
      <c r="D59" s="5" t="s">
        <v>0</v>
      </c>
      <c r="E59" s="5" t="s">
        <v>59</v>
      </c>
      <c r="F59" s="53" t="s">
        <v>297</v>
      </c>
      <c r="G59" s="44" t="s">
        <v>131</v>
      </c>
      <c r="H59" s="49" t="s">
        <v>274</v>
      </c>
      <c r="I59" s="67" t="s">
        <v>687</v>
      </c>
      <c r="J59" s="67"/>
      <c r="K59" s="67"/>
      <c r="L59" s="67"/>
      <c r="M59" s="67"/>
      <c r="O59" s="67" t="s">
        <v>511</v>
      </c>
      <c r="P59" s="67"/>
      <c r="Q59" s="67">
        <f>SUM(M61:M103)</f>
        <v>-2.3467251159780669</v>
      </c>
      <c r="S59" s="67" t="s">
        <v>513</v>
      </c>
      <c r="T59" s="67"/>
      <c r="U59" s="67"/>
      <c r="V59" s="67"/>
      <c r="W59" s="67"/>
      <c r="X59" s="67"/>
      <c r="Y59" s="67"/>
    </row>
    <row r="60" spans="1:25" ht="17.25" thickBot="1" x14ac:dyDescent="0.3">
      <c r="A60" s="10" t="s">
        <v>140</v>
      </c>
      <c r="B60" s="4">
        <v>42912</v>
      </c>
      <c r="C60" s="2">
        <v>2</v>
      </c>
      <c r="D60" s="5" t="s">
        <v>0</v>
      </c>
      <c r="E60" s="5" t="s">
        <v>59</v>
      </c>
      <c r="F60" s="53" t="s">
        <v>312</v>
      </c>
      <c r="G60" s="44" t="s">
        <v>131</v>
      </c>
      <c r="H60" s="49" t="s">
        <v>276</v>
      </c>
      <c r="I60" s="67" t="s">
        <v>506</v>
      </c>
      <c r="J60" s="67" t="s">
        <v>507</v>
      </c>
      <c r="K60" s="67" t="s">
        <v>508</v>
      </c>
      <c r="L60" s="67" t="s">
        <v>509</v>
      </c>
      <c r="M60" s="67" t="s">
        <v>510</v>
      </c>
      <c r="O60" s="67" t="s">
        <v>512</v>
      </c>
      <c r="P60" s="67"/>
      <c r="Q60" s="67">
        <f>Q59*(O66-1)</f>
        <v>2.3467251159780669</v>
      </c>
      <c r="S60" s="67" t="s">
        <v>506</v>
      </c>
      <c r="T60" s="67" t="s">
        <v>507</v>
      </c>
      <c r="U60" s="67" t="s">
        <v>508</v>
      </c>
      <c r="V60" s="67" t="s">
        <v>514</v>
      </c>
      <c r="W60" s="67"/>
      <c r="X60" s="67"/>
      <c r="Y60" s="67"/>
    </row>
    <row r="61" spans="1:25" ht="17.25" thickBot="1" x14ac:dyDescent="0.3">
      <c r="A61" s="10" t="s">
        <v>140</v>
      </c>
      <c r="B61" s="4">
        <v>42894</v>
      </c>
      <c r="C61" s="2">
        <v>1</v>
      </c>
      <c r="D61" s="5" t="s">
        <v>108</v>
      </c>
      <c r="E61" s="5" t="s">
        <v>15</v>
      </c>
      <c r="F61" s="53" t="s">
        <v>297</v>
      </c>
      <c r="G61" s="52" t="s">
        <v>306</v>
      </c>
      <c r="H61" s="49" t="s">
        <v>275</v>
      </c>
      <c r="I61" t="s">
        <v>393</v>
      </c>
      <c r="J61">
        <v>3</v>
      </c>
      <c r="K61" s="67">
        <f>J61/452</f>
        <v>6.6371681415929203E-3</v>
      </c>
      <c r="L61" s="67">
        <f t="shared" ref="L61:L103" si="0">LN(K61)</f>
        <v>-5.0150698911641216</v>
      </c>
      <c r="M61" s="67">
        <f t="shared" ref="M61:M103" si="1">K61*L61</f>
        <v>-3.3285862109496384E-2</v>
      </c>
      <c r="O61" t="s">
        <v>681</v>
      </c>
      <c r="P61">
        <f>Q60/LOG(43)</f>
        <v>1.4366516279895978</v>
      </c>
      <c r="S61" t="s">
        <v>393</v>
      </c>
      <c r="T61">
        <v>3</v>
      </c>
      <c r="U61" s="68">
        <f>T61/452</f>
        <v>6.6371681415929203E-3</v>
      </c>
      <c r="V61" s="74">
        <f>U61*U61</f>
        <v>4.4052000939776019E-5</v>
      </c>
      <c r="W61" s="67"/>
      <c r="X61" s="67"/>
      <c r="Y61" s="67"/>
    </row>
    <row r="62" spans="1:25" ht="17.25" thickBot="1" x14ac:dyDescent="0.3">
      <c r="A62" s="10" t="s">
        <v>140</v>
      </c>
      <c r="B62" s="4">
        <v>42894</v>
      </c>
      <c r="C62" s="2">
        <v>5</v>
      </c>
      <c r="D62" s="5" t="s">
        <v>0</v>
      </c>
      <c r="E62" s="5" t="s">
        <v>36</v>
      </c>
      <c r="F62" s="53" t="s">
        <v>310</v>
      </c>
      <c r="G62" s="44" t="s">
        <v>81</v>
      </c>
      <c r="H62" s="49" t="s">
        <v>275</v>
      </c>
      <c r="I62" t="s">
        <v>379</v>
      </c>
      <c r="J62">
        <v>1</v>
      </c>
      <c r="K62" s="67">
        <f t="shared" ref="K62:K103" si="2">J62/452</f>
        <v>2.2123893805309734E-3</v>
      </c>
      <c r="L62" s="67">
        <f t="shared" si="0"/>
        <v>-6.1136821798322316</v>
      </c>
      <c r="M62" s="67">
        <f t="shared" si="1"/>
        <v>-1.3525845530602282E-2</v>
      </c>
      <c r="S62" t="s">
        <v>379</v>
      </c>
      <c r="T62">
        <v>1</v>
      </c>
      <c r="U62" s="68">
        <f t="shared" ref="U62:U103" si="3">T62/452</f>
        <v>2.2123893805309734E-3</v>
      </c>
      <c r="V62" s="74">
        <f t="shared" ref="V62:V103" si="4">U62*U62</f>
        <v>4.8946667710862243E-6</v>
      </c>
      <c r="W62" s="67"/>
      <c r="X62" s="67"/>
      <c r="Y62" s="67"/>
    </row>
    <row r="63" spans="1:25" ht="17.25" thickBot="1" x14ac:dyDescent="0.3">
      <c r="A63" s="10" t="s">
        <v>140</v>
      </c>
      <c r="B63" s="4">
        <v>42894</v>
      </c>
      <c r="C63" s="29">
        <v>1</v>
      </c>
      <c r="D63" s="13" t="s">
        <v>89</v>
      </c>
      <c r="E63" s="7" t="s">
        <v>136</v>
      </c>
      <c r="F63" s="53" t="s">
        <v>312</v>
      </c>
      <c r="G63" s="10" t="s">
        <v>139</v>
      </c>
      <c r="H63" s="49" t="s">
        <v>275</v>
      </c>
      <c r="I63" t="s">
        <v>419</v>
      </c>
      <c r="J63">
        <v>1</v>
      </c>
      <c r="K63" s="67">
        <f t="shared" si="2"/>
        <v>2.2123893805309734E-3</v>
      </c>
      <c r="L63" s="67">
        <f t="shared" si="0"/>
        <v>-6.1136821798322316</v>
      </c>
      <c r="M63" s="67">
        <f t="shared" si="1"/>
        <v>-1.3525845530602282E-2</v>
      </c>
      <c r="S63" t="s">
        <v>419</v>
      </c>
      <c r="T63">
        <v>1</v>
      </c>
      <c r="U63" s="68">
        <f t="shared" si="3"/>
        <v>2.2123893805309734E-3</v>
      </c>
      <c r="V63" s="74">
        <f t="shared" si="4"/>
        <v>4.8946667710862243E-6</v>
      </c>
      <c r="W63" s="67"/>
      <c r="X63" s="67"/>
      <c r="Y63" s="67"/>
    </row>
    <row r="64" spans="1:25" ht="17.25" thickBot="1" x14ac:dyDescent="0.3">
      <c r="A64" s="10" t="s">
        <v>140</v>
      </c>
      <c r="B64" s="4">
        <v>42894</v>
      </c>
      <c r="C64" s="2">
        <v>1</v>
      </c>
      <c r="D64" s="5" t="s">
        <v>117</v>
      </c>
      <c r="E64" s="5" t="s">
        <v>16</v>
      </c>
      <c r="F64" s="53" t="s">
        <v>310</v>
      </c>
      <c r="G64" s="44" t="s">
        <v>85</v>
      </c>
      <c r="H64" s="49" t="s">
        <v>275</v>
      </c>
      <c r="I64" t="s">
        <v>306</v>
      </c>
      <c r="J64">
        <v>1</v>
      </c>
      <c r="K64" s="67">
        <f t="shared" si="2"/>
        <v>2.2123893805309734E-3</v>
      </c>
      <c r="L64" s="67">
        <f t="shared" si="0"/>
        <v>-6.1136821798322316</v>
      </c>
      <c r="M64" s="67">
        <f t="shared" si="1"/>
        <v>-1.3525845530602282E-2</v>
      </c>
      <c r="S64" t="s">
        <v>306</v>
      </c>
      <c r="T64">
        <v>1</v>
      </c>
      <c r="U64" s="68">
        <f t="shared" si="3"/>
        <v>2.2123893805309734E-3</v>
      </c>
      <c r="V64" s="74">
        <f t="shared" si="4"/>
        <v>4.8946667710862243E-6</v>
      </c>
      <c r="W64" s="67"/>
      <c r="X64" s="67"/>
      <c r="Y64" s="67"/>
    </row>
    <row r="65" spans="1:22" ht="17.25" thickBot="1" x14ac:dyDescent="0.3">
      <c r="A65" s="10" t="s">
        <v>140</v>
      </c>
      <c r="B65" s="4">
        <v>42857</v>
      </c>
      <c r="C65" s="8">
        <v>1</v>
      </c>
      <c r="D65" s="5" t="s">
        <v>115</v>
      </c>
      <c r="E65" s="23" t="s">
        <v>30</v>
      </c>
      <c r="F65" s="53" t="s">
        <v>307</v>
      </c>
      <c r="G65" s="44" t="s">
        <v>123</v>
      </c>
      <c r="H65" s="49" t="s">
        <v>273</v>
      </c>
      <c r="I65" t="s">
        <v>582</v>
      </c>
      <c r="J65">
        <v>3</v>
      </c>
      <c r="K65" s="67">
        <f t="shared" si="2"/>
        <v>6.6371681415929203E-3</v>
      </c>
      <c r="L65" s="67">
        <f t="shared" si="0"/>
        <v>-5.0150698911641216</v>
      </c>
      <c r="M65" s="67">
        <f t="shared" si="1"/>
        <v>-3.3285862109496384E-2</v>
      </c>
      <c r="S65" t="s">
        <v>582</v>
      </c>
      <c r="T65">
        <v>3</v>
      </c>
      <c r="U65" s="68">
        <f t="shared" si="3"/>
        <v>6.6371681415929203E-3</v>
      </c>
      <c r="V65" s="74">
        <f t="shared" si="4"/>
        <v>4.4052000939776019E-5</v>
      </c>
    </row>
    <row r="66" spans="1:22" ht="17.25" thickBot="1" x14ac:dyDescent="0.3">
      <c r="A66" s="10" t="s">
        <v>140</v>
      </c>
      <c r="B66" s="4">
        <v>42867</v>
      </c>
      <c r="C66" s="8">
        <v>1</v>
      </c>
      <c r="D66" s="5" t="s">
        <v>115</v>
      </c>
      <c r="E66" s="24" t="s">
        <v>24</v>
      </c>
      <c r="F66" s="53" t="s">
        <v>307</v>
      </c>
      <c r="G66" s="44" t="s">
        <v>127</v>
      </c>
      <c r="H66" s="49" t="s">
        <v>277</v>
      </c>
      <c r="I66" t="s">
        <v>583</v>
      </c>
      <c r="J66">
        <v>2</v>
      </c>
      <c r="K66" s="67">
        <f t="shared" si="2"/>
        <v>4.4247787610619468E-3</v>
      </c>
      <c r="L66" s="67">
        <f t="shared" si="0"/>
        <v>-5.4205349992722862</v>
      </c>
      <c r="M66" s="67">
        <f t="shared" si="1"/>
        <v>-2.3984668138372949E-2</v>
      </c>
      <c r="S66" t="s">
        <v>583</v>
      </c>
      <c r="T66">
        <v>2</v>
      </c>
      <c r="U66" s="68">
        <f t="shared" si="3"/>
        <v>4.4247787610619468E-3</v>
      </c>
      <c r="V66" s="74">
        <f t="shared" si="4"/>
        <v>1.9578667084344897E-5</v>
      </c>
    </row>
    <row r="67" spans="1:22" ht="17.25" thickBot="1" x14ac:dyDescent="0.3">
      <c r="A67" s="10" t="s">
        <v>140</v>
      </c>
      <c r="B67" s="4">
        <v>42867</v>
      </c>
      <c r="C67" s="8">
        <v>1</v>
      </c>
      <c r="D67" s="5" t="s">
        <v>115</v>
      </c>
      <c r="E67" s="24" t="s">
        <v>47</v>
      </c>
      <c r="F67" s="53" t="s">
        <v>307</v>
      </c>
      <c r="G67" s="44" t="s">
        <v>126</v>
      </c>
      <c r="H67" s="49" t="s">
        <v>277</v>
      </c>
      <c r="I67" t="s">
        <v>436</v>
      </c>
      <c r="J67">
        <v>7</v>
      </c>
      <c r="K67" s="67">
        <f t="shared" si="2"/>
        <v>1.5486725663716814E-2</v>
      </c>
      <c r="L67" s="67">
        <f t="shared" si="0"/>
        <v>-4.1677720307769182</v>
      </c>
      <c r="M67" s="67">
        <f t="shared" si="1"/>
        <v>-6.4545142069554043E-2</v>
      </c>
      <c r="S67" t="s">
        <v>436</v>
      </c>
      <c r="T67">
        <v>7</v>
      </c>
      <c r="U67" s="68">
        <f t="shared" si="3"/>
        <v>1.5486725663716814E-2</v>
      </c>
      <c r="V67" s="74">
        <f t="shared" si="4"/>
        <v>2.39838671783225E-4</v>
      </c>
    </row>
    <row r="68" spans="1:22" ht="17.25" thickBot="1" x14ac:dyDescent="0.3">
      <c r="A68" s="10" t="s">
        <v>140</v>
      </c>
      <c r="B68" s="4">
        <v>42867</v>
      </c>
      <c r="C68" s="8">
        <v>7</v>
      </c>
      <c r="D68" s="5" t="s">
        <v>115</v>
      </c>
      <c r="E68" s="24" t="s">
        <v>25</v>
      </c>
      <c r="F68" s="53" t="s">
        <v>307</v>
      </c>
      <c r="G68" s="44" t="s">
        <v>128</v>
      </c>
      <c r="H68" s="49" t="s">
        <v>277</v>
      </c>
      <c r="I68" t="s">
        <v>484</v>
      </c>
      <c r="J68">
        <v>2</v>
      </c>
      <c r="K68" s="67">
        <f t="shared" si="2"/>
        <v>4.4247787610619468E-3</v>
      </c>
      <c r="L68" s="67">
        <f t="shared" si="0"/>
        <v>-5.4205349992722862</v>
      </c>
      <c r="M68" s="67">
        <f t="shared" si="1"/>
        <v>-2.3984668138372949E-2</v>
      </c>
      <c r="S68" t="s">
        <v>484</v>
      </c>
      <c r="T68">
        <v>2</v>
      </c>
      <c r="U68" s="68">
        <f t="shared" si="3"/>
        <v>4.4247787610619468E-3</v>
      </c>
      <c r="V68" s="74">
        <f t="shared" si="4"/>
        <v>1.9578667084344897E-5</v>
      </c>
    </row>
    <row r="69" spans="1:22" ht="17.25" thickBot="1" x14ac:dyDescent="0.3">
      <c r="A69" s="10" t="s">
        <v>140</v>
      </c>
      <c r="B69" s="4">
        <v>42867</v>
      </c>
      <c r="C69" s="8">
        <v>3</v>
      </c>
      <c r="D69" s="5" t="s">
        <v>115</v>
      </c>
      <c r="E69" s="24" t="s">
        <v>25</v>
      </c>
      <c r="F69" s="53" t="s">
        <v>307</v>
      </c>
      <c r="G69" s="44" t="s">
        <v>88</v>
      </c>
      <c r="H69" s="49" t="s">
        <v>277</v>
      </c>
      <c r="I69" t="s">
        <v>332</v>
      </c>
      <c r="J69">
        <v>12</v>
      </c>
      <c r="K69" s="67">
        <f t="shared" si="2"/>
        <v>2.6548672566371681E-2</v>
      </c>
      <c r="L69" s="67">
        <f t="shared" si="0"/>
        <v>-3.6287755300442308</v>
      </c>
      <c r="M69" s="67">
        <f t="shared" si="1"/>
        <v>-9.6339173364006131E-2</v>
      </c>
      <c r="S69" t="s">
        <v>332</v>
      </c>
      <c r="T69">
        <v>12</v>
      </c>
      <c r="U69" s="68">
        <f t="shared" si="3"/>
        <v>2.6548672566371681E-2</v>
      </c>
      <c r="V69" s="74">
        <f t="shared" si="4"/>
        <v>7.048320150364163E-4</v>
      </c>
    </row>
    <row r="70" spans="1:22" ht="17.25" thickBot="1" x14ac:dyDescent="0.3">
      <c r="A70" s="10" t="s">
        <v>140</v>
      </c>
      <c r="B70" s="4">
        <v>42812</v>
      </c>
      <c r="C70" s="8">
        <v>1</v>
      </c>
      <c r="D70" s="5" t="s">
        <v>115</v>
      </c>
      <c r="E70" s="24" t="s">
        <v>51</v>
      </c>
      <c r="F70" s="53" t="s">
        <v>307</v>
      </c>
      <c r="G70" s="10"/>
      <c r="H70" s="49" t="s">
        <v>270</v>
      </c>
      <c r="I70" t="s">
        <v>397</v>
      </c>
      <c r="J70">
        <v>6</v>
      </c>
      <c r="K70" s="67">
        <f t="shared" si="2"/>
        <v>1.3274336283185841E-2</v>
      </c>
      <c r="L70" s="67">
        <f t="shared" si="0"/>
        <v>-4.3219227106041762</v>
      </c>
      <c r="M70" s="67">
        <f t="shared" si="1"/>
        <v>-5.7370655450497916E-2</v>
      </c>
      <c r="S70" t="s">
        <v>397</v>
      </c>
      <c r="T70">
        <v>6</v>
      </c>
      <c r="U70" s="68">
        <f t="shared" si="3"/>
        <v>1.3274336283185841E-2</v>
      </c>
      <c r="V70" s="74">
        <f t="shared" si="4"/>
        <v>1.7620800375910408E-4</v>
      </c>
    </row>
    <row r="71" spans="1:22" ht="17.25" thickBot="1" x14ac:dyDescent="0.3">
      <c r="A71" s="10" t="s">
        <v>140</v>
      </c>
      <c r="B71" s="4">
        <v>42881</v>
      </c>
      <c r="C71" s="8">
        <v>4</v>
      </c>
      <c r="D71" s="5" t="s">
        <v>115</v>
      </c>
      <c r="E71" s="5" t="s">
        <v>24</v>
      </c>
      <c r="F71" s="53" t="s">
        <v>307</v>
      </c>
      <c r="G71" s="44" t="s">
        <v>127</v>
      </c>
      <c r="H71" s="49" t="s">
        <v>274</v>
      </c>
      <c r="I71" t="s">
        <v>587</v>
      </c>
      <c r="J71">
        <v>2</v>
      </c>
      <c r="K71" s="67">
        <f t="shared" si="2"/>
        <v>4.4247787610619468E-3</v>
      </c>
      <c r="L71" s="67">
        <f t="shared" si="0"/>
        <v>-5.4205349992722862</v>
      </c>
      <c r="M71" s="67">
        <f t="shared" si="1"/>
        <v>-2.3984668138372949E-2</v>
      </c>
      <c r="S71" t="s">
        <v>587</v>
      </c>
      <c r="T71">
        <v>2</v>
      </c>
      <c r="U71" s="68">
        <f t="shared" si="3"/>
        <v>4.4247787610619468E-3</v>
      </c>
      <c r="V71" s="74">
        <f t="shared" si="4"/>
        <v>1.9578667084344897E-5</v>
      </c>
    </row>
    <row r="72" spans="1:22" x14ac:dyDescent="0.25">
      <c r="A72" s="10" t="s">
        <v>140</v>
      </c>
      <c r="B72" s="11">
        <v>42881</v>
      </c>
      <c r="C72" s="8">
        <v>2</v>
      </c>
      <c r="D72" s="24" t="s">
        <v>95</v>
      </c>
      <c r="E72" s="21" t="s">
        <v>31</v>
      </c>
      <c r="F72" s="53" t="s">
        <v>307</v>
      </c>
      <c r="G72" s="44" t="s">
        <v>130</v>
      </c>
      <c r="H72" s="49" t="s">
        <v>274</v>
      </c>
      <c r="I72" t="s">
        <v>490</v>
      </c>
      <c r="J72">
        <v>1</v>
      </c>
      <c r="K72" s="67">
        <f t="shared" si="2"/>
        <v>2.2123893805309734E-3</v>
      </c>
      <c r="L72" s="67">
        <f t="shared" si="0"/>
        <v>-6.1136821798322316</v>
      </c>
      <c r="M72" s="67">
        <f t="shared" si="1"/>
        <v>-1.3525845530602282E-2</v>
      </c>
      <c r="S72" t="s">
        <v>490</v>
      </c>
      <c r="T72">
        <v>1</v>
      </c>
      <c r="U72" s="68">
        <f t="shared" si="3"/>
        <v>2.2123893805309734E-3</v>
      </c>
      <c r="V72" s="74">
        <f t="shared" si="4"/>
        <v>4.8946667710862243E-6</v>
      </c>
    </row>
    <row r="73" spans="1:22" x14ac:dyDescent="0.25">
      <c r="A73" s="10" t="s">
        <v>140</v>
      </c>
      <c r="B73" s="11">
        <v>42881</v>
      </c>
      <c r="C73" s="8">
        <v>4</v>
      </c>
      <c r="D73" s="24" t="s">
        <v>115</v>
      </c>
      <c r="E73" s="21" t="s">
        <v>30</v>
      </c>
      <c r="F73" s="53" t="s">
        <v>307</v>
      </c>
      <c r="G73" s="44" t="s">
        <v>123</v>
      </c>
      <c r="H73" s="49" t="s">
        <v>274</v>
      </c>
      <c r="I73" t="s">
        <v>385</v>
      </c>
      <c r="J73">
        <v>1</v>
      </c>
      <c r="K73" s="67">
        <f t="shared" si="2"/>
        <v>2.2123893805309734E-3</v>
      </c>
      <c r="L73" s="67">
        <f t="shared" si="0"/>
        <v>-6.1136821798322316</v>
      </c>
      <c r="M73" s="67">
        <f t="shared" si="1"/>
        <v>-1.3525845530602282E-2</v>
      </c>
      <c r="S73" t="s">
        <v>385</v>
      </c>
      <c r="T73">
        <v>1</v>
      </c>
      <c r="U73" s="68">
        <f t="shared" si="3"/>
        <v>2.2123893805309734E-3</v>
      </c>
      <c r="V73" s="74">
        <f t="shared" si="4"/>
        <v>4.8946667710862243E-6</v>
      </c>
    </row>
    <row r="74" spans="1:22" x14ac:dyDescent="0.25">
      <c r="A74" s="10" t="s">
        <v>140</v>
      </c>
      <c r="B74" s="11">
        <v>42881</v>
      </c>
      <c r="C74" s="8">
        <v>1</v>
      </c>
      <c r="D74" s="24" t="s">
        <v>115</v>
      </c>
      <c r="E74" s="21" t="s">
        <v>25</v>
      </c>
      <c r="F74" s="53" t="s">
        <v>307</v>
      </c>
      <c r="G74" s="44" t="s">
        <v>128</v>
      </c>
      <c r="H74" s="49" t="s">
        <v>274</v>
      </c>
      <c r="I74" t="s">
        <v>442</v>
      </c>
      <c r="J74">
        <v>3</v>
      </c>
      <c r="K74" s="67">
        <f t="shared" si="2"/>
        <v>6.6371681415929203E-3</v>
      </c>
      <c r="L74" s="67">
        <f t="shared" si="0"/>
        <v>-5.0150698911641216</v>
      </c>
      <c r="M74" s="67">
        <f t="shared" si="1"/>
        <v>-3.3285862109496384E-2</v>
      </c>
      <c r="S74" t="s">
        <v>442</v>
      </c>
      <c r="T74">
        <v>3</v>
      </c>
      <c r="U74" s="68">
        <f t="shared" si="3"/>
        <v>6.6371681415929203E-3</v>
      </c>
      <c r="V74" s="74">
        <f t="shared" si="4"/>
        <v>4.4052000939776019E-5</v>
      </c>
    </row>
    <row r="75" spans="1:22" x14ac:dyDescent="0.25">
      <c r="A75" s="10" t="s">
        <v>140</v>
      </c>
      <c r="B75" s="11">
        <v>42881</v>
      </c>
      <c r="C75" s="8">
        <v>3</v>
      </c>
      <c r="D75" s="24" t="s">
        <v>115</v>
      </c>
      <c r="E75" s="21" t="s">
        <v>25</v>
      </c>
      <c r="F75" s="53" t="s">
        <v>307</v>
      </c>
      <c r="G75" s="44" t="s">
        <v>88</v>
      </c>
      <c r="H75" s="49" t="s">
        <v>274</v>
      </c>
      <c r="I75" t="s">
        <v>591</v>
      </c>
      <c r="J75">
        <v>7</v>
      </c>
      <c r="K75" s="67">
        <f t="shared" si="2"/>
        <v>1.5486725663716814E-2</v>
      </c>
      <c r="L75" s="67">
        <f t="shared" si="0"/>
        <v>-4.1677720307769182</v>
      </c>
      <c r="M75" s="67">
        <f t="shared" si="1"/>
        <v>-6.4545142069554043E-2</v>
      </c>
      <c r="S75" t="s">
        <v>591</v>
      </c>
      <c r="T75">
        <v>7</v>
      </c>
      <c r="U75" s="68">
        <f t="shared" si="3"/>
        <v>1.5486725663716814E-2</v>
      </c>
      <c r="V75" s="74">
        <f t="shared" si="4"/>
        <v>2.39838671783225E-4</v>
      </c>
    </row>
    <row r="76" spans="1:22" x14ac:dyDescent="0.25">
      <c r="A76" s="10" t="s">
        <v>140</v>
      </c>
      <c r="B76" s="11">
        <v>42912</v>
      </c>
      <c r="C76" s="8">
        <v>1</v>
      </c>
      <c r="D76" s="24" t="s">
        <v>115</v>
      </c>
      <c r="E76" s="21" t="s">
        <v>47</v>
      </c>
      <c r="F76" s="53" t="s">
        <v>307</v>
      </c>
      <c r="G76" s="44" t="s">
        <v>126</v>
      </c>
      <c r="H76" s="49" t="s">
        <v>276</v>
      </c>
      <c r="I76" t="s">
        <v>432</v>
      </c>
      <c r="J76">
        <v>1</v>
      </c>
      <c r="K76" s="67">
        <f t="shared" si="2"/>
        <v>2.2123893805309734E-3</v>
      </c>
      <c r="L76" s="67">
        <f t="shared" si="0"/>
        <v>-6.1136821798322316</v>
      </c>
      <c r="M76" s="67">
        <f t="shared" si="1"/>
        <v>-1.3525845530602282E-2</v>
      </c>
      <c r="S76" t="s">
        <v>432</v>
      </c>
      <c r="T76">
        <v>1</v>
      </c>
      <c r="U76" s="68">
        <f t="shared" si="3"/>
        <v>2.2123893805309734E-3</v>
      </c>
      <c r="V76" s="74">
        <f t="shared" si="4"/>
        <v>4.8946667710862243E-6</v>
      </c>
    </row>
    <row r="77" spans="1:22" ht="17.25" thickBot="1" x14ac:dyDescent="0.3">
      <c r="A77" s="10" t="s">
        <v>140</v>
      </c>
      <c r="B77" s="4">
        <v>42912</v>
      </c>
      <c r="C77" s="12">
        <v>6</v>
      </c>
      <c r="D77" s="24" t="s">
        <v>115</v>
      </c>
      <c r="E77" s="22" t="s">
        <v>30</v>
      </c>
      <c r="F77" s="53" t="s">
        <v>307</v>
      </c>
      <c r="G77" s="44" t="s">
        <v>123</v>
      </c>
      <c r="H77" s="49" t="s">
        <v>276</v>
      </c>
      <c r="I77" t="s">
        <v>594</v>
      </c>
      <c r="J77">
        <v>1</v>
      </c>
      <c r="K77" s="67">
        <f t="shared" si="2"/>
        <v>2.2123893805309734E-3</v>
      </c>
      <c r="L77" s="67">
        <f t="shared" si="0"/>
        <v>-6.1136821798322316</v>
      </c>
      <c r="M77" s="67">
        <f t="shared" si="1"/>
        <v>-1.3525845530602282E-2</v>
      </c>
      <c r="S77" t="s">
        <v>594</v>
      </c>
      <c r="T77">
        <v>1</v>
      </c>
      <c r="U77" s="68">
        <f t="shared" si="3"/>
        <v>2.2123893805309734E-3</v>
      </c>
      <c r="V77" s="74">
        <f t="shared" si="4"/>
        <v>4.8946667710862243E-6</v>
      </c>
    </row>
    <row r="78" spans="1:22" x14ac:dyDescent="0.25">
      <c r="A78" s="10" t="s">
        <v>140</v>
      </c>
      <c r="B78" s="11">
        <v>42912</v>
      </c>
      <c r="C78" s="8">
        <v>11</v>
      </c>
      <c r="D78" s="24" t="s">
        <v>115</v>
      </c>
      <c r="E78" s="21" t="s">
        <v>25</v>
      </c>
      <c r="F78" s="53" t="s">
        <v>307</v>
      </c>
      <c r="G78" s="44" t="s">
        <v>128</v>
      </c>
      <c r="H78" s="49" t="s">
        <v>276</v>
      </c>
      <c r="I78" t="s">
        <v>398</v>
      </c>
      <c r="J78">
        <v>3</v>
      </c>
      <c r="K78" s="67">
        <f t="shared" si="2"/>
        <v>6.6371681415929203E-3</v>
      </c>
      <c r="L78" s="67">
        <f t="shared" si="0"/>
        <v>-5.0150698911641216</v>
      </c>
      <c r="M78" s="67">
        <f t="shared" si="1"/>
        <v>-3.3285862109496384E-2</v>
      </c>
      <c r="S78" t="s">
        <v>398</v>
      </c>
      <c r="T78">
        <v>3</v>
      </c>
      <c r="U78" s="68">
        <f t="shared" si="3"/>
        <v>6.6371681415929203E-3</v>
      </c>
      <c r="V78" s="74">
        <f t="shared" si="4"/>
        <v>4.4052000939776019E-5</v>
      </c>
    </row>
    <row r="79" spans="1:22" x14ac:dyDescent="0.25">
      <c r="A79" s="10" t="s">
        <v>140</v>
      </c>
      <c r="B79" s="11">
        <v>42894</v>
      </c>
      <c r="C79" s="8">
        <v>1</v>
      </c>
      <c r="D79" s="24" t="s">
        <v>106</v>
      </c>
      <c r="E79" s="21" t="s">
        <v>42</v>
      </c>
      <c r="F79" s="53" t="s">
        <v>307</v>
      </c>
      <c r="G79" s="44" t="s">
        <v>83</v>
      </c>
      <c r="H79" s="49" t="s">
        <v>275</v>
      </c>
      <c r="I79" t="s">
        <v>596</v>
      </c>
      <c r="J79">
        <v>1</v>
      </c>
      <c r="K79" s="67">
        <f t="shared" si="2"/>
        <v>2.2123893805309734E-3</v>
      </c>
      <c r="L79" s="67">
        <f t="shared" si="0"/>
        <v>-6.1136821798322316</v>
      </c>
      <c r="M79" s="67">
        <f t="shared" si="1"/>
        <v>-1.3525845530602282E-2</v>
      </c>
      <c r="S79" t="s">
        <v>596</v>
      </c>
      <c r="T79">
        <v>1</v>
      </c>
      <c r="U79" s="68">
        <f t="shared" si="3"/>
        <v>2.2123893805309734E-3</v>
      </c>
      <c r="V79" s="74">
        <f t="shared" si="4"/>
        <v>4.8946667710862243E-6</v>
      </c>
    </row>
    <row r="80" spans="1:22" x14ac:dyDescent="0.25">
      <c r="A80" s="10" t="s">
        <v>140</v>
      </c>
      <c r="B80" s="11">
        <v>42894</v>
      </c>
      <c r="C80" s="8">
        <v>2</v>
      </c>
      <c r="D80" s="24" t="s">
        <v>115</v>
      </c>
      <c r="E80" s="21" t="s">
        <v>24</v>
      </c>
      <c r="F80" s="53" t="s">
        <v>307</v>
      </c>
      <c r="G80" s="44" t="s">
        <v>127</v>
      </c>
      <c r="H80" s="49" t="s">
        <v>275</v>
      </c>
      <c r="I80" t="s">
        <v>468</v>
      </c>
      <c r="J80">
        <v>1</v>
      </c>
      <c r="K80" s="67">
        <f t="shared" si="2"/>
        <v>2.2123893805309734E-3</v>
      </c>
      <c r="L80" s="67">
        <f t="shared" si="0"/>
        <v>-6.1136821798322316</v>
      </c>
      <c r="M80" s="67">
        <f t="shared" si="1"/>
        <v>-1.3525845530602282E-2</v>
      </c>
      <c r="S80" t="s">
        <v>468</v>
      </c>
      <c r="T80">
        <v>1</v>
      </c>
      <c r="U80" s="68">
        <f t="shared" si="3"/>
        <v>2.2123893805309734E-3</v>
      </c>
      <c r="V80" s="74">
        <f t="shared" si="4"/>
        <v>4.8946667710862243E-6</v>
      </c>
    </row>
    <row r="81" spans="1:22" x14ac:dyDescent="0.25">
      <c r="A81" s="10" t="s">
        <v>140</v>
      </c>
      <c r="B81" s="11">
        <v>42894</v>
      </c>
      <c r="C81" s="8">
        <v>5</v>
      </c>
      <c r="D81" s="24" t="s">
        <v>115</v>
      </c>
      <c r="E81" s="21" t="s">
        <v>30</v>
      </c>
      <c r="F81" s="53" t="s">
        <v>307</v>
      </c>
      <c r="G81" s="44" t="s">
        <v>123</v>
      </c>
      <c r="H81" s="49" t="s">
        <v>275</v>
      </c>
      <c r="I81" t="s">
        <v>451</v>
      </c>
      <c r="J81">
        <v>1</v>
      </c>
      <c r="K81" s="67">
        <f t="shared" si="2"/>
        <v>2.2123893805309734E-3</v>
      </c>
      <c r="L81" s="67">
        <f t="shared" si="0"/>
        <v>-6.1136821798322316</v>
      </c>
      <c r="M81" s="67">
        <f t="shared" si="1"/>
        <v>-1.3525845530602282E-2</v>
      </c>
      <c r="S81" t="s">
        <v>451</v>
      </c>
      <c r="T81">
        <v>1</v>
      </c>
      <c r="U81" s="68">
        <f t="shared" si="3"/>
        <v>2.2123893805309734E-3</v>
      </c>
      <c r="V81" s="74">
        <f t="shared" si="4"/>
        <v>4.8946667710862243E-6</v>
      </c>
    </row>
    <row r="82" spans="1:22" ht="17.25" thickBot="1" x14ac:dyDescent="0.3">
      <c r="A82" s="10" t="s">
        <v>140</v>
      </c>
      <c r="B82" s="11">
        <v>42894</v>
      </c>
      <c r="C82" s="12">
        <v>12</v>
      </c>
      <c r="D82" s="24" t="s">
        <v>115</v>
      </c>
      <c r="E82" s="22" t="s">
        <v>25</v>
      </c>
      <c r="F82" s="53" t="s">
        <v>307</v>
      </c>
      <c r="G82" s="44" t="s">
        <v>128</v>
      </c>
      <c r="H82" s="49" t="s">
        <v>275</v>
      </c>
      <c r="I82" t="s">
        <v>443</v>
      </c>
      <c r="J82">
        <v>32</v>
      </c>
      <c r="K82" s="67">
        <f t="shared" si="2"/>
        <v>7.0796460176991149E-2</v>
      </c>
      <c r="L82" s="67">
        <f t="shared" si="0"/>
        <v>-2.6479462770325046</v>
      </c>
      <c r="M82" s="67">
        <f t="shared" si="1"/>
        <v>-0.18746522315274369</v>
      </c>
      <c r="S82" t="s">
        <v>443</v>
      </c>
      <c r="T82">
        <v>32</v>
      </c>
      <c r="U82" s="68">
        <f t="shared" si="3"/>
        <v>7.0796460176991149E-2</v>
      </c>
      <c r="V82" s="74">
        <f t="shared" si="4"/>
        <v>5.0121387735922937E-3</v>
      </c>
    </row>
    <row r="83" spans="1:22" ht="17.25" thickBot="1" x14ac:dyDescent="0.3">
      <c r="A83" s="10" t="s">
        <v>140</v>
      </c>
      <c r="B83" s="3">
        <v>42894</v>
      </c>
      <c r="C83" s="8">
        <v>1</v>
      </c>
      <c r="D83" s="24" t="s">
        <v>104</v>
      </c>
      <c r="E83" s="21" t="s">
        <v>27</v>
      </c>
      <c r="F83" s="53" t="s">
        <v>307</v>
      </c>
      <c r="G83" s="44" t="s">
        <v>82</v>
      </c>
      <c r="H83" s="49" t="s">
        <v>275</v>
      </c>
      <c r="I83" t="s">
        <v>433</v>
      </c>
      <c r="J83">
        <v>5</v>
      </c>
      <c r="K83" s="67">
        <f t="shared" si="2"/>
        <v>1.1061946902654867E-2</v>
      </c>
      <c r="L83" s="67">
        <f t="shared" si="0"/>
        <v>-4.5042442673981311</v>
      </c>
      <c r="M83" s="67">
        <f t="shared" si="1"/>
        <v>-4.9825710922545695E-2</v>
      </c>
      <c r="S83" t="s">
        <v>433</v>
      </c>
      <c r="T83">
        <v>5</v>
      </c>
      <c r="U83" s="68">
        <f t="shared" si="3"/>
        <v>1.1061946902654867E-2</v>
      </c>
      <c r="V83" s="74">
        <f t="shared" si="4"/>
        <v>1.2236666927715561E-4</v>
      </c>
    </row>
    <row r="84" spans="1:22" ht="17.25" thickBot="1" x14ac:dyDescent="0.3">
      <c r="A84" s="10" t="s">
        <v>140</v>
      </c>
      <c r="B84" s="4">
        <v>42894</v>
      </c>
      <c r="C84" s="8">
        <v>26</v>
      </c>
      <c r="D84" s="24" t="s">
        <v>115</v>
      </c>
      <c r="E84" s="21" t="s">
        <v>25</v>
      </c>
      <c r="F84" s="53" t="s">
        <v>307</v>
      </c>
      <c r="G84" s="44" t="s">
        <v>88</v>
      </c>
      <c r="H84" s="49" t="s">
        <v>275</v>
      </c>
      <c r="I84" t="s">
        <v>382</v>
      </c>
      <c r="J84">
        <v>2</v>
      </c>
      <c r="K84" s="67">
        <f t="shared" si="2"/>
        <v>4.4247787610619468E-3</v>
      </c>
      <c r="L84" s="67">
        <f t="shared" si="0"/>
        <v>-5.4205349992722862</v>
      </c>
      <c r="M84" s="67">
        <f t="shared" si="1"/>
        <v>-2.3984668138372949E-2</v>
      </c>
      <c r="S84" t="s">
        <v>382</v>
      </c>
      <c r="T84">
        <v>2</v>
      </c>
      <c r="U84" s="68">
        <f t="shared" si="3"/>
        <v>4.4247787610619468E-3</v>
      </c>
      <c r="V84" s="74">
        <f t="shared" si="4"/>
        <v>1.9578667084344897E-5</v>
      </c>
    </row>
    <row r="85" spans="1:22" ht="17.25" thickBot="1" x14ac:dyDescent="0.3">
      <c r="A85" s="10" t="s">
        <v>140</v>
      </c>
      <c r="B85" s="19">
        <v>42842</v>
      </c>
      <c r="C85" s="57">
        <v>1</v>
      </c>
      <c r="D85" s="45" t="s">
        <v>8</v>
      </c>
      <c r="E85" s="58" t="s">
        <v>53</v>
      </c>
      <c r="F85" s="53" t="s">
        <v>309</v>
      </c>
      <c r="G85" s="10"/>
      <c r="H85" s="49" t="s">
        <v>272</v>
      </c>
      <c r="I85" t="s">
        <v>497</v>
      </c>
      <c r="J85">
        <v>1</v>
      </c>
      <c r="K85" s="67">
        <f t="shared" si="2"/>
        <v>2.2123893805309734E-3</v>
      </c>
      <c r="L85" s="67">
        <f t="shared" si="0"/>
        <v>-6.1136821798322316</v>
      </c>
      <c r="M85" s="67">
        <f t="shared" si="1"/>
        <v>-1.3525845530602282E-2</v>
      </c>
      <c r="S85" t="s">
        <v>497</v>
      </c>
      <c r="T85">
        <v>1</v>
      </c>
      <c r="U85" s="68">
        <f t="shared" si="3"/>
        <v>2.2123893805309734E-3</v>
      </c>
      <c r="V85" s="74">
        <f t="shared" si="4"/>
        <v>4.8946667710862243E-6</v>
      </c>
    </row>
    <row r="86" spans="1:22" ht="17.25" thickBot="1" x14ac:dyDescent="0.3">
      <c r="A86" s="10" t="s">
        <v>140</v>
      </c>
      <c r="B86" s="4">
        <v>42867</v>
      </c>
      <c r="C86" s="8">
        <v>1</v>
      </c>
      <c r="D86" s="24" t="s">
        <v>108</v>
      </c>
      <c r="E86" s="21" t="s">
        <v>32</v>
      </c>
      <c r="F86" s="53" t="s">
        <v>309</v>
      </c>
      <c r="G86" s="6" t="s">
        <v>322</v>
      </c>
      <c r="H86" s="49" t="s">
        <v>277</v>
      </c>
      <c r="I86" t="s">
        <v>601</v>
      </c>
      <c r="J86">
        <v>1</v>
      </c>
      <c r="K86" s="67">
        <f t="shared" si="2"/>
        <v>2.2123893805309734E-3</v>
      </c>
      <c r="L86" s="67">
        <f t="shared" si="0"/>
        <v>-6.1136821798322316</v>
      </c>
      <c r="M86" s="67">
        <f t="shared" si="1"/>
        <v>-1.3525845530602282E-2</v>
      </c>
      <c r="S86" t="s">
        <v>601</v>
      </c>
      <c r="T86">
        <v>1</v>
      </c>
      <c r="U86" s="68">
        <f t="shared" si="3"/>
        <v>2.2123893805309734E-3</v>
      </c>
      <c r="V86" s="74">
        <f t="shared" si="4"/>
        <v>4.8946667710862243E-6</v>
      </c>
    </row>
    <row r="87" spans="1:22" ht="17.25" thickBot="1" x14ac:dyDescent="0.3">
      <c r="A87" s="10" t="s">
        <v>140</v>
      </c>
      <c r="B87" s="4">
        <v>42867</v>
      </c>
      <c r="C87" s="8">
        <v>1</v>
      </c>
      <c r="D87" s="24" t="s">
        <v>108</v>
      </c>
      <c r="E87" s="21" t="s">
        <v>44</v>
      </c>
      <c r="F87" s="53" t="s">
        <v>309</v>
      </c>
      <c r="G87" s="44" t="s">
        <v>129</v>
      </c>
      <c r="H87" s="49" t="s">
        <v>277</v>
      </c>
      <c r="I87" t="s">
        <v>386</v>
      </c>
      <c r="J87">
        <v>4</v>
      </c>
      <c r="K87" s="67">
        <f t="shared" si="2"/>
        <v>8.8495575221238937E-3</v>
      </c>
      <c r="L87" s="67">
        <f t="shared" si="0"/>
        <v>-4.7273878187123408</v>
      </c>
      <c r="M87" s="67">
        <f t="shared" si="1"/>
        <v>-4.183529043108266E-2</v>
      </c>
      <c r="S87" t="s">
        <v>386</v>
      </c>
      <c r="T87">
        <v>4</v>
      </c>
      <c r="U87" s="68">
        <f t="shared" si="3"/>
        <v>8.8495575221238937E-3</v>
      </c>
      <c r="V87" s="74">
        <f t="shared" si="4"/>
        <v>7.8314668337379589E-5</v>
      </c>
    </row>
    <row r="88" spans="1:22" ht="17.25" thickBot="1" x14ac:dyDescent="0.3">
      <c r="A88" s="10" t="s">
        <v>140</v>
      </c>
      <c r="B88" s="4">
        <v>42881</v>
      </c>
      <c r="C88" s="8">
        <v>1</v>
      </c>
      <c r="D88" s="24" t="s">
        <v>108</v>
      </c>
      <c r="E88" s="21" t="s">
        <v>35</v>
      </c>
      <c r="F88" s="53" t="s">
        <v>309</v>
      </c>
      <c r="G88" s="10" t="s">
        <v>326</v>
      </c>
      <c r="H88" s="49" t="s">
        <v>274</v>
      </c>
      <c r="I88" t="s">
        <v>387</v>
      </c>
      <c r="J88">
        <v>2</v>
      </c>
      <c r="K88" s="67">
        <f t="shared" si="2"/>
        <v>4.4247787610619468E-3</v>
      </c>
      <c r="L88" s="67">
        <f t="shared" si="0"/>
        <v>-5.4205349992722862</v>
      </c>
      <c r="M88" s="67">
        <f t="shared" si="1"/>
        <v>-2.3984668138372949E-2</v>
      </c>
      <c r="S88" t="s">
        <v>387</v>
      </c>
      <c r="T88">
        <v>2</v>
      </c>
      <c r="U88" s="68">
        <f t="shared" si="3"/>
        <v>4.4247787610619468E-3</v>
      </c>
      <c r="V88" s="74">
        <f t="shared" si="4"/>
        <v>1.9578667084344897E-5</v>
      </c>
    </row>
    <row r="89" spans="1:22" ht="17.25" thickBot="1" x14ac:dyDescent="0.3">
      <c r="A89" s="10" t="s">
        <v>140</v>
      </c>
      <c r="B89" s="4">
        <v>42881</v>
      </c>
      <c r="C89" s="8">
        <v>1</v>
      </c>
      <c r="D89" s="24" t="s">
        <v>108</v>
      </c>
      <c r="E89" s="21" t="s">
        <v>44</v>
      </c>
      <c r="F89" s="53" t="s">
        <v>309</v>
      </c>
      <c r="G89" s="44" t="s">
        <v>129</v>
      </c>
      <c r="H89" s="49" t="s">
        <v>274</v>
      </c>
      <c r="I89" t="s">
        <v>403</v>
      </c>
      <c r="J89">
        <v>2</v>
      </c>
      <c r="K89" s="67">
        <f t="shared" si="2"/>
        <v>4.4247787610619468E-3</v>
      </c>
      <c r="L89" s="67">
        <f t="shared" si="0"/>
        <v>-5.4205349992722862</v>
      </c>
      <c r="M89" s="67">
        <f t="shared" si="1"/>
        <v>-2.3984668138372949E-2</v>
      </c>
      <c r="S89" t="s">
        <v>403</v>
      </c>
      <c r="T89">
        <v>2</v>
      </c>
      <c r="U89" s="68">
        <f t="shared" si="3"/>
        <v>4.4247787610619468E-3</v>
      </c>
      <c r="V89" s="74">
        <f t="shared" si="4"/>
        <v>1.9578667084344897E-5</v>
      </c>
    </row>
    <row r="90" spans="1:22" ht="17.25" thickBot="1" x14ac:dyDescent="0.3">
      <c r="A90" s="10" t="s">
        <v>140</v>
      </c>
      <c r="B90" s="4">
        <v>42912</v>
      </c>
      <c r="C90" s="8">
        <v>4</v>
      </c>
      <c r="D90" s="24" t="s">
        <v>108</v>
      </c>
      <c r="E90" s="59" t="s">
        <v>48</v>
      </c>
      <c r="F90" s="53" t="s">
        <v>309</v>
      </c>
      <c r="G90" s="10"/>
      <c r="H90" s="49" t="s">
        <v>276</v>
      </c>
      <c r="I90" t="s">
        <v>406</v>
      </c>
      <c r="J90">
        <v>2</v>
      </c>
      <c r="K90" s="67">
        <f t="shared" si="2"/>
        <v>4.4247787610619468E-3</v>
      </c>
      <c r="L90" s="67">
        <f t="shared" si="0"/>
        <v>-5.4205349992722862</v>
      </c>
      <c r="M90" s="67">
        <f t="shared" si="1"/>
        <v>-2.3984668138372949E-2</v>
      </c>
      <c r="S90" t="s">
        <v>406</v>
      </c>
      <c r="T90">
        <v>2</v>
      </c>
      <c r="U90" s="68">
        <f t="shared" si="3"/>
        <v>4.4247787610619468E-3</v>
      </c>
      <c r="V90" s="74">
        <f t="shared" si="4"/>
        <v>1.9578667084344897E-5</v>
      </c>
    </row>
    <row r="91" spans="1:22" ht="17.25" thickBot="1" x14ac:dyDescent="0.3">
      <c r="A91" s="10" t="s">
        <v>140</v>
      </c>
      <c r="B91" s="4">
        <v>42912</v>
      </c>
      <c r="C91" s="8">
        <v>1</v>
      </c>
      <c r="D91" s="24" t="s">
        <v>108</v>
      </c>
      <c r="E91" s="21" t="s">
        <v>62</v>
      </c>
      <c r="F91" s="53" t="s">
        <v>309</v>
      </c>
      <c r="G91" s="10"/>
      <c r="H91" s="49" t="s">
        <v>276</v>
      </c>
      <c r="I91" t="s">
        <v>396</v>
      </c>
      <c r="J91">
        <v>65</v>
      </c>
      <c r="K91" s="67">
        <f t="shared" si="2"/>
        <v>0.14380530973451328</v>
      </c>
      <c r="L91" s="67">
        <f t="shared" si="0"/>
        <v>-1.9392949099365941</v>
      </c>
      <c r="M91" s="67">
        <f t="shared" si="1"/>
        <v>-0.27888090518999697</v>
      </c>
      <c r="S91" t="s">
        <v>396</v>
      </c>
      <c r="T91">
        <v>65</v>
      </c>
      <c r="U91" s="68">
        <f t="shared" si="3"/>
        <v>0.14380530973451328</v>
      </c>
      <c r="V91" s="74">
        <f t="shared" si="4"/>
        <v>2.0679967107839297E-2</v>
      </c>
    </row>
    <row r="92" spans="1:22" ht="17.25" thickBot="1" x14ac:dyDescent="0.3">
      <c r="A92" s="10" t="s">
        <v>140</v>
      </c>
      <c r="B92" s="4">
        <v>42894</v>
      </c>
      <c r="C92" s="8">
        <v>1</v>
      </c>
      <c r="D92" s="24" t="s">
        <v>108</v>
      </c>
      <c r="E92" s="21" t="s">
        <v>23</v>
      </c>
      <c r="F92" s="53" t="s">
        <v>309</v>
      </c>
      <c r="G92" s="44" t="s">
        <v>132</v>
      </c>
      <c r="H92" s="49" t="s">
        <v>275</v>
      </c>
      <c r="I92" t="s">
        <v>408</v>
      </c>
      <c r="J92">
        <v>8</v>
      </c>
      <c r="K92" s="67">
        <f t="shared" si="2"/>
        <v>1.7699115044247787E-2</v>
      </c>
      <c r="L92" s="67">
        <f t="shared" si="0"/>
        <v>-4.0342406381523954</v>
      </c>
      <c r="M92" s="67">
        <f t="shared" si="1"/>
        <v>-7.1402489170838856E-2</v>
      </c>
      <c r="S92" t="s">
        <v>408</v>
      </c>
      <c r="T92">
        <v>8</v>
      </c>
      <c r="U92" s="68">
        <f t="shared" si="3"/>
        <v>1.7699115044247787E-2</v>
      </c>
      <c r="V92" s="74">
        <f t="shared" si="4"/>
        <v>3.1325867334951836E-4</v>
      </c>
    </row>
    <row r="93" spans="1:22" ht="17.25" thickBot="1" x14ac:dyDescent="0.3">
      <c r="A93" s="10" t="s">
        <v>140</v>
      </c>
      <c r="B93" s="4">
        <v>42894</v>
      </c>
      <c r="C93" s="8">
        <v>1</v>
      </c>
      <c r="D93" s="24" t="s">
        <v>108</v>
      </c>
      <c r="E93" s="21" t="s">
        <v>62</v>
      </c>
      <c r="F93" s="53" t="s">
        <v>309</v>
      </c>
      <c r="G93" s="10"/>
      <c r="H93" s="49" t="s">
        <v>275</v>
      </c>
      <c r="I93" t="s">
        <v>409</v>
      </c>
      <c r="J93">
        <v>7</v>
      </c>
      <c r="K93" s="67">
        <f t="shared" si="2"/>
        <v>1.5486725663716814E-2</v>
      </c>
      <c r="L93" s="67">
        <f t="shared" si="0"/>
        <v>-4.1677720307769182</v>
      </c>
      <c r="M93" s="67">
        <f t="shared" si="1"/>
        <v>-6.4545142069554043E-2</v>
      </c>
      <c r="S93" t="s">
        <v>409</v>
      </c>
      <c r="T93">
        <v>7</v>
      </c>
      <c r="U93" s="68">
        <f t="shared" si="3"/>
        <v>1.5486725663716814E-2</v>
      </c>
      <c r="V93" s="74">
        <f t="shared" si="4"/>
        <v>2.39838671783225E-4</v>
      </c>
    </row>
    <row r="94" spans="1:22" x14ac:dyDescent="0.25">
      <c r="A94" s="10" t="s">
        <v>140</v>
      </c>
      <c r="B94" s="11">
        <v>42857</v>
      </c>
      <c r="C94" s="8">
        <v>1</v>
      </c>
      <c r="D94" s="24" t="s">
        <v>117</v>
      </c>
      <c r="E94" s="21" t="s">
        <v>28</v>
      </c>
      <c r="F94" s="54" t="s">
        <v>311</v>
      </c>
      <c r="G94" s="44" t="s">
        <v>124</v>
      </c>
      <c r="H94" s="49" t="s">
        <v>273</v>
      </c>
      <c r="I94" t="s">
        <v>411</v>
      </c>
      <c r="J94">
        <v>1</v>
      </c>
      <c r="K94" s="67">
        <f t="shared" si="2"/>
        <v>2.2123893805309734E-3</v>
      </c>
      <c r="L94" s="67">
        <f t="shared" si="0"/>
        <v>-6.1136821798322316</v>
      </c>
      <c r="M94" s="67">
        <f t="shared" si="1"/>
        <v>-1.3525845530602282E-2</v>
      </c>
      <c r="S94" t="s">
        <v>411</v>
      </c>
      <c r="T94">
        <v>1</v>
      </c>
      <c r="U94" s="68">
        <f t="shared" si="3"/>
        <v>2.2123893805309734E-3</v>
      </c>
      <c r="V94" s="74">
        <f t="shared" si="4"/>
        <v>4.8946667710862243E-6</v>
      </c>
    </row>
    <row r="95" spans="1:22" x14ac:dyDescent="0.25">
      <c r="A95" s="10" t="s">
        <v>140</v>
      </c>
      <c r="B95" s="11">
        <v>42867</v>
      </c>
      <c r="C95" s="57">
        <v>1</v>
      </c>
      <c r="D95" s="24" t="s">
        <v>0</v>
      </c>
      <c r="E95" s="58" t="s">
        <v>148</v>
      </c>
      <c r="F95" s="54" t="s">
        <v>311</v>
      </c>
      <c r="G95" s="10"/>
      <c r="H95" s="49" t="s">
        <v>277</v>
      </c>
      <c r="I95" t="s">
        <v>769</v>
      </c>
      <c r="J95">
        <v>150</v>
      </c>
      <c r="K95" s="67">
        <f t="shared" si="2"/>
        <v>0.33185840707964603</v>
      </c>
      <c r="L95" s="67">
        <f t="shared" si="0"/>
        <v>-1.1030468857359754</v>
      </c>
      <c r="M95" s="67">
        <f t="shared" si="1"/>
        <v>-0.36605538243450514</v>
      </c>
      <c r="S95" t="s">
        <v>769</v>
      </c>
      <c r="T95">
        <v>150</v>
      </c>
      <c r="U95" s="68">
        <f t="shared" si="3"/>
        <v>0.33185840707964603</v>
      </c>
      <c r="V95" s="74">
        <f t="shared" si="4"/>
        <v>0.11013000234944006</v>
      </c>
    </row>
    <row r="96" spans="1:22" x14ac:dyDescent="0.25">
      <c r="A96" s="10" t="s">
        <v>140</v>
      </c>
      <c r="B96" s="11">
        <v>42894</v>
      </c>
      <c r="C96" s="12">
        <v>1</v>
      </c>
      <c r="D96" s="24" t="s">
        <v>117</v>
      </c>
      <c r="E96" s="22" t="s">
        <v>63</v>
      </c>
      <c r="F96" s="54" t="s">
        <v>311</v>
      </c>
      <c r="G96" s="44" t="s">
        <v>133</v>
      </c>
      <c r="H96" s="49" t="s">
        <v>275</v>
      </c>
      <c r="I96" t="s">
        <v>480</v>
      </c>
      <c r="J96">
        <v>1</v>
      </c>
      <c r="K96" s="67">
        <f t="shared" si="2"/>
        <v>2.2123893805309734E-3</v>
      </c>
      <c r="L96" s="67">
        <f t="shared" si="0"/>
        <v>-6.1136821798322316</v>
      </c>
      <c r="M96" s="67">
        <f t="shared" si="1"/>
        <v>-1.3525845530602282E-2</v>
      </c>
      <c r="S96" t="s">
        <v>480</v>
      </c>
      <c r="T96">
        <v>1</v>
      </c>
      <c r="U96" s="68">
        <f t="shared" si="3"/>
        <v>2.2123893805309734E-3</v>
      </c>
      <c r="V96" s="74">
        <f t="shared" si="4"/>
        <v>4.8946667710862243E-6</v>
      </c>
    </row>
    <row r="97" spans="1:22" x14ac:dyDescent="0.25">
      <c r="A97" s="28"/>
      <c r="B97" s="28"/>
      <c r="C97" s="28"/>
      <c r="D97" s="28"/>
      <c r="E97" s="28"/>
      <c r="F97" s="28"/>
      <c r="G97" s="28"/>
      <c r="H97" s="14"/>
      <c r="I97" t="s">
        <v>415</v>
      </c>
      <c r="J97">
        <v>1</v>
      </c>
      <c r="K97" s="67">
        <f t="shared" si="2"/>
        <v>2.2123893805309734E-3</v>
      </c>
      <c r="L97" s="67">
        <f t="shared" si="0"/>
        <v>-6.1136821798322316</v>
      </c>
      <c r="M97" s="67">
        <f t="shared" si="1"/>
        <v>-1.3525845530602282E-2</v>
      </c>
      <c r="S97" t="s">
        <v>415</v>
      </c>
      <c r="T97">
        <v>1</v>
      </c>
      <c r="U97" s="68">
        <f t="shared" si="3"/>
        <v>2.2123893805309734E-3</v>
      </c>
      <c r="V97" s="74">
        <f t="shared" si="4"/>
        <v>4.8946667710862243E-6</v>
      </c>
    </row>
    <row r="98" spans="1:22" x14ac:dyDescent="0.25">
      <c r="A98" s="28"/>
      <c r="B98" s="28"/>
      <c r="C98" s="28"/>
      <c r="D98" s="28"/>
      <c r="E98" s="28"/>
      <c r="F98" s="28"/>
      <c r="G98" s="28"/>
      <c r="H98" s="14"/>
      <c r="I98" t="s">
        <v>610</v>
      </c>
      <c r="J98">
        <v>2</v>
      </c>
      <c r="K98" s="67">
        <f t="shared" si="2"/>
        <v>4.4247787610619468E-3</v>
      </c>
      <c r="L98" s="67">
        <f t="shared" si="0"/>
        <v>-5.4205349992722862</v>
      </c>
      <c r="M98" s="67">
        <f t="shared" si="1"/>
        <v>-2.3984668138372949E-2</v>
      </c>
      <c r="S98" t="s">
        <v>610</v>
      </c>
      <c r="T98">
        <v>2</v>
      </c>
      <c r="U98" s="68">
        <f t="shared" si="3"/>
        <v>4.4247787610619468E-3</v>
      </c>
      <c r="V98" s="74">
        <f t="shared" si="4"/>
        <v>1.9578667084344897E-5</v>
      </c>
    </row>
    <row r="99" spans="1:22" x14ac:dyDescent="0.25">
      <c r="I99" t="s">
        <v>417</v>
      </c>
      <c r="J99">
        <v>1</v>
      </c>
      <c r="K99" s="67">
        <f t="shared" si="2"/>
        <v>2.2123893805309734E-3</v>
      </c>
      <c r="L99" s="67">
        <f t="shared" si="0"/>
        <v>-6.1136821798322316</v>
      </c>
      <c r="M99" s="67">
        <f t="shared" si="1"/>
        <v>-1.3525845530602282E-2</v>
      </c>
      <c r="S99" t="s">
        <v>417</v>
      </c>
      <c r="T99">
        <v>1</v>
      </c>
      <c r="U99" s="68">
        <f t="shared" si="3"/>
        <v>2.2123893805309734E-3</v>
      </c>
      <c r="V99" s="74">
        <f t="shared" si="4"/>
        <v>4.8946667710862243E-6</v>
      </c>
    </row>
    <row r="100" spans="1:22" x14ac:dyDescent="0.25">
      <c r="I100" t="s">
        <v>770</v>
      </c>
      <c r="J100">
        <v>87</v>
      </c>
      <c r="K100" s="67">
        <f t="shared" si="2"/>
        <v>0.19247787610619468</v>
      </c>
      <c r="L100" s="67">
        <f t="shared" si="0"/>
        <v>-1.6477740611776475</v>
      </c>
      <c r="M100" s="67">
        <f t="shared" si="1"/>
        <v>-0.31716005159835248</v>
      </c>
      <c r="S100" t="s">
        <v>770</v>
      </c>
      <c r="T100">
        <v>87</v>
      </c>
      <c r="U100" s="68">
        <f t="shared" si="3"/>
        <v>0.19247787610619468</v>
      </c>
      <c r="V100" s="74">
        <f t="shared" si="4"/>
        <v>3.7047732790351631E-2</v>
      </c>
    </row>
    <row r="101" spans="1:22" x14ac:dyDescent="0.25">
      <c r="I101" t="s">
        <v>407</v>
      </c>
      <c r="J101">
        <v>1</v>
      </c>
      <c r="K101" s="67">
        <f t="shared" si="2"/>
        <v>2.2123893805309734E-3</v>
      </c>
      <c r="L101" s="67">
        <f t="shared" si="0"/>
        <v>-6.1136821798322316</v>
      </c>
      <c r="M101" s="67">
        <f t="shared" si="1"/>
        <v>-1.3525845530602282E-2</v>
      </c>
      <c r="S101" t="s">
        <v>407</v>
      </c>
      <c r="T101">
        <v>1</v>
      </c>
      <c r="U101" s="68">
        <f t="shared" si="3"/>
        <v>2.2123893805309734E-3</v>
      </c>
      <c r="V101" s="74">
        <f t="shared" si="4"/>
        <v>4.8946667710862243E-6</v>
      </c>
    </row>
    <row r="102" spans="1:22" x14ac:dyDescent="0.25">
      <c r="I102" t="s">
        <v>410</v>
      </c>
      <c r="J102">
        <v>1</v>
      </c>
      <c r="K102" s="67">
        <f t="shared" si="2"/>
        <v>2.2123893805309734E-3</v>
      </c>
      <c r="L102" s="67">
        <f t="shared" si="0"/>
        <v>-6.1136821798322316</v>
      </c>
      <c r="M102" s="67">
        <f t="shared" si="1"/>
        <v>-1.3525845530602282E-2</v>
      </c>
      <c r="S102" t="s">
        <v>410</v>
      </c>
      <c r="T102">
        <v>1</v>
      </c>
      <c r="U102" s="68">
        <f t="shared" si="3"/>
        <v>2.2123893805309734E-3</v>
      </c>
      <c r="V102" s="74">
        <f t="shared" si="4"/>
        <v>4.8946667710862243E-6</v>
      </c>
    </row>
    <row r="103" spans="1:22" x14ac:dyDescent="0.25">
      <c r="I103" t="s">
        <v>445</v>
      </c>
      <c r="J103">
        <v>16</v>
      </c>
      <c r="K103" s="67">
        <f t="shared" si="2"/>
        <v>3.5398230088495575E-2</v>
      </c>
      <c r="L103" s="67">
        <f t="shared" si="0"/>
        <v>-3.34109345759245</v>
      </c>
      <c r="M103" s="67">
        <f t="shared" si="1"/>
        <v>-0.11826879495902477</v>
      </c>
      <c r="S103" t="s">
        <v>445</v>
      </c>
      <c r="T103">
        <v>16</v>
      </c>
      <c r="U103" s="68">
        <f t="shared" si="3"/>
        <v>3.5398230088495575E-2</v>
      </c>
      <c r="V103" s="74">
        <f t="shared" si="4"/>
        <v>1.2530346933980734E-3</v>
      </c>
    </row>
    <row r="104" spans="1:22" x14ac:dyDescent="0.25">
      <c r="J104">
        <f>SUM(J61:J103)</f>
        <v>452</v>
      </c>
      <c r="T104">
        <f>SUM(T61:T103)</f>
        <v>452</v>
      </c>
      <c r="U104" s="68"/>
      <c r="V104" s="68"/>
    </row>
  </sheetData>
  <sortState ref="A2:H97">
    <sortCondition ref="F2:F97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G19" sqref="G19"/>
    </sheetView>
  </sheetViews>
  <sheetFormatPr defaultRowHeight="16.5" x14ac:dyDescent="0.25"/>
  <sheetData>
    <row r="1" spans="1:13" ht="17.25" thickBot="1" x14ac:dyDescent="0.3">
      <c r="A1" s="10" t="s">
        <v>75</v>
      </c>
      <c r="B1" s="58" t="s">
        <v>76</v>
      </c>
      <c r="C1" s="58" t="s">
        <v>77</v>
      </c>
      <c r="D1" s="78" t="s">
        <v>318</v>
      </c>
      <c r="E1" s="58" t="s">
        <v>319</v>
      </c>
      <c r="F1" s="10" t="s">
        <v>78</v>
      </c>
      <c r="G1" s="10" t="s">
        <v>79</v>
      </c>
      <c r="H1" s="10" t="s">
        <v>269</v>
      </c>
      <c r="J1" t="s">
        <v>615</v>
      </c>
    </row>
    <row r="2" spans="1:13" ht="17.25" thickBot="1" x14ac:dyDescent="0.3">
      <c r="A2" s="10" t="s">
        <v>140</v>
      </c>
      <c r="B2" s="70">
        <v>42842</v>
      </c>
      <c r="C2" s="72">
        <v>33</v>
      </c>
      <c r="D2" s="79" t="s">
        <v>8</v>
      </c>
      <c r="E2" s="71" t="s">
        <v>10</v>
      </c>
      <c r="F2" s="53" t="s">
        <v>299</v>
      </c>
      <c r="G2" s="10"/>
      <c r="H2" s="49" t="s">
        <v>272</v>
      </c>
      <c r="J2" t="s">
        <v>300</v>
      </c>
      <c r="K2">
        <v>11</v>
      </c>
      <c r="L2">
        <v>327</v>
      </c>
      <c r="M2" s="76">
        <f>L2/480</f>
        <v>0.68125000000000002</v>
      </c>
    </row>
    <row r="3" spans="1:13" ht="17.25" thickBot="1" x14ac:dyDescent="0.3">
      <c r="A3" s="10" t="s">
        <v>140</v>
      </c>
      <c r="B3" s="19">
        <v>42842</v>
      </c>
      <c r="C3" s="9">
        <v>30</v>
      </c>
      <c r="D3" s="13" t="s">
        <v>8</v>
      </c>
      <c r="E3" s="7" t="s">
        <v>98</v>
      </c>
      <c r="F3" s="53" t="s">
        <v>299</v>
      </c>
      <c r="G3" s="10"/>
      <c r="H3" s="49" t="s">
        <v>272</v>
      </c>
      <c r="J3" t="s">
        <v>617</v>
      </c>
      <c r="K3">
        <v>20</v>
      </c>
      <c r="L3">
        <v>58</v>
      </c>
      <c r="M3" s="76">
        <f>L3/480</f>
        <v>0.12083333333333333</v>
      </c>
    </row>
    <row r="4" spans="1:13" ht="17.25" thickBot="1" x14ac:dyDescent="0.3">
      <c r="A4" s="10" t="s">
        <v>140</v>
      </c>
      <c r="B4" s="19">
        <v>42842</v>
      </c>
      <c r="C4" s="9">
        <v>1</v>
      </c>
      <c r="D4" s="13" t="s">
        <v>8</v>
      </c>
      <c r="E4" s="7" t="s">
        <v>52</v>
      </c>
      <c r="F4" s="53" t="s">
        <v>297</v>
      </c>
      <c r="G4" s="10" t="s">
        <v>328</v>
      </c>
      <c r="H4" s="49" t="s">
        <v>272</v>
      </c>
      <c r="J4" t="s">
        <v>362</v>
      </c>
      <c r="K4">
        <v>8</v>
      </c>
      <c r="L4">
        <v>92</v>
      </c>
      <c r="M4" s="76">
        <f>L4/480</f>
        <v>0.19166666666666668</v>
      </c>
    </row>
    <row r="5" spans="1:13" ht="17.25" thickBot="1" x14ac:dyDescent="0.3">
      <c r="A5" s="10" t="s">
        <v>140</v>
      </c>
      <c r="B5" s="4">
        <v>42842</v>
      </c>
      <c r="C5" s="2">
        <v>3</v>
      </c>
      <c r="D5" s="5" t="s">
        <v>117</v>
      </c>
      <c r="E5" s="5" t="s">
        <v>16</v>
      </c>
      <c r="F5" s="53" t="s">
        <v>297</v>
      </c>
      <c r="G5" s="44" t="s">
        <v>85</v>
      </c>
      <c r="H5" s="49" t="s">
        <v>272</v>
      </c>
      <c r="J5" t="s">
        <v>363</v>
      </c>
      <c r="K5">
        <v>3</v>
      </c>
      <c r="L5" s="102">
        <v>3</v>
      </c>
      <c r="M5" s="76">
        <f>L5/480</f>
        <v>6.2500000000000003E-3</v>
      </c>
    </row>
    <row r="6" spans="1:13" ht="17.25" thickBot="1" x14ac:dyDescent="0.3">
      <c r="A6" s="10" t="s">
        <v>140</v>
      </c>
      <c r="B6" s="19">
        <v>42842</v>
      </c>
      <c r="C6" s="9">
        <v>3</v>
      </c>
      <c r="D6" s="13" t="s">
        <v>8</v>
      </c>
      <c r="E6" s="7" t="s">
        <v>100</v>
      </c>
      <c r="F6" s="53" t="s">
        <v>297</v>
      </c>
      <c r="G6" s="44" t="s">
        <v>81</v>
      </c>
      <c r="H6" s="49" t="s">
        <v>272</v>
      </c>
      <c r="L6">
        <f>SUM(L2:L5)</f>
        <v>480</v>
      </c>
    </row>
    <row r="7" spans="1:13" ht="17.25" thickBot="1" x14ac:dyDescent="0.3">
      <c r="A7" s="10" t="s">
        <v>140</v>
      </c>
      <c r="B7" s="19">
        <v>42842</v>
      </c>
      <c r="C7" s="9">
        <v>1</v>
      </c>
      <c r="D7" s="13" t="s">
        <v>8</v>
      </c>
      <c r="E7" s="7" t="s">
        <v>53</v>
      </c>
      <c r="F7" s="53" t="s">
        <v>309</v>
      </c>
      <c r="G7" s="10"/>
      <c r="H7" s="49" t="s">
        <v>272</v>
      </c>
    </row>
    <row r="8" spans="1:13" ht="17.25" thickBot="1" x14ac:dyDescent="0.3">
      <c r="A8" s="10" t="s">
        <v>140</v>
      </c>
      <c r="B8" s="19">
        <v>42857</v>
      </c>
      <c r="C8" s="9">
        <v>3</v>
      </c>
      <c r="D8" s="13" t="s">
        <v>8</v>
      </c>
      <c r="E8" s="7" t="s">
        <v>10</v>
      </c>
      <c r="F8" s="53" t="s">
        <v>299</v>
      </c>
      <c r="G8" s="10"/>
      <c r="H8" s="49" t="s">
        <v>273</v>
      </c>
      <c r="J8" t="s">
        <v>527</v>
      </c>
      <c r="K8" t="s">
        <v>579</v>
      </c>
    </row>
    <row r="9" spans="1:13" ht="17.25" thickBot="1" x14ac:dyDescent="0.3">
      <c r="A9" s="10" t="s">
        <v>140</v>
      </c>
      <c r="B9" s="19">
        <v>42857</v>
      </c>
      <c r="C9" s="9">
        <v>4</v>
      </c>
      <c r="D9" s="13" t="s">
        <v>8</v>
      </c>
      <c r="E9" s="7" t="s">
        <v>3</v>
      </c>
      <c r="F9" s="53" t="s">
        <v>299</v>
      </c>
      <c r="G9" s="10"/>
      <c r="H9" s="49" t="s">
        <v>273</v>
      </c>
      <c r="J9" t="s">
        <v>393</v>
      </c>
      <c r="K9">
        <v>3</v>
      </c>
    </row>
    <row r="10" spans="1:13" ht="17.25" thickBot="1" x14ac:dyDescent="0.3">
      <c r="A10" s="10" t="s">
        <v>140</v>
      </c>
      <c r="B10" s="19">
        <v>42857</v>
      </c>
      <c r="C10" s="9">
        <v>1</v>
      </c>
      <c r="D10" s="13" t="s">
        <v>8</v>
      </c>
      <c r="E10" s="7" t="s">
        <v>146</v>
      </c>
      <c r="F10" s="53" t="s">
        <v>299</v>
      </c>
      <c r="G10" s="10"/>
      <c r="H10" s="49" t="s">
        <v>273</v>
      </c>
      <c r="J10" t="s">
        <v>379</v>
      </c>
      <c r="K10">
        <v>1</v>
      </c>
    </row>
    <row r="11" spans="1:13" ht="17.25" thickBot="1" x14ac:dyDescent="0.3">
      <c r="A11" s="10" t="s">
        <v>140</v>
      </c>
      <c r="B11" s="19">
        <v>42857</v>
      </c>
      <c r="C11" s="9">
        <v>11</v>
      </c>
      <c r="D11" s="13" t="s">
        <v>8</v>
      </c>
      <c r="E11" s="7" t="s">
        <v>1</v>
      </c>
      <c r="F11" s="53" t="s">
        <v>299</v>
      </c>
      <c r="G11" s="10"/>
      <c r="H11" s="49" t="s">
        <v>273</v>
      </c>
      <c r="J11" t="s">
        <v>419</v>
      </c>
      <c r="K11">
        <v>1</v>
      </c>
    </row>
    <row r="12" spans="1:13" ht="17.25" thickBot="1" x14ac:dyDescent="0.3">
      <c r="A12" s="10" t="s">
        <v>140</v>
      </c>
      <c r="B12" s="4">
        <v>42857</v>
      </c>
      <c r="C12" s="29">
        <v>1</v>
      </c>
      <c r="D12" s="13" t="s">
        <v>89</v>
      </c>
      <c r="E12" s="7" t="s">
        <v>135</v>
      </c>
      <c r="F12" s="53" t="s">
        <v>297</v>
      </c>
      <c r="G12" s="10"/>
      <c r="H12" s="49" t="s">
        <v>273</v>
      </c>
      <c r="J12" t="s">
        <v>306</v>
      </c>
      <c r="K12">
        <v>1</v>
      </c>
    </row>
    <row r="13" spans="1:13" ht="17.25" thickBot="1" x14ac:dyDescent="0.3">
      <c r="A13" s="10" t="s">
        <v>140</v>
      </c>
      <c r="B13" s="4">
        <v>42857</v>
      </c>
      <c r="C13" s="9">
        <v>1</v>
      </c>
      <c r="D13" s="13" t="s">
        <v>8</v>
      </c>
      <c r="E13" s="7" t="s">
        <v>52</v>
      </c>
      <c r="F13" s="53" t="s">
        <v>297</v>
      </c>
      <c r="G13" s="10" t="s">
        <v>328</v>
      </c>
      <c r="H13" s="49" t="s">
        <v>273</v>
      </c>
      <c r="J13" t="s">
        <v>582</v>
      </c>
      <c r="K13">
        <v>3</v>
      </c>
    </row>
    <row r="14" spans="1:13" ht="17.25" thickBot="1" x14ac:dyDescent="0.3">
      <c r="A14" s="10" t="s">
        <v>140</v>
      </c>
      <c r="B14" s="4">
        <v>42857</v>
      </c>
      <c r="C14" s="29">
        <v>2</v>
      </c>
      <c r="D14" s="13" t="s">
        <v>89</v>
      </c>
      <c r="E14" s="7" t="s">
        <v>136</v>
      </c>
      <c r="F14" s="53" t="s">
        <v>297</v>
      </c>
      <c r="G14" s="10" t="s">
        <v>92</v>
      </c>
      <c r="H14" s="49" t="s">
        <v>273</v>
      </c>
      <c r="J14" t="s">
        <v>583</v>
      </c>
      <c r="K14">
        <v>2</v>
      </c>
    </row>
    <row r="15" spans="1:13" ht="17.25" thickBot="1" x14ac:dyDescent="0.3">
      <c r="A15" s="10" t="s">
        <v>140</v>
      </c>
      <c r="B15" s="4">
        <v>42857</v>
      </c>
      <c r="C15" s="29">
        <v>1</v>
      </c>
      <c r="D15" s="13" t="s">
        <v>89</v>
      </c>
      <c r="E15" s="7" t="s">
        <v>136</v>
      </c>
      <c r="F15" s="53" t="s">
        <v>297</v>
      </c>
      <c r="G15" s="10" t="s">
        <v>137</v>
      </c>
      <c r="H15" s="49" t="s">
        <v>273</v>
      </c>
      <c r="J15" t="s">
        <v>436</v>
      </c>
      <c r="K15">
        <v>7</v>
      </c>
    </row>
    <row r="16" spans="1:13" ht="17.25" thickBot="1" x14ac:dyDescent="0.3">
      <c r="A16" s="10" t="s">
        <v>140</v>
      </c>
      <c r="B16" s="4">
        <v>42857</v>
      </c>
      <c r="C16" s="29">
        <v>4</v>
      </c>
      <c r="D16" s="13" t="s">
        <v>89</v>
      </c>
      <c r="E16" s="7" t="s">
        <v>136</v>
      </c>
      <c r="F16" s="53" t="s">
        <v>297</v>
      </c>
      <c r="G16" s="10" t="s">
        <v>138</v>
      </c>
      <c r="H16" s="49" t="s">
        <v>273</v>
      </c>
      <c r="J16" t="s">
        <v>484</v>
      </c>
      <c r="K16">
        <v>2</v>
      </c>
    </row>
    <row r="17" spans="1:11" ht="17.25" thickBot="1" x14ac:dyDescent="0.3">
      <c r="A17" s="10" t="s">
        <v>140</v>
      </c>
      <c r="B17" s="4">
        <v>42857</v>
      </c>
      <c r="C17" s="2">
        <v>1</v>
      </c>
      <c r="D17" s="5" t="s">
        <v>117</v>
      </c>
      <c r="E17" s="5" t="s">
        <v>54</v>
      </c>
      <c r="F17" s="53" t="s">
        <v>297</v>
      </c>
      <c r="G17" s="44" t="s">
        <v>122</v>
      </c>
      <c r="H17" s="49" t="s">
        <v>273</v>
      </c>
      <c r="J17" t="s">
        <v>332</v>
      </c>
      <c r="K17">
        <v>12</v>
      </c>
    </row>
    <row r="18" spans="1:11" ht="17.25" thickBot="1" x14ac:dyDescent="0.3">
      <c r="A18" s="10" t="s">
        <v>140</v>
      </c>
      <c r="B18" s="19">
        <v>42857</v>
      </c>
      <c r="C18" s="9">
        <v>3</v>
      </c>
      <c r="D18" s="13" t="s">
        <v>8</v>
      </c>
      <c r="E18" s="7" t="s">
        <v>100</v>
      </c>
      <c r="F18" s="53" t="s">
        <v>297</v>
      </c>
      <c r="G18" s="44" t="s">
        <v>81</v>
      </c>
      <c r="H18" s="49" t="s">
        <v>273</v>
      </c>
      <c r="J18" t="s">
        <v>397</v>
      </c>
      <c r="K18">
        <v>6</v>
      </c>
    </row>
    <row r="19" spans="1:11" ht="17.25" thickBot="1" x14ac:dyDescent="0.3">
      <c r="A19" s="10" t="s">
        <v>140</v>
      </c>
      <c r="B19" s="4">
        <v>42857</v>
      </c>
      <c r="C19" s="2">
        <v>1</v>
      </c>
      <c r="D19" s="5" t="s">
        <v>115</v>
      </c>
      <c r="E19" s="5" t="s">
        <v>30</v>
      </c>
      <c r="F19" s="53" t="s">
        <v>307</v>
      </c>
      <c r="G19" s="44" t="s">
        <v>123</v>
      </c>
      <c r="H19" s="49" t="s">
        <v>273</v>
      </c>
      <c r="J19" t="s">
        <v>587</v>
      </c>
      <c r="K19">
        <v>2</v>
      </c>
    </row>
    <row r="20" spans="1:11" ht="17.25" thickBot="1" x14ac:dyDescent="0.3">
      <c r="A20" s="10" t="s">
        <v>140</v>
      </c>
      <c r="B20" s="4">
        <v>42857</v>
      </c>
      <c r="C20" s="2">
        <v>1</v>
      </c>
      <c r="D20" s="5" t="s">
        <v>117</v>
      </c>
      <c r="E20" s="5" t="s">
        <v>28</v>
      </c>
      <c r="F20" s="54" t="s">
        <v>311</v>
      </c>
      <c r="G20" s="44" t="s">
        <v>124</v>
      </c>
      <c r="H20" s="49" t="s">
        <v>273</v>
      </c>
      <c r="J20" t="s">
        <v>490</v>
      </c>
      <c r="K20">
        <v>1</v>
      </c>
    </row>
    <row r="21" spans="1:11" ht="17.25" thickBot="1" x14ac:dyDescent="0.3">
      <c r="A21" s="10" t="s">
        <v>140</v>
      </c>
      <c r="B21" s="4">
        <v>42867</v>
      </c>
      <c r="C21" s="9">
        <v>2</v>
      </c>
      <c r="D21" s="5" t="s">
        <v>0</v>
      </c>
      <c r="E21" s="7" t="s">
        <v>5</v>
      </c>
      <c r="F21" s="53" t="s">
        <v>299</v>
      </c>
      <c r="G21" s="10"/>
      <c r="H21" s="49" t="s">
        <v>277</v>
      </c>
      <c r="J21" t="s">
        <v>385</v>
      </c>
      <c r="K21">
        <v>1</v>
      </c>
    </row>
    <row r="22" spans="1:11" ht="17.25" thickBot="1" x14ac:dyDescent="0.3">
      <c r="A22" s="10" t="s">
        <v>140</v>
      </c>
      <c r="B22" s="4">
        <v>42867</v>
      </c>
      <c r="C22" s="9">
        <v>4</v>
      </c>
      <c r="D22" s="5" t="s">
        <v>0</v>
      </c>
      <c r="E22" s="7" t="s">
        <v>3</v>
      </c>
      <c r="F22" s="53" t="s">
        <v>299</v>
      </c>
      <c r="G22" s="10"/>
      <c r="H22" s="49" t="s">
        <v>277</v>
      </c>
      <c r="J22" t="s">
        <v>442</v>
      </c>
      <c r="K22">
        <v>3</v>
      </c>
    </row>
    <row r="23" spans="1:11" ht="17.25" thickBot="1" x14ac:dyDescent="0.3">
      <c r="A23" s="10" t="s">
        <v>140</v>
      </c>
      <c r="B23" s="4">
        <v>42867</v>
      </c>
      <c r="C23" s="9">
        <v>1</v>
      </c>
      <c r="D23" s="5" t="s">
        <v>0</v>
      </c>
      <c r="E23" s="7" t="s">
        <v>4</v>
      </c>
      <c r="F23" s="53" t="s">
        <v>299</v>
      </c>
      <c r="G23" s="10"/>
      <c r="H23" s="49" t="s">
        <v>277</v>
      </c>
      <c r="J23" t="s">
        <v>591</v>
      </c>
      <c r="K23">
        <v>7</v>
      </c>
    </row>
    <row r="24" spans="1:11" ht="17.25" thickBot="1" x14ac:dyDescent="0.3">
      <c r="A24" s="10" t="s">
        <v>140</v>
      </c>
      <c r="B24" s="4">
        <v>42867</v>
      </c>
      <c r="C24" s="9">
        <v>30</v>
      </c>
      <c r="D24" s="5" t="s">
        <v>0</v>
      </c>
      <c r="E24" s="7" t="s">
        <v>1</v>
      </c>
      <c r="F24" s="53" t="s">
        <v>299</v>
      </c>
      <c r="G24" s="10"/>
      <c r="H24" s="49" t="s">
        <v>277</v>
      </c>
      <c r="J24" t="s">
        <v>432</v>
      </c>
      <c r="K24">
        <v>1</v>
      </c>
    </row>
    <row r="25" spans="1:11" ht="17.25" thickBot="1" x14ac:dyDescent="0.3">
      <c r="A25" s="10" t="s">
        <v>140</v>
      </c>
      <c r="B25" s="4">
        <v>42867</v>
      </c>
      <c r="C25" s="9">
        <v>1</v>
      </c>
      <c r="D25" s="5" t="s">
        <v>0</v>
      </c>
      <c r="E25" s="7" t="s">
        <v>147</v>
      </c>
      <c r="F25" s="53" t="s">
        <v>299</v>
      </c>
      <c r="G25" s="10"/>
      <c r="H25" s="49" t="s">
        <v>277</v>
      </c>
      <c r="J25" t="s">
        <v>594</v>
      </c>
      <c r="K25">
        <v>1</v>
      </c>
    </row>
    <row r="26" spans="1:11" ht="17.25" thickBot="1" x14ac:dyDescent="0.3">
      <c r="A26" s="10" t="s">
        <v>140</v>
      </c>
      <c r="B26" s="4">
        <v>42867</v>
      </c>
      <c r="C26" s="9">
        <v>1</v>
      </c>
      <c r="D26" s="5" t="s">
        <v>0</v>
      </c>
      <c r="E26" s="7" t="s">
        <v>6</v>
      </c>
      <c r="F26" s="53" t="s">
        <v>313</v>
      </c>
      <c r="G26" s="44" t="s">
        <v>125</v>
      </c>
      <c r="H26" s="49" t="s">
        <v>277</v>
      </c>
      <c r="J26" t="s">
        <v>398</v>
      </c>
      <c r="K26">
        <v>3</v>
      </c>
    </row>
    <row r="27" spans="1:11" ht="17.25" thickBot="1" x14ac:dyDescent="0.3">
      <c r="A27" s="10" t="s">
        <v>140</v>
      </c>
      <c r="B27" s="4">
        <v>42867</v>
      </c>
      <c r="C27" s="29">
        <v>1</v>
      </c>
      <c r="D27" s="13" t="s">
        <v>89</v>
      </c>
      <c r="E27" s="7" t="s">
        <v>136</v>
      </c>
      <c r="F27" s="53" t="s">
        <v>297</v>
      </c>
      <c r="G27" s="10" t="s">
        <v>92</v>
      </c>
      <c r="H27" s="49" t="s">
        <v>277</v>
      </c>
      <c r="J27" t="s">
        <v>596</v>
      </c>
      <c r="K27">
        <v>1</v>
      </c>
    </row>
    <row r="28" spans="1:11" ht="17.25" thickBot="1" x14ac:dyDescent="0.3">
      <c r="A28" s="10" t="s">
        <v>140</v>
      </c>
      <c r="B28" s="4">
        <v>42867</v>
      </c>
      <c r="C28" s="29">
        <v>1</v>
      </c>
      <c r="D28" s="13" t="s">
        <v>89</v>
      </c>
      <c r="E28" s="7" t="s">
        <v>136</v>
      </c>
      <c r="F28" s="53" t="s">
        <v>297</v>
      </c>
      <c r="G28" s="10" t="s">
        <v>137</v>
      </c>
      <c r="H28" s="49" t="s">
        <v>277</v>
      </c>
      <c r="J28" t="s">
        <v>468</v>
      </c>
      <c r="K28">
        <v>1</v>
      </c>
    </row>
    <row r="29" spans="1:11" ht="17.25" thickBot="1" x14ac:dyDescent="0.3">
      <c r="A29" s="10" t="s">
        <v>140</v>
      </c>
      <c r="B29" s="4">
        <v>42867</v>
      </c>
      <c r="C29" s="29">
        <v>1</v>
      </c>
      <c r="D29" s="13" t="s">
        <v>89</v>
      </c>
      <c r="E29" s="7" t="s">
        <v>136</v>
      </c>
      <c r="F29" s="53" t="s">
        <v>297</v>
      </c>
      <c r="G29" s="10" t="s">
        <v>138</v>
      </c>
      <c r="H29" s="49" t="s">
        <v>277</v>
      </c>
      <c r="J29" t="s">
        <v>451</v>
      </c>
      <c r="K29">
        <v>1</v>
      </c>
    </row>
    <row r="30" spans="1:11" ht="17.25" thickBot="1" x14ac:dyDescent="0.3">
      <c r="A30" s="10" t="s">
        <v>140</v>
      </c>
      <c r="B30" s="4">
        <v>42867</v>
      </c>
      <c r="C30" s="29">
        <v>1</v>
      </c>
      <c r="D30" s="13" t="s">
        <v>89</v>
      </c>
      <c r="E30" s="7" t="s">
        <v>136</v>
      </c>
      <c r="F30" s="53" t="s">
        <v>297</v>
      </c>
      <c r="G30" s="10"/>
      <c r="H30" s="49" t="s">
        <v>277</v>
      </c>
      <c r="J30" t="s">
        <v>443</v>
      </c>
      <c r="K30">
        <v>32</v>
      </c>
    </row>
    <row r="31" spans="1:11" ht="17.25" thickBot="1" x14ac:dyDescent="0.3">
      <c r="A31" s="10" t="s">
        <v>140</v>
      </c>
      <c r="B31" s="4">
        <v>42867</v>
      </c>
      <c r="C31" s="2">
        <v>1</v>
      </c>
      <c r="D31" s="5" t="s">
        <v>117</v>
      </c>
      <c r="E31" s="5" t="s">
        <v>16</v>
      </c>
      <c r="F31" s="53" t="s">
        <v>297</v>
      </c>
      <c r="G31" s="44" t="s">
        <v>85</v>
      </c>
      <c r="H31" s="49" t="s">
        <v>277</v>
      </c>
      <c r="J31" t="s">
        <v>433</v>
      </c>
      <c r="K31">
        <v>5</v>
      </c>
    </row>
    <row r="32" spans="1:11" ht="17.25" thickBot="1" x14ac:dyDescent="0.3">
      <c r="A32" s="10" t="s">
        <v>140</v>
      </c>
      <c r="B32" s="4">
        <v>42867</v>
      </c>
      <c r="C32" s="2">
        <v>7</v>
      </c>
      <c r="D32" s="5" t="s">
        <v>115</v>
      </c>
      <c r="E32" s="5" t="s">
        <v>25</v>
      </c>
      <c r="F32" s="53" t="s">
        <v>307</v>
      </c>
      <c r="G32" s="44" t="s">
        <v>128</v>
      </c>
      <c r="H32" s="49" t="s">
        <v>277</v>
      </c>
      <c r="J32" t="s">
        <v>382</v>
      </c>
      <c r="K32">
        <v>2</v>
      </c>
    </row>
    <row r="33" spans="1:11" ht="17.25" thickBot="1" x14ac:dyDescent="0.3">
      <c r="A33" s="10" t="s">
        <v>140</v>
      </c>
      <c r="B33" s="4">
        <v>42867</v>
      </c>
      <c r="C33" s="2">
        <v>3</v>
      </c>
      <c r="D33" s="5" t="s">
        <v>115</v>
      </c>
      <c r="E33" s="5" t="s">
        <v>25</v>
      </c>
      <c r="F33" s="53" t="s">
        <v>307</v>
      </c>
      <c r="G33" s="44" t="s">
        <v>88</v>
      </c>
      <c r="H33" s="49" t="s">
        <v>277</v>
      </c>
      <c r="J33" t="s">
        <v>497</v>
      </c>
      <c r="K33">
        <v>1</v>
      </c>
    </row>
    <row r="34" spans="1:11" ht="17.25" thickBot="1" x14ac:dyDescent="0.3">
      <c r="A34" s="10" t="s">
        <v>140</v>
      </c>
      <c r="B34" s="4">
        <v>42867</v>
      </c>
      <c r="C34" s="2">
        <v>1</v>
      </c>
      <c r="D34" s="5" t="s">
        <v>115</v>
      </c>
      <c r="E34" s="5" t="s">
        <v>24</v>
      </c>
      <c r="F34" s="53" t="s">
        <v>307</v>
      </c>
      <c r="G34" s="44" t="s">
        <v>127</v>
      </c>
      <c r="H34" s="49" t="s">
        <v>277</v>
      </c>
      <c r="J34" t="s">
        <v>601</v>
      </c>
      <c r="K34">
        <v>1</v>
      </c>
    </row>
    <row r="35" spans="1:11" ht="17.25" thickBot="1" x14ac:dyDescent="0.3">
      <c r="A35" s="10" t="s">
        <v>140</v>
      </c>
      <c r="B35" s="4">
        <v>42867</v>
      </c>
      <c r="C35" s="2">
        <v>1</v>
      </c>
      <c r="D35" s="5" t="s">
        <v>115</v>
      </c>
      <c r="E35" s="5" t="s">
        <v>47</v>
      </c>
      <c r="F35" s="53" t="s">
        <v>307</v>
      </c>
      <c r="G35" s="44" t="s">
        <v>126</v>
      </c>
      <c r="H35" s="49" t="s">
        <v>277</v>
      </c>
      <c r="J35" t="s">
        <v>386</v>
      </c>
      <c r="K35">
        <v>4</v>
      </c>
    </row>
    <row r="36" spans="1:11" ht="17.25" thickBot="1" x14ac:dyDescent="0.3">
      <c r="A36" s="10" t="s">
        <v>140</v>
      </c>
      <c r="B36" s="4">
        <v>42867</v>
      </c>
      <c r="C36" s="2">
        <v>1</v>
      </c>
      <c r="D36" s="5" t="s">
        <v>108</v>
      </c>
      <c r="E36" s="5" t="s">
        <v>32</v>
      </c>
      <c r="F36" s="53" t="s">
        <v>309</v>
      </c>
      <c r="G36" s="6" t="s">
        <v>322</v>
      </c>
      <c r="H36" s="49" t="s">
        <v>277</v>
      </c>
      <c r="J36" t="s">
        <v>387</v>
      </c>
      <c r="K36">
        <v>2</v>
      </c>
    </row>
    <row r="37" spans="1:11" ht="17.25" thickBot="1" x14ac:dyDescent="0.3">
      <c r="A37" s="10" t="s">
        <v>140</v>
      </c>
      <c r="B37" s="4">
        <v>42867</v>
      </c>
      <c r="C37" s="2">
        <v>1</v>
      </c>
      <c r="D37" s="5" t="s">
        <v>108</v>
      </c>
      <c r="E37" s="5" t="s">
        <v>44</v>
      </c>
      <c r="F37" s="53" t="s">
        <v>309</v>
      </c>
      <c r="G37" s="44" t="s">
        <v>129</v>
      </c>
      <c r="H37" s="49" t="s">
        <v>277</v>
      </c>
      <c r="J37" t="s">
        <v>403</v>
      </c>
      <c r="K37">
        <v>2</v>
      </c>
    </row>
    <row r="38" spans="1:11" ht="17.25" thickBot="1" x14ac:dyDescent="0.3">
      <c r="A38" s="10" t="s">
        <v>140</v>
      </c>
      <c r="B38" s="4">
        <v>42867</v>
      </c>
      <c r="C38" s="9">
        <v>1</v>
      </c>
      <c r="D38" s="5" t="s">
        <v>0</v>
      </c>
      <c r="E38" s="7" t="s">
        <v>148</v>
      </c>
      <c r="F38" s="54" t="s">
        <v>311</v>
      </c>
      <c r="G38" s="10"/>
      <c r="H38" s="49" t="s">
        <v>277</v>
      </c>
      <c r="J38" t="s">
        <v>406</v>
      </c>
      <c r="K38">
        <v>2</v>
      </c>
    </row>
    <row r="39" spans="1:11" ht="17.25" thickBot="1" x14ac:dyDescent="0.3">
      <c r="A39" s="80" t="s">
        <v>701</v>
      </c>
      <c r="B39" s="86">
        <v>42812</v>
      </c>
      <c r="C39" s="87">
        <v>1</v>
      </c>
      <c r="D39" s="88" t="s">
        <v>702</v>
      </c>
      <c r="E39" s="88" t="s">
        <v>703</v>
      </c>
      <c r="F39" s="84" t="s">
        <v>299</v>
      </c>
      <c r="G39" s="80"/>
      <c r="H39" s="85" t="s">
        <v>270</v>
      </c>
      <c r="J39" t="s">
        <v>396</v>
      </c>
      <c r="K39">
        <v>65</v>
      </c>
    </row>
    <row r="40" spans="1:11" ht="17.25" thickBot="1" x14ac:dyDescent="0.3">
      <c r="A40" s="80" t="s">
        <v>701</v>
      </c>
      <c r="B40" s="86">
        <v>42812</v>
      </c>
      <c r="C40" s="87">
        <v>4</v>
      </c>
      <c r="D40" s="88" t="s">
        <v>702</v>
      </c>
      <c r="E40" s="88" t="s">
        <v>704</v>
      </c>
      <c r="F40" s="84" t="s">
        <v>299</v>
      </c>
      <c r="G40" s="80"/>
      <c r="H40" s="85" t="s">
        <v>270</v>
      </c>
      <c r="J40" t="s">
        <v>408</v>
      </c>
      <c r="K40">
        <v>8</v>
      </c>
    </row>
    <row r="41" spans="1:11" ht="17.25" thickBot="1" x14ac:dyDescent="0.3">
      <c r="A41" s="80" t="s">
        <v>701</v>
      </c>
      <c r="B41" s="86">
        <v>42812</v>
      </c>
      <c r="C41" s="87">
        <v>2</v>
      </c>
      <c r="D41" s="88" t="s">
        <v>702</v>
      </c>
      <c r="E41" s="88" t="s">
        <v>705</v>
      </c>
      <c r="F41" s="84" t="s">
        <v>299</v>
      </c>
      <c r="G41" s="80"/>
      <c r="H41" s="85" t="s">
        <v>270</v>
      </c>
      <c r="J41" t="s">
        <v>409</v>
      </c>
      <c r="K41">
        <v>7</v>
      </c>
    </row>
    <row r="42" spans="1:11" ht="17.25" thickBot="1" x14ac:dyDescent="0.3">
      <c r="A42" s="80" t="s">
        <v>701</v>
      </c>
      <c r="B42" s="86">
        <v>42812</v>
      </c>
      <c r="C42" s="87">
        <v>1</v>
      </c>
      <c r="D42" s="88" t="s">
        <v>702</v>
      </c>
      <c r="E42" s="88" t="s">
        <v>706</v>
      </c>
      <c r="F42" s="84" t="s">
        <v>299</v>
      </c>
      <c r="G42" s="80"/>
      <c r="H42" s="85" t="s">
        <v>270</v>
      </c>
      <c r="J42" t="s">
        <v>411</v>
      </c>
      <c r="K42">
        <v>1</v>
      </c>
    </row>
    <row r="43" spans="1:11" ht="17.25" thickBot="1" x14ac:dyDescent="0.3">
      <c r="A43" s="80" t="s">
        <v>701</v>
      </c>
      <c r="B43" s="86">
        <v>42812</v>
      </c>
      <c r="C43" s="87">
        <v>1</v>
      </c>
      <c r="D43" s="88" t="s">
        <v>702</v>
      </c>
      <c r="E43" s="88" t="s">
        <v>707</v>
      </c>
      <c r="F43" s="84" t="s">
        <v>299</v>
      </c>
      <c r="G43" s="80"/>
      <c r="H43" s="85" t="s">
        <v>270</v>
      </c>
      <c r="J43" t="s">
        <v>769</v>
      </c>
      <c r="K43">
        <v>150</v>
      </c>
    </row>
    <row r="44" spans="1:11" ht="17.25" thickBot="1" x14ac:dyDescent="0.3">
      <c r="A44" s="80" t="s">
        <v>701</v>
      </c>
      <c r="B44" s="86">
        <v>42812</v>
      </c>
      <c r="C44" s="89">
        <v>3</v>
      </c>
      <c r="D44" s="90" t="s">
        <v>709</v>
      </c>
      <c r="E44" s="90" t="s">
        <v>710</v>
      </c>
      <c r="F44" s="84" t="s">
        <v>297</v>
      </c>
      <c r="G44" s="80" t="s">
        <v>711</v>
      </c>
      <c r="H44" s="85" t="s">
        <v>270</v>
      </c>
      <c r="J44" t="s">
        <v>480</v>
      </c>
      <c r="K44">
        <v>1</v>
      </c>
    </row>
    <row r="45" spans="1:11" ht="17.25" thickBot="1" x14ac:dyDescent="0.3">
      <c r="A45" s="80" t="s">
        <v>701</v>
      </c>
      <c r="B45" s="86">
        <v>42812</v>
      </c>
      <c r="C45" s="87">
        <v>1</v>
      </c>
      <c r="D45" s="88" t="s">
        <v>702</v>
      </c>
      <c r="E45" s="88" t="s">
        <v>708</v>
      </c>
      <c r="F45" s="84" t="s">
        <v>297</v>
      </c>
      <c r="G45" s="80" t="s">
        <v>328</v>
      </c>
      <c r="H45" s="85" t="s">
        <v>270</v>
      </c>
      <c r="J45" t="s">
        <v>415</v>
      </c>
      <c r="K45">
        <v>1</v>
      </c>
    </row>
    <row r="46" spans="1:11" ht="17.25" thickBot="1" x14ac:dyDescent="0.3">
      <c r="A46" s="80" t="s">
        <v>701</v>
      </c>
      <c r="B46" s="86">
        <v>42812</v>
      </c>
      <c r="C46" s="87">
        <v>1</v>
      </c>
      <c r="D46" s="88" t="s">
        <v>712</v>
      </c>
      <c r="E46" s="88" t="s">
        <v>713</v>
      </c>
      <c r="F46" s="84" t="s">
        <v>297</v>
      </c>
      <c r="G46" s="80" t="s">
        <v>714</v>
      </c>
      <c r="H46" s="85" t="s">
        <v>270</v>
      </c>
      <c r="J46" t="s">
        <v>610</v>
      </c>
      <c r="K46">
        <v>2</v>
      </c>
    </row>
    <row r="47" spans="1:11" ht="17.25" thickBot="1" x14ac:dyDescent="0.3">
      <c r="A47" s="80" t="s">
        <v>701</v>
      </c>
      <c r="B47" s="86">
        <v>42812</v>
      </c>
      <c r="C47" s="87">
        <v>1</v>
      </c>
      <c r="D47" s="88" t="s">
        <v>715</v>
      </c>
      <c r="E47" s="88" t="s">
        <v>716</v>
      </c>
      <c r="F47" s="84" t="s">
        <v>307</v>
      </c>
      <c r="G47" s="80"/>
      <c r="H47" s="85" t="s">
        <v>270</v>
      </c>
      <c r="J47" t="s">
        <v>417</v>
      </c>
      <c r="K47">
        <v>1</v>
      </c>
    </row>
    <row r="48" spans="1:11" ht="17.25" thickBot="1" x14ac:dyDescent="0.3">
      <c r="A48" s="28" t="s">
        <v>140</v>
      </c>
      <c r="B48" s="19">
        <v>42825</v>
      </c>
      <c r="C48" s="9">
        <v>3</v>
      </c>
      <c r="D48" s="37" t="s">
        <v>8</v>
      </c>
      <c r="E48" s="36" t="s">
        <v>10</v>
      </c>
      <c r="F48" s="53" t="s">
        <v>299</v>
      </c>
      <c r="G48" s="28"/>
      <c r="H48" s="49" t="s">
        <v>271</v>
      </c>
      <c r="J48" t="s">
        <v>770</v>
      </c>
      <c r="K48">
        <v>87</v>
      </c>
    </row>
    <row r="49" spans="1:11" ht="17.25" thickBot="1" x14ac:dyDescent="0.3">
      <c r="A49" s="28" t="s">
        <v>140</v>
      </c>
      <c r="B49" s="19">
        <v>42825</v>
      </c>
      <c r="C49" s="9">
        <v>1</v>
      </c>
      <c r="D49" s="37" t="s">
        <v>8</v>
      </c>
      <c r="E49" s="36" t="s">
        <v>98</v>
      </c>
      <c r="F49" s="53" t="s">
        <v>299</v>
      </c>
      <c r="G49" s="28"/>
      <c r="H49" s="49" t="s">
        <v>271</v>
      </c>
      <c r="J49" t="s">
        <v>407</v>
      </c>
      <c r="K49">
        <v>1</v>
      </c>
    </row>
    <row r="50" spans="1:11" ht="17.25" thickBot="1" x14ac:dyDescent="0.3">
      <c r="A50" s="28" t="s">
        <v>140</v>
      </c>
      <c r="B50" s="19">
        <v>42825</v>
      </c>
      <c r="C50" s="9">
        <v>1</v>
      </c>
      <c r="D50" s="37" t="s">
        <v>8</v>
      </c>
      <c r="E50" s="36" t="s">
        <v>52</v>
      </c>
      <c r="F50" s="53" t="s">
        <v>297</v>
      </c>
      <c r="G50" s="10" t="s">
        <v>328</v>
      </c>
      <c r="H50" s="49" t="s">
        <v>271</v>
      </c>
      <c r="J50" t="s">
        <v>410</v>
      </c>
      <c r="K50">
        <v>1</v>
      </c>
    </row>
    <row r="51" spans="1:11" ht="17.25" thickBot="1" x14ac:dyDescent="0.3">
      <c r="A51" s="10" t="s">
        <v>140</v>
      </c>
      <c r="B51" s="4">
        <v>42881</v>
      </c>
      <c r="C51" s="2">
        <v>1</v>
      </c>
      <c r="D51" s="5" t="s">
        <v>0</v>
      </c>
      <c r="E51" s="5" t="s">
        <v>57</v>
      </c>
      <c r="F51" s="54" t="s">
        <v>299</v>
      </c>
      <c r="G51" s="10"/>
      <c r="H51" s="49" t="s">
        <v>274</v>
      </c>
      <c r="J51" t="s">
        <v>445</v>
      </c>
      <c r="K51">
        <v>16</v>
      </c>
    </row>
    <row r="52" spans="1:11" ht="17.25" thickBot="1" x14ac:dyDescent="0.3">
      <c r="A52" s="10" t="s">
        <v>140</v>
      </c>
      <c r="B52" s="4">
        <v>42881</v>
      </c>
      <c r="C52" s="2">
        <v>1</v>
      </c>
      <c r="D52" s="5" t="s">
        <v>0</v>
      </c>
      <c r="E52" s="5" t="s">
        <v>58</v>
      </c>
      <c r="F52" s="54" t="s">
        <v>299</v>
      </c>
      <c r="G52" s="10"/>
      <c r="H52" s="49" t="s">
        <v>274</v>
      </c>
    </row>
    <row r="53" spans="1:11" ht="17.25" thickBot="1" x14ac:dyDescent="0.3">
      <c r="A53" s="10" t="s">
        <v>140</v>
      </c>
      <c r="B53" s="4">
        <v>42881</v>
      </c>
      <c r="C53" s="2">
        <v>5</v>
      </c>
      <c r="D53" s="5" t="s">
        <v>0</v>
      </c>
      <c r="E53" s="5" t="s">
        <v>17</v>
      </c>
      <c r="F53" s="54" t="s">
        <v>299</v>
      </c>
      <c r="G53" s="10"/>
      <c r="H53" s="49" t="s">
        <v>274</v>
      </c>
    </row>
    <row r="54" spans="1:11" ht="17.25" thickBot="1" x14ac:dyDescent="0.3">
      <c r="A54" s="10" t="s">
        <v>140</v>
      </c>
      <c r="B54" s="4">
        <v>42881</v>
      </c>
      <c r="C54" s="2">
        <v>1</v>
      </c>
      <c r="D54" s="5" t="s">
        <v>0</v>
      </c>
      <c r="E54" s="5" t="s">
        <v>55</v>
      </c>
      <c r="F54" s="54" t="s">
        <v>300</v>
      </c>
      <c r="G54" s="10"/>
      <c r="H54" s="49" t="s">
        <v>274</v>
      </c>
    </row>
    <row r="55" spans="1:11" ht="17.25" thickBot="1" x14ac:dyDescent="0.3">
      <c r="A55" s="10" t="s">
        <v>140</v>
      </c>
      <c r="B55" s="4">
        <v>42881</v>
      </c>
      <c r="C55" s="2">
        <v>1</v>
      </c>
      <c r="D55" s="5" t="s">
        <v>0</v>
      </c>
      <c r="E55" s="5" t="s">
        <v>56</v>
      </c>
      <c r="F55" s="53" t="s">
        <v>300</v>
      </c>
      <c r="G55" s="10"/>
      <c r="H55" s="49" t="s">
        <v>274</v>
      </c>
    </row>
    <row r="56" spans="1:11" ht="17.25" thickBot="1" x14ac:dyDescent="0.3">
      <c r="A56" s="10" t="s">
        <v>140</v>
      </c>
      <c r="B56" s="4">
        <v>42881</v>
      </c>
      <c r="C56" s="2">
        <v>1</v>
      </c>
      <c r="D56" s="5" t="s">
        <v>0</v>
      </c>
      <c r="E56" s="5" t="s">
        <v>33</v>
      </c>
      <c r="F56" s="53" t="s">
        <v>313</v>
      </c>
      <c r="G56" s="44" t="s">
        <v>125</v>
      </c>
      <c r="H56" s="49" t="s">
        <v>274</v>
      </c>
    </row>
    <row r="57" spans="1:11" ht="17.25" thickBot="1" x14ac:dyDescent="0.3">
      <c r="A57" s="10" t="s">
        <v>140</v>
      </c>
      <c r="B57" s="4">
        <v>42881</v>
      </c>
      <c r="C57" s="29">
        <v>2</v>
      </c>
      <c r="D57" s="13" t="s">
        <v>89</v>
      </c>
      <c r="E57" s="7" t="s">
        <v>136</v>
      </c>
      <c r="F57" s="53" t="s">
        <v>297</v>
      </c>
      <c r="G57" s="10" t="s">
        <v>138</v>
      </c>
      <c r="H57" s="49" t="s">
        <v>274</v>
      </c>
    </row>
    <row r="58" spans="1:11" ht="17.25" thickBot="1" x14ac:dyDescent="0.3">
      <c r="A58" s="10" t="s">
        <v>140</v>
      </c>
      <c r="B58" s="4">
        <v>42881</v>
      </c>
      <c r="C58" s="2">
        <v>1</v>
      </c>
      <c r="D58" s="5" t="s">
        <v>0</v>
      </c>
      <c r="E58" s="5" t="s">
        <v>59</v>
      </c>
      <c r="F58" s="53" t="s">
        <v>297</v>
      </c>
      <c r="G58" s="44" t="s">
        <v>131</v>
      </c>
      <c r="H58" s="49" t="s">
        <v>274</v>
      </c>
    </row>
    <row r="59" spans="1:11" ht="17.25" thickBot="1" x14ac:dyDescent="0.3">
      <c r="A59" s="10" t="s">
        <v>140</v>
      </c>
      <c r="B59" s="4">
        <v>42881</v>
      </c>
      <c r="C59" s="2">
        <v>1</v>
      </c>
      <c r="D59" s="5" t="s">
        <v>0</v>
      </c>
      <c r="E59" s="5" t="s">
        <v>36</v>
      </c>
      <c r="F59" s="53" t="s">
        <v>297</v>
      </c>
      <c r="G59" s="44" t="s">
        <v>81</v>
      </c>
      <c r="H59" s="49" t="s">
        <v>274</v>
      </c>
    </row>
    <row r="60" spans="1:11" ht="17.25" thickBot="1" x14ac:dyDescent="0.3">
      <c r="A60" s="10" t="s">
        <v>140</v>
      </c>
      <c r="B60" s="4">
        <v>42881</v>
      </c>
      <c r="C60" s="2">
        <v>1</v>
      </c>
      <c r="D60" s="5" t="s">
        <v>115</v>
      </c>
      <c r="E60" s="5" t="s">
        <v>25</v>
      </c>
      <c r="F60" s="53" t="s">
        <v>307</v>
      </c>
      <c r="G60" s="44" t="s">
        <v>128</v>
      </c>
      <c r="H60" s="49" t="s">
        <v>274</v>
      </c>
    </row>
    <row r="61" spans="1:11" ht="17.25" thickBot="1" x14ac:dyDescent="0.3">
      <c r="A61" s="10" t="s">
        <v>140</v>
      </c>
      <c r="B61" s="4">
        <v>42881</v>
      </c>
      <c r="C61" s="2">
        <v>3</v>
      </c>
      <c r="D61" s="5" t="s">
        <v>115</v>
      </c>
      <c r="E61" s="5" t="s">
        <v>25</v>
      </c>
      <c r="F61" s="53" t="s">
        <v>307</v>
      </c>
      <c r="G61" s="44" t="s">
        <v>88</v>
      </c>
      <c r="H61" s="49" t="s">
        <v>274</v>
      </c>
    </row>
    <row r="62" spans="1:11" ht="17.25" thickBot="1" x14ac:dyDescent="0.3">
      <c r="A62" s="10" t="s">
        <v>140</v>
      </c>
      <c r="B62" s="4">
        <v>42881</v>
      </c>
      <c r="C62" s="2">
        <v>4</v>
      </c>
      <c r="D62" s="5" t="s">
        <v>115</v>
      </c>
      <c r="E62" s="5" t="s">
        <v>24</v>
      </c>
      <c r="F62" s="53" t="s">
        <v>307</v>
      </c>
      <c r="G62" s="44" t="s">
        <v>127</v>
      </c>
      <c r="H62" s="49" t="s">
        <v>274</v>
      </c>
    </row>
    <row r="63" spans="1:11" ht="17.25" thickBot="1" x14ac:dyDescent="0.3">
      <c r="A63" s="10" t="s">
        <v>140</v>
      </c>
      <c r="B63" s="4">
        <v>42881</v>
      </c>
      <c r="C63" s="2">
        <v>4</v>
      </c>
      <c r="D63" s="5" t="s">
        <v>115</v>
      </c>
      <c r="E63" s="5" t="s">
        <v>30</v>
      </c>
      <c r="F63" s="53" t="s">
        <v>307</v>
      </c>
      <c r="G63" s="44" t="s">
        <v>123</v>
      </c>
      <c r="H63" s="49" t="s">
        <v>274</v>
      </c>
    </row>
    <row r="64" spans="1:11" ht="17.25" thickBot="1" x14ac:dyDescent="0.3">
      <c r="A64" s="10" t="s">
        <v>140</v>
      </c>
      <c r="B64" s="4">
        <v>42881</v>
      </c>
      <c r="C64" s="2">
        <v>2</v>
      </c>
      <c r="D64" s="5" t="s">
        <v>95</v>
      </c>
      <c r="E64" s="5" t="s">
        <v>31</v>
      </c>
      <c r="F64" s="53" t="s">
        <v>307</v>
      </c>
      <c r="G64" s="44" t="s">
        <v>130</v>
      </c>
      <c r="H64" s="49" t="s">
        <v>274</v>
      </c>
    </row>
    <row r="65" spans="1:8" ht="17.25" thickBot="1" x14ac:dyDescent="0.3">
      <c r="A65" s="10" t="s">
        <v>140</v>
      </c>
      <c r="B65" s="4">
        <v>42881</v>
      </c>
      <c r="C65" s="8">
        <v>1</v>
      </c>
      <c r="D65" s="5" t="s">
        <v>108</v>
      </c>
      <c r="E65" s="23" t="s">
        <v>35</v>
      </c>
      <c r="F65" s="53" t="s">
        <v>309</v>
      </c>
      <c r="G65" s="10" t="s">
        <v>326</v>
      </c>
      <c r="H65" s="49" t="s">
        <v>274</v>
      </c>
    </row>
    <row r="66" spans="1:8" ht="17.25" thickBot="1" x14ac:dyDescent="0.3">
      <c r="A66" s="10" t="s">
        <v>140</v>
      </c>
      <c r="B66" s="4">
        <v>42881</v>
      </c>
      <c r="C66" s="8">
        <v>1</v>
      </c>
      <c r="D66" s="5" t="s">
        <v>108</v>
      </c>
      <c r="E66" s="24" t="s">
        <v>44</v>
      </c>
      <c r="F66" s="53" t="s">
        <v>309</v>
      </c>
      <c r="G66" s="44" t="s">
        <v>129</v>
      </c>
      <c r="H66" s="49" t="s">
        <v>274</v>
      </c>
    </row>
    <row r="67" spans="1:8" ht="17.25" thickBot="1" x14ac:dyDescent="0.3">
      <c r="A67" s="10" t="s">
        <v>140</v>
      </c>
      <c r="B67" s="4">
        <v>42912</v>
      </c>
      <c r="C67" s="8">
        <v>2</v>
      </c>
      <c r="D67" s="5" t="s">
        <v>0</v>
      </c>
      <c r="E67" s="24" t="s">
        <v>40</v>
      </c>
      <c r="F67" s="53" t="s">
        <v>299</v>
      </c>
      <c r="G67" s="10"/>
      <c r="H67" s="49" t="s">
        <v>276</v>
      </c>
    </row>
    <row r="68" spans="1:8" ht="17.25" thickBot="1" x14ac:dyDescent="0.3">
      <c r="A68" s="10" t="s">
        <v>140</v>
      </c>
      <c r="B68" s="4">
        <v>42912</v>
      </c>
      <c r="C68" s="8">
        <v>3</v>
      </c>
      <c r="D68" s="5" t="s">
        <v>0</v>
      </c>
      <c r="E68" s="24" t="s">
        <v>60</v>
      </c>
      <c r="F68" s="53" t="s">
        <v>299</v>
      </c>
      <c r="G68" s="10"/>
      <c r="H68" s="49" t="s">
        <v>276</v>
      </c>
    </row>
    <row r="69" spans="1:8" ht="17.25" thickBot="1" x14ac:dyDescent="0.3">
      <c r="A69" s="10" t="s">
        <v>140</v>
      </c>
      <c r="B69" s="4">
        <v>42912</v>
      </c>
      <c r="C69" s="8">
        <v>65</v>
      </c>
      <c r="D69" s="5" t="s">
        <v>0</v>
      </c>
      <c r="E69" s="24" t="s">
        <v>17</v>
      </c>
      <c r="F69" s="53" t="s">
        <v>299</v>
      </c>
      <c r="G69" s="10"/>
      <c r="H69" s="49" t="s">
        <v>276</v>
      </c>
    </row>
    <row r="70" spans="1:8" ht="17.25" thickBot="1" x14ac:dyDescent="0.3">
      <c r="A70" s="10" t="s">
        <v>140</v>
      </c>
      <c r="B70" s="4">
        <v>42912</v>
      </c>
      <c r="C70" s="8">
        <v>1</v>
      </c>
      <c r="D70" s="5" t="s">
        <v>0</v>
      </c>
      <c r="E70" s="24" t="s">
        <v>61</v>
      </c>
      <c r="F70" s="53" t="s">
        <v>299</v>
      </c>
      <c r="G70" s="10"/>
      <c r="H70" s="49" t="s">
        <v>276</v>
      </c>
    </row>
    <row r="71" spans="1:8" ht="17.25" thickBot="1" x14ac:dyDescent="0.3">
      <c r="A71" s="10" t="s">
        <v>140</v>
      </c>
      <c r="B71" s="4">
        <v>42912</v>
      </c>
      <c r="C71" s="8">
        <v>4</v>
      </c>
      <c r="D71" s="5" t="s">
        <v>0</v>
      </c>
      <c r="E71" s="5" t="s">
        <v>33</v>
      </c>
      <c r="F71" s="53" t="s">
        <v>313</v>
      </c>
      <c r="G71" s="44" t="s">
        <v>125</v>
      </c>
      <c r="H71" s="49" t="s">
        <v>276</v>
      </c>
    </row>
    <row r="72" spans="1:8" x14ac:dyDescent="0.25">
      <c r="A72" s="10" t="s">
        <v>140</v>
      </c>
      <c r="B72" s="11">
        <v>42912</v>
      </c>
      <c r="C72" s="8">
        <v>2</v>
      </c>
      <c r="D72" s="24" t="s">
        <v>0</v>
      </c>
      <c r="E72" s="21" t="s">
        <v>59</v>
      </c>
      <c r="F72" s="53" t="s">
        <v>297</v>
      </c>
      <c r="G72" s="44" t="s">
        <v>131</v>
      </c>
      <c r="H72" s="49" t="s">
        <v>276</v>
      </c>
    </row>
    <row r="73" spans="1:8" x14ac:dyDescent="0.25">
      <c r="A73" s="10" t="s">
        <v>140</v>
      </c>
      <c r="B73" s="11">
        <v>42912</v>
      </c>
      <c r="C73" s="8">
        <v>11</v>
      </c>
      <c r="D73" s="24" t="s">
        <v>115</v>
      </c>
      <c r="E73" s="21" t="s">
        <v>25</v>
      </c>
      <c r="F73" s="53" t="s">
        <v>307</v>
      </c>
      <c r="G73" s="44" t="s">
        <v>128</v>
      </c>
      <c r="H73" s="49" t="s">
        <v>276</v>
      </c>
    </row>
    <row r="74" spans="1:8" x14ac:dyDescent="0.25">
      <c r="A74" s="10" t="s">
        <v>140</v>
      </c>
      <c r="B74" s="11">
        <v>42912</v>
      </c>
      <c r="C74" s="8">
        <v>1</v>
      </c>
      <c r="D74" s="24" t="s">
        <v>115</v>
      </c>
      <c r="E74" s="21" t="s">
        <v>47</v>
      </c>
      <c r="F74" s="53" t="s">
        <v>307</v>
      </c>
      <c r="G74" s="44" t="s">
        <v>126</v>
      </c>
      <c r="H74" s="49" t="s">
        <v>276</v>
      </c>
    </row>
    <row r="75" spans="1:8" x14ac:dyDescent="0.25">
      <c r="A75" s="10" t="s">
        <v>140</v>
      </c>
      <c r="B75" s="11">
        <v>42912</v>
      </c>
      <c r="C75" s="8">
        <v>6</v>
      </c>
      <c r="D75" s="24" t="s">
        <v>115</v>
      </c>
      <c r="E75" s="21" t="s">
        <v>30</v>
      </c>
      <c r="F75" s="53" t="s">
        <v>307</v>
      </c>
      <c r="G75" s="44" t="s">
        <v>123</v>
      </c>
      <c r="H75" s="49" t="s">
        <v>276</v>
      </c>
    </row>
    <row r="76" spans="1:8" x14ac:dyDescent="0.25">
      <c r="A76" s="10" t="s">
        <v>140</v>
      </c>
      <c r="B76" s="11">
        <v>42912</v>
      </c>
      <c r="C76" s="8">
        <v>4</v>
      </c>
      <c r="D76" s="24" t="s">
        <v>108</v>
      </c>
      <c r="E76" s="59" t="s">
        <v>48</v>
      </c>
      <c r="F76" s="53" t="s">
        <v>309</v>
      </c>
      <c r="G76" s="10"/>
      <c r="H76" s="49" t="s">
        <v>276</v>
      </c>
    </row>
    <row r="77" spans="1:8" ht="17.25" thickBot="1" x14ac:dyDescent="0.3">
      <c r="A77" s="10" t="s">
        <v>140</v>
      </c>
      <c r="B77" s="4">
        <v>42912</v>
      </c>
      <c r="C77" s="12">
        <v>1</v>
      </c>
      <c r="D77" s="24" t="s">
        <v>108</v>
      </c>
      <c r="E77" s="22" t="s">
        <v>62</v>
      </c>
      <c r="F77" s="53" t="s">
        <v>309</v>
      </c>
      <c r="G77" s="10"/>
      <c r="H77" s="49" t="s">
        <v>276</v>
      </c>
    </row>
    <row r="78" spans="1:8" x14ac:dyDescent="0.25">
      <c r="A78" s="10" t="s">
        <v>140</v>
      </c>
      <c r="B78" s="11">
        <v>42894</v>
      </c>
      <c r="C78" s="8">
        <v>1</v>
      </c>
      <c r="D78" s="24" t="s">
        <v>0</v>
      </c>
      <c r="E78" s="21" t="s">
        <v>57</v>
      </c>
      <c r="F78" s="54" t="s">
        <v>299</v>
      </c>
      <c r="G78" s="10"/>
      <c r="H78" s="49" t="s">
        <v>275</v>
      </c>
    </row>
    <row r="79" spans="1:8" x14ac:dyDescent="0.25">
      <c r="A79" s="10" t="s">
        <v>140</v>
      </c>
      <c r="B79" s="11">
        <v>42894</v>
      </c>
      <c r="C79" s="8">
        <v>23</v>
      </c>
      <c r="D79" s="24" t="s">
        <v>0</v>
      </c>
      <c r="E79" s="21" t="s">
        <v>58</v>
      </c>
      <c r="F79" s="54" t="s">
        <v>299</v>
      </c>
      <c r="G79" s="10"/>
      <c r="H79" s="49" t="s">
        <v>275</v>
      </c>
    </row>
    <row r="80" spans="1:8" x14ac:dyDescent="0.25">
      <c r="A80" s="10" t="s">
        <v>140</v>
      </c>
      <c r="B80" s="11">
        <v>42894</v>
      </c>
      <c r="C80" s="8">
        <v>2</v>
      </c>
      <c r="D80" s="24" t="s">
        <v>0</v>
      </c>
      <c r="E80" s="21" t="s">
        <v>60</v>
      </c>
      <c r="F80" s="53" t="s">
        <v>299</v>
      </c>
      <c r="G80" s="10"/>
      <c r="H80" s="49" t="s">
        <v>275</v>
      </c>
    </row>
    <row r="81" spans="1:8" x14ac:dyDescent="0.25">
      <c r="A81" s="10" t="s">
        <v>140</v>
      </c>
      <c r="B81" s="11">
        <v>42894</v>
      </c>
      <c r="C81" s="8">
        <v>1</v>
      </c>
      <c r="D81" s="24" t="s">
        <v>0</v>
      </c>
      <c r="E81" s="21" t="s">
        <v>49</v>
      </c>
      <c r="F81" s="54" t="s">
        <v>299</v>
      </c>
      <c r="G81" s="10"/>
      <c r="H81" s="49" t="s">
        <v>275</v>
      </c>
    </row>
    <row r="82" spans="1:8" ht="17.25" thickBot="1" x14ac:dyDescent="0.3">
      <c r="A82" s="10" t="s">
        <v>140</v>
      </c>
      <c r="B82" s="11">
        <v>42894</v>
      </c>
      <c r="C82" s="12">
        <v>95</v>
      </c>
      <c r="D82" s="24" t="s">
        <v>0</v>
      </c>
      <c r="E82" s="22" t="s">
        <v>17</v>
      </c>
      <c r="F82" s="54" t="s">
        <v>299</v>
      </c>
      <c r="G82" s="10"/>
      <c r="H82" s="49" t="s">
        <v>275</v>
      </c>
    </row>
    <row r="83" spans="1:8" ht="17.25" thickBot="1" x14ac:dyDescent="0.3">
      <c r="A83" s="10" t="s">
        <v>140</v>
      </c>
      <c r="B83" s="3">
        <v>42894</v>
      </c>
      <c r="C83" s="8">
        <v>1</v>
      </c>
      <c r="D83" s="24" t="s">
        <v>0</v>
      </c>
      <c r="E83" s="21" t="s">
        <v>61</v>
      </c>
      <c r="F83" s="54" t="s">
        <v>299</v>
      </c>
      <c r="G83" s="10"/>
      <c r="H83" s="49" t="s">
        <v>275</v>
      </c>
    </row>
    <row r="84" spans="1:8" ht="17.25" thickBot="1" x14ac:dyDescent="0.3">
      <c r="A84" s="10" t="s">
        <v>140</v>
      </c>
      <c r="B84" s="4">
        <v>42894</v>
      </c>
      <c r="C84" s="26">
        <v>1</v>
      </c>
      <c r="D84" s="45" t="s">
        <v>89</v>
      </c>
      <c r="E84" s="58" t="s">
        <v>136</v>
      </c>
      <c r="F84" s="53" t="s">
        <v>297</v>
      </c>
      <c r="G84" s="10" t="s">
        <v>139</v>
      </c>
      <c r="H84" s="49" t="s">
        <v>275</v>
      </c>
    </row>
    <row r="85" spans="1:8" ht="17.25" thickBot="1" x14ac:dyDescent="0.3">
      <c r="A85" s="10" t="s">
        <v>140</v>
      </c>
      <c r="B85" s="4">
        <v>42894</v>
      </c>
      <c r="C85" s="8">
        <v>1</v>
      </c>
      <c r="D85" s="24" t="s">
        <v>117</v>
      </c>
      <c r="E85" s="21" t="s">
        <v>16</v>
      </c>
      <c r="F85" s="53" t="s">
        <v>297</v>
      </c>
      <c r="G85" s="44" t="s">
        <v>85</v>
      </c>
      <c r="H85" s="49" t="s">
        <v>275</v>
      </c>
    </row>
    <row r="86" spans="1:8" ht="17.25" thickBot="1" x14ac:dyDescent="0.3">
      <c r="A86" s="10" t="s">
        <v>140</v>
      </c>
      <c r="B86" s="4">
        <v>42894</v>
      </c>
      <c r="C86" s="8">
        <v>1</v>
      </c>
      <c r="D86" s="24" t="s">
        <v>108</v>
      </c>
      <c r="E86" s="21" t="s">
        <v>15</v>
      </c>
      <c r="F86" s="53" t="s">
        <v>297</v>
      </c>
      <c r="G86" s="52" t="s">
        <v>306</v>
      </c>
      <c r="H86" s="49" t="s">
        <v>275</v>
      </c>
    </row>
    <row r="87" spans="1:8" ht="17.25" thickBot="1" x14ac:dyDescent="0.3">
      <c r="A87" s="10" t="s">
        <v>140</v>
      </c>
      <c r="B87" s="4">
        <v>42894</v>
      </c>
      <c r="C87" s="8">
        <v>5</v>
      </c>
      <c r="D87" s="24" t="s">
        <v>0</v>
      </c>
      <c r="E87" s="21" t="s">
        <v>36</v>
      </c>
      <c r="F87" s="53" t="s">
        <v>297</v>
      </c>
      <c r="G87" s="44" t="s">
        <v>81</v>
      </c>
      <c r="H87" s="49" t="s">
        <v>275</v>
      </c>
    </row>
    <row r="88" spans="1:8" ht="17.25" thickBot="1" x14ac:dyDescent="0.3">
      <c r="A88" s="10" t="s">
        <v>140</v>
      </c>
      <c r="B88" s="4">
        <v>42894</v>
      </c>
      <c r="C88" s="8">
        <v>12</v>
      </c>
      <c r="D88" s="24" t="s">
        <v>115</v>
      </c>
      <c r="E88" s="21" t="s">
        <v>25</v>
      </c>
      <c r="F88" s="53" t="s">
        <v>307</v>
      </c>
      <c r="G88" s="44" t="s">
        <v>128</v>
      </c>
      <c r="H88" s="49" t="s">
        <v>275</v>
      </c>
    </row>
    <row r="89" spans="1:8" ht="17.25" thickBot="1" x14ac:dyDescent="0.3">
      <c r="A89" s="10" t="s">
        <v>140</v>
      </c>
      <c r="B89" s="4">
        <v>42894</v>
      </c>
      <c r="C89" s="8">
        <v>26</v>
      </c>
      <c r="D89" s="24" t="s">
        <v>115</v>
      </c>
      <c r="E89" s="21" t="s">
        <v>25</v>
      </c>
      <c r="F89" s="53" t="s">
        <v>307</v>
      </c>
      <c r="G89" s="44" t="s">
        <v>88</v>
      </c>
      <c r="H89" s="49" t="s">
        <v>275</v>
      </c>
    </row>
    <row r="90" spans="1:8" ht="17.25" thickBot="1" x14ac:dyDescent="0.3">
      <c r="A90" s="10" t="s">
        <v>140</v>
      </c>
      <c r="B90" s="4">
        <v>42894</v>
      </c>
      <c r="C90" s="8">
        <v>2</v>
      </c>
      <c r="D90" s="24" t="s">
        <v>115</v>
      </c>
      <c r="E90" s="21" t="s">
        <v>24</v>
      </c>
      <c r="F90" s="53" t="s">
        <v>307</v>
      </c>
      <c r="G90" s="44" t="s">
        <v>127</v>
      </c>
      <c r="H90" s="49" t="s">
        <v>275</v>
      </c>
    </row>
    <row r="91" spans="1:8" ht="17.25" thickBot="1" x14ac:dyDescent="0.3">
      <c r="A91" s="10" t="s">
        <v>140</v>
      </c>
      <c r="B91" s="4">
        <v>42894</v>
      </c>
      <c r="C91" s="8">
        <v>5</v>
      </c>
      <c r="D91" s="24" t="s">
        <v>115</v>
      </c>
      <c r="E91" s="21" t="s">
        <v>30</v>
      </c>
      <c r="F91" s="53" t="s">
        <v>307</v>
      </c>
      <c r="G91" s="44" t="s">
        <v>123</v>
      </c>
      <c r="H91" s="49" t="s">
        <v>275</v>
      </c>
    </row>
    <row r="92" spans="1:8" ht="17.25" thickBot="1" x14ac:dyDescent="0.3">
      <c r="A92" s="10" t="s">
        <v>140</v>
      </c>
      <c r="B92" s="4">
        <v>42894</v>
      </c>
      <c r="C92" s="8">
        <v>1</v>
      </c>
      <c r="D92" s="24" t="s">
        <v>106</v>
      </c>
      <c r="E92" s="21" t="s">
        <v>42</v>
      </c>
      <c r="F92" s="53" t="s">
        <v>307</v>
      </c>
      <c r="G92" s="44" t="s">
        <v>83</v>
      </c>
      <c r="H92" s="49" t="s">
        <v>275</v>
      </c>
    </row>
    <row r="93" spans="1:8" ht="17.25" thickBot="1" x14ac:dyDescent="0.3">
      <c r="A93" s="10" t="s">
        <v>140</v>
      </c>
      <c r="B93" s="4">
        <v>42894</v>
      </c>
      <c r="C93" s="8">
        <v>1</v>
      </c>
      <c r="D93" s="24" t="s">
        <v>104</v>
      </c>
      <c r="E93" s="21" t="s">
        <v>27</v>
      </c>
      <c r="F93" s="53" t="s">
        <v>307</v>
      </c>
      <c r="G93" s="44" t="s">
        <v>82</v>
      </c>
      <c r="H93" s="49" t="s">
        <v>275</v>
      </c>
    </row>
    <row r="94" spans="1:8" x14ac:dyDescent="0.25">
      <c r="A94" s="10" t="s">
        <v>140</v>
      </c>
      <c r="B94" s="11">
        <v>42894</v>
      </c>
      <c r="C94" s="8">
        <v>1</v>
      </c>
      <c r="D94" s="24" t="s">
        <v>108</v>
      </c>
      <c r="E94" s="21" t="s">
        <v>62</v>
      </c>
      <c r="F94" s="53" t="s">
        <v>309</v>
      </c>
      <c r="G94" s="10"/>
      <c r="H94" s="49" t="s">
        <v>275</v>
      </c>
    </row>
    <row r="95" spans="1:8" x14ac:dyDescent="0.25">
      <c r="A95" s="10" t="s">
        <v>140</v>
      </c>
      <c r="B95" s="11">
        <v>42894</v>
      </c>
      <c r="C95" s="8">
        <v>1</v>
      </c>
      <c r="D95" s="24" t="s">
        <v>108</v>
      </c>
      <c r="E95" s="21" t="s">
        <v>23</v>
      </c>
      <c r="F95" s="53" t="s">
        <v>309</v>
      </c>
      <c r="G95" s="44" t="s">
        <v>132</v>
      </c>
      <c r="H95" s="49" t="s">
        <v>275</v>
      </c>
    </row>
    <row r="96" spans="1:8" x14ac:dyDescent="0.25">
      <c r="A96" s="10" t="s">
        <v>140</v>
      </c>
      <c r="B96" s="11">
        <v>42894</v>
      </c>
      <c r="C96" s="12">
        <v>1</v>
      </c>
      <c r="D96" s="24" t="s">
        <v>117</v>
      </c>
      <c r="E96" s="22" t="s">
        <v>63</v>
      </c>
      <c r="F96" s="54" t="s">
        <v>311</v>
      </c>
      <c r="G96" s="44" t="s">
        <v>133</v>
      </c>
      <c r="H96" s="49" t="s">
        <v>275</v>
      </c>
    </row>
  </sheetData>
  <sortState ref="A2:H96">
    <sortCondition ref="H2:H9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workbookViewId="0">
      <selection activeCell="G15" sqref="G15"/>
    </sheetView>
  </sheetViews>
  <sheetFormatPr defaultRowHeight="16.5" x14ac:dyDescent="0.25"/>
  <cols>
    <col min="22" max="22" width="10" bestFit="1" customWidth="1"/>
  </cols>
  <sheetData>
    <row r="1" spans="1:15" ht="17.25" thickBot="1" x14ac:dyDescent="0.3">
      <c r="A1" s="10" t="s">
        <v>75</v>
      </c>
      <c r="B1" s="10" t="s">
        <v>76</v>
      </c>
      <c r="C1" s="10" t="s">
        <v>77</v>
      </c>
      <c r="D1" s="10" t="s">
        <v>318</v>
      </c>
      <c r="E1" s="10" t="s">
        <v>319</v>
      </c>
      <c r="F1" s="10" t="s">
        <v>78</v>
      </c>
      <c r="G1" s="10" t="s">
        <v>79</v>
      </c>
      <c r="H1" s="6" t="s">
        <v>278</v>
      </c>
    </row>
    <row r="2" spans="1:15" ht="17.25" thickBot="1" x14ac:dyDescent="0.3">
      <c r="A2" s="10" t="s">
        <v>152</v>
      </c>
      <c r="B2" s="3">
        <v>42812</v>
      </c>
      <c r="C2" s="1">
        <v>1</v>
      </c>
      <c r="D2" s="20" t="s">
        <v>0</v>
      </c>
      <c r="E2" s="20" t="s">
        <v>18</v>
      </c>
      <c r="F2" s="52" t="s">
        <v>299</v>
      </c>
      <c r="G2" s="10"/>
      <c r="H2" s="49" t="s">
        <v>270</v>
      </c>
    </row>
    <row r="3" spans="1:15" ht="17.25" thickBot="1" x14ac:dyDescent="0.3">
      <c r="A3" s="10" t="s">
        <v>152</v>
      </c>
      <c r="B3" s="4">
        <v>42894</v>
      </c>
      <c r="C3" s="2">
        <v>1</v>
      </c>
      <c r="D3" s="5" t="s">
        <v>0</v>
      </c>
      <c r="E3" s="5" t="s">
        <v>40</v>
      </c>
      <c r="F3" s="52" t="s">
        <v>299</v>
      </c>
      <c r="G3" s="10"/>
      <c r="H3" s="49" t="s">
        <v>279</v>
      </c>
    </row>
    <row r="4" spans="1:15" ht="17.25" thickBot="1" x14ac:dyDescent="0.3">
      <c r="A4" s="10" t="s">
        <v>152</v>
      </c>
      <c r="B4" s="4">
        <v>42867</v>
      </c>
      <c r="C4" s="9">
        <v>1</v>
      </c>
      <c r="D4" s="5" t="s">
        <v>0</v>
      </c>
      <c r="E4" s="7" t="s">
        <v>169</v>
      </c>
      <c r="F4" s="52" t="s">
        <v>299</v>
      </c>
      <c r="G4" s="10"/>
      <c r="H4" s="49" t="s">
        <v>280</v>
      </c>
    </row>
    <row r="5" spans="1:15" ht="17.25" thickBot="1" x14ac:dyDescent="0.3">
      <c r="A5" s="10" t="s">
        <v>152</v>
      </c>
      <c r="B5" s="4">
        <v>42812</v>
      </c>
      <c r="C5" s="2">
        <v>1</v>
      </c>
      <c r="D5" s="5" t="s">
        <v>0</v>
      </c>
      <c r="E5" s="5" t="s">
        <v>20</v>
      </c>
      <c r="F5" s="52" t="s">
        <v>299</v>
      </c>
      <c r="G5" s="10"/>
      <c r="H5" s="49" t="s">
        <v>270</v>
      </c>
    </row>
    <row r="6" spans="1:15" ht="17.25" thickBot="1" x14ac:dyDescent="0.3">
      <c r="A6" s="10" t="s">
        <v>152</v>
      </c>
      <c r="B6" s="4">
        <v>42894</v>
      </c>
      <c r="C6" s="2">
        <v>6</v>
      </c>
      <c r="D6" s="5" t="s">
        <v>0</v>
      </c>
      <c r="E6" s="5" t="s">
        <v>20</v>
      </c>
      <c r="F6" s="52" t="s">
        <v>299</v>
      </c>
      <c r="G6" s="10"/>
      <c r="H6" s="49" t="s">
        <v>279</v>
      </c>
    </row>
    <row r="7" spans="1:15" ht="17.25" thickBot="1" x14ac:dyDescent="0.3">
      <c r="A7" s="10" t="s">
        <v>152</v>
      </c>
      <c r="B7" s="4">
        <v>42912</v>
      </c>
      <c r="C7" s="2">
        <v>11</v>
      </c>
      <c r="D7" s="5" t="s">
        <v>0</v>
      </c>
      <c r="E7" s="5" t="s">
        <v>20</v>
      </c>
      <c r="F7" s="52" t="s">
        <v>299</v>
      </c>
      <c r="G7" s="10"/>
      <c r="H7" s="49" t="s">
        <v>274</v>
      </c>
    </row>
    <row r="8" spans="1:15" ht="17.25" thickBot="1" x14ac:dyDescent="0.3">
      <c r="A8" s="10" t="s">
        <v>152</v>
      </c>
      <c r="B8" s="4">
        <v>42867</v>
      </c>
      <c r="C8" s="9">
        <v>3</v>
      </c>
      <c r="D8" s="5" t="s">
        <v>0</v>
      </c>
      <c r="E8" s="7" t="s">
        <v>112</v>
      </c>
      <c r="F8" s="52" t="s">
        <v>299</v>
      </c>
      <c r="G8" s="10"/>
      <c r="H8" s="49" t="s">
        <v>280</v>
      </c>
    </row>
    <row r="9" spans="1:15" ht="17.25" thickBot="1" x14ac:dyDescent="0.3">
      <c r="A9" s="10" t="s">
        <v>152</v>
      </c>
      <c r="B9" s="4">
        <v>42894</v>
      </c>
      <c r="C9" s="2">
        <v>1</v>
      </c>
      <c r="D9" s="5" t="s">
        <v>0</v>
      </c>
      <c r="E9" s="5" t="s">
        <v>39</v>
      </c>
      <c r="F9" s="52" t="s">
        <v>299</v>
      </c>
      <c r="G9" s="10"/>
      <c r="H9" s="49" t="s">
        <v>279</v>
      </c>
      <c r="J9" t="s">
        <v>527</v>
      </c>
      <c r="K9" t="s">
        <v>528</v>
      </c>
      <c r="M9" t="s">
        <v>620</v>
      </c>
    </row>
    <row r="10" spans="1:15" ht="17.25" thickBot="1" x14ac:dyDescent="0.3">
      <c r="A10" s="10" t="s">
        <v>152</v>
      </c>
      <c r="B10" s="4">
        <v>42912</v>
      </c>
      <c r="C10" s="2">
        <v>1</v>
      </c>
      <c r="D10" s="5" t="s">
        <v>0</v>
      </c>
      <c r="E10" s="5" t="s">
        <v>39</v>
      </c>
      <c r="F10" s="52" t="s">
        <v>299</v>
      </c>
      <c r="G10" s="10"/>
      <c r="H10" s="49" t="s">
        <v>274</v>
      </c>
      <c r="J10" t="s">
        <v>529</v>
      </c>
      <c r="K10">
        <v>1</v>
      </c>
      <c r="M10" t="s">
        <v>616</v>
      </c>
      <c r="N10">
        <v>8</v>
      </c>
      <c r="O10">
        <v>103</v>
      </c>
    </row>
    <row r="11" spans="1:15" ht="17.25" thickBot="1" x14ac:dyDescent="0.3">
      <c r="A11" s="10" t="s">
        <v>154</v>
      </c>
      <c r="B11" s="19">
        <v>42842</v>
      </c>
      <c r="C11" s="9">
        <v>30</v>
      </c>
      <c r="D11" s="13" t="s">
        <v>155</v>
      </c>
      <c r="E11" s="7" t="s">
        <v>156</v>
      </c>
      <c r="F11" s="52" t="s">
        <v>299</v>
      </c>
      <c r="G11" s="10"/>
      <c r="H11" s="49" t="s">
        <v>272</v>
      </c>
      <c r="J11" t="s">
        <v>530</v>
      </c>
      <c r="K11">
        <v>1</v>
      </c>
      <c r="M11" t="s">
        <v>617</v>
      </c>
      <c r="N11">
        <v>20</v>
      </c>
      <c r="O11">
        <v>38</v>
      </c>
    </row>
    <row r="12" spans="1:15" ht="17.25" thickBot="1" x14ac:dyDescent="0.3">
      <c r="A12" s="10" t="s">
        <v>164</v>
      </c>
      <c r="B12" s="19">
        <v>42857</v>
      </c>
      <c r="C12" s="9">
        <v>5</v>
      </c>
      <c r="D12" s="13" t="s">
        <v>165</v>
      </c>
      <c r="E12" s="7" t="s">
        <v>1</v>
      </c>
      <c r="F12" s="52" t="s">
        <v>299</v>
      </c>
      <c r="G12" s="10"/>
      <c r="H12" s="49" t="s">
        <v>273</v>
      </c>
      <c r="J12" t="s">
        <v>531</v>
      </c>
      <c r="K12">
        <v>1</v>
      </c>
      <c r="M12" t="s">
        <v>618</v>
      </c>
      <c r="N12">
        <v>10</v>
      </c>
      <c r="O12">
        <v>25</v>
      </c>
    </row>
    <row r="13" spans="1:15" ht="17.25" thickBot="1" x14ac:dyDescent="0.3">
      <c r="A13" s="10" t="s">
        <v>152</v>
      </c>
      <c r="B13" s="4">
        <v>42867</v>
      </c>
      <c r="C13" s="9">
        <v>2</v>
      </c>
      <c r="D13" s="5" t="s">
        <v>0</v>
      </c>
      <c r="E13" s="7" t="s">
        <v>1</v>
      </c>
      <c r="F13" s="52" t="s">
        <v>299</v>
      </c>
      <c r="G13" s="10"/>
      <c r="H13" s="49" t="s">
        <v>280</v>
      </c>
      <c r="J13" t="s">
        <v>533</v>
      </c>
      <c r="K13">
        <v>1</v>
      </c>
      <c r="M13" t="s">
        <v>619</v>
      </c>
      <c r="N13">
        <v>2</v>
      </c>
      <c r="O13">
        <v>2</v>
      </c>
    </row>
    <row r="14" spans="1:15" ht="17.25" thickBot="1" x14ac:dyDescent="0.3">
      <c r="A14" s="10" t="s">
        <v>153</v>
      </c>
      <c r="B14" s="4">
        <v>42894</v>
      </c>
      <c r="C14" s="2">
        <v>12</v>
      </c>
      <c r="D14" s="5" t="s">
        <v>0</v>
      </c>
      <c r="E14" s="5" t="s">
        <v>38</v>
      </c>
      <c r="F14" s="52" t="s">
        <v>299</v>
      </c>
      <c r="G14" s="10"/>
      <c r="H14" s="49" t="s">
        <v>279</v>
      </c>
      <c r="J14" t="s">
        <v>534</v>
      </c>
      <c r="K14">
        <v>1</v>
      </c>
    </row>
    <row r="15" spans="1:15" ht="17.25" thickBot="1" x14ac:dyDescent="0.3">
      <c r="A15" s="10" t="s">
        <v>153</v>
      </c>
      <c r="B15" s="4">
        <v>42912</v>
      </c>
      <c r="C15" s="2">
        <v>28</v>
      </c>
      <c r="D15" s="5" t="s">
        <v>0</v>
      </c>
      <c r="E15" s="5" t="s">
        <v>38</v>
      </c>
      <c r="F15" s="52" t="s">
        <v>299</v>
      </c>
      <c r="G15" s="10"/>
      <c r="H15" s="49" t="s">
        <v>274</v>
      </c>
      <c r="J15" t="s">
        <v>535</v>
      </c>
      <c r="K15">
        <v>3</v>
      </c>
    </row>
    <row r="16" spans="1:15" ht="17.25" thickBot="1" x14ac:dyDescent="0.3">
      <c r="A16" s="10" t="s">
        <v>153</v>
      </c>
      <c r="B16" s="4">
        <v>42812</v>
      </c>
      <c r="C16" s="2">
        <v>2</v>
      </c>
      <c r="D16" s="5" t="s">
        <v>0</v>
      </c>
      <c r="E16" s="5" t="s">
        <v>17</v>
      </c>
      <c r="F16" s="52" t="s">
        <v>299</v>
      </c>
      <c r="G16" s="10"/>
      <c r="H16" s="49" t="s">
        <v>270</v>
      </c>
      <c r="J16" t="s">
        <v>536</v>
      </c>
      <c r="K16">
        <v>2</v>
      </c>
    </row>
    <row r="17" spans="1:11" ht="17.25" thickBot="1" x14ac:dyDescent="0.3">
      <c r="A17" s="10" t="s">
        <v>152</v>
      </c>
      <c r="B17" s="4">
        <v>42812</v>
      </c>
      <c r="C17" s="2">
        <v>1</v>
      </c>
      <c r="D17" s="5" t="s">
        <v>0</v>
      </c>
      <c r="E17" s="5" t="s">
        <v>19</v>
      </c>
      <c r="F17" s="52" t="s">
        <v>299</v>
      </c>
      <c r="G17" s="10"/>
      <c r="H17" s="49" t="s">
        <v>270</v>
      </c>
      <c r="J17" t="s">
        <v>537</v>
      </c>
      <c r="K17">
        <v>17</v>
      </c>
    </row>
    <row r="18" spans="1:11" ht="17.25" thickBot="1" x14ac:dyDescent="0.3">
      <c r="A18" s="10" t="s">
        <v>152</v>
      </c>
      <c r="B18" s="4">
        <v>42867</v>
      </c>
      <c r="C18" s="9">
        <v>1</v>
      </c>
      <c r="D18" s="5" t="s">
        <v>0</v>
      </c>
      <c r="E18" s="7" t="s">
        <v>168</v>
      </c>
      <c r="F18" s="52" t="s">
        <v>299</v>
      </c>
      <c r="G18" s="10"/>
      <c r="H18" s="49" t="s">
        <v>280</v>
      </c>
      <c r="J18" t="s">
        <v>538</v>
      </c>
      <c r="K18">
        <v>1</v>
      </c>
    </row>
    <row r="19" spans="1:11" ht="17.25" thickBot="1" x14ac:dyDescent="0.3">
      <c r="A19" s="10" t="s">
        <v>152</v>
      </c>
      <c r="B19" s="4">
        <v>42812</v>
      </c>
      <c r="C19" s="2">
        <v>1</v>
      </c>
      <c r="D19" s="5" t="s">
        <v>0</v>
      </c>
      <c r="E19" s="5" t="s">
        <v>21</v>
      </c>
      <c r="F19" s="52" t="s">
        <v>574</v>
      </c>
      <c r="G19" s="10"/>
      <c r="H19" s="49" t="s">
        <v>270</v>
      </c>
      <c r="J19" t="s">
        <v>539</v>
      </c>
      <c r="K19">
        <v>4</v>
      </c>
    </row>
    <row r="20" spans="1:11" ht="17.25" thickBot="1" x14ac:dyDescent="0.3">
      <c r="A20" s="10" t="s">
        <v>158</v>
      </c>
      <c r="B20" s="19">
        <v>42842</v>
      </c>
      <c r="C20" s="9">
        <v>1</v>
      </c>
      <c r="D20" s="13" t="s">
        <v>159</v>
      </c>
      <c r="E20" s="7" t="s">
        <v>161</v>
      </c>
      <c r="F20" s="54" t="s">
        <v>575</v>
      </c>
      <c r="G20" s="10"/>
      <c r="H20" s="49" t="s">
        <v>272</v>
      </c>
      <c r="J20" t="s">
        <v>540</v>
      </c>
      <c r="K20">
        <v>4</v>
      </c>
    </row>
    <row r="21" spans="1:11" ht="17.25" thickBot="1" x14ac:dyDescent="0.3">
      <c r="A21" s="10" t="s">
        <v>152</v>
      </c>
      <c r="B21" s="19">
        <v>42857</v>
      </c>
      <c r="C21" s="9">
        <v>1</v>
      </c>
      <c r="D21" s="13" t="s">
        <v>99</v>
      </c>
      <c r="E21" s="7" t="s">
        <v>166</v>
      </c>
      <c r="F21" s="52" t="s">
        <v>313</v>
      </c>
      <c r="G21" s="44" t="s">
        <v>125</v>
      </c>
      <c r="H21" s="49" t="s">
        <v>273</v>
      </c>
      <c r="J21" t="s">
        <v>541</v>
      </c>
      <c r="K21">
        <v>1</v>
      </c>
    </row>
    <row r="22" spans="1:11" ht="17.25" thickBot="1" x14ac:dyDescent="0.3">
      <c r="A22" s="10" t="s">
        <v>171</v>
      </c>
      <c r="B22" s="4">
        <v>42881</v>
      </c>
      <c r="C22" s="2">
        <v>2</v>
      </c>
      <c r="D22" s="5" t="s">
        <v>0</v>
      </c>
      <c r="E22" s="5" t="s">
        <v>33</v>
      </c>
      <c r="F22" s="52" t="s">
        <v>313</v>
      </c>
      <c r="G22" s="44" t="s">
        <v>125</v>
      </c>
      <c r="H22" s="49" t="s">
        <v>280</v>
      </c>
      <c r="J22" t="s">
        <v>542</v>
      </c>
      <c r="K22">
        <v>5</v>
      </c>
    </row>
    <row r="23" spans="1:11" ht="17.25" thickBot="1" x14ac:dyDescent="0.3">
      <c r="A23" s="10" t="s">
        <v>154</v>
      </c>
      <c r="B23" s="4">
        <v>42912</v>
      </c>
      <c r="C23" s="2">
        <v>1</v>
      </c>
      <c r="D23" s="5" t="s">
        <v>0</v>
      </c>
      <c r="E23" s="5" t="s">
        <v>33</v>
      </c>
      <c r="F23" s="52" t="s">
        <v>313</v>
      </c>
      <c r="G23" s="44" t="s">
        <v>125</v>
      </c>
      <c r="H23" s="49" t="s">
        <v>274</v>
      </c>
      <c r="J23" t="s">
        <v>543</v>
      </c>
      <c r="K23">
        <v>5</v>
      </c>
    </row>
    <row r="24" spans="1:11" ht="17.25" thickBot="1" x14ac:dyDescent="0.3">
      <c r="A24" s="10" t="s">
        <v>158</v>
      </c>
      <c r="B24" s="4">
        <v>42894</v>
      </c>
      <c r="C24" s="2">
        <v>1</v>
      </c>
      <c r="D24" s="5" t="s">
        <v>0</v>
      </c>
      <c r="E24" s="5" t="s">
        <v>37</v>
      </c>
      <c r="F24" s="52" t="s">
        <v>310</v>
      </c>
      <c r="G24" s="10" t="s">
        <v>328</v>
      </c>
      <c r="H24" s="49" t="s">
        <v>279</v>
      </c>
      <c r="J24" t="s">
        <v>544</v>
      </c>
      <c r="K24">
        <v>1</v>
      </c>
    </row>
    <row r="25" spans="1:11" ht="17.25" thickBot="1" x14ac:dyDescent="0.3">
      <c r="A25" s="10" t="s">
        <v>152</v>
      </c>
      <c r="B25" s="19">
        <v>42857</v>
      </c>
      <c r="C25" s="9">
        <v>3</v>
      </c>
      <c r="D25" s="13" t="s">
        <v>99</v>
      </c>
      <c r="E25" s="7" t="s">
        <v>2</v>
      </c>
      <c r="F25" s="52" t="s">
        <v>312</v>
      </c>
      <c r="G25" s="6" t="s">
        <v>331</v>
      </c>
      <c r="H25" s="49" t="s">
        <v>273</v>
      </c>
      <c r="J25" t="s">
        <v>545</v>
      </c>
      <c r="K25">
        <v>2</v>
      </c>
    </row>
    <row r="26" spans="1:11" ht="17.25" thickBot="1" x14ac:dyDescent="0.3">
      <c r="A26" s="10" t="s">
        <v>152</v>
      </c>
      <c r="B26" s="4">
        <v>42867</v>
      </c>
      <c r="C26" s="9">
        <v>1</v>
      </c>
      <c r="D26" s="5" t="s">
        <v>0</v>
      </c>
      <c r="E26" s="7" t="s">
        <v>2</v>
      </c>
      <c r="F26" s="52" t="s">
        <v>310</v>
      </c>
      <c r="G26" s="6" t="s">
        <v>331</v>
      </c>
      <c r="H26" s="49" t="s">
        <v>280</v>
      </c>
      <c r="J26" t="s">
        <v>546</v>
      </c>
      <c r="K26">
        <v>3</v>
      </c>
    </row>
    <row r="27" spans="1:11" ht="17.25" thickBot="1" x14ac:dyDescent="0.3">
      <c r="A27" s="10" t="s">
        <v>152</v>
      </c>
      <c r="B27" s="19">
        <v>42842</v>
      </c>
      <c r="C27" s="9">
        <v>2</v>
      </c>
      <c r="D27" s="13" t="s">
        <v>99</v>
      </c>
      <c r="E27" s="7" t="s">
        <v>2</v>
      </c>
      <c r="F27" s="52" t="s">
        <v>310</v>
      </c>
      <c r="G27" s="44" t="s">
        <v>157</v>
      </c>
      <c r="H27" s="49" t="s">
        <v>272</v>
      </c>
      <c r="J27" t="s">
        <v>547</v>
      </c>
      <c r="K27">
        <v>1</v>
      </c>
    </row>
    <row r="28" spans="1:11" ht="17.25" thickBot="1" x14ac:dyDescent="0.3">
      <c r="A28" s="10" t="s">
        <v>152</v>
      </c>
      <c r="B28" s="4">
        <v>42894</v>
      </c>
      <c r="C28" s="2">
        <v>9</v>
      </c>
      <c r="D28" s="5" t="s">
        <v>0</v>
      </c>
      <c r="E28" s="5" t="s">
        <v>36</v>
      </c>
      <c r="F28" s="52" t="s">
        <v>310</v>
      </c>
      <c r="G28" s="44" t="s">
        <v>157</v>
      </c>
      <c r="H28" s="49" t="s">
        <v>279</v>
      </c>
      <c r="J28" t="s">
        <v>548</v>
      </c>
      <c r="K28">
        <v>1</v>
      </c>
    </row>
    <row r="29" spans="1:11" ht="17.25" thickBot="1" x14ac:dyDescent="0.3">
      <c r="A29" s="10" t="s">
        <v>154</v>
      </c>
      <c r="B29" s="4">
        <v>42912</v>
      </c>
      <c r="C29" s="2">
        <v>2</v>
      </c>
      <c r="D29" s="5" t="s">
        <v>0</v>
      </c>
      <c r="E29" s="5" t="s">
        <v>36</v>
      </c>
      <c r="F29" s="52" t="s">
        <v>310</v>
      </c>
      <c r="G29" s="44" t="s">
        <v>157</v>
      </c>
      <c r="H29" s="49" t="s">
        <v>274</v>
      </c>
      <c r="J29" t="s">
        <v>549</v>
      </c>
      <c r="K29">
        <v>1</v>
      </c>
    </row>
    <row r="30" spans="1:11" ht="17.25" thickBot="1" x14ac:dyDescent="0.3">
      <c r="A30" s="10" t="s">
        <v>154</v>
      </c>
      <c r="B30" s="47">
        <v>42825</v>
      </c>
      <c r="C30" s="29">
        <v>2</v>
      </c>
      <c r="D30" s="13" t="s">
        <v>184</v>
      </c>
      <c r="E30" s="7" t="s">
        <v>5</v>
      </c>
      <c r="F30" s="52" t="s">
        <v>308</v>
      </c>
      <c r="G30" s="10" t="s">
        <v>185</v>
      </c>
      <c r="H30" s="49" t="s">
        <v>271</v>
      </c>
      <c r="J30" t="s">
        <v>550</v>
      </c>
      <c r="K30">
        <v>2</v>
      </c>
    </row>
    <row r="31" spans="1:11" ht="17.25" thickBot="1" x14ac:dyDescent="0.3">
      <c r="A31" s="10" t="s">
        <v>158</v>
      </c>
      <c r="B31" s="19">
        <v>42842</v>
      </c>
      <c r="C31" s="9">
        <v>2</v>
      </c>
      <c r="D31" s="13" t="s">
        <v>159</v>
      </c>
      <c r="E31" s="7" t="s">
        <v>160</v>
      </c>
      <c r="F31" s="52" t="s">
        <v>310</v>
      </c>
      <c r="G31" s="10" t="s">
        <v>185</v>
      </c>
      <c r="H31" s="49" t="s">
        <v>272</v>
      </c>
      <c r="J31" t="s">
        <v>551</v>
      </c>
      <c r="K31">
        <v>2</v>
      </c>
    </row>
    <row r="32" spans="1:11" ht="17.25" thickBot="1" x14ac:dyDescent="0.3">
      <c r="A32" s="10" t="s">
        <v>150</v>
      </c>
      <c r="B32" s="4">
        <v>42812</v>
      </c>
      <c r="C32" s="2">
        <v>1</v>
      </c>
      <c r="D32" s="5" t="s">
        <v>108</v>
      </c>
      <c r="E32" s="5" t="s">
        <v>15</v>
      </c>
      <c r="F32" s="52" t="s">
        <v>304</v>
      </c>
      <c r="G32" s="44" t="s">
        <v>151</v>
      </c>
      <c r="H32" s="49" t="s">
        <v>270</v>
      </c>
      <c r="J32" t="s">
        <v>552</v>
      </c>
      <c r="K32">
        <v>3</v>
      </c>
    </row>
    <row r="33" spans="1:11" ht="17.25" thickBot="1" x14ac:dyDescent="0.3">
      <c r="A33" s="10" t="s">
        <v>154</v>
      </c>
      <c r="B33" s="19">
        <v>42857</v>
      </c>
      <c r="C33" s="29">
        <v>1</v>
      </c>
      <c r="D33" s="13" t="s">
        <v>177</v>
      </c>
      <c r="E33" s="7" t="s">
        <v>181</v>
      </c>
      <c r="F33" s="52" t="s">
        <v>310</v>
      </c>
      <c r="G33" s="10" t="s">
        <v>182</v>
      </c>
      <c r="H33" s="49" t="s">
        <v>273</v>
      </c>
      <c r="J33" t="s">
        <v>553</v>
      </c>
      <c r="K33">
        <v>3</v>
      </c>
    </row>
    <row r="34" spans="1:11" ht="17.25" thickBot="1" x14ac:dyDescent="0.3">
      <c r="A34" s="10" t="s">
        <v>152</v>
      </c>
      <c r="B34" s="4">
        <v>42812</v>
      </c>
      <c r="C34" s="2">
        <v>1</v>
      </c>
      <c r="D34" s="5" t="s">
        <v>117</v>
      </c>
      <c r="E34" s="5" t="s">
        <v>16</v>
      </c>
      <c r="F34" s="52" t="s">
        <v>298</v>
      </c>
      <c r="G34" s="44" t="s">
        <v>85</v>
      </c>
      <c r="H34" s="49" t="s">
        <v>270</v>
      </c>
      <c r="J34" t="s">
        <v>554</v>
      </c>
      <c r="K34">
        <v>2</v>
      </c>
    </row>
    <row r="35" spans="1:11" ht="17.25" thickBot="1" x14ac:dyDescent="0.3">
      <c r="A35" s="10" t="s">
        <v>158</v>
      </c>
      <c r="B35" s="4">
        <v>42894</v>
      </c>
      <c r="C35" s="2">
        <v>1</v>
      </c>
      <c r="D35" s="5" t="s">
        <v>117</v>
      </c>
      <c r="E35" s="5" t="s">
        <v>16</v>
      </c>
      <c r="F35" s="52" t="s">
        <v>310</v>
      </c>
      <c r="G35" s="44" t="s">
        <v>85</v>
      </c>
      <c r="H35" s="49" t="s">
        <v>279</v>
      </c>
      <c r="J35" t="s">
        <v>555</v>
      </c>
      <c r="K35">
        <v>1</v>
      </c>
    </row>
    <row r="36" spans="1:11" ht="17.25" thickBot="1" x14ac:dyDescent="0.3">
      <c r="A36" s="10" t="s">
        <v>158</v>
      </c>
      <c r="B36" s="4">
        <v>42912</v>
      </c>
      <c r="C36" s="2">
        <v>1</v>
      </c>
      <c r="D36" s="5" t="s">
        <v>117</v>
      </c>
      <c r="E36" s="5" t="s">
        <v>16</v>
      </c>
      <c r="F36" s="52" t="s">
        <v>310</v>
      </c>
      <c r="G36" s="44" t="s">
        <v>85</v>
      </c>
      <c r="H36" s="49" t="s">
        <v>274</v>
      </c>
      <c r="J36" t="s">
        <v>556</v>
      </c>
      <c r="K36">
        <v>1</v>
      </c>
    </row>
    <row r="37" spans="1:11" ht="17.25" thickBot="1" x14ac:dyDescent="0.3">
      <c r="A37" s="10" t="s">
        <v>154</v>
      </c>
      <c r="B37" s="4">
        <v>42812</v>
      </c>
      <c r="C37" s="29">
        <v>2</v>
      </c>
      <c r="D37" s="13" t="s">
        <v>177</v>
      </c>
      <c r="E37" s="13" t="s">
        <v>179</v>
      </c>
      <c r="F37" s="52" t="s">
        <v>308</v>
      </c>
      <c r="G37" s="10"/>
      <c r="H37" s="49" t="s">
        <v>270</v>
      </c>
      <c r="J37" t="s">
        <v>557</v>
      </c>
      <c r="K37">
        <v>1</v>
      </c>
    </row>
    <row r="38" spans="1:11" ht="17.25" thickBot="1" x14ac:dyDescent="0.3">
      <c r="A38" s="10" t="s">
        <v>154</v>
      </c>
      <c r="B38" s="19">
        <v>42842</v>
      </c>
      <c r="C38" s="29">
        <v>2</v>
      </c>
      <c r="D38" s="13" t="s">
        <v>177</v>
      </c>
      <c r="E38" s="7" t="s">
        <v>180</v>
      </c>
      <c r="F38" s="52" t="s">
        <v>312</v>
      </c>
      <c r="G38" s="10"/>
      <c r="H38" s="49" t="s">
        <v>272</v>
      </c>
      <c r="J38" t="s">
        <v>558</v>
      </c>
      <c r="K38">
        <v>1</v>
      </c>
    </row>
    <row r="39" spans="1:11" ht="17.25" thickBot="1" x14ac:dyDescent="0.3">
      <c r="A39" s="10" t="s">
        <v>154</v>
      </c>
      <c r="B39" s="4">
        <v>42881</v>
      </c>
      <c r="C39" s="29">
        <v>1</v>
      </c>
      <c r="D39" s="13" t="s">
        <v>177</v>
      </c>
      <c r="E39" s="7" t="s">
        <v>180</v>
      </c>
      <c r="F39" s="52" t="s">
        <v>310</v>
      </c>
      <c r="G39" s="10"/>
      <c r="H39" s="49" t="s">
        <v>279</v>
      </c>
      <c r="J39" t="s">
        <v>559</v>
      </c>
      <c r="K39">
        <v>18</v>
      </c>
    </row>
    <row r="40" spans="1:11" ht="17.25" thickBot="1" x14ac:dyDescent="0.3">
      <c r="A40" s="10" t="s">
        <v>154</v>
      </c>
      <c r="B40" s="4">
        <v>42812</v>
      </c>
      <c r="C40" s="29">
        <v>1</v>
      </c>
      <c r="D40" s="13" t="s">
        <v>177</v>
      </c>
      <c r="E40" s="13" t="s">
        <v>178</v>
      </c>
      <c r="F40" s="52" t="s">
        <v>308</v>
      </c>
      <c r="G40" s="10"/>
      <c r="H40" s="49" t="s">
        <v>270</v>
      </c>
      <c r="J40" t="s">
        <v>560</v>
      </c>
      <c r="K40">
        <v>3</v>
      </c>
    </row>
    <row r="41" spans="1:11" ht="17.25" thickBot="1" x14ac:dyDescent="0.3">
      <c r="A41" s="10" t="s">
        <v>154</v>
      </c>
      <c r="B41" s="4">
        <v>42881</v>
      </c>
      <c r="C41" s="29">
        <v>1</v>
      </c>
      <c r="D41" s="13" t="s">
        <v>177</v>
      </c>
      <c r="E41" s="7" t="s">
        <v>183</v>
      </c>
      <c r="F41" s="52" t="s">
        <v>310</v>
      </c>
      <c r="G41" s="10"/>
      <c r="H41" s="49" t="s">
        <v>279</v>
      </c>
      <c r="J41" t="s">
        <v>561</v>
      </c>
      <c r="K41">
        <v>2</v>
      </c>
    </row>
    <row r="42" spans="1:11" ht="17.25" thickBot="1" x14ac:dyDescent="0.3">
      <c r="A42" s="10" t="s">
        <v>171</v>
      </c>
      <c r="B42" s="4">
        <v>42881</v>
      </c>
      <c r="C42" s="2">
        <v>1</v>
      </c>
      <c r="D42" s="5" t="s">
        <v>117</v>
      </c>
      <c r="E42" s="5" t="s">
        <v>34</v>
      </c>
      <c r="F42" s="52" t="s">
        <v>312</v>
      </c>
      <c r="G42" s="10"/>
      <c r="H42" s="49" t="s">
        <v>279</v>
      </c>
      <c r="J42" t="s">
        <v>562</v>
      </c>
      <c r="K42">
        <v>79</v>
      </c>
    </row>
    <row r="43" spans="1:11" ht="17.25" thickBot="1" x14ac:dyDescent="0.3">
      <c r="A43" s="10" t="s">
        <v>152</v>
      </c>
      <c r="B43" s="4">
        <v>42867</v>
      </c>
      <c r="C43" s="2">
        <v>1</v>
      </c>
      <c r="D43" s="5" t="s">
        <v>95</v>
      </c>
      <c r="E43" s="5" t="s">
        <v>31</v>
      </c>
      <c r="F43" s="52" t="s">
        <v>307</v>
      </c>
      <c r="G43" s="44" t="s">
        <v>80</v>
      </c>
      <c r="H43" s="49" t="s">
        <v>280</v>
      </c>
      <c r="J43" t="s">
        <v>563</v>
      </c>
      <c r="K43">
        <v>1</v>
      </c>
    </row>
    <row r="44" spans="1:11" ht="17.25" thickBot="1" x14ac:dyDescent="0.3">
      <c r="A44" s="10" t="s">
        <v>162</v>
      </c>
      <c r="B44" s="4">
        <v>42857</v>
      </c>
      <c r="C44" s="2">
        <v>2</v>
      </c>
      <c r="D44" s="5" t="s">
        <v>117</v>
      </c>
      <c r="E44" s="5" t="s">
        <v>26</v>
      </c>
      <c r="F44" s="52" t="s">
        <v>307</v>
      </c>
      <c r="G44" s="44" t="s">
        <v>163</v>
      </c>
      <c r="H44" s="49" t="s">
        <v>273</v>
      </c>
      <c r="J44" t="s">
        <v>564</v>
      </c>
      <c r="K44">
        <v>1</v>
      </c>
    </row>
    <row r="45" spans="1:11" ht="17.25" thickBot="1" x14ac:dyDescent="0.3">
      <c r="A45" s="10" t="s">
        <v>162</v>
      </c>
      <c r="B45" s="4">
        <v>42881</v>
      </c>
      <c r="C45" s="2">
        <v>1</v>
      </c>
      <c r="D45" s="5" t="s">
        <v>117</v>
      </c>
      <c r="E45" s="5" t="s">
        <v>26</v>
      </c>
      <c r="F45" s="52" t="s">
        <v>307</v>
      </c>
      <c r="G45" s="44" t="s">
        <v>163</v>
      </c>
      <c r="H45" s="49" t="s">
        <v>279</v>
      </c>
      <c r="J45" t="s">
        <v>565</v>
      </c>
      <c r="K45">
        <v>2</v>
      </c>
    </row>
    <row r="46" spans="1:11" ht="17.25" thickBot="1" x14ac:dyDescent="0.3">
      <c r="A46" s="10" t="s">
        <v>158</v>
      </c>
      <c r="B46" s="4">
        <v>42857</v>
      </c>
      <c r="C46" s="2">
        <v>1</v>
      </c>
      <c r="D46" s="5" t="s">
        <v>115</v>
      </c>
      <c r="E46" s="5" t="s">
        <v>24</v>
      </c>
      <c r="F46" s="52" t="s">
        <v>307</v>
      </c>
      <c r="G46" s="44" t="s">
        <v>127</v>
      </c>
      <c r="H46" s="49" t="s">
        <v>273</v>
      </c>
      <c r="J46" t="s">
        <v>566</v>
      </c>
      <c r="K46">
        <v>3</v>
      </c>
    </row>
    <row r="47" spans="1:11" ht="17.25" thickBot="1" x14ac:dyDescent="0.3">
      <c r="A47" s="10" t="s">
        <v>152</v>
      </c>
      <c r="B47" s="4">
        <v>42912</v>
      </c>
      <c r="C47" s="2">
        <v>1</v>
      </c>
      <c r="D47" s="5" t="s">
        <v>115</v>
      </c>
      <c r="E47" s="5" t="s">
        <v>24</v>
      </c>
      <c r="F47" s="52" t="s">
        <v>307</v>
      </c>
      <c r="G47" s="44" t="s">
        <v>127</v>
      </c>
      <c r="H47" s="49" t="s">
        <v>274</v>
      </c>
      <c r="J47" t="s">
        <v>567</v>
      </c>
      <c r="K47">
        <v>1</v>
      </c>
    </row>
    <row r="48" spans="1:11" ht="17.25" thickBot="1" x14ac:dyDescent="0.3">
      <c r="A48" s="10" t="s">
        <v>152</v>
      </c>
      <c r="B48" s="4">
        <v>42881</v>
      </c>
      <c r="C48" s="2">
        <v>1</v>
      </c>
      <c r="D48" s="5" t="s">
        <v>95</v>
      </c>
      <c r="E48" s="5" t="s">
        <v>31</v>
      </c>
      <c r="F48" s="52" t="s">
        <v>307</v>
      </c>
      <c r="G48" s="44" t="s">
        <v>130</v>
      </c>
      <c r="H48" s="49" t="s">
        <v>279</v>
      </c>
      <c r="J48" t="s">
        <v>568</v>
      </c>
      <c r="K48">
        <v>1</v>
      </c>
    </row>
    <row r="49" spans="1:25" ht="17.25" thickBot="1" x14ac:dyDescent="0.3">
      <c r="A49" s="10" t="s">
        <v>152</v>
      </c>
      <c r="B49" s="4">
        <v>42894</v>
      </c>
      <c r="C49" s="2">
        <v>2</v>
      </c>
      <c r="D49" s="5" t="s">
        <v>95</v>
      </c>
      <c r="E49" s="5" t="s">
        <v>31</v>
      </c>
      <c r="F49" s="52" t="s">
        <v>307</v>
      </c>
      <c r="G49" s="44" t="s">
        <v>130</v>
      </c>
      <c r="H49" s="49" t="s">
        <v>279</v>
      </c>
      <c r="J49" t="s">
        <v>569</v>
      </c>
      <c r="K49">
        <v>1</v>
      </c>
    </row>
    <row r="50" spans="1:25" ht="17.25" thickBot="1" x14ac:dyDescent="0.3">
      <c r="A50" s="10" t="s">
        <v>162</v>
      </c>
      <c r="B50" s="4">
        <v>42867</v>
      </c>
      <c r="C50" s="2">
        <v>1</v>
      </c>
      <c r="D50" s="5" t="s">
        <v>115</v>
      </c>
      <c r="E50" s="5" t="s">
        <v>25</v>
      </c>
      <c r="F50" s="52" t="s">
        <v>307</v>
      </c>
      <c r="G50" s="44" t="s">
        <v>86</v>
      </c>
      <c r="H50" s="49" t="s">
        <v>280</v>
      </c>
      <c r="J50" t="s">
        <v>570</v>
      </c>
      <c r="K50">
        <v>2</v>
      </c>
    </row>
    <row r="51" spans="1:25" ht="17.25" thickBot="1" x14ac:dyDescent="0.3">
      <c r="A51" s="10" t="s">
        <v>171</v>
      </c>
      <c r="B51" s="4">
        <v>42881</v>
      </c>
      <c r="C51" s="2">
        <v>1</v>
      </c>
      <c r="D51" s="5" t="s">
        <v>115</v>
      </c>
      <c r="E51" s="5" t="s">
        <v>25</v>
      </c>
      <c r="F51" s="52" t="s">
        <v>307</v>
      </c>
      <c r="G51" s="44" t="s">
        <v>128</v>
      </c>
      <c r="H51" s="49" t="s">
        <v>279</v>
      </c>
      <c r="J51" t="s">
        <v>571</v>
      </c>
      <c r="K51">
        <v>1</v>
      </c>
    </row>
    <row r="52" spans="1:25" ht="17.25" thickBot="1" x14ac:dyDescent="0.3">
      <c r="A52" s="10" t="s">
        <v>162</v>
      </c>
      <c r="B52" s="4">
        <v>42894</v>
      </c>
      <c r="C52" s="2">
        <v>2</v>
      </c>
      <c r="D52" s="5" t="s">
        <v>115</v>
      </c>
      <c r="E52" s="21" t="s">
        <v>25</v>
      </c>
      <c r="F52" s="52" t="s">
        <v>307</v>
      </c>
      <c r="G52" s="44" t="s">
        <v>128</v>
      </c>
      <c r="H52" s="49" t="s">
        <v>279</v>
      </c>
      <c r="J52" t="s">
        <v>572</v>
      </c>
      <c r="K52">
        <v>1</v>
      </c>
    </row>
    <row r="53" spans="1:25" ht="17.25" thickBot="1" x14ac:dyDescent="0.3">
      <c r="A53" s="10" t="s">
        <v>152</v>
      </c>
      <c r="B53" s="4">
        <v>42912</v>
      </c>
      <c r="C53" s="2">
        <v>2</v>
      </c>
      <c r="D53" s="5" t="s">
        <v>115</v>
      </c>
      <c r="E53" s="5" t="s">
        <v>25</v>
      </c>
      <c r="F53" s="52" t="s">
        <v>307</v>
      </c>
      <c r="G53" s="44" t="s">
        <v>128</v>
      </c>
      <c r="H53" s="49" t="s">
        <v>274</v>
      </c>
      <c r="J53" t="s">
        <v>573</v>
      </c>
      <c r="K53">
        <v>4</v>
      </c>
    </row>
    <row r="54" spans="1:25" ht="17.25" thickBot="1" x14ac:dyDescent="0.3">
      <c r="A54" s="10" t="s">
        <v>152</v>
      </c>
      <c r="B54" s="4">
        <v>42867</v>
      </c>
      <c r="C54" s="2">
        <v>3</v>
      </c>
      <c r="D54" s="5" t="s">
        <v>115</v>
      </c>
      <c r="E54" s="5" t="s">
        <v>30</v>
      </c>
      <c r="F54" s="52" t="s">
        <v>307</v>
      </c>
      <c r="G54" s="44" t="s">
        <v>170</v>
      </c>
      <c r="H54" s="49" t="s">
        <v>280</v>
      </c>
      <c r="J54" t="s">
        <v>576</v>
      </c>
      <c r="K54">
        <v>2</v>
      </c>
    </row>
    <row r="55" spans="1:25" ht="17.25" thickBot="1" x14ac:dyDescent="0.3">
      <c r="A55" s="10" t="s">
        <v>162</v>
      </c>
      <c r="B55" s="4">
        <v>42894</v>
      </c>
      <c r="C55" s="2">
        <v>1</v>
      </c>
      <c r="D55" s="5" t="s">
        <v>106</v>
      </c>
      <c r="E55" s="5" t="s">
        <v>173</v>
      </c>
      <c r="F55" s="52" t="s">
        <v>307</v>
      </c>
      <c r="G55" s="44" t="s">
        <v>174</v>
      </c>
      <c r="H55" s="49" t="s">
        <v>279</v>
      </c>
      <c r="J55" t="s">
        <v>577</v>
      </c>
      <c r="K55">
        <v>1</v>
      </c>
    </row>
    <row r="56" spans="1:25" ht="17.25" thickBot="1" x14ac:dyDescent="0.3">
      <c r="A56" s="10" t="s">
        <v>152</v>
      </c>
      <c r="B56" s="4">
        <v>42912</v>
      </c>
      <c r="C56" s="8">
        <v>1</v>
      </c>
      <c r="D56" s="5" t="s">
        <v>115</v>
      </c>
      <c r="E56" s="21" t="s">
        <v>47</v>
      </c>
      <c r="F56" s="52" t="s">
        <v>307</v>
      </c>
      <c r="G56" s="44" t="s">
        <v>176</v>
      </c>
      <c r="H56" s="49" t="s">
        <v>274</v>
      </c>
      <c r="J56" t="s">
        <v>578</v>
      </c>
      <c r="K56">
        <v>3</v>
      </c>
      <c r="T56" s="68">
        <f>SUM(V60:V106)</f>
        <v>0.18044077134986236</v>
      </c>
      <c r="U56" s="67" t="s">
        <v>515</v>
      </c>
      <c r="V56" s="67"/>
      <c r="W56" s="67"/>
    </row>
    <row r="57" spans="1:25" ht="17.25" thickBot="1" x14ac:dyDescent="0.3">
      <c r="A57" s="10" t="s">
        <v>152</v>
      </c>
      <c r="B57" s="4">
        <v>42857</v>
      </c>
      <c r="C57" s="8">
        <v>2</v>
      </c>
      <c r="D57" s="5" t="s">
        <v>104</v>
      </c>
      <c r="E57" s="21" t="s">
        <v>27</v>
      </c>
      <c r="F57" s="52" t="s">
        <v>307</v>
      </c>
      <c r="G57" s="44" t="s">
        <v>82</v>
      </c>
      <c r="H57" s="49" t="s">
        <v>273</v>
      </c>
      <c r="T57" s="68">
        <f>1-T56</f>
        <v>0.81955922865013764</v>
      </c>
      <c r="U57" s="67" t="s">
        <v>516</v>
      </c>
      <c r="V57" s="67"/>
      <c r="W57" s="67"/>
    </row>
    <row r="58" spans="1:25" ht="17.25" thickBot="1" x14ac:dyDescent="0.3">
      <c r="A58" s="10" t="s">
        <v>152</v>
      </c>
      <c r="B58" s="4">
        <v>42857</v>
      </c>
      <c r="C58" s="8">
        <v>1</v>
      </c>
      <c r="D58" s="5" t="s">
        <v>115</v>
      </c>
      <c r="E58" s="21" t="s">
        <v>25</v>
      </c>
      <c r="F58" s="52" t="s">
        <v>307</v>
      </c>
      <c r="G58" s="44" t="s">
        <v>88</v>
      </c>
      <c r="H58" s="49" t="s">
        <v>273</v>
      </c>
      <c r="J58" s="67" t="s">
        <v>686</v>
      </c>
      <c r="K58" s="67"/>
      <c r="L58" s="67"/>
      <c r="M58" s="67"/>
      <c r="N58" s="67"/>
      <c r="P58" s="67" t="s">
        <v>511</v>
      </c>
      <c r="Q58" s="67"/>
      <c r="R58" s="67">
        <f>SUM(N60:N106)</f>
        <v>-2.6940492650083216</v>
      </c>
      <c r="S58" s="67" t="s">
        <v>513</v>
      </c>
      <c r="T58" s="67"/>
      <c r="U58" s="67"/>
      <c r="V58" s="67"/>
      <c r="W58" s="67"/>
      <c r="X58" s="67"/>
      <c r="Y58" s="67"/>
    </row>
    <row r="59" spans="1:25" ht="17.25" thickBot="1" x14ac:dyDescent="0.3">
      <c r="A59" s="10" t="s">
        <v>152</v>
      </c>
      <c r="B59" s="4">
        <v>42867</v>
      </c>
      <c r="C59" s="8">
        <v>1</v>
      </c>
      <c r="D59" s="5" t="s">
        <v>115</v>
      </c>
      <c r="E59" s="21" t="s">
        <v>25</v>
      </c>
      <c r="F59" s="52" t="s">
        <v>307</v>
      </c>
      <c r="G59" s="44" t="s">
        <v>88</v>
      </c>
      <c r="H59" s="49" t="s">
        <v>280</v>
      </c>
      <c r="J59" s="67" t="s">
        <v>506</v>
      </c>
      <c r="K59" s="67" t="s">
        <v>507</v>
      </c>
      <c r="L59" s="67" t="s">
        <v>508</v>
      </c>
      <c r="M59" s="67" t="s">
        <v>509</v>
      </c>
      <c r="N59" s="67" t="s">
        <v>510</v>
      </c>
      <c r="P59" s="67" t="s">
        <v>512</v>
      </c>
      <c r="Q59" s="67"/>
      <c r="R59" s="67">
        <f>R58*(-1)</f>
        <v>2.6940492650083216</v>
      </c>
      <c r="S59" s="67" t="s">
        <v>506</v>
      </c>
      <c r="T59" s="67" t="s">
        <v>507</v>
      </c>
      <c r="U59" s="67" t="s">
        <v>508</v>
      </c>
      <c r="V59" s="67" t="s">
        <v>514</v>
      </c>
      <c r="W59" s="67"/>
      <c r="X59" s="67"/>
      <c r="Y59" s="67"/>
    </row>
    <row r="60" spans="1:25" ht="17.25" thickBot="1" x14ac:dyDescent="0.3">
      <c r="A60" s="10" t="s">
        <v>152</v>
      </c>
      <c r="B60" s="4">
        <v>42894</v>
      </c>
      <c r="C60" s="8">
        <v>1</v>
      </c>
      <c r="D60" s="5" t="s">
        <v>115</v>
      </c>
      <c r="E60" s="21" t="s">
        <v>41</v>
      </c>
      <c r="F60" s="52" t="s">
        <v>307</v>
      </c>
      <c r="G60" s="44" t="s">
        <v>88</v>
      </c>
      <c r="H60" s="49" t="s">
        <v>279</v>
      </c>
      <c r="J60" t="s">
        <v>529</v>
      </c>
      <c r="K60">
        <v>1</v>
      </c>
      <c r="L60" s="67">
        <f>K60/198</f>
        <v>5.0505050505050509E-3</v>
      </c>
      <c r="M60" s="67">
        <f>LN(L60)</f>
        <v>-5.2882670306945352</v>
      </c>
      <c r="N60" s="67">
        <f>L60*M60</f>
        <v>-2.6708419346942101E-2</v>
      </c>
      <c r="P60" t="s">
        <v>681</v>
      </c>
      <c r="Q60">
        <f>R59/LOG(47)</f>
        <v>1.6111791856095377</v>
      </c>
      <c r="S60" t="s">
        <v>529</v>
      </c>
      <c r="T60">
        <v>1</v>
      </c>
      <c r="U60" s="68">
        <f>T60/198</f>
        <v>5.0505050505050509E-3</v>
      </c>
      <c r="V60" s="74">
        <f>U60*U60</f>
        <v>2.5507601265177026E-5</v>
      </c>
      <c r="W60" s="67"/>
      <c r="X60" s="67"/>
      <c r="Y60" s="67"/>
    </row>
    <row r="61" spans="1:25" ht="17.25" thickBot="1" x14ac:dyDescent="0.3">
      <c r="A61" s="10" t="s">
        <v>152</v>
      </c>
      <c r="B61" s="4">
        <v>42812</v>
      </c>
      <c r="C61" s="8">
        <v>1</v>
      </c>
      <c r="D61" s="5" t="s">
        <v>115</v>
      </c>
      <c r="E61" s="21" t="s">
        <v>22</v>
      </c>
      <c r="F61" s="52" t="s">
        <v>307</v>
      </c>
      <c r="G61" s="10"/>
      <c r="H61" s="49" t="s">
        <v>270</v>
      </c>
      <c r="J61" t="s">
        <v>530</v>
      </c>
      <c r="K61">
        <v>1</v>
      </c>
      <c r="L61" s="67">
        <f t="shared" ref="L61:L106" si="0">K61/198</f>
        <v>5.0505050505050509E-3</v>
      </c>
      <c r="M61" s="67">
        <f t="shared" ref="M61:M106" si="1">LN(L61)</f>
        <v>-5.2882670306945352</v>
      </c>
      <c r="N61" s="67">
        <f t="shared" ref="N61:N106" si="2">L61*M61</f>
        <v>-2.6708419346942101E-2</v>
      </c>
      <c r="S61" t="s">
        <v>393</v>
      </c>
      <c r="T61">
        <v>1</v>
      </c>
      <c r="U61" s="68">
        <f t="shared" ref="U61:U106" si="3">T61/198</f>
        <v>5.0505050505050509E-3</v>
      </c>
      <c r="V61" s="74">
        <f t="shared" ref="V61:V106" si="4">U61*U61</f>
        <v>2.5507601265177026E-5</v>
      </c>
      <c r="W61" s="67"/>
      <c r="X61" s="67"/>
      <c r="Y61" s="67"/>
    </row>
    <row r="62" spans="1:25" x14ac:dyDescent="0.25">
      <c r="A62" s="10" t="s">
        <v>152</v>
      </c>
      <c r="B62" s="62">
        <v>42857</v>
      </c>
      <c r="C62" s="57">
        <v>1</v>
      </c>
      <c r="D62" s="45" t="s">
        <v>99</v>
      </c>
      <c r="E62" s="58" t="s">
        <v>167</v>
      </c>
      <c r="F62" s="52" t="s">
        <v>309</v>
      </c>
      <c r="G62" s="10" t="s">
        <v>329</v>
      </c>
      <c r="H62" s="49" t="s">
        <v>273</v>
      </c>
      <c r="J62" t="s">
        <v>531</v>
      </c>
      <c r="K62">
        <v>1</v>
      </c>
      <c r="L62" s="67">
        <f t="shared" si="0"/>
        <v>5.0505050505050509E-3</v>
      </c>
      <c r="M62" s="67">
        <f t="shared" si="1"/>
        <v>-5.2882670306945352</v>
      </c>
      <c r="N62" s="67">
        <f t="shared" si="2"/>
        <v>-2.6708419346942101E-2</v>
      </c>
      <c r="S62" t="s">
        <v>379</v>
      </c>
      <c r="T62">
        <v>1</v>
      </c>
      <c r="U62" s="68">
        <f t="shared" si="3"/>
        <v>5.0505050505050509E-3</v>
      </c>
      <c r="V62" s="74">
        <f t="shared" si="4"/>
        <v>2.5507601265177026E-5</v>
      </c>
      <c r="W62" s="67"/>
      <c r="X62" s="67"/>
      <c r="Y62" s="67"/>
    </row>
    <row r="63" spans="1:25" x14ac:dyDescent="0.25">
      <c r="A63" s="10" t="s">
        <v>152</v>
      </c>
      <c r="B63" s="11">
        <v>42881</v>
      </c>
      <c r="C63" s="8">
        <v>1</v>
      </c>
      <c r="D63" s="24" t="s">
        <v>108</v>
      </c>
      <c r="E63" s="21" t="s">
        <v>35</v>
      </c>
      <c r="F63" s="52" t="s">
        <v>309</v>
      </c>
      <c r="G63" s="10" t="s">
        <v>327</v>
      </c>
      <c r="H63" s="49" t="s">
        <v>279</v>
      </c>
      <c r="J63" t="s">
        <v>533</v>
      </c>
      <c r="K63">
        <v>1</v>
      </c>
      <c r="L63" s="67">
        <f t="shared" si="0"/>
        <v>5.0505050505050509E-3</v>
      </c>
      <c r="M63" s="67">
        <f t="shared" si="1"/>
        <v>-5.2882670306945352</v>
      </c>
      <c r="N63" s="67">
        <f t="shared" si="2"/>
        <v>-2.6708419346942101E-2</v>
      </c>
      <c r="S63" t="s">
        <v>380</v>
      </c>
      <c r="T63">
        <v>1</v>
      </c>
      <c r="U63" s="68">
        <f t="shared" si="3"/>
        <v>5.0505050505050509E-3</v>
      </c>
      <c r="V63" s="74">
        <f t="shared" si="4"/>
        <v>2.5507601265177026E-5</v>
      </c>
      <c r="W63" s="67"/>
      <c r="X63" s="67"/>
      <c r="Y63" s="67"/>
    </row>
    <row r="64" spans="1:25" x14ac:dyDescent="0.25">
      <c r="A64" s="10" t="s">
        <v>152</v>
      </c>
      <c r="B64" s="11">
        <v>42881</v>
      </c>
      <c r="C64" s="8">
        <v>1</v>
      </c>
      <c r="D64" s="24" t="s">
        <v>108</v>
      </c>
      <c r="E64" s="21" t="s">
        <v>32</v>
      </c>
      <c r="F64" s="52" t="s">
        <v>309</v>
      </c>
      <c r="G64" s="6" t="s">
        <v>334</v>
      </c>
      <c r="H64" s="49" t="s">
        <v>279</v>
      </c>
      <c r="J64" t="s">
        <v>534</v>
      </c>
      <c r="K64">
        <v>1</v>
      </c>
      <c r="L64" s="67">
        <f t="shared" si="0"/>
        <v>5.0505050505050509E-3</v>
      </c>
      <c r="M64" s="67">
        <f t="shared" si="1"/>
        <v>-5.2882670306945352</v>
      </c>
      <c r="N64" s="67">
        <f t="shared" si="2"/>
        <v>-2.6708419346942101E-2</v>
      </c>
      <c r="S64" t="s">
        <v>422</v>
      </c>
      <c r="T64">
        <v>1</v>
      </c>
      <c r="U64" s="68">
        <f t="shared" si="3"/>
        <v>5.0505050505050509E-3</v>
      </c>
      <c r="V64" s="74">
        <f t="shared" si="4"/>
        <v>2.5507601265177026E-5</v>
      </c>
    </row>
    <row r="65" spans="1:22" x14ac:dyDescent="0.25">
      <c r="A65" s="10" t="s">
        <v>152</v>
      </c>
      <c r="B65" s="11">
        <v>42842</v>
      </c>
      <c r="C65" s="12">
        <v>1</v>
      </c>
      <c r="D65" s="24" t="s">
        <v>108</v>
      </c>
      <c r="E65" s="22" t="s">
        <v>23</v>
      </c>
      <c r="F65" s="52" t="s">
        <v>309</v>
      </c>
      <c r="G65" s="44" t="s">
        <v>132</v>
      </c>
      <c r="H65" s="49" t="s">
        <v>272</v>
      </c>
      <c r="J65" t="s">
        <v>535</v>
      </c>
      <c r="K65">
        <v>3</v>
      </c>
      <c r="L65" s="67">
        <f t="shared" si="0"/>
        <v>1.5151515151515152E-2</v>
      </c>
      <c r="M65" s="67">
        <f t="shared" si="1"/>
        <v>-4.1896547420264252</v>
      </c>
      <c r="N65" s="67">
        <f t="shared" si="2"/>
        <v>-6.3479617303430685E-2</v>
      </c>
      <c r="S65" t="s">
        <v>535</v>
      </c>
      <c r="T65">
        <v>3</v>
      </c>
      <c r="U65" s="68">
        <f t="shared" si="3"/>
        <v>1.5151515151515152E-2</v>
      </c>
      <c r="V65" s="74">
        <f t="shared" si="4"/>
        <v>2.2956841138659323E-4</v>
      </c>
    </row>
    <row r="66" spans="1:22" x14ac:dyDescent="0.25">
      <c r="A66" s="10" t="s">
        <v>162</v>
      </c>
      <c r="B66" s="11">
        <v>42912</v>
      </c>
      <c r="C66" s="8">
        <v>3</v>
      </c>
      <c r="D66" s="24" t="s">
        <v>108</v>
      </c>
      <c r="E66" s="21" t="s">
        <v>23</v>
      </c>
      <c r="F66" s="52" t="s">
        <v>309</v>
      </c>
      <c r="G66" s="44" t="s">
        <v>132</v>
      </c>
      <c r="H66" s="49" t="s">
        <v>274</v>
      </c>
      <c r="J66" t="s">
        <v>536</v>
      </c>
      <c r="K66">
        <v>2</v>
      </c>
      <c r="L66" s="67">
        <f t="shared" si="0"/>
        <v>1.0101010101010102E-2</v>
      </c>
      <c r="M66" s="67">
        <f t="shared" si="1"/>
        <v>-4.5951198501345898</v>
      </c>
      <c r="N66" s="67">
        <f t="shared" si="2"/>
        <v>-4.6415352021561516E-2</v>
      </c>
      <c r="S66" t="s">
        <v>436</v>
      </c>
      <c r="T66">
        <v>2</v>
      </c>
      <c r="U66" s="68">
        <f t="shared" si="3"/>
        <v>1.0101010101010102E-2</v>
      </c>
      <c r="V66" s="74">
        <f t="shared" si="4"/>
        <v>1.020304050607081E-4</v>
      </c>
    </row>
    <row r="67" spans="1:22" x14ac:dyDescent="0.25">
      <c r="A67" s="10" t="s">
        <v>152</v>
      </c>
      <c r="B67" s="11">
        <v>42894</v>
      </c>
      <c r="C67" s="8">
        <v>1</v>
      </c>
      <c r="D67" s="24" t="s">
        <v>108</v>
      </c>
      <c r="E67" s="21" t="s">
        <v>46</v>
      </c>
      <c r="F67" s="52" t="s">
        <v>309</v>
      </c>
      <c r="G67" s="44" t="s">
        <v>132</v>
      </c>
      <c r="H67" s="49" t="s">
        <v>279</v>
      </c>
      <c r="J67" t="s">
        <v>537</v>
      </c>
      <c r="K67">
        <v>17</v>
      </c>
      <c r="L67" s="67">
        <f t="shared" si="0"/>
        <v>8.5858585858585856E-2</v>
      </c>
      <c r="M67" s="67">
        <f t="shared" si="1"/>
        <v>-2.455053686638319</v>
      </c>
      <c r="N67" s="67">
        <f t="shared" si="2"/>
        <v>-0.21078743774167386</v>
      </c>
      <c r="S67" t="s">
        <v>332</v>
      </c>
      <c r="T67">
        <v>17</v>
      </c>
      <c r="U67" s="68">
        <f t="shared" si="3"/>
        <v>8.5858585858585856E-2</v>
      </c>
      <c r="V67" s="74">
        <f t="shared" si="4"/>
        <v>7.3716967656361591E-3</v>
      </c>
    </row>
    <row r="68" spans="1:22" x14ac:dyDescent="0.25">
      <c r="A68" s="10" t="s">
        <v>152</v>
      </c>
      <c r="B68" s="11">
        <v>42894</v>
      </c>
      <c r="C68" s="8">
        <v>1</v>
      </c>
      <c r="D68" s="24" t="s">
        <v>108</v>
      </c>
      <c r="E68" s="21" t="s">
        <v>45</v>
      </c>
      <c r="F68" s="52" t="s">
        <v>309</v>
      </c>
      <c r="G68" s="44" t="s">
        <v>87</v>
      </c>
      <c r="H68" s="49" t="s">
        <v>279</v>
      </c>
      <c r="J68" t="s">
        <v>538</v>
      </c>
      <c r="K68">
        <v>1</v>
      </c>
      <c r="L68" s="67">
        <f t="shared" si="0"/>
        <v>5.0505050505050509E-3</v>
      </c>
      <c r="M68" s="67">
        <f t="shared" si="1"/>
        <v>-5.2882670306945352</v>
      </c>
      <c r="N68" s="67">
        <f t="shared" si="2"/>
        <v>-2.6708419346942101E-2</v>
      </c>
      <c r="S68" t="s">
        <v>441</v>
      </c>
      <c r="T68">
        <v>1</v>
      </c>
      <c r="U68" s="68">
        <f t="shared" si="3"/>
        <v>5.0505050505050509E-3</v>
      </c>
      <c r="V68" s="74">
        <f t="shared" si="4"/>
        <v>2.5507601265177026E-5</v>
      </c>
    </row>
    <row r="69" spans="1:22" x14ac:dyDescent="0.25">
      <c r="A69" s="10" t="s">
        <v>171</v>
      </c>
      <c r="B69" s="11">
        <v>42867</v>
      </c>
      <c r="C69" s="12">
        <v>1</v>
      </c>
      <c r="D69" s="24" t="s">
        <v>108</v>
      </c>
      <c r="E69" s="22" t="s">
        <v>32</v>
      </c>
      <c r="F69" s="52" t="s">
        <v>309</v>
      </c>
      <c r="G69" s="6" t="s">
        <v>322</v>
      </c>
      <c r="H69" s="49" t="s">
        <v>280</v>
      </c>
      <c r="J69" t="s">
        <v>539</v>
      </c>
      <c r="K69">
        <v>4</v>
      </c>
      <c r="L69" s="67">
        <f t="shared" si="0"/>
        <v>2.0202020202020204E-2</v>
      </c>
      <c r="M69" s="67">
        <f t="shared" si="1"/>
        <v>-3.9019726695746444</v>
      </c>
      <c r="N69" s="67">
        <f t="shared" si="2"/>
        <v>-7.8827730698477677E-2</v>
      </c>
      <c r="S69" t="s">
        <v>395</v>
      </c>
      <c r="T69">
        <v>4</v>
      </c>
      <c r="U69" s="68">
        <f t="shared" si="3"/>
        <v>2.0202020202020204E-2</v>
      </c>
      <c r="V69" s="74">
        <f t="shared" si="4"/>
        <v>4.0812162024283241E-4</v>
      </c>
    </row>
    <row r="70" spans="1:22" ht="17.25" thickBot="1" x14ac:dyDescent="0.3">
      <c r="A70" s="10" t="s">
        <v>150</v>
      </c>
      <c r="B70" s="4">
        <v>42894</v>
      </c>
      <c r="C70" s="58">
        <v>1</v>
      </c>
      <c r="D70" s="24" t="s">
        <v>108</v>
      </c>
      <c r="E70" s="21" t="s">
        <v>32</v>
      </c>
      <c r="F70" s="52" t="s">
        <v>309</v>
      </c>
      <c r="G70" s="6" t="s">
        <v>322</v>
      </c>
      <c r="H70" s="49" t="s">
        <v>279</v>
      </c>
      <c r="J70" t="s">
        <v>540</v>
      </c>
      <c r="K70">
        <v>4</v>
      </c>
      <c r="L70" s="67">
        <f t="shared" si="0"/>
        <v>2.0202020202020204E-2</v>
      </c>
      <c r="M70" s="67">
        <f t="shared" si="1"/>
        <v>-3.9019726695746444</v>
      </c>
      <c r="N70" s="67">
        <f t="shared" si="2"/>
        <v>-7.8827730698477677E-2</v>
      </c>
      <c r="S70" t="s">
        <v>397</v>
      </c>
      <c r="T70">
        <v>4</v>
      </c>
      <c r="U70" s="68">
        <f t="shared" si="3"/>
        <v>2.0202020202020204E-2</v>
      </c>
      <c r="V70" s="74">
        <f t="shared" si="4"/>
        <v>4.0812162024283241E-4</v>
      </c>
    </row>
    <row r="71" spans="1:22" ht="17.25" thickBot="1" x14ac:dyDescent="0.3">
      <c r="A71" s="10" t="s">
        <v>152</v>
      </c>
      <c r="B71" s="4">
        <v>42894</v>
      </c>
      <c r="C71" s="8">
        <v>2</v>
      </c>
      <c r="D71" s="24" t="s">
        <v>108</v>
      </c>
      <c r="E71" s="21" t="s">
        <v>44</v>
      </c>
      <c r="F71" s="52" t="s">
        <v>309</v>
      </c>
      <c r="G71" s="44" t="s">
        <v>129</v>
      </c>
      <c r="H71" s="49" t="s">
        <v>279</v>
      </c>
      <c r="J71" t="s">
        <v>541</v>
      </c>
      <c r="K71">
        <v>1</v>
      </c>
      <c r="L71" s="67">
        <f t="shared" si="0"/>
        <v>5.0505050505050509E-3</v>
      </c>
      <c r="M71" s="67">
        <f t="shared" si="1"/>
        <v>-5.2882670306945352</v>
      </c>
      <c r="N71" s="67">
        <f t="shared" si="2"/>
        <v>-2.6708419346942101E-2</v>
      </c>
      <c r="S71" t="s">
        <v>541</v>
      </c>
      <c r="T71">
        <v>1</v>
      </c>
      <c r="U71" s="68">
        <f t="shared" si="3"/>
        <v>5.0505050505050509E-3</v>
      </c>
      <c r="V71" s="74">
        <f t="shared" si="4"/>
        <v>2.5507601265177026E-5</v>
      </c>
    </row>
    <row r="72" spans="1:22" ht="17.25" thickBot="1" x14ac:dyDescent="0.3">
      <c r="A72" s="10" t="s">
        <v>152</v>
      </c>
      <c r="B72" s="4">
        <v>42894</v>
      </c>
      <c r="C72" s="8">
        <v>1</v>
      </c>
      <c r="D72" s="24" t="s">
        <v>108</v>
      </c>
      <c r="E72" s="21" t="s">
        <v>43</v>
      </c>
      <c r="F72" s="52" t="s">
        <v>309</v>
      </c>
      <c r="G72" s="44" t="s">
        <v>175</v>
      </c>
      <c r="H72" s="49" t="s">
        <v>279</v>
      </c>
      <c r="J72" t="s">
        <v>542</v>
      </c>
      <c r="K72">
        <v>5</v>
      </c>
      <c r="L72" s="67">
        <f t="shared" si="0"/>
        <v>2.5252525252525252E-2</v>
      </c>
      <c r="M72" s="67">
        <f t="shared" si="1"/>
        <v>-3.6788291182604347</v>
      </c>
      <c r="N72" s="67">
        <f t="shared" si="2"/>
        <v>-9.2899725208596837E-2</v>
      </c>
      <c r="S72" t="s">
        <v>385</v>
      </c>
      <c r="T72">
        <v>5</v>
      </c>
      <c r="U72" s="68">
        <f t="shared" si="3"/>
        <v>2.5252525252525252E-2</v>
      </c>
      <c r="V72" s="74">
        <f t="shared" si="4"/>
        <v>6.3769003162942553E-4</v>
      </c>
    </row>
    <row r="73" spans="1:22" ht="17.25" thickBot="1" x14ac:dyDescent="0.3">
      <c r="A73" s="10" t="s">
        <v>152</v>
      </c>
      <c r="B73" s="4">
        <v>42894</v>
      </c>
      <c r="C73" s="8">
        <v>1</v>
      </c>
      <c r="D73" s="24" t="s">
        <v>108</v>
      </c>
      <c r="E73" s="21" t="s">
        <v>325</v>
      </c>
      <c r="F73" s="52" t="s">
        <v>309</v>
      </c>
      <c r="G73" s="10"/>
      <c r="H73" s="49" t="s">
        <v>279</v>
      </c>
      <c r="J73" t="s">
        <v>543</v>
      </c>
      <c r="K73">
        <v>5</v>
      </c>
      <c r="L73" s="67">
        <f t="shared" si="0"/>
        <v>2.5252525252525252E-2</v>
      </c>
      <c r="M73" s="67">
        <f t="shared" si="1"/>
        <v>-3.6788291182604347</v>
      </c>
      <c r="N73" s="67">
        <f t="shared" si="2"/>
        <v>-9.2899725208596837E-2</v>
      </c>
      <c r="S73" t="s">
        <v>442</v>
      </c>
      <c r="T73">
        <v>5</v>
      </c>
      <c r="U73" s="68">
        <f t="shared" si="3"/>
        <v>2.5252525252525252E-2</v>
      </c>
      <c r="V73" s="74">
        <f t="shared" si="4"/>
        <v>6.3769003162942553E-4</v>
      </c>
    </row>
    <row r="74" spans="1:22" ht="17.25" thickBot="1" x14ac:dyDescent="0.3">
      <c r="A74" s="10" t="s">
        <v>154</v>
      </c>
      <c r="B74" s="4">
        <v>42912</v>
      </c>
      <c r="C74" s="8">
        <v>4</v>
      </c>
      <c r="D74" s="24" t="s">
        <v>108</v>
      </c>
      <c r="E74" s="59" t="s">
        <v>48</v>
      </c>
      <c r="F74" s="52" t="s">
        <v>309</v>
      </c>
      <c r="G74" s="10"/>
      <c r="H74" s="49" t="s">
        <v>274</v>
      </c>
      <c r="J74" t="s">
        <v>544</v>
      </c>
      <c r="K74">
        <v>1</v>
      </c>
      <c r="L74" s="67">
        <f t="shared" si="0"/>
        <v>5.0505050505050509E-3</v>
      </c>
      <c r="M74" s="67">
        <f t="shared" si="1"/>
        <v>-5.2882670306945352</v>
      </c>
      <c r="N74" s="67">
        <f t="shared" si="2"/>
        <v>-2.6708419346942101E-2</v>
      </c>
      <c r="S74" t="s">
        <v>316</v>
      </c>
      <c r="T74">
        <v>1</v>
      </c>
      <c r="U74" s="68">
        <f t="shared" si="3"/>
        <v>5.0505050505050509E-3</v>
      </c>
      <c r="V74" s="74">
        <f t="shared" si="4"/>
        <v>2.5507601265177026E-5</v>
      </c>
    </row>
    <row r="75" spans="1:22" ht="17.25" thickBot="1" x14ac:dyDescent="0.3">
      <c r="A75" s="10" t="s">
        <v>171</v>
      </c>
      <c r="B75" s="4">
        <v>42867</v>
      </c>
      <c r="C75" s="57">
        <v>2</v>
      </c>
      <c r="D75" s="24" t="s">
        <v>0</v>
      </c>
      <c r="E75" s="58" t="s">
        <v>172</v>
      </c>
      <c r="F75" s="52" t="s">
        <v>309</v>
      </c>
      <c r="G75" s="10"/>
      <c r="H75" s="49" t="s">
        <v>280</v>
      </c>
      <c r="J75" t="s">
        <v>545</v>
      </c>
      <c r="K75">
        <v>2</v>
      </c>
      <c r="L75" s="67">
        <f t="shared" si="0"/>
        <v>1.0101010101010102E-2</v>
      </c>
      <c r="M75" s="67">
        <f t="shared" si="1"/>
        <v>-4.5951198501345898</v>
      </c>
      <c r="N75" s="67">
        <f t="shared" si="2"/>
        <v>-4.6415352021561516E-2</v>
      </c>
      <c r="S75" t="s">
        <v>432</v>
      </c>
      <c r="T75">
        <v>2</v>
      </c>
      <c r="U75" s="68">
        <f t="shared" si="3"/>
        <v>1.0101010101010102E-2</v>
      </c>
      <c r="V75" s="74">
        <f t="shared" si="4"/>
        <v>1.020304050607081E-4</v>
      </c>
    </row>
    <row r="76" spans="1:22" x14ac:dyDescent="0.25">
      <c r="A76" s="10" t="s">
        <v>164</v>
      </c>
      <c r="B76" s="11">
        <v>42857</v>
      </c>
      <c r="C76" s="8">
        <v>2</v>
      </c>
      <c r="D76" s="24" t="s">
        <v>117</v>
      </c>
      <c r="E76" s="22" t="s">
        <v>28</v>
      </c>
      <c r="F76" s="54" t="s">
        <v>311</v>
      </c>
      <c r="G76" s="44" t="s">
        <v>133</v>
      </c>
      <c r="H76" s="49" t="s">
        <v>273</v>
      </c>
      <c r="J76" t="s">
        <v>546</v>
      </c>
      <c r="K76">
        <v>3</v>
      </c>
      <c r="L76" s="67">
        <f t="shared" si="0"/>
        <v>1.5151515151515152E-2</v>
      </c>
      <c r="M76" s="67">
        <f t="shared" si="1"/>
        <v>-4.1896547420264252</v>
      </c>
      <c r="N76" s="67">
        <f t="shared" si="2"/>
        <v>-6.3479617303430685E-2</v>
      </c>
      <c r="S76" t="s">
        <v>444</v>
      </c>
      <c r="T76">
        <v>3</v>
      </c>
      <c r="U76" s="68">
        <f t="shared" si="3"/>
        <v>1.5151515151515152E-2</v>
      </c>
      <c r="V76" s="74">
        <f t="shared" si="4"/>
        <v>2.2956841138659323E-4</v>
      </c>
    </row>
    <row r="77" spans="1:22" ht="17.25" thickBot="1" x14ac:dyDescent="0.3">
      <c r="A77" s="10" t="s">
        <v>171</v>
      </c>
      <c r="B77" s="4">
        <v>42867</v>
      </c>
      <c r="C77" s="8">
        <v>1</v>
      </c>
      <c r="D77" s="24" t="s">
        <v>117</v>
      </c>
      <c r="E77" s="5" t="s">
        <v>28</v>
      </c>
      <c r="F77" s="54" t="s">
        <v>311</v>
      </c>
      <c r="G77" s="10"/>
      <c r="H77" s="49" t="s">
        <v>280</v>
      </c>
      <c r="J77" t="s">
        <v>547</v>
      </c>
      <c r="K77">
        <v>1</v>
      </c>
      <c r="L77" s="67">
        <f t="shared" si="0"/>
        <v>5.0505050505050509E-3</v>
      </c>
      <c r="M77" s="67">
        <f t="shared" si="1"/>
        <v>-5.2882670306945352</v>
      </c>
      <c r="N77" s="67">
        <f t="shared" si="2"/>
        <v>-2.6708419346942101E-2</v>
      </c>
      <c r="S77" t="s">
        <v>547</v>
      </c>
      <c r="T77">
        <v>1</v>
      </c>
      <c r="U77" s="68">
        <f t="shared" si="3"/>
        <v>5.0505050505050509E-3</v>
      </c>
      <c r="V77" s="74">
        <f t="shared" si="4"/>
        <v>2.5507601265177026E-5</v>
      </c>
    </row>
    <row r="78" spans="1:22" x14ac:dyDescent="0.25">
      <c r="A78" s="10"/>
      <c r="B78" s="10"/>
      <c r="C78" s="10"/>
      <c r="D78" s="45"/>
      <c r="E78" s="10"/>
      <c r="F78" s="10"/>
      <c r="G78" s="10"/>
      <c r="H78" s="10"/>
      <c r="J78" t="s">
        <v>548</v>
      </c>
      <c r="K78">
        <v>1</v>
      </c>
      <c r="L78" s="67">
        <f t="shared" si="0"/>
        <v>5.0505050505050509E-3</v>
      </c>
      <c r="M78" s="67">
        <f t="shared" si="1"/>
        <v>-5.2882670306945352</v>
      </c>
      <c r="N78" s="67">
        <f t="shared" si="2"/>
        <v>-2.6708419346942101E-2</v>
      </c>
      <c r="S78" t="s">
        <v>420</v>
      </c>
      <c r="T78">
        <v>1</v>
      </c>
      <c r="U78" s="68">
        <f t="shared" si="3"/>
        <v>5.0505050505050509E-3</v>
      </c>
      <c r="V78" s="74">
        <f t="shared" si="4"/>
        <v>2.5507601265177026E-5</v>
      </c>
    </row>
    <row r="79" spans="1:22" x14ac:dyDescent="0.25">
      <c r="A79" s="10"/>
      <c r="B79" s="10"/>
      <c r="C79" s="10"/>
      <c r="D79" s="10"/>
      <c r="E79" s="10"/>
      <c r="F79" s="10"/>
      <c r="G79" s="10"/>
      <c r="H79" s="10"/>
      <c r="J79" t="s">
        <v>549</v>
      </c>
      <c r="K79">
        <v>1</v>
      </c>
      <c r="L79" s="67">
        <f t="shared" si="0"/>
        <v>5.0505050505050509E-3</v>
      </c>
      <c r="M79" s="67">
        <f t="shared" si="1"/>
        <v>-5.2882670306945352</v>
      </c>
      <c r="N79" s="67">
        <f t="shared" si="2"/>
        <v>-2.6708419346942101E-2</v>
      </c>
      <c r="S79" t="s">
        <v>549</v>
      </c>
      <c r="T79">
        <v>1</v>
      </c>
      <c r="U79" s="68">
        <f t="shared" si="3"/>
        <v>5.0505050505050509E-3</v>
      </c>
      <c r="V79" s="74">
        <f t="shared" si="4"/>
        <v>2.5507601265177026E-5</v>
      </c>
    </row>
    <row r="80" spans="1:22" x14ac:dyDescent="0.25">
      <c r="A80" s="10"/>
      <c r="B80" s="10"/>
      <c r="C80" s="10"/>
      <c r="D80" s="10"/>
      <c r="E80" s="10"/>
      <c r="F80" s="10"/>
      <c r="G80" s="10"/>
      <c r="H80" s="10"/>
      <c r="J80" t="s">
        <v>550</v>
      </c>
      <c r="K80">
        <v>2</v>
      </c>
      <c r="L80" s="67">
        <f t="shared" si="0"/>
        <v>1.0101010101010102E-2</v>
      </c>
      <c r="M80" s="67">
        <f t="shared" si="1"/>
        <v>-4.5951198501345898</v>
      </c>
      <c r="N80" s="67">
        <f t="shared" si="2"/>
        <v>-4.6415352021561516E-2</v>
      </c>
      <c r="S80" t="s">
        <v>323</v>
      </c>
      <c r="T80">
        <v>2</v>
      </c>
      <c r="U80" s="68">
        <f t="shared" si="3"/>
        <v>1.0101010101010102E-2</v>
      </c>
      <c r="V80" s="74">
        <f t="shared" si="4"/>
        <v>1.020304050607081E-4</v>
      </c>
    </row>
    <row r="81" spans="1:22" x14ac:dyDescent="0.25">
      <c r="A81" s="10"/>
      <c r="B81" s="10"/>
      <c r="C81" s="10"/>
      <c r="D81" s="10"/>
      <c r="E81" s="10"/>
      <c r="F81" s="10"/>
      <c r="G81" s="10"/>
      <c r="H81" s="10"/>
      <c r="J81" t="s">
        <v>551</v>
      </c>
      <c r="K81">
        <v>2</v>
      </c>
      <c r="L81" s="67">
        <f t="shared" si="0"/>
        <v>1.0101010101010102E-2</v>
      </c>
      <c r="M81" s="67">
        <f t="shared" si="1"/>
        <v>-4.5951198501345898</v>
      </c>
      <c r="N81" s="67">
        <f t="shared" si="2"/>
        <v>-4.6415352021561516E-2</v>
      </c>
      <c r="S81" t="s">
        <v>451</v>
      </c>
      <c r="T81">
        <v>2</v>
      </c>
      <c r="U81" s="68">
        <f t="shared" si="3"/>
        <v>1.0101010101010102E-2</v>
      </c>
      <c r="V81" s="74">
        <f t="shared" si="4"/>
        <v>1.020304050607081E-4</v>
      </c>
    </row>
    <row r="82" spans="1:22" x14ac:dyDescent="0.25">
      <c r="A82" s="10"/>
      <c r="B82" s="10"/>
      <c r="C82" s="10"/>
      <c r="D82" s="10"/>
      <c r="E82" s="10"/>
      <c r="F82" s="10"/>
      <c r="G82" s="10"/>
      <c r="H82" s="10"/>
      <c r="J82" t="s">
        <v>552</v>
      </c>
      <c r="K82">
        <v>3</v>
      </c>
      <c r="L82" s="67">
        <f t="shared" si="0"/>
        <v>1.5151515151515152E-2</v>
      </c>
      <c r="M82" s="67">
        <f t="shared" si="1"/>
        <v>-4.1896547420264252</v>
      </c>
      <c r="N82" s="67">
        <f t="shared" si="2"/>
        <v>-6.3479617303430685E-2</v>
      </c>
      <c r="S82" t="s">
        <v>443</v>
      </c>
      <c r="T82">
        <v>3</v>
      </c>
      <c r="U82" s="68">
        <f t="shared" si="3"/>
        <v>1.5151515151515152E-2</v>
      </c>
      <c r="V82" s="74">
        <f t="shared" si="4"/>
        <v>2.2956841138659323E-4</v>
      </c>
    </row>
    <row r="83" spans="1:22" x14ac:dyDescent="0.25">
      <c r="A83" s="10"/>
      <c r="B83" s="10"/>
      <c r="C83" s="10"/>
      <c r="D83" s="10"/>
      <c r="E83" s="10"/>
      <c r="F83" s="10"/>
      <c r="G83" s="10"/>
      <c r="H83" s="10"/>
      <c r="J83" t="s">
        <v>553</v>
      </c>
      <c r="K83">
        <v>3</v>
      </c>
      <c r="L83" s="67">
        <f t="shared" si="0"/>
        <v>1.5151515151515152E-2</v>
      </c>
      <c r="M83" s="67">
        <f t="shared" si="1"/>
        <v>-4.1896547420264252</v>
      </c>
      <c r="N83" s="67">
        <f t="shared" si="2"/>
        <v>-6.3479617303430685E-2</v>
      </c>
      <c r="S83" t="s">
        <v>433</v>
      </c>
      <c r="T83">
        <v>3</v>
      </c>
      <c r="U83" s="68">
        <f t="shared" si="3"/>
        <v>1.5151515151515152E-2</v>
      </c>
      <c r="V83" s="74">
        <f t="shared" si="4"/>
        <v>2.2956841138659323E-4</v>
      </c>
    </row>
    <row r="84" spans="1:22" x14ac:dyDescent="0.25">
      <c r="A84" s="10"/>
      <c r="B84" s="10"/>
      <c r="C84" s="10"/>
      <c r="D84" s="10"/>
      <c r="E84" s="10"/>
      <c r="F84" s="10"/>
      <c r="G84" s="10"/>
      <c r="H84" s="10"/>
      <c r="J84" t="s">
        <v>554</v>
      </c>
      <c r="K84">
        <v>2</v>
      </c>
      <c r="L84" s="67">
        <f t="shared" si="0"/>
        <v>1.0101010101010102E-2</v>
      </c>
      <c r="M84" s="67">
        <f t="shared" si="1"/>
        <v>-4.5951198501345898</v>
      </c>
      <c r="N84" s="67">
        <f t="shared" si="2"/>
        <v>-4.6415352021561516E-2</v>
      </c>
      <c r="S84" t="s">
        <v>382</v>
      </c>
      <c r="T84">
        <v>2</v>
      </c>
      <c r="U84" s="68">
        <f t="shared" si="3"/>
        <v>1.0101010101010102E-2</v>
      </c>
      <c r="V84" s="74">
        <f t="shared" si="4"/>
        <v>1.020304050607081E-4</v>
      </c>
    </row>
    <row r="85" spans="1:22" x14ac:dyDescent="0.25">
      <c r="A85" s="10"/>
      <c r="B85" s="10"/>
      <c r="C85" s="10"/>
      <c r="D85" s="10"/>
      <c r="E85" s="10"/>
      <c r="F85" s="10"/>
      <c r="G85" s="10"/>
      <c r="H85" s="10"/>
      <c r="J85" t="s">
        <v>555</v>
      </c>
      <c r="K85">
        <v>1</v>
      </c>
      <c r="L85" s="67">
        <f t="shared" si="0"/>
        <v>5.0505050505050509E-3</v>
      </c>
      <c r="M85" s="67">
        <f t="shared" si="1"/>
        <v>-5.2882670306945352</v>
      </c>
      <c r="N85" s="67">
        <f t="shared" si="2"/>
        <v>-2.6708419346942101E-2</v>
      </c>
      <c r="S85" t="s">
        <v>555</v>
      </c>
      <c r="T85">
        <v>1</v>
      </c>
      <c r="U85" s="68">
        <f t="shared" si="3"/>
        <v>5.0505050505050509E-3</v>
      </c>
      <c r="V85" s="74">
        <f t="shared" si="4"/>
        <v>2.5507601265177026E-5</v>
      </c>
    </row>
    <row r="86" spans="1:22" x14ac:dyDescent="0.25">
      <c r="A86" s="10"/>
      <c r="B86" s="10"/>
      <c r="C86" s="10"/>
      <c r="D86" s="10"/>
      <c r="E86" s="10"/>
      <c r="F86" s="10"/>
      <c r="G86" s="10"/>
      <c r="H86" s="10"/>
      <c r="J86" t="s">
        <v>556</v>
      </c>
      <c r="K86">
        <v>1</v>
      </c>
      <c r="L86" s="67">
        <f t="shared" si="0"/>
        <v>5.0505050505050509E-3</v>
      </c>
      <c r="M86" s="67">
        <f t="shared" si="1"/>
        <v>-5.2882670306945352</v>
      </c>
      <c r="N86" s="67">
        <f t="shared" si="2"/>
        <v>-2.6708419346942101E-2</v>
      </c>
      <c r="S86" t="s">
        <v>556</v>
      </c>
      <c r="T86">
        <v>1</v>
      </c>
      <c r="U86" s="68">
        <f t="shared" si="3"/>
        <v>5.0505050505050509E-3</v>
      </c>
      <c r="V86" s="74">
        <f t="shared" si="4"/>
        <v>2.5507601265177026E-5</v>
      </c>
    </row>
    <row r="87" spans="1:22" x14ac:dyDescent="0.25">
      <c r="J87" t="s">
        <v>557</v>
      </c>
      <c r="K87">
        <v>1</v>
      </c>
      <c r="L87" s="67">
        <f t="shared" si="0"/>
        <v>5.0505050505050509E-3</v>
      </c>
      <c r="M87" s="67">
        <f t="shared" si="1"/>
        <v>-5.2882670306945352</v>
      </c>
      <c r="N87" s="67">
        <f t="shared" si="2"/>
        <v>-2.6708419346942101E-2</v>
      </c>
      <c r="S87" t="s">
        <v>403</v>
      </c>
      <c r="T87">
        <v>1</v>
      </c>
      <c r="U87" s="68">
        <f t="shared" si="3"/>
        <v>5.0505050505050509E-3</v>
      </c>
      <c r="V87" s="74">
        <f t="shared" si="4"/>
        <v>2.5507601265177026E-5</v>
      </c>
    </row>
    <row r="88" spans="1:22" x14ac:dyDescent="0.25">
      <c r="J88" t="s">
        <v>558</v>
      </c>
      <c r="K88">
        <v>1</v>
      </c>
      <c r="L88" s="67">
        <f t="shared" si="0"/>
        <v>5.0505050505050509E-3</v>
      </c>
      <c r="M88" s="67">
        <f t="shared" si="1"/>
        <v>-5.2882670306945352</v>
      </c>
      <c r="N88" s="67">
        <f t="shared" si="2"/>
        <v>-2.6708419346942101E-2</v>
      </c>
      <c r="S88" t="s">
        <v>405</v>
      </c>
      <c r="T88">
        <v>1</v>
      </c>
      <c r="U88" s="68">
        <f t="shared" si="3"/>
        <v>5.0505050505050509E-3</v>
      </c>
      <c r="V88" s="74">
        <f t="shared" si="4"/>
        <v>2.5507601265177026E-5</v>
      </c>
    </row>
    <row r="89" spans="1:22" x14ac:dyDescent="0.25">
      <c r="J89" t="s">
        <v>559</v>
      </c>
      <c r="K89">
        <v>18</v>
      </c>
      <c r="L89" s="67">
        <f t="shared" si="0"/>
        <v>9.0909090909090912E-2</v>
      </c>
      <c r="M89" s="67">
        <f t="shared" si="1"/>
        <v>-2.3978952727983707</v>
      </c>
      <c r="N89" s="67">
        <f t="shared" si="2"/>
        <v>-0.21799047934530644</v>
      </c>
      <c r="S89" t="s">
        <v>559</v>
      </c>
      <c r="T89">
        <v>18</v>
      </c>
      <c r="U89" s="68">
        <f t="shared" si="3"/>
        <v>9.0909090909090912E-2</v>
      </c>
      <c r="V89" s="74">
        <f t="shared" si="4"/>
        <v>8.2644628099173556E-3</v>
      </c>
    </row>
    <row r="90" spans="1:22" x14ac:dyDescent="0.25">
      <c r="J90" t="s">
        <v>560</v>
      </c>
      <c r="K90">
        <v>3</v>
      </c>
      <c r="L90" s="67">
        <f t="shared" si="0"/>
        <v>1.5151515151515152E-2</v>
      </c>
      <c r="M90" s="67">
        <f t="shared" si="1"/>
        <v>-4.1896547420264252</v>
      </c>
      <c r="N90" s="67">
        <f t="shared" si="2"/>
        <v>-6.3479617303430685E-2</v>
      </c>
      <c r="S90" t="s">
        <v>408</v>
      </c>
      <c r="T90">
        <v>3</v>
      </c>
      <c r="U90" s="68">
        <f t="shared" si="3"/>
        <v>1.5151515151515152E-2</v>
      </c>
      <c r="V90" s="74">
        <f t="shared" si="4"/>
        <v>2.2956841138659323E-4</v>
      </c>
    </row>
    <row r="91" spans="1:22" x14ac:dyDescent="0.25">
      <c r="J91" t="s">
        <v>561</v>
      </c>
      <c r="K91">
        <v>2</v>
      </c>
      <c r="L91" s="67">
        <f t="shared" si="0"/>
        <v>1.0101010101010102E-2</v>
      </c>
      <c r="M91" s="67">
        <f t="shared" si="1"/>
        <v>-4.5951198501345898</v>
      </c>
      <c r="N91" s="67">
        <f t="shared" si="2"/>
        <v>-4.6415352021561516E-2</v>
      </c>
      <c r="S91" t="s">
        <v>411</v>
      </c>
      <c r="T91">
        <v>2</v>
      </c>
      <c r="U91" s="68">
        <f t="shared" si="3"/>
        <v>1.0101010101010102E-2</v>
      </c>
      <c r="V91" s="74">
        <f t="shared" si="4"/>
        <v>1.020304050607081E-4</v>
      </c>
    </row>
    <row r="92" spans="1:22" x14ac:dyDescent="0.25">
      <c r="J92" t="s">
        <v>562</v>
      </c>
      <c r="K92">
        <v>79</v>
      </c>
      <c r="L92" s="67">
        <f t="shared" si="0"/>
        <v>0.39898989898989901</v>
      </c>
      <c r="M92" s="67">
        <f t="shared" si="1"/>
        <v>-0.91881917822751369</v>
      </c>
      <c r="N92" s="67">
        <f t="shared" si="2"/>
        <v>-0.36659957111097768</v>
      </c>
      <c r="S92" t="s">
        <v>412</v>
      </c>
      <c r="T92">
        <v>79</v>
      </c>
      <c r="U92" s="68">
        <f t="shared" si="3"/>
        <v>0.39898989898989901</v>
      </c>
      <c r="V92" s="74">
        <f t="shared" si="4"/>
        <v>0.1591929394959698</v>
      </c>
    </row>
    <row r="93" spans="1:22" x14ac:dyDescent="0.25">
      <c r="J93" t="s">
        <v>563</v>
      </c>
      <c r="K93">
        <v>1</v>
      </c>
      <c r="L93" s="67">
        <f t="shared" si="0"/>
        <v>5.0505050505050509E-3</v>
      </c>
      <c r="M93" s="67">
        <f t="shared" si="1"/>
        <v>-5.2882670306945352</v>
      </c>
      <c r="N93" s="67">
        <f t="shared" si="2"/>
        <v>-2.6708419346942101E-2</v>
      </c>
      <c r="S93" t="s">
        <v>414</v>
      </c>
      <c r="T93">
        <v>1</v>
      </c>
      <c r="U93" s="68">
        <f t="shared" si="3"/>
        <v>5.0505050505050509E-3</v>
      </c>
      <c r="V93" s="74">
        <f t="shared" si="4"/>
        <v>2.5507601265177026E-5</v>
      </c>
    </row>
    <row r="94" spans="1:22" x14ac:dyDescent="0.25">
      <c r="J94" t="s">
        <v>564</v>
      </c>
      <c r="K94">
        <v>1</v>
      </c>
      <c r="L94" s="67">
        <f t="shared" si="0"/>
        <v>5.0505050505050509E-3</v>
      </c>
      <c r="M94" s="67">
        <f t="shared" si="1"/>
        <v>-5.2882670306945352</v>
      </c>
      <c r="N94" s="67">
        <f t="shared" si="2"/>
        <v>-2.6708419346942101E-2</v>
      </c>
      <c r="S94" t="s">
        <v>402</v>
      </c>
      <c r="T94">
        <v>1</v>
      </c>
      <c r="U94" s="68">
        <f t="shared" si="3"/>
        <v>5.0505050505050509E-3</v>
      </c>
      <c r="V94" s="74">
        <f t="shared" si="4"/>
        <v>2.5507601265177026E-5</v>
      </c>
    </row>
    <row r="95" spans="1:22" x14ac:dyDescent="0.25">
      <c r="J95" t="s">
        <v>565</v>
      </c>
      <c r="K95">
        <v>2</v>
      </c>
      <c r="L95" s="67">
        <f t="shared" si="0"/>
        <v>1.0101010101010102E-2</v>
      </c>
      <c r="M95" s="67">
        <f t="shared" si="1"/>
        <v>-4.5951198501345898</v>
      </c>
      <c r="N95" s="67">
        <f t="shared" si="2"/>
        <v>-4.6415352021561516E-2</v>
      </c>
      <c r="S95" t="s">
        <v>497</v>
      </c>
      <c r="T95">
        <v>2</v>
      </c>
      <c r="U95" s="68">
        <f t="shared" si="3"/>
        <v>1.0101010101010102E-2</v>
      </c>
      <c r="V95" s="74">
        <f t="shared" si="4"/>
        <v>1.020304050607081E-4</v>
      </c>
    </row>
    <row r="96" spans="1:22" x14ac:dyDescent="0.25">
      <c r="J96" t="s">
        <v>566</v>
      </c>
      <c r="K96">
        <v>3</v>
      </c>
      <c r="L96" s="67">
        <f t="shared" si="0"/>
        <v>1.5151515151515152E-2</v>
      </c>
      <c r="M96" s="67">
        <f t="shared" si="1"/>
        <v>-4.1896547420264252</v>
      </c>
      <c r="N96" s="67">
        <f t="shared" si="2"/>
        <v>-6.3479617303430685E-2</v>
      </c>
      <c r="S96" t="s">
        <v>566</v>
      </c>
      <c r="T96">
        <v>3</v>
      </c>
      <c r="U96" s="68">
        <f t="shared" si="3"/>
        <v>1.5151515151515152E-2</v>
      </c>
      <c r="V96" s="74">
        <f t="shared" si="4"/>
        <v>2.2956841138659323E-4</v>
      </c>
    </row>
    <row r="97" spans="10:22" x14ac:dyDescent="0.25">
      <c r="J97" t="s">
        <v>567</v>
      </c>
      <c r="K97">
        <v>1</v>
      </c>
      <c r="L97" s="67">
        <f t="shared" si="0"/>
        <v>5.0505050505050509E-3</v>
      </c>
      <c r="M97" s="67">
        <f t="shared" si="1"/>
        <v>-5.2882670306945352</v>
      </c>
      <c r="N97" s="67">
        <f t="shared" si="2"/>
        <v>-2.6708419346942101E-2</v>
      </c>
      <c r="S97" t="s">
        <v>463</v>
      </c>
      <c r="T97">
        <v>1</v>
      </c>
      <c r="U97" s="68">
        <f t="shared" si="3"/>
        <v>5.0505050505050509E-3</v>
      </c>
      <c r="V97" s="74">
        <f t="shared" si="4"/>
        <v>2.5507601265177026E-5</v>
      </c>
    </row>
    <row r="98" spans="10:22" x14ac:dyDescent="0.25">
      <c r="J98" t="s">
        <v>568</v>
      </c>
      <c r="K98">
        <v>1</v>
      </c>
      <c r="L98" s="67">
        <f t="shared" si="0"/>
        <v>5.0505050505050509E-3</v>
      </c>
      <c r="M98" s="67">
        <f t="shared" si="1"/>
        <v>-5.2882670306945352</v>
      </c>
      <c r="N98" s="67">
        <f t="shared" si="2"/>
        <v>-2.6708419346942101E-2</v>
      </c>
      <c r="S98" t="s">
        <v>464</v>
      </c>
      <c r="T98">
        <v>1</v>
      </c>
      <c r="U98" s="68">
        <f t="shared" si="3"/>
        <v>5.0505050505050509E-3</v>
      </c>
      <c r="V98" s="74">
        <f t="shared" si="4"/>
        <v>2.5507601265177026E-5</v>
      </c>
    </row>
    <row r="99" spans="10:22" x14ac:dyDescent="0.25">
      <c r="J99" t="s">
        <v>569</v>
      </c>
      <c r="K99">
        <v>1</v>
      </c>
      <c r="L99" s="67">
        <f t="shared" si="0"/>
        <v>5.0505050505050509E-3</v>
      </c>
      <c r="M99" s="67">
        <f t="shared" si="1"/>
        <v>-5.2882670306945352</v>
      </c>
      <c r="N99" s="67">
        <f t="shared" si="2"/>
        <v>-2.6708419346942101E-2</v>
      </c>
      <c r="S99" t="s">
        <v>434</v>
      </c>
      <c r="T99">
        <v>1</v>
      </c>
      <c r="U99" s="68">
        <f t="shared" si="3"/>
        <v>5.0505050505050509E-3</v>
      </c>
      <c r="V99" s="74">
        <f t="shared" si="4"/>
        <v>2.5507601265177026E-5</v>
      </c>
    </row>
    <row r="100" spans="10:22" x14ac:dyDescent="0.25">
      <c r="J100" t="s">
        <v>570</v>
      </c>
      <c r="K100">
        <v>2</v>
      </c>
      <c r="L100" s="67">
        <f t="shared" si="0"/>
        <v>1.0101010101010102E-2</v>
      </c>
      <c r="M100" s="67">
        <f t="shared" si="1"/>
        <v>-4.5951198501345898</v>
      </c>
      <c r="N100" s="67">
        <f t="shared" si="2"/>
        <v>-4.6415352021561516E-2</v>
      </c>
      <c r="S100" t="s">
        <v>404</v>
      </c>
      <c r="T100">
        <v>2</v>
      </c>
      <c r="U100" s="68">
        <f t="shared" si="3"/>
        <v>1.0101010101010102E-2</v>
      </c>
      <c r="V100" s="74">
        <f t="shared" si="4"/>
        <v>1.020304050607081E-4</v>
      </c>
    </row>
    <row r="101" spans="10:22" x14ac:dyDescent="0.25">
      <c r="J101" t="s">
        <v>571</v>
      </c>
      <c r="K101">
        <v>1</v>
      </c>
      <c r="L101" s="67">
        <f t="shared" si="0"/>
        <v>5.0505050505050509E-3</v>
      </c>
      <c r="M101" s="67">
        <f t="shared" si="1"/>
        <v>-5.2882670306945352</v>
      </c>
      <c r="N101" s="67">
        <f t="shared" si="2"/>
        <v>-2.6708419346942101E-2</v>
      </c>
      <c r="S101" t="s">
        <v>439</v>
      </c>
      <c r="T101">
        <v>1</v>
      </c>
      <c r="U101" s="68">
        <f t="shared" si="3"/>
        <v>5.0505050505050509E-3</v>
      </c>
      <c r="V101" s="74">
        <f t="shared" si="4"/>
        <v>2.5507601265177026E-5</v>
      </c>
    </row>
    <row r="102" spans="10:22" x14ac:dyDescent="0.25">
      <c r="J102" t="s">
        <v>572</v>
      </c>
      <c r="K102">
        <v>1</v>
      </c>
      <c r="L102" s="67">
        <f t="shared" si="0"/>
        <v>5.0505050505050509E-3</v>
      </c>
      <c r="M102" s="67">
        <f t="shared" si="1"/>
        <v>-5.2882670306945352</v>
      </c>
      <c r="N102" s="67">
        <f t="shared" si="2"/>
        <v>-2.6708419346942101E-2</v>
      </c>
      <c r="S102" t="s">
        <v>572</v>
      </c>
      <c r="T102">
        <v>1</v>
      </c>
      <c r="U102" s="68">
        <f t="shared" si="3"/>
        <v>5.0505050505050509E-3</v>
      </c>
      <c r="V102" s="74">
        <f t="shared" si="4"/>
        <v>2.5507601265177026E-5</v>
      </c>
    </row>
    <row r="103" spans="10:22" x14ac:dyDescent="0.25">
      <c r="J103" t="s">
        <v>573</v>
      </c>
      <c r="K103">
        <v>4</v>
      </c>
      <c r="L103" s="67">
        <f t="shared" si="0"/>
        <v>2.0202020202020204E-2</v>
      </c>
      <c r="M103" s="67">
        <f t="shared" si="1"/>
        <v>-3.9019726695746444</v>
      </c>
      <c r="N103" s="67">
        <f t="shared" si="2"/>
        <v>-7.8827730698477677E-2</v>
      </c>
      <c r="S103" t="s">
        <v>386</v>
      </c>
      <c r="T103">
        <v>4</v>
      </c>
      <c r="U103" s="68">
        <f t="shared" si="3"/>
        <v>2.0202020202020204E-2</v>
      </c>
      <c r="V103" s="74">
        <f t="shared" si="4"/>
        <v>4.0812162024283241E-4</v>
      </c>
    </row>
    <row r="104" spans="10:22" x14ac:dyDescent="0.25">
      <c r="J104" t="s">
        <v>576</v>
      </c>
      <c r="K104">
        <v>2</v>
      </c>
      <c r="L104" s="67">
        <f t="shared" si="0"/>
        <v>1.0101010101010102E-2</v>
      </c>
      <c r="M104" s="67">
        <f t="shared" si="1"/>
        <v>-4.5951198501345898</v>
      </c>
      <c r="N104" s="67">
        <f t="shared" si="2"/>
        <v>-4.6415352021561516E-2</v>
      </c>
      <c r="S104" t="s">
        <v>407</v>
      </c>
      <c r="T104">
        <v>2</v>
      </c>
      <c r="U104" s="68">
        <f t="shared" si="3"/>
        <v>1.0101010101010102E-2</v>
      </c>
      <c r="V104" s="74">
        <f t="shared" si="4"/>
        <v>1.020304050607081E-4</v>
      </c>
    </row>
    <row r="105" spans="10:22" x14ac:dyDescent="0.25">
      <c r="J105" t="s">
        <v>577</v>
      </c>
      <c r="K105">
        <v>1</v>
      </c>
      <c r="L105" s="67">
        <f t="shared" si="0"/>
        <v>5.0505050505050509E-3</v>
      </c>
      <c r="M105" s="67">
        <f t="shared" si="1"/>
        <v>-5.2882670306945352</v>
      </c>
      <c r="N105" s="67">
        <f t="shared" si="2"/>
        <v>-2.6708419346942101E-2</v>
      </c>
      <c r="S105" t="s">
        <v>577</v>
      </c>
      <c r="T105">
        <v>1</v>
      </c>
      <c r="U105" s="68">
        <f t="shared" si="3"/>
        <v>5.0505050505050509E-3</v>
      </c>
      <c r="V105" s="74">
        <f t="shared" si="4"/>
        <v>2.5507601265177026E-5</v>
      </c>
    </row>
    <row r="106" spans="10:22" x14ac:dyDescent="0.25">
      <c r="J106" t="s">
        <v>578</v>
      </c>
      <c r="K106">
        <v>3</v>
      </c>
      <c r="L106" s="67">
        <f t="shared" si="0"/>
        <v>1.5151515151515152E-2</v>
      </c>
      <c r="M106" s="67">
        <f t="shared" si="1"/>
        <v>-4.1896547420264252</v>
      </c>
      <c r="N106" s="67">
        <f t="shared" si="2"/>
        <v>-6.3479617303430685E-2</v>
      </c>
      <c r="S106" t="s">
        <v>425</v>
      </c>
      <c r="T106">
        <v>3</v>
      </c>
      <c r="U106" s="68">
        <f t="shared" si="3"/>
        <v>1.5151515151515152E-2</v>
      </c>
      <c r="V106" s="74">
        <f t="shared" si="4"/>
        <v>2.2956841138659323E-4</v>
      </c>
    </row>
    <row r="107" spans="10:22" x14ac:dyDescent="0.25">
      <c r="J107">
        <v>47</v>
      </c>
      <c r="K107">
        <f>SUM(K60:K106)</f>
        <v>198</v>
      </c>
      <c r="T107">
        <f>SUM(T60:T106)</f>
        <v>198</v>
      </c>
    </row>
  </sheetData>
  <sortState ref="A2:H77">
    <sortCondition ref="F2:F77"/>
  </sortState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M58" workbookViewId="0">
      <selection activeCell="R34" sqref="R34"/>
    </sheetView>
  </sheetViews>
  <sheetFormatPr defaultRowHeight="16.5" x14ac:dyDescent="0.25"/>
  <sheetData>
    <row r="1" spans="1:23" ht="17.25" thickBot="1" x14ac:dyDescent="0.3">
      <c r="A1" s="67" t="s">
        <v>686</v>
      </c>
      <c r="B1" s="67"/>
      <c r="C1" s="67"/>
      <c r="D1" s="67"/>
      <c r="E1" s="67"/>
      <c r="G1" s="67" t="s">
        <v>511</v>
      </c>
      <c r="H1" s="67"/>
      <c r="I1" s="67">
        <f>SUM(E3:E46)</f>
        <v>-3.1371906120406172</v>
      </c>
      <c r="P1" s="10" t="s">
        <v>75</v>
      </c>
      <c r="Q1" s="10" t="s">
        <v>76</v>
      </c>
      <c r="R1" s="10" t="s">
        <v>77</v>
      </c>
      <c r="S1" s="10" t="s">
        <v>318</v>
      </c>
      <c r="T1" s="10" t="s">
        <v>319</v>
      </c>
      <c r="U1" s="10" t="s">
        <v>78</v>
      </c>
      <c r="V1" s="10" t="s">
        <v>79</v>
      </c>
      <c r="W1" s="6" t="s">
        <v>268</v>
      </c>
    </row>
    <row r="2" spans="1:23" ht="17.25" thickBot="1" x14ac:dyDescent="0.3">
      <c r="A2" s="67" t="s">
        <v>506</v>
      </c>
      <c r="B2" s="67" t="s">
        <v>507</v>
      </c>
      <c r="C2" s="67" t="s">
        <v>508</v>
      </c>
      <c r="D2" s="67" t="s">
        <v>509</v>
      </c>
      <c r="E2" s="67" t="s">
        <v>510</v>
      </c>
      <c r="G2" s="67" t="s">
        <v>512</v>
      </c>
      <c r="H2" s="67"/>
      <c r="I2" s="67">
        <f>I1*(-1)</f>
        <v>3.1371906120406172</v>
      </c>
      <c r="P2" s="10" t="s">
        <v>150</v>
      </c>
      <c r="Q2" s="70">
        <v>42842</v>
      </c>
      <c r="R2" s="72">
        <v>1</v>
      </c>
      <c r="S2" s="79" t="s">
        <v>8</v>
      </c>
      <c r="T2" s="71" t="s">
        <v>161</v>
      </c>
      <c r="U2" s="54" t="s">
        <v>300</v>
      </c>
      <c r="V2" s="10"/>
      <c r="W2" s="49" t="s">
        <v>272</v>
      </c>
    </row>
    <row r="3" spans="1:23" ht="17.25" thickBot="1" x14ac:dyDescent="0.3">
      <c r="A3" t="s">
        <v>529</v>
      </c>
      <c r="B3">
        <v>1</v>
      </c>
      <c r="C3" s="67">
        <f>B3/186</f>
        <v>5.3763440860215058E-3</v>
      </c>
      <c r="D3" s="67">
        <f>LN(C3)</f>
        <v>-5.2257466737132008</v>
      </c>
      <c r="E3" s="67">
        <f>C3*D3</f>
        <v>-2.8095412224264524E-2</v>
      </c>
      <c r="G3" t="s">
        <v>681</v>
      </c>
      <c r="H3">
        <f>I2/LOG(44)</f>
        <v>1.9089023109251568</v>
      </c>
      <c r="P3" s="10" t="s">
        <v>150</v>
      </c>
      <c r="Q3" s="19">
        <v>42842</v>
      </c>
      <c r="R3" s="29">
        <v>2</v>
      </c>
      <c r="S3" s="13" t="s">
        <v>89</v>
      </c>
      <c r="T3" s="7" t="s">
        <v>180</v>
      </c>
      <c r="U3" s="52" t="s">
        <v>297</v>
      </c>
      <c r="V3" s="10"/>
      <c r="W3" s="49" t="s">
        <v>272</v>
      </c>
    </row>
    <row r="4" spans="1:23" ht="17.25" thickBot="1" x14ac:dyDescent="0.3">
      <c r="A4" t="s">
        <v>393</v>
      </c>
      <c r="B4">
        <v>1</v>
      </c>
      <c r="C4" s="67">
        <f t="shared" ref="C4:C46" si="0">B4/186</f>
        <v>5.3763440860215058E-3</v>
      </c>
      <c r="D4" s="67">
        <f t="shared" ref="D4:D46" si="1">LN(C4)</f>
        <v>-5.2257466737132008</v>
      </c>
      <c r="E4" s="67">
        <f t="shared" ref="E4:E46" si="2">C4*D4</f>
        <v>-2.8095412224264524E-2</v>
      </c>
      <c r="L4" s="68">
        <f>SUM(M9:M52)</f>
        <v>6.6366053879061165E-2</v>
      </c>
      <c r="M4" s="67" t="s">
        <v>515</v>
      </c>
      <c r="N4" s="67"/>
      <c r="O4" s="67"/>
      <c r="P4" s="10" t="s">
        <v>150</v>
      </c>
      <c r="Q4" s="19">
        <v>42842</v>
      </c>
      <c r="R4" s="9">
        <v>2</v>
      </c>
      <c r="S4" s="13" t="s">
        <v>8</v>
      </c>
      <c r="T4" s="7" t="s">
        <v>10</v>
      </c>
      <c r="U4" s="52" t="s">
        <v>297</v>
      </c>
      <c r="V4" s="10" t="s">
        <v>185</v>
      </c>
      <c r="W4" s="49" t="s">
        <v>272</v>
      </c>
    </row>
    <row r="5" spans="1:23" ht="17.25" thickBot="1" x14ac:dyDescent="0.3">
      <c r="A5" t="s">
        <v>379</v>
      </c>
      <c r="B5">
        <v>1</v>
      </c>
      <c r="C5" s="67">
        <f t="shared" si="0"/>
        <v>5.3763440860215058E-3</v>
      </c>
      <c r="D5" s="67">
        <f t="shared" si="1"/>
        <v>-5.2257466737132008</v>
      </c>
      <c r="E5" s="67">
        <f t="shared" si="2"/>
        <v>-2.8095412224264524E-2</v>
      </c>
      <c r="F5" t="s">
        <v>620</v>
      </c>
      <c r="L5" s="68">
        <f>1-L4</f>
        <v>0.93363394612093886</v>
      </c>
      <c r="M5" s="67" t="s">
        <v>516</v>
      </c>
      <c r="N5" s="67"/>
      <c r="O5" s="67"/>
      <c r="P5" s="10" t="s">
        <v>150</v>
      </c>
      <c r="Q5" s="19">
        <v>42842</v>
      </c>
      <c r="R5" s="9">
        <v>2</v>
      </c>
      <c r="S5" s="13" t="s">
        <v>8</v>
      </c>
      <c r="T5" s="7" t="s">
        <v>2</v>
      </c>
      <c r="U5" s="52" t="s">
        <v>297</v>
      </c>
      <c r="V5" s="44" t="s">
        <v>157</v>
      </c>
      <c r="W5" s="49" t="s">
        <v>272</v>
      </c>
    </row>
    <row r="6" spans="1:23" ht="17.25" thickBot="1" x14ac:dyDescent="0.3">
      <c r="A6" t="s">
        <v>380</v>
      </c>
      <c r="B6">
        <v>1</v>
      </c>
      <c r="C6" s="67">
        <f t="shared" si="0"/>
        <v>5.3763440860215058E-3</v>
      </c>
      <c r="D6" s="67">
        <f t="shared" si="1"/>
        <v>-5.2257466737132008</v>
      </c>
      <c r="E6" s="67">
        <f t="shared" si="2"/>
        <v>-2.8095412224264524E-2</v>
      </c>
      <c r="F6" t="s">
        <v>300</v>
      </c>
      <c r="G6">
        <v>8</v>
      </c>
      <c r="H6">
        <v>103</v>
      </c>
      <c r="I6" s="76">
        <f>H6/186</f>
        <v>0.55376344086021501</v>
      </c>
      <c r="P6" s="10" t="s">
        <v>150</v>
      </c>
      <c r="Q6" s="4">
        <v>42842</v>
      </c>
      <c r="R6" s="2">
        <v>1</v>
      </c>
      <c r="S6" s="5" t="s">
        <v>108</v>
      </c>
      <c r="T6" s="5" t="s">
        <v>23</v>
      </c>
      <c r="U6" s="52" t="s">
        <v>309</v>
      </c>
      <c r="V6" s="44" t="s">
        <v>132</v>
      </c>
      <c r="W6" s="49" t="s">
        <v>272</v>
      </c>
    </row>
    <row r="7" spans="1:23" ht="17.25" thickBot="1" x14ac:dyDescent="0.3">
      <c r="A7" t="s">
        <v>422</v>
      </c>
      <c r="B7">
        <v>1</v>
      </c>
      <c r="C7" s="67">
        <f t="shared" si="0"/>
        <v>5.3763440860215058E-3</v>
      </c>
      <c r="D7" s="67">
        <f t="shared" si="1"/>
        <v>-5.2257466737132008</v>
      </c>
      <c r="E7" s="67">
        <f t="shared" si="2"/>
        <v>-2.8095412224264524E-2</v>
      </c>
      <c r="F7" t="s">
        <v>617</v>
      </c>
      <c r="G7">
        <v>20</v>
      </c>
      <c r="H7">
        <v>55</v>
      </c>
      <c r="I7" s="76">
        <f>H7/186</f>
        <v>0.29569892473118281</v>
      </c>
      <c r="J7" s="67" t="s">
        <v>513</v>
      </c>
      <c r="K7" s="67"/>
      <c r="L7" s="67"/>
      <c r="M7" s="67"/>
      <c r="P7" s="10" t="s">
        <v>150</v>
      </c>
      <c r="Q7" s="19">
        <v>42857</v>
      </c>
      <c r="R7" s="9">
        <v>1</v>
      </c>
      <c r="S7" s="13" t="s">
        <v>8</v>
      </c>
      <c r="T7" s="7" t="s">
        <v>166</v>
      </c>
      <c r="U7" s="52" t="s">
        <v>313</v>
      </c>
      <c r="V7" s="44" t="s">
        <v>125</v>
      </c>
      <c r="W7" s="49" t="s">
        <v>273</v>
      </c>
    </row>
    <row r="8" spans="1:23" ht="17.25" thickBot="1" x14ac:dyDescent="0.3">
      <c r="A8" t="s">
        <v>535</v>
      </c>
      <c r="B8">
        <v>3</v>
      </c>
      <c r="C8" s="67">
        <f t="shared" si="0"/>
        <v>1.6129032258064516E-2</v>
      </c>
      <c r="D8" s="67">
        <f t="shared" si="1"/>
        <v>-4.1271343850450917</v>
      </c>
      <c r="E8" s="67">
        <f t="shared" si="2"/>
        <v>-6.6566683629759538E-2</v>
      </c>
      <c r="F8" t="s">
        <v>362</v>
      </c>
      <c r="G8">
        <v>10</v>
      </c>
      <c r="H8">
        <v>25</v>
      </c>
      <c r="I8" s="76">
        <f>H8/186</f>
        <v>0.13440860215053763</v>
      </c>
      <c r="J8" s="67" t="s">
        <v>506</v>
      </c>
      <c r="K8" s="67" t="s">
        <v>507</v>
      </c>
      <c r="L8" s="67" t="s">
        <v>508</v>
      </c>
      <c r="M8" s="67" t="s">
        <v>514</v>
      </c>
      <c r="P8" s="10" t="s">
        <v>150</v>
      </c>
      <c r="Q8" s="19">
        <v>42857</v>
      </c>
      <c r="R8" s="29">
        <v>1</v>
      </c>
      <c r="S8" s="13" t="s">
        <v>89</v>
      </c>
      <c r="T8" s="7" t="s">
        <v>136</v>
      </c>
      <c r="U8" s="52" t="s">
        <v>297</v>
      </c>
      <c r="V8" s="10" t="s">
        <v>138</v>
      </c>
      <c r="W8" s="49" t="s">
        <v>273</v>
      </c>
    </row>
    <row r="9" spans="1:23" ht="17.25" thickBot="1" x14ac:dyDescent="0.3">
      <c r="A9" t="s">
        <v>436</v>
      </c>
      <c r="B9">
        <v>2</v>
      </c>
      <c r="C9" s="67">
        <f t="shared" si="0"/>
        <v>1.0752688172043012E-2</v>
      </c>
      <c r="D9" s="67">
        <f t="shared" si="1"/>
        <v>-4.5325994931532563</v>
      </c>
      <c r="E9" s="67">
        <f t="shared" si="2"/>
        <v>-4.8737628958637168E-2</v>
      </c>
      <c r="F9" t="s">
        <v>363</v>
      </c>
      <c r="G9">
        <v>2</v>
      </c>
      <c r="H9">
        <v>3</v>
      </c>
      <c r="I9" s="76">
        <f>H9/186</f>
        <v>1.6129032258064516E-2</v>
      </c>
      <c r="J9" t="s">
        <v>529</v>
      </c>
      <c r="K9">
        <v>1</v>
      </c>
      <c r="L9" s="68">
        <f>K9/186</f>
        <v>5.3763440860215058E-3</v>
      </c>
      <c r="M9" s="74">
        <f>L9*L9</f>
        <v>2.8905075731298421E-5</v>
      </c>
      <c r="P9" s="10" t="s">
        <v>150</v>
      </c>
      <c r="Q9" s="19">
        <v>42857</v>
      </c>
      <c r="R9" s="9">
        <v>3</v>
      </c>
      <c r="S9" s="13" t="s">
        <v>8</v>
      </c>
      <c r="T9" s="7" t="s">
        <v>2</v>
      </c>
      <c r="U9" s="52" t="s">
        <v>297</v>
      </c>
      <c r="V9" s="6" t="s">
        <v>331</v>
      </c>
      <c r="W9" s="49" t="s">
        <v>273</v>
      </c>
    </row>
    <row r="10" spans="1:23" ht="17.25" thickBot="1" x14ac:dyDescent="0.3">
      <c r="A10" t="s">
        <v>332</v>
      </c>
      <c r="B10">
        <v>17</v>
      </c>
      <c r="C10" s="67">
        <f t="shared" si="0"/>
        <v>9.1397849462365593E-2</v>
      </c>
      <c r="D10" s="67">
        <f t="shared" si="1"/>
        <v>-2.3925333296569851</v>
      </c>
      <c r="E10" s="67">
        <f t="shared" si="2"/>
        <v>-0.21867240109768143</v>
      </c>
      <c r="H10">
        <f>SUM(H6:H9)</f>
        <v>186</v>
      </c>
      <c r="J10" t="s">
        <v>393</v>
      </c>
      <c r="K10">
        <v>1</v>
      </c>
      <c r="L10" s="68">
        <f t="shared" ref="L10:L52" si="3">K10/186</f>
        <v>5.3763440860215058E-3</v>
      </c>
      <c r="M10" s="74">
        <f t="shared" ref="M10:M52" si="4">L10*L10</f>
        <v>2.8905075731298421E-5</v>
      </c>
      <c r="P10" s="10" t="s">
        <v>150</v>
      </c>
      <c r="Q10" s="4">
        <v>42857</v>
      </c>
      <c r="R10" s="2">
        <v>1</v>
      </c>
      <c r="S10" s="5" t="s">
        <v>115</v>
      </c>
      <c r="T10" s="5" t="s">
        <v>25</v>
      </c>
      <c r="U10" s="52" t="s">
        <v>307</v>
      </c>
      <c r="V10" s="44" t="s">
        <v>88</v>
      </c>
      <c r="W10" s="49" t="s">
        <v>273</v>
      </c>
    </row>
    <row r="11" spans="1:23" ht="17.25" thickBot="1" x14ac:dyDescent="0.3">
      <c r="A11" t="s">
        <v>441</v>
      </c>
      <c r="B11">
        <v>1</v>
      </c>
      <c r="C11" s="67">
        <f t="shared" si="0"/>
        <v>5.3763440860215058E-3</v>
      </c>
      <c r="D11" s="67">
        <f t="shared" si="1"/>
        <v>-5.2257466737132008</v>
      </c>
      <c r="E11" s="67">
        <f t="shared" si="2"/>
        <v>-2.8095412224264524E-2</v>
      </c>
      <c r="J11" t="s">
        <v>379</v>
      </c>
      <c r="K11">
        <v>1</v>
      </c>
      <c r="L11" s="68">
        <f t="shared" si="3"/>
        <v>5.3763440860215058E-3</v>
      </c>
      <c r="M11" s="74">
        <f t="shared" si="4"/>
        <v>2.8905075731298421E-5</v>
      </c>
      <c r="P11" s="10" t="s">
        <v>150</v>
      </c>
      <c r="Q11" s="4">
        <v>42857</v>
      </c>
      <c r="R11" s="2">
        <v>1</v>
      </c>
      <c r="S11" s="5" t="s">
        <v>115</v>
      </c>
      <c r="T11" s="5" t="s">
        <v>24</v>
      </c>
      <c r="U11" s="52" t="s">
        <v>307</v>
      </c>
      <c r="V11" s="44" t="s">
        <v>127</v>
      </c>
      <c r="W11" s="49" t="s">
        <v>273</v>
      </c>
    </row>
    <row r="12" spans="1:23" ht="17.25" thickBot="1" x14ac:dyDescent="0.3">
      <c r="A12" t="s">
        <v>395</v>
      </c>
      <c r="B12">
        <v>4</v>
      </c>
      <c r="C12" s="67">
        <f t="shared" si="0"/>
        <v>2.1505376344086023E-2</v>
      </c>
      <c r="D12" s="67">
        <f t="shared" si="1"/>
        <v>-3.8394523125933104</v>
      </c>
      <c r="E12" s="67">
        <f t="shared" si="2"/>
        <v>-8.2568866937490548E-2</v>
      </c>
      <c r="J12" t="s">
        <v>380</v>
      </c>
      <c r="K12">
        <v>1</v>
      </c>
      <c r="L12" s="68">
        <f t="shared" si="3"/>
        <v>5.3763440860215058E-3</v>
      </c>
      <c r="M12" s="74">
        <f t="shared" si="4"/>
        <v>2.8905075731298421E-5</v>
      </c>
      <c r="P12" s="10" t="s">
        <v>150</v>
      </c>
      <c r="Q12" s="4">
        <v>42857</v>
      </c>
      <c r="R12" s="2">
        <v>2</v>
      </c>
      <c r="S12" s="5" t="s">
        <v>117</v>
      </c>
      <c r="T12" s="5" t="s">
        <v>26</v>
      </c>
      <c r="U12" s="52" t="s">
        <v>307</v>
      </c>
      <c r="V12" s="44" t="s">
        <v>163</v>
      </c>
      <c r="W12" s="49" t="s">
        <v>273</v>
      </c>
    </row>
    <row r="13" spans="1:23" ht="17.25" thickBot="1" x14ac:dyDescent="0.3">
      <c r="A13" t="s">
        <v>397</v>
      </c>
      <c r="B13">
        <v>4</v>
      </c>
      <c r="C13" s="67">
        <f t="shared" si="0"/>
        <v>2.1505376344086023E-2</v>
      </c>
      <c r="D13" s="67">
        <f t="shared" si="1"/>
        <v>-3.8394523125933104</v>
      </c>
      <c r="E13" s="67">
        <f t="shared" si="2"/>
        <v>-8.2568866937490548E-2</v>
      </c>
      <c r="G13" t="s">
        <v>771</v>
      </c>
      <c r="J13" t="s">
        <v>422</v>
      </c>
      <c r="K13">
        <v>1</v>
      </c>
      <c r="L13" s="68">
        <f t="shared" si="3"/>
        <v>5.3763440860215058E-3</v>
      </c>
      <c r="M13" s="74">
        <f t="shared" si="4"/>
        <v>2.8905075731298421E-5</v>
      </c>
      <c r="P13" s="10" t="s">
        <v>150</v>
      </c>
      <c r="Q13" s="4">
        <v>42857</v>
      </c>
      <c r="R13" s="2">
        <v>2</v>
      </c>
      <c r="S13" s="5" t="s">
        <v>104</v>
      </c>
      <c r="T13" s="5" t="s">
        <v>27</v>
      </c>
      <c r="U13" s="52" t="s">
        <v>307</v>
      </c>
      <c r="V13" s="44" t="s">
        <v>82</v>
      </c>
      <c r="W13" s="49" t="s">
        <v>273</v>
      </c>
    </row>
    <row r="14" spans="1:23" ht="17.25" thickBot="1" x14ac:dyDescent="0.3">
      <c r="A14" t="s">
        <v>385</v>
      </c>
      <c r="B14">
        <v>5</v>
      </c>
      <c r="C14" s="67">
        <f t="shared" si="0"/>
        <v>2.6881720430107527E-2</v>
      </c>
      <c r="D14" s="67">
        <f t="shared" si="1"/>
        <v>-3.6163087612791007</v>
      </c>
      <c r="E14" s="67">
        <f t="shared" si="2"/>
        <v>-9.7212601109653241E-2</v>
      </c>
      <c r="G14" t="s">
        <v>529</v>
      </c>
      <c r="H14">
        <v>1</v>
      </c>
      <c r="J14" t="s">
        <v>535</v>
      </c>
      <c r="K14">
        <v>3</v>
      </c>
      <c r="L14" s="68">
        <f t="shared" si="3"/>
        <v>1.6129032258064516E-2</v>
      </c>
      <c r="M14" s="74">
        <f t="shared" si="4"/>
        <v>2.6014568158168571E-4</v>
      </c>
      <c r="P14" s="10" t="s">
        <v>150</v>
      </c>
      <c r="Q14" s="19">
        <v>42857</v>
      </c>
      <c r="R14" s="9">
        <v>1</v>
      </c>
      <c r="S14" s="13" t="s">
        <v>8</v>
      </c>
      <c r="T14" s="7" t="s">
        <v>167</v>
      </c>
      <c r="U14" s="52" t="s">
        <v>309</v>
      </c>
      <c r="V14" s="10" t="s">
        <v>329</v>
      </c>
      <c r="W14" s="49" t="s">
        <v>273</v>
      </c>
    </row>
    <row r="15" spans="1:23" ht="17.25" thickBot="1" x14ac:dyDescent="0.3">
      <c r="A15" t="s">
        <v>442</v>
      </c>
      <c r="B15">
        <v>5</v>
      </c>
      <c r="C15" s="67">
        <f t="shared" si="0"/>
        <v>2.6881720430107527E-2</v>
      </c>
      <c r="D15" s="67">
        <f t="shared" si="1"/>
        <v>-3.6163087612791007</v>
      </c>
      <c r="E15" s="67">
        <f t="shared" si="2"/>
        <v>-9.7212601109653241E-2</v>
      </c>
      <c r="G15" t="s">
        <v>393</v>
      </c>
      <c r="H15">
        <v>1</v>
      </c>
      <c r="J15" t="s">
        <v>436</v>
      </c>
      <c r="K15">
        <v>2</v>
      </c>
      <c r="L15" s="68">
        <f t="shared" si="3"/>
        <v>1.0752688172043012E-2</v>
      </c>
      <c r="M15" s="74">
        <f t="shared" si="4"/>
        <v>1.1562030292519369E-4</v>
      </c>
      <c r="P15" s="10" t="s">
        <v>150</v>
      </c>
      <c r="Q15" s="4">
        <v>42857</v>
      </c>
      <c r="R15" s="2">
        <v>2</v>
      </c>
      <c r="S15" s="5" t="s">
        <v>117</v>
      </c>
      <c r="T15" s="5" t="s">
        <v>28</v>
      </c>
      <c r="U15" s="54" t="s">
        <v>311</v>
      </c>
      <c r="V15" s="44" t="s">
        <v>133</v>
      </c>
      <c r="W15" s="49" t="s">
        <v>273</v>
      </c>
    </row>
    <row r="16" spans="1:23" ht="17.25" thickBot="1" x14ac:dyDescent="0.3">
      <c r="A16" t="s">
        <v>316</v>
      </c>
      <c r="B16">
        <v>1</v>
      </c>
      <c r="C16" s="67">
        <f t="shared" si="0"/>
        <v>5.3763440860215058E-3</v>
      </c>
      <c r="D16" s="67">
        <f t="shared" si="1"/>
        <v>-5.2257466737132008</v>
      </c>
      <c r="E16" s="67">
        <f t="shared" si="2"/>
        <v>-2.8095412224264524E-2</v>
      </c>
      <c r="G16" t="s">
        <v>379</v>
      </c>
      <c r="H16">
        <v>1</v>
      </c>
      <c r="J16" t="s">
        <v>332</v>
      </c>
      <c r="K16">
        <v>17</v>
      </c>
      <c r="L16" s="68">
        <f t="shared" si="3"/>
        <v>9.1397849462365593E-2</v>
      </c>
      <c r="M16" s="74">
        <f t="shared" si="4"/>
        <v>8.3535668863452418E-3</v>
      </c>
      <c r="P16" s="10" t="s">
        <v>150</v>
      </c>
      <c r="Q16" s="4">
        <v>42867</v>
      </c>
      <c r="R16" s="9">
        <v>1</v>
      </c>
      <c r="S16" s="5" t="s">
        <v>0</v>
      </c>
      <c r="T16" s="7" t="s">
        <v>29</v>
      </c>
      <c r="U16" s="52" t="s">
        <v>299</v>
      </c>
      <c r="V16" s="10"/>
      <c r="W16" s="49" t="s">
        <v>280</v>
      </c>
    </row>
    <row r="17" spans="1:23" ht="17.25" thickBot="1" x14ac:dyDescent="0.3">
      <c r="A17" t="s">
        <v>432</v>
      </c>
      <c r="B17">
        <v>2</v>
      </c>
      <c r="C17" s="67">
        <f t="shared" si="0"/>
        <v>1.0752688172043012E-2</v>
      </c>
      <c r="D17" s="67">
        <f t="shared" si="1"/>
        <v>-4.5325994931532563</v>
      </c>
      <c r="E17" s="67">
        <f t="shared" si="2"/>
        <v>-4.8737628958637168E-2</v>
      </c>
      <c r="G17" t="s">
        <v>380</v>
      </c>
      <c r="H17">
        <v>1</v>
      </c>
      <c r="J17" t="s">
        <v>441</v>
      </c>
      <c r="K17">
        <v>1</v>
      </c>
      <c r="L17" s="68">
        <f t="shared" si="3"/>
        <v>5.3763440860215058E-3</v>
      </c>
      <c r="M17" s="74">
        <f t="shared" si="4"/>
        <v>2.8905075731298421E-5</v>
      </c>
      <c r="P17" s="10" t="s">
        <v>150</v>
      </c>
      <c r="Q17" s="4">
        <v>42867</v>
      </c>
      <c r="R17" s="9">
        <v>3</v>
      </c>
      <c r="S17" s="5" t="s">
        <v>0</v>
      </c>
      <c r="T17" s="7" t="s">
        <v>3</v>
      </c>
      <c r="U17" s="52" t="s">
        <v>299</v>
      </c>
      <c r="V17" s="10"/>
      <c r="W17" s="49" t="s">
        <v>280</v>
      </c>
    </row>
    <row r="18" spans="1:23" ht="17.25" thickBot="1" x14ac:dyDescent="0.3">
      <c r="A18" t="s">
        <v>444</v>
      </c>
      <c r="B18">
        <v>3</v>
      </c>
      <c r="C18" s="67">
        <f t="shared" si="0"/>
        <v>1.6129032258064516E-2</v>
      </c>
      <c r="D18" s="67">
        <f t="shared" si="1"/>
        <v>-4.1271343850450917</v>
      </c>
      <c r="E18" s="67">
        <f t="shared" si="2"/>
        <v>-6.6566683629759538E-2</v>
      </c>
      <c r="G18" t="s">
        <v>422</v>
      </c>
      <c r="H18">
        <v>1</v>
      </c>
      <c r="J18" t="s">
        <v>395</v>
      </c>
      <c r="K18">
        <v>4</v>
      </c>
      <c r="L18" s="68">
        <f t="shared" si="3"/>
        <v>2.1505376344086023E-2</v>
      </c>
      <c r="M18" s="74">
        <f t="shared" si="4"/>
        <v>4.6248121170077474E-4</v>
      </c>
      <c r="P18" s="10" t="s">
        <v>150</v>
      </c>
      <c r="Q18" s="4">
        <v>42867</v>
      </c>
      <c r="R18" s="9">
        <v>1</v>
      </c>
      <c r="S18" s="5" t="s">
        <v>0</v>
      </c>
      <c r="T18" s="7" t="s">
        <v>168</v>
      </c>
      <c r="U18" s="52" t="s">
        <v>299</v>
      </c>
      <c r="V18" s="10"/>
      <c r="W18" s="49" t="s">
        <v>280</v>
      </c>
    </row>
    <row r="19" spans="1:23" ht="17.25" thickBot="1" x14ac:dyDescent="0.3">
      <c r="A19" t="s">
        <v>547</v>
      </c>
      <c r="B19">
        <v>1</v>
      </c>
      <c r="C19" s="67">
        <f t="shared" si="0"/>
        <v>5.3763440860215058E-3</v>
      </c>
      <c r="D19" s="67">
        <f t="shared" si="1"/>
        <v>-5.2257466737132008</v>
      </c>
      <c r="E19" s="67">
        <f t="shared" si="2"/>
        <v>-2.8095412224264524E-2</v>
      </c>
      <c r="G19" t="s">
        <v>535</v>
      </c>
      <c r="H19">
        <v>3</v>
      </c>
      <c r="J19" t="s">
        <v>397</v>
      </c>
      <c r="K19">
        <v>4</v>
      </c>
      <c r="L19" s="68">
        <f t="shared" si="3"/>
        <v>2.1505376344086023E-2</v>
      </c>
      <c r="M19" s="74">
        <f t="shared" si="4"/>
        <v>4.6248121170077474E-4</v>
      </c>
      <c r="P19" s="10" t="s">
        <v>150</v>
      </c>
      <c r="Q19" s="4">
        <v>42881</v>
      </c>
      <c r="R19" s="2">
        <v>2</v>
      </c>
      <c r="S19" s="5" t="s">
        <v>0</v>
      </c>
      <c r="T19" s="5" t="s">
        <v>33</v>
      </c>
      <c r="U19" s="52" t="s">
        <v>313</v>
      </c>
      <c r="V19" s="44" t="s">
        <v>125</v>
      </c>
      <c r="W19" s="49" t="s">
        <v>280</v>
      </c>
    </row>
    <row r="20" spans="1:23" ht="17.25" thickBot="1" x14ac:dyDescent="0.3">
      <c r="A20" t="s">
        <v>420</v>
      </c>
      <c r="B20">
        <v>1</v>
      </c>
      <c r="C20" s="67">
        <f t="shared" si="0"/>
        <v>5.3763440860215058E-3</v>
      </c>
      <c r="D20" s="67">
        <f t="shared" si="1"/>
        <v>-5.2257466737132008</v>
      </c>
      <c r="E20" s="67">
        <f t="shared" si="2"/>
        <v>-2.8095412224264524E-2</v>
      </c>
      <c r="G20" t="s">
        <v>436</v>
      </c>
      <c r="H20">
        <v>2</v>
      </c>
      <c r="J20" t="s">
        <v>385</v>
      </c>
      <c r="K20">
        <v>5</v>
      </c>
      <c r="L20" s="68">
        <f t="shared" si="3"/>
        <v>2.6881720430107527E-2</v>
      </c>
      <c r="M20" s="74">
        <f t="shared" si="4"/>
        <v>7.2262689328246046E-4</v>
      </c>
      <c r="P20" s="10" t="s">
        <v>150</v>
      </c>
      <c r="Q20" s="4">
        <v>42867</v>
      </c>
      <c r="R20" s="9">
        <v>1</v>
      </c>
      <c r="S20" s="5" t="s">
        <v>0</v>
      </c>
      <c r="T20" s="7" t="s">
        <v>2</v>
      </c>
      <c r="U20" s="52" t="s">
        <v>297</v>
      </c>
      <c r="V20" s="6" t="s">
        <v>331</v>
      </c>
      <c r="W20" s="49" t="s">
        <v>280</v>
      </c>
    </row>
    <row r="21" spans="1:23" ht="17.25" thickBot="1" x14ac:dyDescent="0.3">
      <c r="A21" t="s">
        <v>549</v>
      </c>
      <c r="B21">
        <v>1</v>
      </c>
      <c r="C21" s="67">
        <f t="shared" si="0"/>
        <v>5.3763440860215058E-3</v>
      </c>
      <c r="D21" s="67">
        <f t="shared" si="1"/>
        <v>-5.2257466737132008</v>
      </c>
      <c r="E21" s="67">
        <f t="shared" si="2"/>
        <v>-2.8095412224264524E-2</v>
      </c>
      <c r="G21" t="s">
        <v>332</v>
      </c>
      <c r="H21">
        <v>17</v>
      </c>
      <c r="J21" t="s">
        <v>442</v>
      </c>
      <c r="K21">
        <v>5</v>
      </c>
      <c r="L21" s="68">
        <f t="shared" si="3"/>
        <v>2.6881720430107527E-2</v>
      </c>
      <c r="M21" s="74">
        <f t="shared" si="4"/>
        <v>7.2262689328246046E-4</v>
      </c>
      <c r="P21" s="10" t="s">
        <v>150</v>
      </c>
      <c r="Q21" s="4">
        <v>42867</v>
      </c>
      <c r="R21" s="2">
        <v>1</v>
      </c>
      <c r="S21" s="5" t="s">
        <v>115</v>
      </c>
      <c r="T21" s="5" t="s">
        <v>25</v>
      </c>
      <c r="U21" s="52" t="s">
        <v>307</v>
      </c>
      <c r="V21" s="44" t="s">
        <v>86</v>
      </c>
      <c r="W21" s="49" t="s">
        <v>280</v>
      </c>
    </row>
    <row r="22" spans="1:23" ht="17.25" thickBot="1" x14ac:dyDescent="0.3">
      <c r="A22" t="s">
        <v>323</v>
      </c>
      <c r="B22">
        <v>2</v>
      </c>
      <c r="C22" s="67">
        <f t="shared" si="0"/>
        <v>1.0752688172043012E-2</v>
      </c>
      <c r="D22" s="67">
        <f t="shared" si="1"/>
        <v>-4.5325994931532563</v>
      </c>
      <c r="E22" s="67">
        <f t="shared" si="2"/>
        <v>-4.8737628958637168E-2</v>
      </c>
      <c r="G22" t="s">
        <v>441</v>
      </c>
      <c r="H22">
        <v>1</v>
      </c>
      <c r="J22" t="s">
        <v>316</v>
      </c>
      <c r="K22">
        <v>1</v>
      </c>
      <c r="L22" s="68">
        <f t="shared" si="3"/>
        <v>5.3763440860215058E-3</v>
      </c>
      <c r="M22" s="74">
        <f t="shared" si="4"/>
        <v>2.8905075731298421E-5</v>
      </c>
      <c r="P22" s="10" t="s">
        <v>150</v>
      </c>
      <c r="Q22" s="4">
        <v>42867</v>
      </c>
      <c r="R22" s="2">
        <v>1</v>
      </c>
      <c r="S22" s="5" t="s">
        <v>115</v>
      </c>
      <c r="T22" s="5" t="s">
        <v>25</v>
      </c>
      <c r="U22" s="52" t="s">
        <v>307</v>
      </c>
      <c r="V22" s="44" t="s">
        <v>88</v>
      </c>
      <c r="W22" s="49" t="s">
        <v>280</v>
      </c>
    </row>
    <row r="23" spans="1:23" ht="17.25" thickBot="1" x14ac:dyDescent="0.3">
      <c r="A23" t="s">
        <v>451</v>
      </c>
      <c r="B23">
        <v>2</v>
      </c>
      <c r="C23" s="67">
        <f t="shared" si="0"/>
        <v>1.0752688172043012E-2</v>
      </c>
      <c r="D23" s="67">
        <f t="shared" si="1"/>
        <v>-4.5325994931532563</v>
      </c>
      <c r="E23" s="67">
        <f t="shared" si="2"/>
        <v>-4.8737628958637168E-2</v>
      </c>
      <c r="G23" t="s">
        <v>395</v>
      </c>
      <c r="H23">
        <v>4</v>
      </c>
      <c r="J23" t="s">
        <v>432</v>
      </c>
      <c r="K23">
        <v>2</v>
      </c>
      <c r="L23" s="68">
        <f t="shared" si="3"/>
        <v>1.0752688172043012E-2</v>
      </c>
      <c r="M23" s="74">
        <f t="shared" si="4"/>
        <v>1.1562030292519369E-4</v>
      </c>
      <c r="P23" s="10" t="s">
        <v>150</v>
      </c>
      <c r="Q23" s="4">
        <v>42867</v>
      </c>
      <c r="R23" s="2">
        <v>3</v>
      </c>
      <c r="S23" s="5" t="s">
        <v>115</v>
      </c>
      <c r="T23" s="5" t="s">
        <v>30</v>
      </c>
      <c r="U23" s="52" t="s">
        <v>307</v>
      </c>
      <c r="V23" s="44" t="s">
        <v>170</v>
      </c>
      <c r="W23" s="49" t="s">
        <v>280</v>
      </c>
    </row>
    <row r="24" spans="1:23" ht="17.25" thickBot="1" x14ac:dyDescent="0.3">
      <c r="A24" t="s">
        <v>443</v>
      </c>
      <c r="B24">
        <v>3</v>
      </c>
      <c r="C24" s="67">
        <f t="shared" si="0"/>
        <v>1.6129032258064516E-2</v>
      </c>
      <c r="D24" s="67">
        <f t="shared" si="1"/>
        <v>-4.1271343850450917</v>
      </c>
      <c r="E24" s="67">
        <f t="shared" si="2"/>
        <v>-6.6566683629759538E-2</v>
      </c>
      <c r="G24" t="s">
        <v>397</v>
      </c>
      <c r="H24">
        <v>4</v>
      </c>
      <c r="J24" t="s">
        <v>444</v>
      </c>
      <c r="K24">
        <v>3</v>
      </c>
      <c r="L24" s="68">
        <f t="shared" si="3"/>
        <v>1.6129032258064516E-2</v>
      </c>
      <c r="M24" s="74">
        <f t="shared" si="4"/>
        <v>2.6014568158168571E-4</v>
      </c>
      <c r="P24" s="10" t="s">
        <v>150</v>
      </c>
      <c r="Q24" s="4">
        <v>42867</v>
      </c>
      <c r="R24" s="2">
        <v>1</v>
      </c>
      <c r="S24" s="5" t="s">
        <v>95</v>
      </c>
      <c r="T24" s="5" t="s">
        <v>31</v>
      </c>
      <c r="U24" s="52" t="s">
        <v>307</v>
      </c>
      <c r="V24" s="44" t="s">
        <v>80</v>
      </c>
      <c r="W24" s="49" t="s">
        <v>280</v>
      </c>
    </row>
    <row r="25" spans="1:23" ht="17.25" thickBot="1" x14ac:dyDescent="0.3">
      <c r="A25" t="s">
        <v>433</v>
      </c>
      <c r="B25">
        <v>2</v>
      </c>
      <c r="C25" s="67">
        <f t="shared" si="0"/>
        <v>1.0752688172043012E-2</v>
      </c>
      <c r="D25" s="67">
        <f t="shared" si="1"/>
        <v>-4.5325994931532563</v>
      </c>
      <c r="E25" s="67">
        <f t="shared" si="2"/>
        <v>-4.8737628958637168E-2</v>
      </c>
      <c r="G25" t="s">
        <v>385</v>
      </c>
      <c r="H25">
        <v>5</v>
      </c>
      <c r="J25" t="s">
        <v>547</v>
      </c>
      <c r="K25">
        <v>1</v>
      </c>
      <c r="L25" s="68">
        <f t="shared" si="3"/>
        <v>5.3763440860215058E-3</v>
      </c>
      <c r="M25" s="74">
        <f t="shared" si="4"/>
        <v>2.8905075731298421E-5</v>
      </c>
      <c r="P25" s="10" t="s">
        <v>150</v>
      </c>
      <c r="Q25" s="4">
        <v>42867</v>
      </c>
      <c r="R25" s="2">
        <v>1</v>
      </c>
      <c r="S25" s="5" t="s">
        <v>108</v>
      </c>
      <c r="T25" s="5" t="s">
        <v>32</v>
      </c>
      <c r="U25" s="52" t="s">
        <v>309</v>
      </c>
      <c r="V25" s="6" t="s">
        <v>322</v>
      </c>
      <c r="W25" s="49" t="s">
        <v>280</v>
      </c>
    </row>
    <row r="26" spans="1:23" ht="17.25" thickBot="1" x14ac:dyDescent="0.3">
      <c r="A26" t="s">
        <v>382</v>
      </c>
      <c r="B26">
        <v>2</v>
      </c>
      <c r="C26" s="67">
        <f t="shared" si="0"/>
        <v>1.0752688172043012E-2</v>
      </c>
      <c r="D26" s="67">
        <f t="shared" si="1"/>
        <v>-4.5325994931532563</v>
      </c>
      <c r="E26" s="67">
        <f t="shared" si="2"/>
        <v>-4.8737628958637168E-2</v>
      </c>
      <c r="G26" t="s">
        <v>442</v>
      </c>
      <c r="H26">
        <v>5</v>
      </c>
      <c r="J26" t="s">
        <v>420</v>
      </c>
      <c r="K26">
        <v>1</v>
      </c>
      <c r="L26" s="68">
        <f t="shared" si="3"/>
        <v>5.3763440860215058E-3</v>
      </c>
      <c r="M26" s="74">
        <f t="shared" si="4"/>
        <v>2.8905075731298421E-5</v>
      </c>
      <c r="P26" s="10" t="s">
        <v>150</v>
      </c>
      <c r="Q26" s="4">
        <v>42867</v>
      </c>
      <c r="R26" s="9">
        <v>2</v>
      </c>
      <c r="S26" s="5" t="s">
        <v>0</v>
      </c>
      <c r="T26" s="7" t="s">
        <v>172</v>
      </c>
      <c r="U26" s="52" t="s">
        <v>309</v>
      </c>
      <c r="V26" s="10"/>
      <c r="W26" s="49" t="s">
        <v>280</v>
      </c>
    </row>
    <row r="27" spans="1:23" ht="17.25" thickBot="1" x14ac:dyDescent="0.3">
      <c r="A27" t="s">
        <v>555</v>
      </c>
      <c r="B27">
        <v>1</v>
      </c>
      <c r="C27" s="67">
        <f t="shared" si="0"/>
        <v>5.3763440860215058E-3</v>
      </c>
      <c r="D27" s="67">
        <f t="shared" si="1"/>
        <v>-5.2257466737132008</v>
      </c>
      <c r="E27" s="67">
        <f t="shared" si="2"/>
        <v>-2.8095412224264524E-2</v>
      </c>
      <c r="G27" t="s">
        <v>316</v>
      </c>
      <c r="H27">
        <v>1</v>
      </c>
      <c r="J27" t="s">
        <v>549</v>
      </c>
      <c r="K27">
        <v>1</v>
      </c>
      <c r="L27" s="68">
        <f t="shared" si="3"/>
        <v>5.3763440860215058E-3</v>
      </c>
      <c r="M27" s="74">
        <f t="shared" si="4"/>
        <v>2.8905075731298421E-5</v>
      </c>
      <c r="P27" s="10" t="s">
        <v>150</v>
      </c>
      <c r="Q27" s="4">
        <v>42867</v>
      </c>
      <c r="R27" s="2">
        <v>1</v>
      </c>
      <c r="S27" s="5" t="s">
        <v>117</v>
      </c>
      <c r="T27" s="5" t="s">
        <v>28</v>
      </c>
      <c r="U27" s="54" t="s">
        <v>311</v>
      </c>
      <c r="V27" s="10"/>
      <c r="W27" s="49" t="s">
        <v>280</v>
      </c>
    </row>
    <row r="28" spans="1:23" ht="17.25" thickBot="1" x14ac:dyDescent="0.3">
      <c r="A28" t="s">
        <v>403</v>
      </c>
      <c r="B28">
        <v>1</v>
      </c>
      <c r="C28" s="67">
        <f t="shared" si="0"/>
        <v>5.3763440860215058E-3</v>
      </c>
      <c r="D28" s="67">
        <f t="shared" si="1"/>
        <v>-5.2257466737132008</v>
      </c>
      <c r="E28" s="67">
        <f t="shared" si="2"/>
        <v>-2.8095412224264524E-2</v>
      </c>
      <c r="G28" t="s">
        <v>432</v>
      </c>
      <c r="H28">
        <v>2</v>
      </c>
      <c r="J28" t="s">
        <v>323</v>
      </c>
      <c r="K28">
        <v>2</v>
      </c>
      <c r="L28" s="68">
        <f t="shared" si="3"/>
        <v>1.0752688172043012E-2</v>
      </c>
      <c r="M28" s="74">
        <f t="shared" si="4"/>
        <v>1.1562030292519369E-4</v>
      </c>
      <c r="P28" s="10" t="s">
        <v>150</v>
      </c>
      <c r="Q28" s="4">
        <v>42894</v>
      </c>
      <c r="R28" s="2">
        <v>1</v>
      </c>
      <c r="S28" s="5" t="s">
        <v>0</v>
      </c>
      <c r="T28" s="5" t="s">
        <v>40</v>
      </c>
      <c r="U28" s="52" t="s">
        <v>299</v>
      </c>
      <c r="V28" s="10"/>
      <c r="W28" s="49" t="s">
        <v>279</v>
      </c>
    </row>
    <row r="29" spans="1:23" ht="17.25" thickBot="1" x14ac:dyDescent="0.3">
      <c r="A29" t="s">
        <v>405</v>
      </c>
      <c r="B29">
        <v>1</v>
      </c>
      <c r="C29" s="67">
        <f t="shared" si="0"/>
        <v>5.3763440860215058E-3</v>
      </c>
      <c r="D29" s="67">
        <f t="shared" si="1"/>
        <v>-5.2257466737132008</v>
      </c>
      <c r="E29" s="67">
        <f t="shared" si="2"/>
        <v>-2.8095412224264524E-2</v>
      </c>
      <c r="G29" t="s">
        <v>444</v>
      </c>
      <c r="H29">
        <v>3</v>
      </c>
      <c r="J29" t="s">
        <v>451</v>
      </c>
      <c r="K29">
        <v>2</v>
      </c>
      <c r="L29" s="68">
        <f t="shared" si="3"/>
        <v>1.0752688172043012E-2</v>
      </c>
      <c r="M29" s="74">
        <f t="shared" si="4"/>
        <v>1.1562030292519369E-4</v>
      </c>
      <c r="P29" s="10" t="s">
        <v>150</v>
      </c>
      <c r="Q29" s="4">
        <v>42894</v>
      </c>
      <c r="R29" s="2">
        <v>6</v>
      </c>
      <c r="S29" s="5" t="s">
        <v>0</v>
      </c>
      <c r="T29" s="5" t="s">
        <v>20</v>
      </c>
      <c r="U29" s="52" t="s">
        <v>299</v>
      </c>
      <c r="V29" s="10"/>
      <c r="W29" s="49" t="s">
        <v>279</v>
      </c>
    </row>
    <row r="30" spans="1:23" ht="17.25" thickBot="1" x14ac:dyDescent="0.3">
      <c r="A30" t="s">
        <v>559</v>
      </c>
      <c r="B30">
        <v>17</v>
      </c>
      <c r="C30" s="67">
        <f t="shared" si="0"/>
        <v>9.1397849462365593E-2</v>
      </c>
      <c r="D30" s="67">
        <f t="shared" si="1"/>
        <v>-2.3925333296569851</v>
      </c>
      <c r="E30" s="67">
        <f t="shared" si="2"/>
        <v>-0.21867240109768143</v>
      </c>
      <c r="G30" t="s">
        <v>547</v>
      </c>
      <c r="H30">
        <v>1</v>
      </c>
      <c r="J30" t="s">
        <v>443</v>
      </c>
      <c r="K30">
        <v>3</v>
      </c>
      <c r="L30" s="68">
        <f t="shared" si="3"/>
        <v>1.6129032258064516E-2</v>
      </c>
      <c r="M30" s="74">
        <f t="shared" si="4"/>
        <v>2.6014568158168571E-4</v>
      </c>
      <c r="P30" s="10" t="s">
        <v>150</v>
      </c>
      <c r="Q30" s="4">
        <v>42894</v>
      </c>
      <c r="R30" s="2">
        <v>1</v>
      </c>
      <c r="S30" s="5" t="s">
        <v>0</v>
      </c>
      <c r="T30" s="5" t="s">
        <v>39</v>
      </c>
      <c r="U30" s="52" t="s">
        <v>299</v>
      </c>
      <c r="V30" s="10"/>
      <c r="W30" s="49" t="s">
        <v>279</v>
      </c>
    </row>
    <row r="31" spans="1:23" ht="17.25" thickBot="1" x14ac:dyDescent="0.3">
      <c r="A31" t="s">
        <v>408</v>
      </c>
      <c r="B31">
        <v>3</v>
      </c>
      <c r="C31" s="67">
        <f t="shared" si="0"/>
        <v>1.6129032258064516E-2</v>
      </c>
      <c r="D31" s="67">
        <f t="shared" si="1"/>
        <v>-4.1271343850450917</v>
      </c>
      <c r="E31" s="67">
        <f t="shared" si="2"/>
        <v>-6.6566683629759538E-2</v>
      </c>
      <c r="G31" t="s">
        <v>420</v>
      </c>
      <c r="H31">
        <v>1</v>
      </c>
      <c r="J31" t="s">
        <v>433</v>
      </c>
      <c r="K31">
        <v>2</v>
      </c>
      <c r="L31" s="68">
        <f t="shared" si="3"/>
        <v>1.0752688172043012E-2</v>
      </c>
      <c r="M31" s="74">
        <f t="shared" si="4"/>
        <v>1.1562030292519369E-4</v>
      </c>
      <c r="P31" s="10" t="s">
        <v>150</v>
      </c>
      <c r="Q31" s="4">
        <v>42881</v>
      </c>
      <c r="R31" s="29">
        <v>1</v>
      </c>
      <c r="S31" s="13" t="s">
        <v>89</v>
      </c>
      <c r="T31" s="7" t="s">
        <v>180</v>
      </c>
      <c r="U31" s="52" t="s">
        <v>297</v>
      </c>
      <c r="V31" s="10"/>
      <c r="W31" s="49" t="s">
        <v>279</v>
      </c>
    </row>
    <row r="32" spans="1:23" ht="17.25" thickBot="1" x14ac:dyDescent="0.3">
      <c r="A32" t="s">
        <v>411</v>
      </c>
      <c r="B32">
        <v>2</v>
      </c>
      <c r="C32" s="67">
        <f t="shared" si="0"/>
        <v>1.0752688172043012E-2</v>
      </c>
      <c r="D32" s="67">
        <f t="shared" si="1"/>
        <v>-4.5325994931532563</v>
      </c>
      <c r="E32" s="67">
        <f t="shared" si="2"/>
        <v>-4.8737628958637168E-2</v>
      </c>
      <c r="G32" t="s">
        <v>549</v>
      </c>
      <c r="H32">
        <v>1</v>
      </c>
      <c r="J32" t="s">
        <v>382</v>
      </c>
      <c r="K32">
        <v>2</v>
      </c>
      <c r="L32" s="68">
        <f t="shared" si="3"/>
        <v>1.0752688172043012E-2</v>
      </c>
      <c r="M32" s="74">
        <f t="shared" si="4"/>
        <v>1.1562030292519369E-4</v>
      </c>
      <c r="P32" s="10" t="s">
        <v>150</v>
      </c>
      <c r="Q32" s="4">
        <v>42894</v>
      </c>
      <c r="R32" s="2">
        <v>1</v>
      </c>
      <c r="S32" s="5" t="s">
        <v>0</v>
      </c>
      <c r="T32" s="5" t="s">
        <v>37</v>
      </c>
      <c r="U32" s="52" t="s">
        <v>297</v>
      </c>
      <c r="V32" s="10" t="s">
        <v>328</v>
      </c>
      <c r="W32" s="49" t="s">
        <v>279</v>
      </c>
    </row>
    <row r="33" spans="1:23" ht="17.25" thickBot="1" x14ac:dyDescent="0.3">
      <c r="A33" t="s">
        <v>691</v>
      </c>
      <c r="B33">
        <v>24</v>
      </c>
      <c r="C33" s="67">
        <f t="shared" si="0"/>
        <v>0.12903225806451613</v>
      </c>
      <c r="D33" s="67">
        <f t="shared" si="1"/>
        <v>-2.0476928433652555</v>
      </c>
      <c r="E33" s="67">
        <f t="shared" si="2"/>
        <v>-0.26421843140196843</v>
      </c>
      <c r="G33" t="s">
        <v>323</v>
      </c>
      <c r="H33">
        <v>2</v>
      </c>
      <c r="J33" t="s">
        <v>555</v>
      </c>
      <c r="K33">
        <v>1</v>
      </c>
      <c r="L33" s="68">
        <f t="shared" si="3"/>
        <v>5.3763440860215058E-3</v>
      </c>
      <c r="M33" s="74">
        <f t="shared" si="4"/>
        <v>2.8905075731298421E-5</v>
      </c>
      <c r="P33" s="10" t="s">
        <v>150</v>
      </c>
      <c r="Q33" s="4">
        <v>42881</v>
      </c>
      <c r="R33" s="29">
        <v>1</v>
      </c>
      <c r="S33" s="13" t="s">
        <v>89</v>
      </c>
      <c r="T33" s="7" t="s">
        <v>183</v>
      </c>
      <c r="U33" s="52" t="s">
        <v>297</v>
      </c>
      <c r="V33" s="10"/>
      <c r="W33" s="49" t="s">
        <v>279</v>
      </c>
    </row>
    <row r="34" spans="1:23" ht="17.25" thickBot="1" x14ac:dyDescent="0.3">
      <c r="A34" t="s">
        <v>402</v>
      </c>
      <c r="B34">
        <v>1</v>
      </c>
      <c r="C34" s="67">
        <f t="shared" si="0"/>
        <v>5.3763440860215058E-3</v>
      </c>
      <c r="D34" s="67">
        <f t="shared" si="1"/>
        <v>-5.2257466737132008</v>
      </c>
      <c r="E34" s="67">
        <f t="shared" si="2"/>
        <v>-2.8095412224264524E-2</v>
      </c>
      <c r="G34" t="s">
        <v>451</v>
      </c>
      <c r="H34">
        <v>2</v>
      </c>
      <c r="J34" t="s">
        <v>403</v>
      </c>
      <c r="K34">
        <v>1</v>
      </c>
      <c r="L34" s="68">
        <f t="shared" si="3"/>
        <v>5.3763440860215058E-3</v>
      </c>
      <c r="M34" s="74">
        <f t="shared" si="4"/>
        <v>2.8905075731298421E-5</v>
      </c>
      <c r="P34" s="10" t="s">
        <v>150</v>
      </c>
      <c r="Q34" s="4">
        <v>42894</v>
      </c>
      <c r="R34" s="2">
        <v>1</v>
      </c>
      <c r="S34" s="5" t="s">
        <v>117</v>
      </c>
      <c r="T34" s="5" t="s">
        <v>16</v>
      </c>
      <c r="U34" s="52" t="s">
        <v>297</v>
      </c>
      <c r="V34" s="44" t="s">
        <v>85</v>
      </c>
      <c r="W34" s="49" t="s">
        <v>279</v>
      </c>
    </row>
    <row r="35" spans="1:23" ht="17.25" thickBot="1" x14ac:dyDescent="0.3">
      <c r="A35" t="s">
        <v>566</v>
      </c>
      <c r="B35">
        <v>3</v>
      </c>
      <c r="C35" s="67">
        <f t="shared" si="0"/>
        <v>1.6129032258064516E-2</v>
      </c>
      <c r="D35" s="67">
        <f t="shared" si="1"/>
        <v>-4.1271343850450917</v>
      </c>
      <c r="E35" s="67">
        <f t="shared" si="2"/>
        <v>-6.6566683629759538E-2</v>
      </c>
      <c r="G35" t="s">
        <v>443</v>
      </c>
      <c r="H35">
        <v>3</v>
      </c>
      <c r="J35" t="s">
        <v>405</v>
      </c>
      <c r="K35">
        <v>1</v>
      </c>
      <c r="L35" s="68">
        <f t="shared" si="3"/>
        <v>5.3763440860215058E-3</v>
      </c>
      <c r="M35" s="74">
        <f t="shared" si="4"/>
        <v>2.8905075731298421E-5</v>
      </c>
      <c r="P35" s="10" t="s">
        <v>150</v>
      </c>
      <c r="Q35" s="4">
        <v>42881</v>
      </c>
      <c r="R35" s="2">
        <v>1</v>
      </c>
      <c r="S35" s="5" t="s">
        <v>117</v>
      </c>
      <c r="T35" s="5" t="s">
        <v>34</v>
      </c>
      <c r="U35" s="52" t="s">
        <v>297</v>
      </c>
      <c r="V35" s="10"/>
      <c r="W35" s="49" t="s">
        <v>279</v>
      </c>
    </row>
    <row r="36" spans="1:23" ht="17.25" thickBot="1" x14ac:dyDescent="0.3">
      <c r="A36" t="s">
        <v>464</v>
      </c>
      <c r="B36">
        <v>1</v>
      </c>
      <c r="C36" s="67">
        <f t="shared" si="0"/>
        <v>5.3763440860215058E-3</v>
      </c>
      <c r="D36" s="67">
        <f t="shared" si="1"/>
        <v>-5.2257466737132008</v>
      </c>
      <c r="E36" s="67">
        <f t="shared" si="2"/>
        <v>-2.8095412224264524E-2</v>
      </c>
      <c r="G36" t="s">
        <v>433</v>
      </c>
      <c r="H36">
        <v>2</v>
      </c>
      <c r="J36" t="s">
        <v>559</v>
      </c>
      <c r="K36">
        <v>17</v>
      </c>
      <c r="L36" s="68">
        <f t="shared" si="3"/>
        <v>9.1397849462365593E-2</v>
      </c>
      <c r="M36" s="74">
        <f t="shared" si="4"/>
        <v>8.3535668863452418E-3</v>
      </c>
      <c r="P36" s="10" t="s">
        <v>150</v>
      </c>
      <c r="Q36" s="4">
        <v>42894</v>
      </c>
      <c r="R36" s="2">
        <v>9</v>
      </c>
      <c r="S36" s="5" t="s">
        <v>0</v>
      </c>
      <c r="T36" s="5" t="s">
        <v>36</v>
      </c>
      <c r="U36" s="52" t="s">
        <v>297</v>
      </c>
      <c r="V36" s="44" t="s">
        <v>157</v>
      </c>
      <c r="W36" s="49" t="s">
        <v>279</v>
      </c>
    </row>
    <row r="37" spans="1:23" ht="17.25" thickBot="1" x14ac:dyDescent="0.3">
      <c r="A37" t="s">
        <v>434</v>
      </c>
      <c r="B37">
        <v>1</v>
      </c>
      <c r="C37" s="67">
        <f t="shared" si="0"/>
        <v>5.3763440860215058E-3</v>
      </c>
      <c r="D37" s="67">
        <f t="shared" si="1"/>
        <v>-5.2257466737132008</v>
      </c>
      <c r="E37" s="67">
        <f t="shared" si="2"/>
        <v>-2.8095412224264524E-2</v>
      </c>
      <c r="G37" t="s">
        <v>382</v>
      </c>
      <c r="H37">
        <v>2</v>
      </c>
      <c r="J37" t="s">
        <v>408</v>
      </c>
      <c r="K37">
        <v>3</v>
      </c>
      <c r="L37" s="68">
        <f t="shared" si="3"/>
        <v>1.6129032258064516E-2</v>
      </c>
      <c r="M37" s="74">
        <f t="shared" si="4"/>
        <v>2.6014568158168571E-4</v>
      </c>
      <c r="P37" s="10" t="s">
        <v>150</v>
      </c>
      <c r="Q37" s="4">
        <v>42881</v>
      </c>
      <c r="R37" s="2">
        <v>1</v>
      </c>
      <c r="S37" s="5" t="s">
        <v>115</v>
      </c>
      <c r="T37" s="5" t="s">
        <v>25</v>
      </c>
      <c r="U37" s="52" t="s">
        <v>307</v>
      </c>
      <c r="V37" s="44" t="s">
        <v>128</v>
      </c>
      <c r="W37" s="49" t="s">
        <v>279</v>
      </c>
    </row>
    <row r="38" spans="1:23" ht="17.25" thickBot="1" x14ac:dyDescent="0.3">
      <c r="A38" t="s">
        <v>404</v>
      </c>
      <c r="B38">
        <v>1</v>
      </c>
      <c r="C38" s="67">
        <f t="shared" si="0"/>
        <v>5.3763440860215058E-3</v>
      </c>
      <c r="D38" s="67">
        <f t="shared" si="1"/>
        <v>-5.2257466737132008</v>
      </c>
      <c r="E38" s="67">
        <f t="shared" si="2"/>
        <v>-2.8095412224264524E-2</v>
      </c>
      <c r="G38" t="s">
        <v>555</v>
      </c>
      <c r="H38">
        <v>1</v>
      </c>
      <c r="J38" t="s">
        <v>411</v>
      </c>
      <c r="K38">
        <v>2</v>
      </c>
      <c r="L38" s="68">
        <f t="shared" si="3"/>
        <v>1.0752688172043012E-2</v>
      </c>
      <c r="M38" s="74">
        <f t="shared" si="4"/>
        <v>1.1562030292519369E-4</v>
      </c>
      <c r="P38" s="10" t="s">
        <v>150</v>
      </c>
      <c r="Q38" s="4">
        <v>42894</v>
      </c>
      <c r="R38" s="2">
        <v>2</v>
      </c>
      <c r="S38" s="5" t="s">
        <v>115</v>
      </c>
      <c r="T38" s="5" t="s">
        <v>25</v>
      </c>
      <c r="U38" s="52" t="s">
        <v>307</v>
      </c>
      <c r="V38" s="44" t="s">
        <v>128</v>
      </c>
      <c r="W38" s="49" t="s">
        <v>279</v>
      </c>
    </row>
    <row r="39" spans="1:23" ht="17.25" thickBot="1" x14ac:dyDescent="0.3">
      <c r="A39" t="s">
        <v>572</v>
      </c>
      <c r="B39">
        <v>1</v>
      </c>
      <c r="C39" s="67">
        <f t="shared" si="0"/>
        <v>5.3763440860215058E-3</v>
      </c>
      <c r="D39" s="67">
        <f t="shared" si="1"/>
        <v>-5.2257466737132008</v>
      </c>
      <c r="E39" s="67">
        <f t="shared" si="2"/>
        <v>-2.8095412224264524E-2</v>
      </c>
      <c r="G39" t="s">
        <v>403</v>
      </c>
      <c r="H39">
        <v>1</v>
      </c>
      <c r="J39" t="s">
        <v>691</v>
      </c>
      <c r="K39">
        <v>24</v>
      </c>
      <c r="L39" s="68">
        <f t="shared" si="3"/>
        <v>0.12903225806451613</v>
      </c>
      <c r="M39" s="74">
        <f t="shared" si="4"/>
        <v>1.6649323621227886E-2</v>
      </c>
      <c r="P39" s="10" t="s">
        <v>150</v>
      </c>
      <c r="Q39" s="4">
        <v>42894</v>
      </c>
      <c r="R39" s="2">
        <v>1</v>
      </c>
      <c r="S39" s="5" t="s">
        <v>115</v>
      </c>
      <c r="T39" s="5" t="s">
        <v>41</v>
      </c>
      <c r="U39" s="52" t="s">
        <v>307</v>
      </c>
      <c r="V39" s="44" t="s">
        <v>88</v>
      </c>
      <c r="W39" s="49" t="s">
        <v>279</v>
      </c>
    </row>
    <row r="40" spans="1:23" ht="17.25" thickBot="1" x14ac:dyDescent="0.3">
      <c r="A40" t="s">
        <v>386</v>
      </c>
      <c r="B40">
        <v>4</v>
      </c>
      <c r="C40" s="67">
        <f t="shared" si="0"/>
        <v>2.1505376344086023E-2</v>
      </c>
      <c r="D40" s="67">
        <f t="shared" si="1"/>
        <v>-3.8394523125933104</v>
      </c>
      <c r="E40" s="67">
        <f t="shared" si="2"/>
        <v>-8.2568866937490548E-2</v>
      </c>
      <c r="G40" t="s">
        <v>405</v>
      </c>
      <c r="H40">
        <v>1</v>
      </c>
      <c r="J40" t="s">
        <v>402</v>
      </c>
      <c r="K40">
        <v>1</v>
      </c>
      <c r="L40" s="68">
        <f t="shared" si="3"/>
        <v>5.3763440860215058E-3</v>
      </c>
      <c r="M40" s="74">
        <f t="shared" si="4"/>
        <v>2.8905075731298421E-5</v>
      </c>
      <c r="P40" s="10" t="s">
        <v>150</v>
      </c>
      <c r="Q40" s="4">
        <v>42881</v>
      </c>
      <c r="R40" s="2">
        <v>1</v>
      </c>
      <c r="S40" s="5" t="s">
        <v>117</v>
      </c>
      <c r="T40" s="5" t="s">
        <v>26</v>
      </c>
      <c r="U40" s="52" t="s">
        <v>307</v>
      </c>
      <c r="V40" s="44" t="s">
        <v>163</v>
      </c>
      <c r="W40" s="49" t="s">
        <v>279</v>
      </c>
    </row>
    <row r="41" spans="1:23" ht="17.25" thickBot="1" x14ac:dyDescent="0.3">
      <c r="A41" t="s">
        <v>407</v>
      </c>
      <c r="B41">
        <v>2</v>
      </c>
      <c r="C41" s="67">
        <f t="shared" si="0"/>
        <v>1.0752688172043012E-2</v>
      </c>
      <c r="D41" s="67">
        <f t="shared" si="1"/>
        <v>-4.5325994931532563</v>
      </c>
      <c r="E41" s="67">
        <f t="shared" si="2"/>
        <v>-4.8737628958637168E-2</v>
      </c>
      <c r="G41" t="s">
        <v>559</v>
      </c>
      <c r="H41">
        <v>17</v>
      </c>
      <c r="J41" t="s">
        <v>566</v>
      </c>
      <c r="K41">
        <v>3</v>
      </c>
      <c r="L41" s="68">
        <f t="shared" si="3"/>
        <v>1.6129032258064516E-2</v>
      </c>
      <c r="M41" s="74">
        <f t="shared" si="4"/>
        <v>2.6014568158168571E-4</v>
      </c>
      <c r="P41" s="10" t="s">
        <v>150</v>
      </c>
      <c r="Q41" s="4">
        <v>42881</v>
      </c>
      <c r="R41" s="2">
        <v>1</v>
      </c>
      <c r="S41" s="5" t="s">
        <v>95</v>
      </c>
      <c r="T41" s="5" t="s">
        <v>31</v>
      </c>
      <c r="U41" s="52" t="s">
        <v>307</v>
      </c>
      <c r="V41" s="44" t="s">
        <v>130</v>
      </c>
      <c r="W41" s="49" t="s">
        <v>279</v>
      </c>
    </row>
    <row r="42" spans="1:23" ht="17.25" thickBot="1" x14ac:dyDescent="0.3">
      <c r="A42" t="s">
        <v>577</v>
      </c>
      <c r="B42">
        <v>1</v>
      </c>
      <c r="C42" s="67">
        <f t="shared" si="0"/>
        <v>5.3763440860215058E-3</v>
      </c>
      <c r="D42" s="67">
        <f t="shared" si="1"/>
        <v>-5.2257466737132008</v>
      </c>
      <c r="E42" s="67">
        <f t="shared" si="2"/>
        <v>-2.8095412224264524E-2</v>
      </c>
      <c r="G42" t="s">
        <v>408</v>
      </c>
      <c r="H42">
        <v>3</v>
      </c>
      <c r="J42" t="s">
        <v>464</v>
      </c>
      <c r="K42">
        <v>1</v>
      </c>
      <c r="L42" s="68">
        <f t="shared" si="3"/>
        <v>5.3763440860215058E-3</v>
      </c>
      <c r="M42" s="74">
        <f t="shared" si="4"/>
        <v>2.8905075731298421E-5</v>
      </c>
      <c r="P42" s="10" t="s">
        <v>150</v>
      </c>
      <c r="Q42" s="4">
        <v>42894</v>
      </c>
      <c r="R42" s="2">
        <v>2</v>
      </c>
      <c r="S42" s="5" t="s">
        <v>95</v>
      </c>
      <c r="T42" s="5" t="s">
        <v>31</v>
      </c>
      <c r="U42" s="52" t="s">
        <v>307</v>
      </c>
      <c r="V42" s="44" t="s">
        <v>130</v>
      </c>
      <c r="W42" s="49" t="s">
        <v>279</v>
      </c>
    </row>
    <row r="43" spans="1:23" ht="17.25" thickBot="1" x14ac:dyDescent="0.3">
      <c r="A43" t="s">
        <v>425</v>
      </c>
      <c r="B43">
        <v>3</v>
      </c>
      <c r="C43" s="67">
        <f t="shared" si="0"/>
        <v>1.6129032258064516E-2</v>
      </c>
      <c r="D43" s="67">
        <f t="shared" si="1"/>
        <v>-4.1271343850450917</v>
      </c>
      <c r="E43" s="67">
        <f t="shared" si="2"/>
        <v>-6.6566683629759538E-2</v>
      </c>
      <c r="G43" t="s">
        <v>411</v>
      </c>
      <c r="H43">
        <v>2</v>
      </c>
      <c r="J43" t="s">
        <v>434</v>
      </c>
      <c r="K43">
        <v>1</v>
      </c>
      <c r="L43" s="68">
        <f t="shared" si="3"/>
        <v>5.3763440860215058E-3</v>
      </c>
      <c r="M43" s="74">
        <f t="shared" si="4"/>
        <v>2.8905075731298421E-5</v>
      </c>
      <c r="P43" s="10" t="s">
        <v>150</v>
      </c>
      <c r="Q43" s="4">
        <v>42894</v>
      </c>
      <c r="R43" s="2">
        <v>1</v>
      </c>
      <c r="S43" s="5" t="s">
        <v>106</v>
      </c>
      <c r="T43" s="5" t="s">
        <v>173</v>
      </c>
      <c r="U43" s="52" t="s">
        <v>307</v>
      </c>
      <c r="V43" s="44" t="s">
        <v>174</v>
      </c>
      <c r="W43" s="49" t="s">
        <v>279</v>
      </c>
    </row>
    <row r="44" spans="1:23" ht="17.25" thickBot="1" x14ac:dyDescent="0.3">
      <c r="A44" t="s">
        <v>699</v>
      </c>
      <c r="B44">
        <v>17</v>
      </c>
      <c r="C44" s="67">
        <f t="shared" si="0"/>
        <v>9.1397849462365593E-2</v>
      </c>
      <c r="D44" s="67">
        <f t="shared" si="1"/>
        <v>-2.3925333296569851</v>
      </c>
      <c r="E44" s="67">
        <f t="shared" si="2"/>
        <v>-0.21867240109768143</v>
      </c>
      <c r="G44" t="s">
        <v>691</v>
      </c>
      <c r="H44">
        <v>24</v>
      </c>
      <c r="J44" t="s">
        <v>404</v>
      </c>
      <c r="K44">
        <v>1</v>
      </c>
      <c r="L44" s="68">
        <f t="shared" si="3"/>
        <v>5.3763440860215058E-3</v>
      </c>
      <c r="M44" s="74">
        <f t="shared" si="4"/>
        <v>2.8905075731298421E-5</v>
      </c>
      <c r="P44" s="10" t="s">
        <v>150</v>
      </c>
      <c r="Q44" s="4">
        <v>42881</v>
      </c>
      <c r="R44" s="2">
        <v>1</v>
      </c>
      <c r="S44" s="5" t="s">
        <v>108</v>
      </c>
      <c r="T44" s="5" t="s">
        <v>35</v>
      </c>
      <c r="U44" s="52" t="s">
        <v>309</v>
      </c>
      <c r="V44" s="10" t="s">
        <v>326</v>
      </c>
      <c r="W44" s="49" t="s">
        <v>279</v>
      </c>
    </row>
    <row r="45" spans="1:23" ht="17.25" thickBot="1" x14ac:dyDescent="0.3">
      <c r="A45" t="s">
        <v>700</v>
      </c>
      <c r="B45">
        <v>19</v>
      </c>
      <c r="C45" s="67">
        <f t="shared" si="0"/>
        <v>0.10215053763440861</v>
      </c>
      <c r="D45" s="67">
        <f t="shared" si="1"/>
        <v>-2.2813076945467605</v>
      </c>
      <c r="E45" s="67">
        <f t="shared" si="2"/>
        <v>-0.2330368075074648</v>
      </c>
      <c r="G45" t="s">
        <v>402</v>
      </c>
      <c r="H45">
        <v>1</v>
      </c>
      <c r="J45" t="s">
        <v>572</v>
      </c>
      <c r="K45">
        <v>1</v>
      </c>
      <c r="L45" s="68">
        <f t="shared" si="3"/>
        <v>5.3763440860215058E-3</v>
      </c>
      <c r="M45" s="74">
        <f t="shared" si="4"/>
        <v>2.8905075731298421E-5</v>
      </c>
      <c r="P45" s="10" t="s">
        <v>150</v>
      </c>
      <c r="Q45" s="4">
        <v>42894</v>
      </c>
      <c r="R45" s="2">
        <v>1</v>
      </c>
      <c r="S45" s="5" t="s">
        <v>108</v>
      </c>
      <c r="T45" s="5" t="s">
        <v>325</v>
      </c>
      <c r="U45" s="52" t="s">
        <v>309</v>
      </c>
      <c r="V45" s="10"/>
      <c r="W45" s="49" t="s">
        <v>279</v>
      </c>
    </row>
    <row r="46" spans="1:23" ht="17.25" thickBot="1" x14ac:dyDescent="0.3">
      <c r="A46" t="s">
        <v>695</v>
      </c>
      <c r="B46">
        <v>17</v>
      </c>
      <c r="C46" s="67">
        <f t="shared" si="0"/>
        <v>9.1397849462365593E-2</v>
      </c>
      <c r="D46" s="67">
        <f t="shared" si="1"/>
        <v>-2.3925333296569851</v>
      </c>
      <c r="E46" s="67">
        <f t="shared" si="2"/>
        <v>-0.21867240109768143</v>
      </c>
      <c r="G46" t="s">
        <v>566</v>
      </c>
      <c r="H46">
        <v>3</v>
      </c>
      <c r="J46" t="s">
        <v>386</v>
      </c>
      <c r="K46">
        <v>4</v>
      </c>
      <c r="L46" s="68">
        <f t="shared" si="3"/>
        <v>2.1505376344086023E-2</v>
      </c>
      <c r="M46" s="74">
        <f t="shared" si="4"/>
        <v>4.6248121170077474E-4</v>
      </c>
      <c r="P46" s="10" t="s">
        <v>150</v>
      </c>
      <c r="Q46" s="4">
        <v>42881</v>
      </c>
      <c r="R46" s="2">
        <v>1</v>
      </c>
      <c r="S46" s="5" t="s">
        <v>108</v>
      </c>
      <c r="T46" s="5" t="s">
        <v>32</v>
      </c>
      <c r="U46" s="52" t="s">
        <v>309</v>
      </c>
      <c r="V46" s="6" t="s">
        <v>334</v>
      </c>
      <c r="W46" s="49" t="s">
        <v>279</v>
      </c>
    </row>
    <row r="47" spans="1:23" ht="17.25" thickBot="1" x14ac:dyDescent="0.3">
      <c r="B47">
        <f>SUM(B3:B46)</f>
        <v>186</v>
      </c>
      <c r="G47" t="s">
        <v>577</v>
      </c>
      <c r="H47">
        <v>1</v>
      </c>
      <c r="J47" t="s">
        <v>407</v>
      </c>
      <c r="K47">
        <v>2</v>
      </c>
      <c r="L47" s="68">
        <f t="shared" si="3"/>
        <v>1.0752688172043012E-2</v>
      </c>
      <c r="M47" s="74">
        <f t="shared" si="4"/>
        <v>1.1562030292519369E-4</v>
      </c>
      <c r="P47" s="10" t="s">
        <v>150</v>
      </c>
      <c r="Q47" s="4">
        <v>42894</v>
      </c>
      <c r="R47" s="7">
        <v>1</v>
      </c>
      <c r="S47" s="5" t="s">
        <v>108</v>
      </c>
      <c r="T47" s="5" t="s">
        <v>32</v>
      </c>
      <c r="U47" s="52" t="s">
        <v>309</v>
      </c>
      <c r="V47" s="6" t="s">
        <v>322</v>
      </c>
      <c r="W47" s="49" t="s">
        <v>279</v>
      </c>
    </row>
    <row r="48" spans="1:23" ht="17.25" thickBot="1" x14ac:dyDescent="0.3">
      <c r="G48" t="s">
        <v>425</v>
      </c>
      <c r="H48">
        <v>3</v>
      </c>
      <c r="J48" t="s">
        <v>577</v>
      </c>
      <c r="K48">
        <v>1</v>
      </c>
      <c r="L48" s="68">
        <f t="shared" si="3"/>
        <v>5.3763440860215058E-3</v>
      </c>
      <c r="M48" s="74">
        <f t="shared" si="4"/>
        <v>2.8905075731298421E-5</v>
      </c>
      <c r="P48" s="10" t="s">
        <v>150</v>
      </c>
      <c r="Q48" s="4">
        <v>42894</v>
      </c>
      <c r="R48" s="2">
        <v>2</v>
      </c>
      <c r="S48" s="5" t="s">
        <v>108</v>
      </c>
      <c r="T48" s="5" t="s">
        <v>44</v>
      </c>
      <c r="U48" s="52" t="s">
        <v>309</v>
      </c>
      <c r="V48" s="44" t="s">
        <v>129</v>
      </c>
      <c r="W48" s="49" t="s">
        <v>279</v>
      </c>
    </row>
    <row r="49" spans="7:23" ht="17.25" thickBot="1" x14ac:dyDescent="0.3">
      <c r="G49" t="s">
        <v>699</v>
      </c>
      <c r="H49">
        <v>17</v>
      </c>
      <c r="J49" t="s">
        <v>425</v>
      </c>
      <c r="K49">
        <v>3</v>
      </c>
      <c r="L49" s="68">
        <f t="shared" si="3"/>
        <v>1.6129032258064516E-2</v>
      </c>
      <c r="M49" s="74">
        <f t="shared" si="4"/>
        <v>2.6014568158168571E-4</v>
      </c>
      <c r="P49" s="10" t="s">
        <v>150</v>
      </c>
      <c r="Q49" s="4">
        <v>42894</v>
      </c>
      <c r="R49" s="2">
        <v>1</v>
      </c>
      <c r="S49" s="5" t="s">
        <v>108</v>
      </c>
      <c r="T49" s="5" t="s">
        <v>46</v>
      </c>
      <c r="U49" s="52" t="s">
        <v>309</v>
      </c>
      <c r="V49" s="44" t="s">
        <v>132</v>
      </c>
      <c r="W49" s="49" t="s">
        <v>279</v>
      </c>
    </row>
    <row r="50" spans="7:23" ht="17.25" thickBot="1" x14ac:dyDescent="0.3">
      <c r="G50" t="s">
        <v>700</v>
      </c>
      <c r="H50">
        <v>19</v>
      </c>
      <c r="J50" t="s">
        <v>699</v>
      </c>
      <c r="K50">
        <v>17</v>
      </c>
      <c r="L50" s="68">
        <f t="shared" si="3"/>
        <v>9.1397849462365593E-2</v>
      </c>
      <c r="M50" s="74">
        <f t="shared" si="4"/>
        <v>8.3535668863452418E-3</v>
      </c>
      <c r="P50" s="10" t="s">
        <v>150</v>
      </c>
      <c r="Q50" s="4">
        <v>42894</v>
      </c>
      <c r="R50" s="8">
        <v>1</v>
      </c>
      <c r="S50" s="5" t="s">
        <v>108</v>
      </c>
      <c r="T50" s="21" t="s">
        <v>43</v>
      </c>
      <c r="U50" s="52" t="s">
        <v>309</v>
      </c>
      <c r="V50" s="44" t="s">
        <v>175</v>
      </c>
      <c r="W50" s="49" t="s">
        <v>279</v>
      </c>
    </row>
    <row r="51" spans="7:23" ht="17.25" thickBot="1" x14ac:dyDescent="0.3">
      <c r="G51" t="s">
        <v>695</v>
      </c>
      <c r="H51">
        <v>17</v>
      </c>
      <c r="J51" t="s">
        <v>700</v>
      </c>
      <c r="K51">
        <v>19</v>
      </c>
      <c r="L51" s="68">
        <f t="shared" si="3"/>
        <v>0.10215053763440861</v>
      </c>
      <c r="M51" s="74">
        <f t="shared" si="4"/>
        <v>1.0434732338998729E-2</v>
      </c>
      <c r="P51" s="10" t="s">
        <v>150</v>
      </c>
      <c r="Q51" s="4">
        <v>42894</v>
      </c>
      <c r="R51" s="8">
        <v>1</v>
      </c>
      <c r="S51" s="5" t="s">
        <v>108</v>
      </c>
      <c r="T51" s="21" t="s">
        <v>45</v>
      </c>
      <c r="U51" s="52" t="s">
        <v>309</v>
      </c>
      <c r="V51" s="44" t="s">
        <v>87</v>
      </c>
      <c r="W51" s="49" t="s">
        <v>279</v>
      </c>
    </row>
    <row r="52" spans="7:23" ht="17.25" thickBot="1" x14ac:dyDescent="0.3">
      <c r="J52" t="s">
        <v>695</v>
      </c>
      <c r="K52">
        <v>17</v>
      </c>
      <c r="L52" s="68">
        <f t="shared" si="3"/>
        <v>9.1397849462365593E-2</v>
      </c>
      <c r="M52" s="74">
        <f t="shared" si="4"/>
        <v>8.3535668863452418E-3</v>
      </c>
      <c r="P52" s="80" t="s">
        <v>717</v>
      </c>
      <c r="Q52" s="86">
        <v>42812</v>
      </c>
      <c r="R52" s="99">
        <v>1</v>
      </c>
      <c r="S52" s="88" t="s">
        <v>702</v>
      </c>
      <c r="T52" s="95" t="s">
        <v>718</v>
      </c>
      <c r="U52" s="91" t="s">
        <v>299</v>
      </c>
      <c r="V52" s="80"/>
      <c r="W52" s="85" t="s">
        <v>270</v>
      </c>
    </row>
    <row r="53" spans="7:23" ht="17.25" thickBot="1" x14ac:dyDescent="0.3">
      <c r="M53" s="74"/>
      <c r="P53" s="80" t="s">
        <v>717</v>
      </c>
      <c r="Q53" s="86">
        <v>42812</v>
      </c>
      <c r="R53" s="99">
        <v>1</v>
      </c>
      <c r="S53" s="88" t="s">
        <v>702</v>
      </c>
      <c r="T53" s="95" t="s">
        <v>721</v>
      </c>
      <c r="U53" s="91" t="s">
        <v>300</v>
      </c>
      <c r="V53" s="80"/>
      <c r="W53" s="85" t="s">
        <v>270</v>
      </c>
    </row>
    <row r="54" spans="7:23" ht="17.25" thickBot="1" x14ac:dyDescent="0.3">
      <c r="P54" s="80" t="s">
        <v>717</v>
      </c>
      <c r="Q54" s="86">
        <v>42812</v>
      </c>
      <c r="R54" s="99">
        <v>1</v>
      </c>
      <c r="S54" s="88" t="s">
        <v>702</v>
      </c>
      <c r="T54" s="95" t="s">
        <v>719</v>
      </c>
      <c r="U54" s="91" t="s">
        <v>299</v>
      </c>
      <c r="V54" s="80"/>
      <c r="W54" s="85" t="s">
        <v>270</v>
      </c>
    </row>
    <row r="55" spans="7:23" ht="17.25" thickBot="1" x14ac:dyDescent="0.3">
      <c r="P55" s="80" t="s">
        <v>717</v>
      </c>
      <c r="Q55" s="86">
        <v>42812</v>
      </c>
      <c r="R55" s="99">
        <v>1</v>
      </c>
      <c r="S55" s="88" t="s">
        <v>702</v>
      </c>
      <c r="T55" s="95" t="s">
        <v>720</v>
      </c>
      <c r="U55" s="91" t="s">
        <v>299</v>
      </c>
      <c r="V55" s="80"/>
      <c r="W55" s="85" t="s">
        <v>270</v>
      </c>
    </row>
    <row r="56" spans="7:23" x14ac:dyDescent="0.25">
      <c r="P56" s="80" t="s">
        <v>727</v>
      </c>
      <c r="Q56" s="101">
        <v>42812</v>
      </c>
      <c r="R56" s="112">
        <v>2</v>
      </c>
      <c r="S56" s="113" t="s">
        <v>728</v>
      </c>
      <c r="T56" s="114" t="s">
        <v>729</v>
      </c>
      <c r="U56" s="91" t="s">
        <v>297</v>
      </c>
      <c r="V56" s="80"/>
      <c r="W56" s="85" t="s">
        <v>270</v>
      </c>
    </row>
    <row r="57" spans="7:23" x14ac:dyDescent="0.25">
      <c r="P57" s="80" t="s">
        <v>727</v>
      </c>
      <c r="Q57" s="101">
        <v>42812</v>
      </c>
      <c r="R57" s="112">
        <v>1</v>
      </c>
      <c r="S57" s="113" t="s">
        <v>728</v>
      </c>
      <c r="T57" s="114" t="s">
        <v>730</v>
      </c>
      <c r="U57" s="91" t="s">
        <v>297</v>
      </c>
      <c r="V57" s="80"/>
      <c r="W57" s="85" t="s">
        <v>270</v>
      </c>
    </row>
    <row r="58" spans="7:23" x14ac:dyDescent="0.25">
      <c r="P58" s="80" t="s">
        <v>717</v>
      </c>
      <c r="Q58" s="101">
        <v>42812</v>
      </c>
      <c r="R58" s="99">
        <v>1</v>
      </c>
      <c r="S58" s="100" t="s">
        <v>724</v>
      </c>
      <c r="T58" s="95" t="s">
        <v>725</v>
      </c>
      <c r="U58" s="91" t="s">
        <v>297</v>
      </c>
      <c r="V58" s="80" t="s">
        <v>726</v>
      </c>
      <c r="W58" s="85" t="s">
        <v>270</v>
      </c>
    </row>
    <row r="59" spans="7:23" x14ac:dyDescent="0.25">
      <c r="P59" s="80" t="s">
        <v>717</v>
      </c>
      <c r="Q59" s="101">
        <v>42812</v>
      </c>
      <c r="R59" s="107">
        <v>1</v>
      </c>
      <c r="S59" s="100" t="s">
        <v>712</v>
      </c>
      <c r="T59" s="108" t="s">
        <v>722</v>
      </c>
      <c r="U59" s="91" t="s">
        <v>297</v>
      </c>
      <c r="V59" s="80" t="s">
        <v>723</v>
      </c>
      <c r="W59" s="85" t="s">
        <v>270</v>
      </c>
    </row>
    <row r="60" spans="7:23" x14ac:dyDescent="0.25">
      <c r="P60" s="80" t="s">
        <v>727</v>
      </c>
      <c r="Q60" s="101">
        <v>42812</v>
      </c>
      <c r="R60" s="99">
        <v>1</v>
      </c>
      <c r="S60" s="100" t="s">
        <v>715</v>
      </c>
      <c r="T60" s="95" t="s">
        <v>731</v>
      </c>
      <c r="U60" s="91" t="s">
        <v>307</v>
      </c>
      <c r="V60" s="80"/>
      <c r="W60" s="85" t="s">
        <v>270</v>
      </c>
    </row>
    <row r="61" spans="7:23" x14ac:dyDescent="0.25">
      <c r="P61" s="10" t="s">
        <v>150</v>
      </c>
      <c r="Q61" s="141">
        <v>42825</v>
      </c>
      <c r="R61" s="26">
        <v>2</v>
      </c>
      <c r="S61" s="45" t="s">
        <v>8</v>
      </c>
      <c r="T61" s="58" t="s">
        <v>5</v>
      </c>
      <c r="U61" s="52" t="s">
        <v>297</v>
      </c>
      <c r="V61" s="10" t="s">
        <v>185</v>
      </c>
      <c r="W61" s="49" t="s">
        <v>271</v>
      </c>
    </row>
    <row r="62" spans="7:23" x14ac:dyDescent="0.25">
      <c r="P62" s="10" t="s">
        <v>150</v>
      </c>
      <c r="Q62" s="11">
        <v>42912</v>
      </c>
      <c r="R62" s="8">
        <v>11</v>
      </c>
      <c r="S62" s="24" t="s">
        <v>0</v>
      </c>
      <c r="T62" s="21" t="s">
        <v>20</v>
      </c>
      <c r="U62" s="52" t="s">
        <v>299</v>
      </c>
      <c r="V62" s="10"/>
      <c r="W62" s="49" t="s">
        <v>274</v>
      </c>
    </row>
    <row r="63" spans="7:23" x14ac:dyDescent="0.25">
      <c r="P63" s="10" t="s">
        <v>150</v>
      </c>
      <c r="Q63" s="11">
        <v>42912</v>
      </c>
      <c r="R63" s="12">
        <v>1</v>
      </c>
      <c r="S63" s="24" t="s">
        <v>0</v>
      </c>
      <c r="T63" s="22" t="s">
        <v>39</v>
      </c>
      <c r="U63" s="52" t="s">
        <v>299</v>
      </c>
      <c r="V63" s="10"/>
      <c r="W63" s="49" t="s">
        <v>274</v>
      </c>
    </row>
    <row r="64" spans="7:23" ht="17.25" thickBot="1" x14ac:dyDescent="0.3">
      <c r="P64" s="10" t="s">
        <v>150</v>
      </c>
      <c r="Q64" s="4">
        <v>42912</v>
      </c>
      <c r="R64" s="8">
        <v>1</v>
      </c>
      <c r="S64" s="24" t="s">
        <v>0</v>
      </c>
      <c r="T64" s="21" t="s">
        <v>33</v>
      </c>
      <c r="U64" s="52" t="s">
        <v>313</v>
      </c>
      <c r="V64" s="44" t="s">
        <v>125</v>
      </c>
      <c r="W64" s="49" t="s">
        <v>274</v>
      </c>
    </row>
    <row r="65" spans="16:23" ht="17.25" thickBot="1" x14ac:dyDescent="0.3">
      <c r="P65" s="10" t="s">
        <v>150</v>
      </c>
      <c r="Q65" s="4">
        <v>42912</v>
      </c>
      <c r="R65" s="8">
        <v>1</v>
      </c>
      <c r="S65" s="24" t="s">
        <v>117</v>
      </c>
      <c r="T65" s="21" t="s">
        <v>16</v>
      </c>
      <c r="U65" s="52" t="s">
        <v>297</v>
      </c>
      <c r="V65" s="44" t="s">
        <v>85</v>
      </c>
      <c r="W65" s="49" t="s">
        <v>274</v>
      </c>
    </row>
    <row r="66" spans="16:23" ht="17.25" thickBot="1" x14ac:dyDescent="0.3">
      <c r="P66" s="10" t="s">
        <v>150</v>
      </c>
      <c r="Q66" s="4">
        <v>42912</v>
      </c>
      <c r="R66" s="8">
        <v>2</v>
      </c>
      <c r="S66" s="24" t="s">
        <v>0</v>
      </c>
      <c r="T66" s="21" t="s">
        <v>36</v>
      </c>
      <c r="U66" s="52" t="s">
        <v>297</v>
      </c>
      <c r="V66" s="44" t="s">
        <v>157</v>
      </c>
      <c r="W66" s="49" t="s">
        <v>274</v>
      </c>
    </row>
    <row r="67" spans="16:23" ht="17.25" thickBot="1" x14ac:dyDescent="0.3">
      <c r="P67" s="10" t="s">
        <v>150</v>
      </c>
      <c r="Q67" s="4">
        <v>42912</v>
      </c>
      <c r="R67" s="8">
        <v>2</v>
      </c>
      <c r="S67" s="24" t="s">
        <v>115</v>
      </c>
      <c r="T67" s="21" t="s">
        <v>25</v>
      </c>
      <c r="U67" s="52" t="s">
        <v>307</v>
      </c>
      <c r="V67" s="44" t="s">
        <v>128</v>
      </c>
      <c r="W67" s="49" t="s">
        <v>274</v>
      </c>
    </row>
    <row r="68" spans="16:23" ht="17.25" thickBot="1" x14ac:dyDescent="0.3">
      <c r="P68" s="10" t="s">
        <v>150</v>
      </c>
      <c r="Q68" s="4">
        <v>42912</v>
      </c>
      <c r="R68" s="8">
        <v>1</v>
      </c>
      <c r="S68" s="24" t="s">
        <v>115</v>
      </c>
      <c r="T68" s="21" t="s">
        <v>24</v>
      </c>
      <c r="U68" s="52" t="s">
        <v>307</v>
      </c>
      <c r="V68" s="44" t="s">
        <v>127</v>
      </c>
      <c r="W68" s="49" t="s">
        <v>274</v>
      </c>
    </row>
    <row r="69" spans="16:23" ht="17.25" thickBot="1" x14ac:dyDescent="0.3">
      <c r="P69" s="10" t="s">
        <v>150</v>
      </c>
      <c r="Q69" s="4">
        <v>42912</v>
      </c>
      <c r="R69" s="8">
        <v>1</v>
      </c>
      <c r="S69" s="24" t="s">
        <v>115</v>
      </c>
      <c r="T69" s="21" t="s">
        <v>47</v>
      </c>
      <c r="U69" s="52" t="s">
        <v>307</v>
      </c>
      <c r="V69" s="44" t="s">
        <v>176</v>
      </c>
      <c r="W69" s="49" t="s">
        <v>274</v>
      </c>
    </row>
    <row r="70" spans="16:23" x14ac:dyDescent="0.25">
      <c r="P70" s="10" t="s">
        <v>150</v>
      </c>
      <c r="Q70" s="11">
        <v>42912</v>
      </c>
      <c r="R70" s="8">
        <v>4</v>
      </c>
      <c r="S70" s="24" t="s">
        <v>108</v>
      </c>
      <c r="T70" s="142" t="s">
        <v>48</v>
      </c>
      <c r="U70" s="52" t="s">
        <v>309</v>
      </c>
      <c r="V70" s="10"/>
      <c r="W70" s="49" t="s">
        <v>274</v>
      </c>
    </row>
    <row r="71" spans="16:23" ht="17.25" thickBot="1" x14ac:dyDescent="0.3">
      <c r="P71" s="10" t="s">
        <v>150</v>
      </c>
      <c r="Q71" s="4">
        <v>42912</v>
      </c>
      <c r="R71" s="8">
        <v>3</v>
      </c>
      <c r="S71" s="24" t="s">
        <v>108</v>
      </c>
      <c r="T71" s="5" t="s">
        <v>23</v>
      </c>
      <c r="U71" s="52" t="s">
        <v>309</v>
      </c>
      <c r="V71" s="44" t="s">
        <v>132</v>
      </c>
      <c r="W71" s="49" t="s">
        <v>274</v>
      </c>
    </row>
  </sheetData>
  <sortState ref="P2:W71">
    <sortCondition ref="W2:W7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C1" workbookViewId="0">
      <selection activeCell="J39" sqref="J39:J63"/>
    </sheetView>
  </sheetViews>
  <sheetFormatPr defaultRowHeight="16.5" x14ac:dyDescent="0.25"/>
  <cols>
    <col min="22" max="22" width="10" bestFit="1" customWidth="1"/>
  </cols>
  <sheetData>
    <row r="1" spans="1:15" ht="17.25" thickBot="1" x14ac:dyDescent="0.3">
      <c r="A1" s="34" t="s">
        <v>75</v>
      </c>
      <c r="B1" s="34" t="s">
        <v>76</v>
      </c>
      <c r="C1" s="34" t="s">
        <v>77</v>
      </c>
      <c r="D1" s="34" t="s">
        <v>318</v>
      </c>
      <c r="E1" s="34" t="s">
        <v>319</v>
      </c>
      <c r="F1" s="34" t="s">
        <v>78</v>
      </c>
      <c r="G1" s="34" t="s">
        <v>79</v>
      </c>
      <c r="H1" s="50" t="s">
        <v>268</v>
      </c>
    </row>
    <row r="2" spans="1:15" ht="17.25" thickBot="1" x14ac:dyDescent="0.3">
      <c r="A2" s="34" t="s">
        <v>96</v>
      </c>
      <c r="B2" s="30">
        <v>42812</v>
      </c>
      <c r="C2" s="31">
        <v>1</v>
      </c>
      <c r="D2" s="31" t="s">
        <v>0</v>
      </c>
      <c r="E2" s="31" t="s">
        <v>330</v>
      </c>
      <c r="F2" s="53" t="s">
        <v>309</v>
      </c>
      <c r="G2" s="10" t="s">
        <v>329</v>
      </c>
      <c r="H2" s="49" t="s">
        <v>270</v>
      </c>
    </row>
    <row r="3" spans="1:15" ht="17.25" thickBot="1" x14ac:dyDescent="0.3">
      <c r="A3" s="34" t="s">
        <v>101</v>
      </c>
      <c r="B3" s="35">
        <v>42842</v>
      </c>
      <c r="C3" s="36">
        <v>1</v>
      </c>
      <c r="D3" s="37" t="s">
        <v>8</v>
      </c>
      <c r="E3" s="36" t="s">
        <v>102</v>
      </c>
      <c r="F3" s="53" t="s">
        <v>310</v>
      </c>
      <c r="G3" s="10" t="s">
        <v>328</v>
      </c>
      <c r="H3" s="49" t="s">
        <v>272</v>
      </c>
    </row>
    <row r="4" spans="1:15" ht="17.25" thickBot="1" x14ac:dyDescent="0.3">
      <c r="A4" s="34" t="s">
        <v>94</v>
      </c>
      <c r="B4" s="35">
        <v>42857</v>
      </c>
      <c r="C4" s="36">
        <v>1</v>
      </c>
      <c r="D4" s="37" t="s">
        <v>99</v>
      </c>
      <c r="E4" s="36" t="s">
        <v>111</v>
      </c>
      <c r="F4" s="53" t="s">
        <v>310</v>
      </c>
      <c r="G4" s="10" t="s">
        <v>328</v>
      </c>
      <c r="H4" s="49" t="s">
        <v>273</v>
      </c>
    </row>
    <row r="5" spans="1:15" ht="17.25" thickBot="1" x14ac:dyDescent="0.3">
      <c r="A5" s="34" t="s">
        <v>94</v>
      </c>
      <c r="B5" s="32">
        <v>42867</v>
      </c>
      <c r="C5" s="33">
        <v>2</v>
      </c>
      <c r="D5" s="33" t="s">
        <v>0</v>
      </c>
      <c r="E5" s="33" t="s">
        <v>37</v>
      </c>
      <c r="F5" s="53" t="s">
        <v>310</v>
      </c>
      <c r="G5" s="10" t="s">
        <v>328</v>
      </c>
      <c r="H5" s="49" t="s">
        <v>281</v>
      </c>
    </row>
    <row r="6" spans="1:15" ht="17.25" thickBot="1" x14ac:dyDescent="0.3">
      <c r="A6" s="34" t="s">
        <v>105</v>
      </c>
      <c r="B6" s="32">
        <v>42857</v>
      </c>
      <c r="C6" s="33">
        <v>1</v>
      </c>
      <c r="D6" s="33" t="s">
        <v>106</v>
      </c>
      <c r="E6" s="33" t="s">
        <v>42</v>
      </c>
      <c r="F6" s="53" t="s">
        <v>307</v>
      </c>
      <c r="G6" s="41" t="s">
        <v>83</v>
      </c>
      <c r="H6" s="49" t="s">
        <v>273</v>
      </c>
    </row>
    <row r="7" spans="1:15" ht="17.25" thickBot="1" x14ac:dyDescent="0.3">
      <c r="A7" s="34" t="s">
        <v>94</v>
      </c>
      <c r="B7" s="32">
        <v>42812</v>
      </c>
      <c r="C7" s="33">
        <v>3</v>
      </c>
      <c r="D7" s="33" t="s">
        <v>95</v>
      </c>
      <c r="E7" s="33" t="s">
        <v>31</v>
      </c>
      <c r="F7" s="53" t="s">
        <v>307</v>
      </c>
      <c r="G7" s="41" t="s">
        <v>80</v>
      </c>
      <c r="H7" s="49" t="s">
        <v>270</v>
      </c>
    </row>
    <row r="8" spans="1:15" ht="17.25" thickBot="1" x14ac:dyDescent="0.3">
      <c r="A8" s="34" t="s">
        <v>116</v>
      </c>
      <c r="B8" s="32">
        <v>42857</v>
      </c>
      <c r="C8" s="37">
        <v>1</v>
      </c>
      <c r="D8" s="37" t="s">
        <v>89</v>
      </c>
      <c r="E8" s="37" t="s">
        <v>91</v>
      </c>
      <c r="F8" s="53" t="s">
        <v>310</v>
      </c>
      <c r="G8" s="34" t="s">
        <v>92</v>
      </c>
      <c r="H8" s="49" t="s">
        <v>273</v>
      </c>
      <c r="M8" t="s">
        <v>630</v>
      </c>
    </row>
    <row r="9" spans="1:15" ht="17.25" thickBot="1" x14ac:dyDescent="0.3">
      <c r="A9" s="34" t="s">
        <v>94</v>
      </c>
      <c r="B9" s="35">
        <v>42842</v>
      </c>
      <c r="C9" s="36">
        <v>7</v>
      </c>
      <c r="D9" s="37" t="s">
        <v>99</v>
      </c>
      <c r="E9" s="36" t="s">
        <v>100</v>
      </c>
      <c r="F9" s="53" t="s">
        <v>310</v>
      </c>
      <c r="G9" s="41" t="s">
        <v>81</v>
      </c>
      <c r="H9" s="49" t="s">
        <v>272</v>
      </c>
      <c r="J9" t="s">
        <v>527</v>
      </c>
      <c r="K9" t="s">
        <v>528</v>
      </c>
      <c r="M9" t="s">
        <v>616</v>
      </c>
      <c r="N9">
        <v>8</v>
      </c>
      <c r="O9">
        <v>422</v>
      </c>
    </row>
    <row r="10" spans="1:15" ht="17.25" thickBot="1" x14ac:dyDescent="0.3">
      <c r="A10" s="34" t="s">
        <v>116</v>
      </c>
      <c r="B10" s="32">
        <v>42881</v>
      </c>
      <c r="C10" s="33">
        <v>2</v>
      </c>
      <c r="D10" s="33" t="s">
        <v>0</v>
      </c>
      <c r="E10" s="33" t="s">
        <v>36</v>
      </c>
      <c r="F10" s="53" t="s">
        <v>310</v>
      </c>
      <c r="G10" s="41" t="s">
        <v>81</v>
      </c>
      <c r="H10" s="49" t="s">
        <v>282</v>
      </c>
      <c r="J10" t="s">
        <v>529</v>
      </c>
      <c r="K10">
        <v>1</v>
      </c>
      <c r="M10" t="s">
        <v>617</v>
      </c>
      <c r="N10">
        <v>11</v>
      </c>
      <c r="O10">
        <v>28</v>
      </c>
    </row>
    <row r="11" spans="1:15" ht="17.25" thickBot="1" x14ac:dyDescent="0.3">
      <c r="A11" s="34" t="s">
        <v>118</v>
      </c>
      <c r="B11" s="32">
        <v>42894</v>
      </c>
      <c r="C11" s="33">
        <v>2</v>
      </c>
      <c r="D11" s="33" t="s">
        <v>0</v>
      </c>
      <c r="E11" s="33" t="s">
        <v>36</v>
      </c>
      <c r="F11" s="53" t="s">
        <v>310</v>
      </c>
      <c r="G11" s="41" t="s">
        <v>81</v>
      </c>
      <c r="H11" s="49" t="s">
        <v>283</v>
      </c>
      <c r="J11" t="s">
        <v>530</v>
      </c>
      <c r="K11">
        <v>4</v>
      </c>
      <c r="M11" t="s">
        <v>618</v>
      </c>
      <c r="N11">
        <v>5</v>
      </c>
      <c r="O11">
        <v>46</v>
      </c>
    </row>
    <row r="12" spans="1:15" ht="17.25" thickBot="1" x14ac:dyDescent="0.3">
      <c r="A12" s="34" t="s">
        <v>94</v>
      </c>
      <c r="B12" s="32">
        <v>42867</v>
      </c>
      <c r="C12" s="33">
        <v>3</v>
      </c>
      <c r="D12" s="33" t="s">
        <v>0</v>
      </c>
      <c r="E12" s="33" t="s">
        <v>36</v>
      </c>
      <c r="F12" s="53" t="s">
        <v>310</v>
      </c>
      <c r="G12" s="41" t="s">
        <v>81</v>
      </c>
      <c r="H12" s="49" t="s">
        <v>281</v>
      </c>
      <c r="J12" t="s">
        <v>621</v>
      </c>
      <c r="K12">
        <v>1</v>
      </c>
      <c r="M12" t="s">
        <v>619</v>
      </c>
      <c r="N12">
        <v>0</v>
      </c>
      <c r="O12">
        <v>0</v>
      </c>
    </row>
    <row r="13" spans="1:15" ht="17.25" thickBot="1" x14ac:dyDescent="0.3">
      <c r="A13" s="34" t="s">
        <v>116</v>
      </c>
      <c r="B13" s="32">
        <v>42894</v>
      </c>
      <c r="C13" s="33">
        <v>12</v>
      </c>
      <c r="D13" s="33" t="s">
        <v>115</v>
      </c>
      <c r="E13" s="33" t="s">
        <v>25</v>
      </c>
      <c r="F13" s="53" t="s">
        <v>307</v>
      </c>
      <c r="G13" s="41" t="s">
        <v>86</v>
      </c>
      <c r="H13" s="49" t="s">
        <v>283</v>
      </c>
      <c r="J13" t="s">
        <v>534</v>
      </c>
      <c r="K13">
        <v>3</v>
      </c>
    </row>
    <row r="14" spans="1:15" ht="17.25" thickBot="1" x14ac:dyDescent="0.3">
      <c r="A14" s="34" t="s">
        <v>94</v>
      </c>
      <c r="B14" s="32">
        <v>42867</v>
      </c>
      <c r="C14" s="33">
        <v>4</v>
      </c>
      <c r="D14" s="33" t="s">
        <v>115</v>
      </c>
      <c r="E14" s="33" t="s">
        <v>25</v>
      </c>
      <c r="F14" s="53" t="s">
        <v>307</v>
      </c>
      <c r="G14" s="41" t="s">
        <v>84</v>
      </c>
      <c r="H14" s="49" t="s">
        <v>281</v>
      </c>
      <c r="J14" t="s">
        <v>582</v>
      </c>
      <c r="K14">
        <v>1</v>
      </c>
    </row>
    <row r="15" spans="1:15" ht="17.25" thickBot="1" x14ac:dyDescent="0.3">
      <c r="A15" s="34" t="s">
        <v>94</v>
      </c>
      <c r="B15" s="32">
        <v>42881</v>
      </c>
      <c r="C15" s="33">
        <v>3</v>
      </c>
      <c r="D15" s="33" t="s">
        <v>115</v>
      </c>
      <c r="E15" s="33" t="s">
        <v>25</v>
      </c>
      <c r="F15" s="53" t="s">
        <v>307</v>
      </c>
      <c r="G15" s="41" t="s">
        <v>84</v>
      </c>
      <c r="H15" s="49" t="s">
        <v>282</v>
      </c>
      <c r="J15" t="s">
        <v>537</v>
      </c>
      <c r="K15">
        <v>14</v>
      </c>
    </row>
    <row r="16" spans="1:15" ht="17.25" thickBot="1" x14ac:dyDescent="0.3">
      <c r="A16" s="34" t="s">
        <v>94</v>
      </c>
      <c r="B16" s="32">
        <v>42894</v>
      </c>
      <c r="C16" s="33">
        <v>5</v>
      </c>
      <c r="D16" s="33" t="s">
        <v>115</v>
      </c>
      <c r="E16" s="33" t="s">
        <v>25</v>
      </c>
      <c r="F16" s="53" t="s">
        <v>307</v>
      </c>
      <c r="G16" s="41" t="s">
        <v>84</v>
      </c>
      <c r="H16" s="49" t="s">
        <v>283</v>
      </c>
      <c r="J16" t="s">
        <v>622</v>
      </c>
      <c r="K16">
        <v>12</v>
      </c>
    </row>
    <row r="17" spans="1:11" ht="17.25" thickBot="1" x14ac:dyDescent="0.3">
      <c r="A17" s="34" t="s">
        <v>94</v>
      </c>
      <c r="B17" s="32">
        <v>42912</v>
      </c>
      <c r="C17" s="33">
        <v>1</v>
      </c>
      <c r="D17" s="33" t="s">
        <v>115</v>
      </c>
      <c r="E17" s="33" t="s">
        <v>25</v>
      </c>
      <c r="F17" s="53" t="s">
        <v>307</v>
      </c>
      <c r="G17" s="41" t="s">
        <v>84</v>
      </c>
      <c r="H17" s="49" t="s">
        <v>284</v>
      </c>
      <c r="J17" t="s">
        <v>543</v>
      </c>
      <c r="K17">
        <v>9</v>
      </c>
    </row>
    <row r="18" spans="1:11" ht="17.25" thickBot="1" x14ac:dyDescent="0.3">
      <c r="A18" s="34" t="s">
        <v>94</v>
      </c>
      <c r="B18" s="32">
        <v>42894</v>
      </c>
      <c r="C18" s="33">
        <v>1</v>
      </c>
      <c r="D18" s="33" t="s">
        <v>108</v>
      </c>
      <c r="E18" s="33" t="s">
        <v>68</v>
      </c>
      <c r="F18" s="53" t="s">
        <v>309</v>
      </c>
      <c r="G18" s="53" t="s">
        <v>324</v>
      </c>
      <c r="H18" s="49" t="s">
        <v>283</v>
      </c>
      <c r="J18" t="s">
        <v>623</v>
      </c>
      <c r="K18">
        <v>1</v>
      </c>
    </row>
    <row r="19" spans="1:11" ht="17.25" thickBot="1" x14ac:dyDescent="0.3">
      <c r="A19" s="34" t="s">
        <v>94</v>
      </c>
      <c r="B19" s="32">
        <v>42894</v>
      </c>
      <c r="C19" s="33">
        <v>1</v>
      </c>
      <c r="D19" s="33" t="s">
        <v>108</v>
      </c>
      <c r="E19" s="33" t="s">
        <v>45</v>
      </c>
      <c r="F19" s="53" t="s">
        <v>309</v>
      </c>
      <c r="G19" s="41" t="s">
        <v>87</v>
      </c>
      <c r="H19" s="49" t="s">
        <v>283</v>
      </c>
      <c r="J19" t="s">
        <v>624</v>
      </c>
      <c r="K19">
        <v>1</v>
      </c>
    </row>
    <row r="20" spans="1:11" ht="17.25" thickBot="1" x14ac:dyDescent="0.3">
      <c r="A20" s="34" t="s">
        <v>94</v>
      </c>
      <c r="B20" s="32">
        <v>42857</v>
      </c>
      <c r="C20" s="33">
        <v>16</v>
      </c>
      <c r="D20" s="33" t="s">
        <v>104</v>
      </c>
      <c r="E20" s="33" t="s">
        <v>27</v>
      </c>
      <c r="F20" s="53" t="s">
        <v>307</v>
      </c>
      <c r="G20" s="41" t="s">
        <v>82</v>
      </c>
      <c r="H20" s="49" t="s">
        <v>273</v>
      </c>
      <c r="J20" t="s">
        <v>597</v>
      </c>
      <c r="K20">
        <v>17</v>
      </c>
    </row>
    <row r="21" spans="1:11" ht="17.25" thickBot="1" x14ac:dyDescent="0.3">
      <c r="A21" s="34" t="s">
        <v>116</v>
      </c>
      <c r="B21" s="32">
        <v>42881</v>
      </c>
      <c r="C21" s="33">
        <v>1</v>
      </c>
      <c r="D21" s="33" t="s">
        <v>104</v>
      </c>
      <c r="E21" s="33" t="s">
        <v>27</v>
      </c>
      <c r="F21" s="53" t="s">
        <v>307</v>
      </c>
      <c r="G21" s="41" t="s">
        <v>82</v>
      </c>
      <c r="H21" s="49" t="s">
        <v>282</v>
      </c>
      <c r="J21" t="s">
        <v>552</v>
      </c>
      <c r="K21">
        <v>3</v>
      </c>
    </row>
    <row r="22" spans="1:11" ht="17.25" thickBot="1" x14ac:dyDescent="0.3">
      <c r="A22" s="34" t="s">
        <v>116</v>
      </c>
      <c r="B22" s="32">
        <v>42912</v>
      </c>
      <c r="C22" s="33">
        <v>3</v>
      </c>
      <c r="D22" s="33" t="s">
        <v>115</v>
      </c>
      <c r="E22" s="33" t="s">
        <v>25</v>
      </c>
      <c r="F22" s="53" t="s">
        <v>307</v>
      </c>
      <c r="G22" s="41" t="s">
        <v>88</v>
      </c>
      <c r="H22" s="49" t="s">
        <v>284</v>
      </c>
      <c r="J22" t="s">
        <v>598</v>
      </c>
      <c r="K22">
        <v>1</v>
      </c>
    </row>
    <row r="23" spans="1:11" ht="17.25" thickBot="1" x14ac:dyDescent="0.3">
      <c r="A23" s="34" t="s">
        <v>105</v>
      </c>
      <c r="B23" s="32">
        <v>42894</v>
      </c>
      <c r="C23" s="33">
        <v>1</v>
      </c>
      <c r="D23" s="33" t="s">
        <v>117</v>
      </c>
      <c r="E23" s="33" t="s">
        <v>16</v>
      </c>
      <c r="F23" s="53" t="s">
        <v>310</v>
      </c>
      <c r="G23" s="41" t="s">
        <v>85</v>
      </c>
      <c r="H23" s="49" t="s">
        <v>283</v>
      </c>
      <c r="J23" t="s">
        <v>625</v>
      </c>
      <c r="K23">
        <v>1</v>
      </c>
    </row>
    <row r="24" spans="1:11" ht="17.25" thickBot="1" x14ac:dyDescent="0.3">
      <c r="A24" s="34" t="s">
        <v>94</v>
      </c>
      <c r="B24" s="32">
        <v>42857</v>
      </c>
      <c r="C24" s="33">
        <v>1</v>
      </c>
      <c r="D24" s="33" t="s">
        <v>103</v>
      </c>
      <c r="E24" s="33" t="s">
        <v>64</v>
      </c>
      <c r="F24" s="53" t="s">
        <v>302</v>
      </c>
      <c r="G24" s="34"/>
      <c r="H24" s="49" t="s">
        <v>273</v>
      </c>
      <c r="J24" t="s">
        <v>626</v>
      </c>
      <c r="K24">
        <v>2</v>
      </c>
    </row>
    <row r="25" spans="1:11" ht="17.25" thickBot="1" x14ac:dyDescent="0.3">
      <c r="A25" s="34" t="s">
        <v>94</v>
      </c>
      <c r="B25" s="35">
        <v>42857</v>
      </c>
      <c r="C25" s="36">
        <v>2</v>
      </c>
      <c r="D25" s="37" t="s">
        <v>99</v>
      </c>
      <c r="E25" s="36" t="s">
        <v>113</v>
      </c>
      <c r="F25" s="53" t="s">
        <v>299</v>
      </c>
      <c r="G25" s="34"/>
      <c r="H25" s="49" t="s">
        <v>273</v>
      </c>
      <c r="J25" t="s">
        <v>606</v>
      </c>
      <c r="K25">
        <v>41</v>
      </c>
    </row>
    <row r="26" spans="1:11" ht="17.25" thickBot="1" x14ac:dyDescent="0.3">
      <c r="A26" s="34" t="s">
        <v>116</v>
      </c>
      <c r="B26" s="35">
        <v>42832</v>
      </c>
      <c r="C26" s="36">
        <v>25</v>
      </c>
      <c r="D26" s="37" t="s">
        <v>119</v>
      </c>
      <c r="E26" s="36" t="s">
        <v>120</v>
      </c>
      <c r="F26" s="53" t="s">
        <v>299</v>
      </c>
      <c r="G26" s="34"/>
      <c r="H26" s="49" t="s">
        <v>271</v>
      </c>
      <c r="J26" t="s">
        <v>560</v>
      </c>
      <c r="K26">
        <v>7</v>
      </c>
    </row>
    <row r="27" spans="1:11" ht="17.25" thickBot="1" x14ac:dyDescent="0.3">
      <c r="A27" s="34" t="s">
        <v>101</v>
      </c>
      <c r="B27" s="35">
        <v>42842</v>
      </c>
      <c r="C27" s="36">
        <v>8</v>
      </c>
      <c r="D27" s="37" t="s">
        <v>8</v>
      </c>
      <c r="E27" s="36" t="s">
        <v>10</v>
      </c>
      <c r="F27" s="53" t="s">
        <v>299</v>
      </c>
      <c r="G27" s="34"/>
      <c r="H27" s="49" t="s">
        <v>272</v>
      </c>
      <c r="J27" t="s">
        <v>607</v>
      </c>
      <c r="K27">
        <v>11</v>
      </c>
    </row>
    <row r="28" spans="1:11" ht="17.25" thickBot="1" x14ac:dyDescent="0.3">
      <c r="A28" s="34" t="s">
        <v>94</v>
      </c>
      <c r="B28" s="35">
        <v>42857</v>
      </c>
      <c r="C28" s="36">
        <v>7</v>
      </c>
      <c r="D28" s="37" t="s">
        <v>99</v>
      </c>
      <c r="E28" s="36" t="s">
        <v>114</v>
      </c>
      <c r="F28" s="53" t="s">
        <v>299</v>
      </c>
      <c r="G28" s="34"/>
      <c r="H28" s="49" t="s">
        <v>273</v>
      </c>
      <c r="J28" t="s">
        <v>562</v>
      </c>
      <c r="K28">
        <v>360</v>
      </c>
    </row>
    <row r="29" spans="1:11" ht="17.25" thickBot="1" x14ac:dyDescent="0.3">
      <c r="A29" s="34" t="s">
        <v>94</v>
      </c>
      <c r="B29" s="32">
        <v>42881</v>
      </c>
      <c r="C29" s="33">
        <v>1</v>
      </c>
      <c r="D29" s="33" t="s">
        <v>0</v>
      </c>
      <c r="E29" s="33" t="s">
        <v>58</v>
      </c>
      <c r="F29" s="53" t="s">
        <v>299</v>
      </c>
      <c r="G29" s="34"/>
      <c r="H29" s="49" t="s">
        <v>282</v>
      </c>
      <c r="J29" t="s">
        <v>627</v>
      </c>
      <c r="K29">
        <v>1</v>
      </c>
    </row>
    <row r="30" spans="1:11" ht="17.25" thickBot="1" x14ac:dyDescent="0.3">
      <c r="A30" s="34" t="s">
        <v>94</v>
      </c>
      <c r="B30" s="35">
        <v>42857</v>
      </c>
      <c r="C30" s="36">
        <v>6</v>
      </c>
      <c r="D30" s="37" t="s">
        <v>99</v>
      </c>
      <c r="E30" s="36" t="s">
        <v>112</v>
      </c>
      <c r="F30" s="53" t="s">
        <v>299</v>
      </c>
      <c r="G30" s="34"/>
      <c r="H30" s="49" t="s">
        <v>273</v>
      </c>
      <c r="J30" t="s">
        <v>610</v>
      </c>
      <c r="K30">
        <v>1</v>
      </c>
    </row>
    <row r="31" spans="1:11" ht="17.25" thickBot="1" x14ac:dyDescent="0.3">
      <c r="A31" s="34" t="s">
        <v>94</v>
      </c>
      <c r="B31" s="32">
        <v>42867</v>
      </c>
      <c r="C31" s="33">
        <v>1</v>
      </c>
      <c r="D31" s="33" t="s">
        <v>0</v>
      </c>
      <c r="E31" s="33" t="s">
        <v>65</v>
      </c>
      <c r="F31" s="53" t="s">
        <v>299</v>
      </c>
      <c r="G31" s="34"/>
      <c r="H31" s="49" t="s">
        <v>281</v>
      </c>
      <c r="J31" t="s">
        <v>628</v>
      </c>
      <c r="K31">
        <v>1</v>
      </c>
    </row>
    <row r="32" spans="1:11" ht="17.25" thickBot="1" x14ac:dyDescent="0.3">
      <c r="A32" s="34" t="s">
        <v>94</v>
      </c>
      <c r="B32" s="32">
        <v>42894</v>
      </c>
      <c r="C32" s="33">
        <v>8</v>
      </c>
      <c r="D32" s="33" t="s">
        <v>0</v>
      </c>
      <c r="E32" s="33" t="s">
        <v>60</v>
      </c>
      <c r="F32" s="53" t="s">
        <v>299</v>
      </c>
      <c r="G32" s="34"/>
      <c r="H32" s="49" t="s">
        <v>283</v>
      </c>
      <c r="J32" t="s">
        <v>566</v>
      </c>
      <c r="K32">
        <v>2</v>
      </c>
    </row>
    <row r="33" spans="1:25" ht="17.25" thickBot="1" x14ac:dyDescent="0.3">
      <c r="A33" s="34" t="s">
        <v>94</v>
      </c>
      <c r="B33" s="32">
        <v>42912</v>
      </c>
      <c r="C33" s="33">
        <v>3</v>
      </c>
      <c r="D33" s="33" t="s">
        <v>0</v>
      </c>
      <c r="E33" s="33" t="s">
        <v>60</v>
      </c>
      <c r="F33" s="53" t="s">
        <v>299</v>
      </c>
      <c r="G33" s="34"/>
      <c r="H33" s="49" t="s">
        <v>284</v>
      </c>
      <c r="J33" t="s">
        <v>629</v>
      </c>
      <c r="K33">
        <v>1</v>
      </c>
    </row>
    <row r="34" spans="1:25" ht="17.25" thickBot="1" x14ac:dyDescent="0.3">
      <c r="A34" s="34" t="s">
        <v>116</v>
      </c>
      <c r="B34" s="35">
        <v>42832</v>
      </c>
      <c r="C34" s="36">
        <v>8</v>
      </c>
      <c r="D34" s="37" t="s">
        <v>119</v>
      </c>
      <c r="E34" s="36" t="s">
        <v>1</v>
      </c>
      <c r="F34" s="53" t="s">
        <v>299</v>
      </c>
      <c r="G34" s="34"/>
      <c r="H34" s="49" t="s">
        <v>271</v>
      </c>
      <c r="J34" t="s">
        <v>602</v>
      </c>
      <c r="K34">
        <v>1</v>
      </c>
    </row>
    <row r="35" spans="1:25" ht="17.25" thickBot="1" x14ac:dyDescent="0.3">
      <c r="A35" s="34" t="s">
        <v>96</v>
      </c>
      <c r="B35" s="35">
        <v>42842</v>
      </c>
      <c r="C35" s="36">
        <v>216</v>
      </c>
      <c r="D35" s="37" t="s">
        <v>97</v>
      </c>
      <c r="E35" s="36" t="s">
        <v>98</v>
      </c>
      <c r="F35" s="53" t="s">
        <v>299</v>
      </c>
      <c r="G35" s="34"/>
      <c r="H35" s="49" t="s">
        <v>272</v>
      </c>
      <c r="J35" t="s">
        <v>576</v>
      </c>
      <c r="K35">
        <v>1</v>
      </c>
      <c r="S35" s="68">
        <f>SUM(V39:V63)</f>
        <v>0.39249950426333541</v>
      </c>
      <c r="T35" s="67" t="s">
        <v>515</v>
      </c>
      <c r="U35" s="67"/>
      <c r="V35" s="67"/>
    </row>
    <row r="36" spans="1:25" x14ac:dyDescent="0.25">
      <c r="A36" s="34" t="s">
        <v>107</v>
      </c>
      <c r="B36" s="66">
        <v>42857</v>
      </c>
      <c r="C36" s="63">
        <v>3</v>
      </c>
      <c r="D36" s="43" t="s">
        <v>109</v>
      </c>
      <c r="E36" s="63" t="s">
        <v>110</v>
      </c>
      <c r="F36" s="53" t="s">
        <v>299</v>
      </c>
      <c r="G36" s="34"/>
      <c r="H36" s="49" t="s">
        <v>273</v>
      </c>
      <c r="S36" s="68">
        <f>1-S35</f>
        <v>0.60750049573666454</v>
      </c>
      <c r="T36" s="67" t="s">
        <v>516</v>
      </c>
      <c r="U36" s="67"/>
      <c r="V36" s="67"/>
    </row>
    <row r="37" spans="1:25" x14ac:dyDescent="0.25">
      <c r="A37" s="34" t="s">
        <v>93</v>
      </c>
      <c r="B37" s="38">
        <v>42812</v>
      </c>
      <c r="C37" s="39">
        <v>2</v>
      </c>
      <c r="D37" s="42" t="s">
        <v>0</v>
      </c>
      <c r="E37" s="39" t="s">
        <v>17</v>
      </c>
      <c r="F37" s="53" t="s">
        <v>299</v>
      </c>
      <c r="G37" s="34"/>
      <c r="H37" s="49" t="s">
        <v>270</v>
      </c>
      <c r="J37" s="67" t="s">
        <v>685</v>
      </c>
      <c r="K37" s="67"/>
      <c r="L37" s="67"/>
      <c r="M37" s="67"/>
      <c r="N37" s="67"/>
      <c r="P37" s="67" t="s">
        <v>511</v>
      </c>
      <c r="Q37" s="67"/>
      <c r="R37" s="67">
        <f>SUM(N39:N63)</f>
        <v>-1.5603320905151585</v>
      </c>
      <c r="S37" s="67" t="s">
        <v>513</v>
      </c>
      <c r="T37" s="67"/>
      <c r="U37" s="67"/>
      <c r="V37" s="67"/>
      <c r="W37" s="67"/>
      <c r="X37" s="67"/>
      <c r="Y37" s="67"/>
    </row>
    <row r="38" spans="1:25" x14ac:dyDescent="0.25">
      <c r="A38" s="34" t="s">
        <v>94</v>
      </c>
      <c r="B38" s="38">
        <v>42867</v>
      </c>
      <c r="C38" s="39">
        <v>1</v>
      </c>
      <c r="D38" s="42" t="s">
        <v>0</v>
      </c>
      <c r="E38" s="39" t="s">
        <v>17</v>
      </c>
      <c r="F38" s="53" t="s">
        <v>299</v>
      </c>
      <c r="G38" s="34"/>
      <c r="H38" s="49" t="s">
        <v>281</v>
      </c>
      <c r="J38" s="67" t="s">
        <v>506</v>
      </c>
      <c r="K38" s="67" t="s">
        <v>507</v>
      </c>
      <c r="L38" s="67" t="s">
        <v>508</v>
      </c>
      <c r="M38" s="67" t="s">
        <v>509</v>
      </c>
      <c r="N38" s="67" t="s">
        <v>510</v>
      </c>
      <c r="P38" s="67" t="s">
        <v>512</v>
      </c>
      <c r="Q38" s="67"/>
      <c r="R38" s="67">
        <f>R37*(-1)</f>
        <v>1.5603320905151585</v>
      </c>
      <c r="S38" s="67" t="s">
        <v>506</v>
      </c>
      <c r="T38" s="67" t="s">
        <v>507</v>
      </c>
      <c r="U38" s="67" t="s">
        <v>508</v>
      </c>
      <c r="V38" s="67" t="s">
        <v>514</v>
      </c>
      <c r="W38" s="67"/>
      <c r="X38" s="67"/>
      <c r="Y38" s="67"/>
    </row>
    <row r="39" spans="1:25" x14ac:dyDescent="0.25">
      <c r="A39" s="34" t="s">
        <v>101</v>
      </c>
      <c r="B39" s="38">
        <v>42881</v>
      </c>
      <c r="C39" s="39">
        <v>1</v>
      </c>
      <c r="D39" s="42" t="s">
        <v>0</v>
      </c>
      <c r="E39" s="39" t="s">
        <v>17</v>
      </c>
      <c r="F39" s="53" t="s">
        <v>299</v>
      </c>
      <c r="G39" s="34"/>
      <c r="H39" s="49" t="s">
        <v>282</v>
      </c>
      <c r="J39" t="s">
        <v>393</v>
      </c>
      <c r="K39">
        <v>4</v>
      </c>
      <c r="L39" s="67">
        <f>K39/492</f>
        <v>8.130081300813009E-3</v>
      </c>
      <c r="M39" s="67">
        <f>LN(L39)</f>
        <v>-4.8121843553724171</v>
      </c>
      <c r="N39" s="67">
        <f>L39*M39</f>
        <v>-3.912345004367819E-2</v>
      </c>
      <c r="P39" t="s">
        <v>681</v>
      </c>
      <c r="Q39">
        <f>R38/LOG(25)</f>
        <v>1.1161652723548443</v>
      </c>
      <c r="S39" t="s">
        <v>393</v>
      </c>
      <c r="T39">
        <v>4</v>
      </c>
      <c r="U39" s="68">
        <f>T39/492</f>
        <v>8.130081300813009E-3</v>
      </c>
      <c r="V39" s="74">
        <f>U39*U39</f>
        <v>6.6098221957829344E-5</v>
      </c>
      <c r="W39" s="67"/>
      <c r="X39" s="67"/>
      <c r="Y39" s="67"/>
    </row>
    <row r="40" spans="1:25" x14ac:dyDescent="0.25">
      <c r="A40" s="34" t="s">
        <v>101</v>
      </c>
      <c r="B40" s="38">
        <v>42894</v>
      </c>
      <c r="C40" s="40">
        <v>126</v>
      </c>
      <c r="D40" s="42" t="s">
        <v>0</v>
      </c>
      <c r="E40" s="40" t="s">
        <v>17</v>
      </c>
      <c r="F40" s="53" t="s">
        <v>299</v>
      </c>
      <c r="G40" s="34"/>
      <c r="H40" s="49" t="s">
        <v>283</v>
      </c>
      <c r="J40" t="s">
        <v>419</v>
      </c>
      <c r="K40">
        <v>1</v>
      </c>
      <c r="L40" s="67">
        <f t="shared" ref="L40:L63" si="0">K40/492</f>
        <v>2.0325203252032522E-3</v>
      </c>
      <c r="M40" s="67">
        <f>LN(L40)</f>
        <v>-6.1984787164923079</v>
      </c>
      <c r="N40" s="67">
        <f>L40*M40</f>
        <v>-1.2598533976610383E-2</v>
      </c>
      <c r="S40" t="s">
        <v>419</v>
      </c>
      <c r="T40">
        <v>1</v>
      </c>
      <c r="U40" s="68">
        <f t="shared" ref="U40:U63" si="1">T40/492</f>
        <v>2.0325203252032522E-3</v>
      </c>
      <c r="V40" s="74">
        <f t="shared" ref="V40:V63" si="2">U40*U40</f>
        <v>4.131138872364334E-6</v>
      </c>
      <c r="W40" s="67"/>
      <c r="X40" s="67"/>
      <c r="Y40" s="67"/>
    </row>
    <row r="41" spans="1:25" x14ac:dyDescent="0.25">
      <c r="A41" s="34" t="s">
        <v>94</v>
      </c>
      <c r="B41" s="38">
        <v>42912</v>
      </c>
      <c r="C41" s="39">
        <v>3</v>
      </c>
      <c r="D41" s="42" t="s">
        <v>0</v>
      </c>
      <c r="E41" s="39" t="s">
        <v>17</v>
      </c>
      <c r="F41" s="53" t="s">
        <v>299</v>
      </c>
      <c r="G41" s="34"/>
      <c r="H41" s="49" t="s">
        <v>284</v>
      </c>
      <c r="J41" t="s">
        <v>772</v>
      </c>
      <c r="K41">
        <v>60</v>
      </c>
      <c r="L41" s="67">
        <f t="shared" si="0"/>
        <v>0.12195121951219512</v>
      </c>
      <c r="M41" s="67">
        <f>LN(L41)</f>
        <v>-2.1041341542702074</v>
      </c>
      <c r="N41" s="67">
        <f>L41*M41</f>
        <v>-0.25660172613051307</v>
      </c>
      <c r="S41" t="s">
        <v>772</v>
      </c>
      <c r="T41">
        <v>60</v>
      </c>
      <c r="U41" s="68">
        <f t="shared" si="1"/>
        <v>0.12195121951219512</v>
      </c>
      <c r="V41" s="74">
        <f t="shared" si="2"/>
        <v>1.4872099940511599E-2</v>
      </c>
      <c r="W41" s="67"/>
      <c r="X41" s="67"/>
      <c r="Y41" s="67"/>
    </row>
    <row r="42" spans="1:25" x14ac:dyDescent="0.25">
      <c r="A42" s="34" t="s">
        <v>94</v>
      </c>
      <c r="B42" s="38">
        <v>42912</v>
      </c>
      <c r="C42" s="39">
        <v>1</v>
      </c>
      <c r="D42" s="42" t="s">
        <v>0</v>
      </c>
      <c r="E42" s="39" t="s">
        <v>55</v>
      </c>
      <c r="F42" s="53" t="s">
        <v>303</v>
      </c>
      <c r="G42" s="34"/>
      <c r="H42" s="49" t="s">
        <v>284</v>
      </c>
      <c r="J42" t="s">
        <v>582</v>
      </c>
      <c r="K42">
        <v>1</v>
      </c>
      <c r="L42" s="67">
        <f t="shared" si="0"/>
        <v>2.0325203252032522E-3</v>
      </c>
      <c r="M42" s="67">
        <f t="shared" ref="M42:M63" si="3">LN(L42)</f>
        <v>-6.1984787164923079</v>
      </c>
      <c r="N42" s="67">
        <f t="shared" ref="N42:N63" si="4">L42*M42</f>
        <v>-1.2598533976610383E-2</v>
      </c>
      <c r="S42" t="s">
        <v>582</v>
      </c>
      <c r="T42">
        <v>1</v>
      </c>
      <c r="U42" s="68">
        <f t="shared" si="1"/>
        <v>2.0325203252032522E-3</v>
      </c>
      <c r="V42" s="74">
        <f t="shared" si="2"/>
        <v>4.131138872364334E-6</v>
      </c>
      <c r="W42" s="67"/>
      <c r="X42" s="67"/>
      <c r="Y42" s="67"/>
    </row>
    <row r="43" spans="1:25" x14ac:dyDescent="0.25">
      <c r="A43" s="34" t="s">
        <v>94</v>
      </c>
      <c r="B43" s="38">
        <v>42867</v>
      </c>
      <c r="C43" s="39">
        <v>1</v>
      </c>
      <c r="D43" s="42" t="s">
        <v>0</v>
      </c>
      <c r="E43" s="39" t="s">
        <v>61</v>
      </c>
      <c r="F43" s="53" t="s">
        <v>299</v>
      </c>
      <c r="G43" s="34"/>
      <c r="H43" s="49" t="s">
        <v>281</v>
      </c>
      <c r="J43" t="s">
        <v>332</v>
      </c>
      <c r="K43">
        <v>14</v>
      </c>
      <c r="L43" s="67">
        <f t="shared" si="0"/>
        <v>2.8455284552845527E-2</v>
      </c>
      <c r="M43" s="67">
        <f t="shared" si="3"/>
        <v>-3.5594213868770495</v>
      </c>
      <c r="N43" s="67">
        <f t="shared" si="4"/>
        <v>-0.10128434840707051</v>
      </c>
      <c r="S43" t="s">
        <v>332</v>
      </c>
      <c r="T43">
        <v>14</v>
      </c>
      <c r="U43" s="68">
        <f t="shared" si="1"/>
        <v>2.8455284552845527E-2</v>
      </c>
      <c r="V43" s="74">
        <f t="shared" si="2"/>
        <v>8.0970321898340926E-4</v>
      </c>
    </row>
    <row r="44" spans="1:25" x14ac:dyDescent="0.25">
      <c r="A44" s="34" t="s">
        <v>94</v>
      </c>
      <c r="B44" s="38">
        <v>42912</v>
      </c>
      <c r="C44" s="40">
        <v>1</v>
      </c>
      <c r="D44" s="42" t="s">
        <v>0</v>
      </c>
      <c r="E44" s="40" t="s">
        <v>33</v>
      </c>
      <c r="F44" s="53" t="s">
        <v>313</v>
      </c>
      <c r="G44" s="34"/>
      <c r="H44" s="49" t="s">
        <v>284</v>
      </c>
      <c r="J44" t="s">
        <v>622</v>
      </c>
      <c r="K44">
        <v>12</v>
      </c>
      <c r="L44" s="67">
        <f t="shared" si="0"/>
        <v>2.4390243902439025E-2</v>
      </c>
      <c r="M44" s="67">
        <f t="shared" si="3"/>
        <v>-3.713572066704308</v>
      </c>
      <c r="N44" s="67">
        <f t="shared" si="4"/>
        <v>-9.057492845620263E-2</v>
      </c>
      <c r="S44" t="s">
        <v>622</v>
      </c>
      <c r="T44">
        <v>12</v>
      </c>
      <c r="U44" s="68">
        <f t="shared" si="1"/>
        <v>2.4390243902439025E-2</v>
      </c>
      <c r="V44" s="74">
        <f t="shared" si="2"/>
        <v>5.9488399762046404E-4</v>
      </c>
    </row>
    <row r="45" spans="1:25" ht="17.25" thickBot="1" x14ac:dyDescent="0.3">
      <c r="A45" s="34" t="s">
        <v>116</v>
      </c>
      <c r="B45" s="32">
        <v>42857</v>
      </c>
      <c r="C45" s="69">
        <v>1</v>
      </c>
      <c r="D45" s="43" t="s">
        <v>89</v>
      </c>
      <c r="E45" s="69" t="s">
        <v>90</v>
      </c>
      <c r="F45" s="53" t="s">
        <v>310</v>
      </c>
      <c r="G45" s="34"/>
      <c r="H45" s="49" t="s">
        <v>273</v>
      </c>
      <c r="J45" t="s">
        <v>442</v>
      </c>
      <c r="K45">
        <v>9</v>
      </c>
      <c r="L45" s="67">
        <f t="shared" si="0"/>
        <v>1.8292682926829267E-2</v>
      </c>
      <c r="M45" s="67">
        <f t="shared" si="3"/>
        <v>-4.0012541391560887</v>
      </c>
      <c r="N45" s="67">
        <f t="shared" si="4"/>
        <v>-7.3193673277245519E-2</v>
      </c>
      <c r="S45" t="s">
        <v>442</v>
      </c>
      <c r="T45">
        <v>9</v>
      </c>
      <c r="U45" s="68">
        <f t="shared" si="1"/>
        <v>1.8292682926829267E-2</v>
      </c>
      <c r="V45" s="74">
        <f t="shared" si="2"/>
        <v>3.3462224866151095E-4</v>
      </c>
    </row>
    <row r="46" spans="1:25" ht="17.25" thickBot="1" x14ac:dyDescent="0.3">
      <c r="A46" s="34" t="s">
        <v>116</v>
      </c>
      <c r="B46" s="32">
        <v>42894</v>
      </c>
      <c r="C46" s="69">
        <v>1</v>
      </c>
      <c r="D46" s="43" t="s">
        <v>89</v>
      </c>
      <c r="E46" s="69" t="s">
        <v>90</v>
      </c>
      <c r="F46" s="53" t="s">
        <v>310</v>
      </c>
      <c r="G46" s="34"/>
      <c r="H46" s="49" t="s">
        <v>283</v>
      </c>
      <c r="J46" t="s">
        <v>471</v>
      </c>
      <c r="K46">
        <v>1</v>
      </c>
      <c r="L46" s="67">
        <f t="shared" si="0"/>
        <v>2.0325203252032522E-3</v>
      </c>
      <c r="M46" s="67">
        <f t="shared" si="3"/>
        <v>-6.1984787164923079</v>
      </c>
      <c r="N46" s="67">
        <f t="shared" si="4"/>
        <v>-1.2598533976610383E-2</v>
      </c>
      <c r="S46" t="s">
        <v>471</v>
      </c>
      <c r="T46">
        <v>1</v>
      </c>
      <c r="U46" s="68">
        <f t="shared" si="1"/>
        <v>2.0325203252032522E-3</v>
      </c>
      <c r="V46" s="74">
        <f t="shared" si="2"/>
        <v>4.131138872364334E-6</v>
      </c>
    </row>
    <row r="47" spans="1:25" x14ac:dyDescent="0.25">
      <c r="A47" s="34" t="s">
        <v>105</v>
      </c>
      <c r="B47" s="38">
        <v>42881</v>
      </c>
      <c r="C47" s="39">
        <v>1</v>
      </c>
      <c r="D47" s="42" t="s">
        <v>108</v>
      </c>
      <c r="E47" s="39" t="s">
        <v>67</v>
      </c>
      <c r="F47" s="53" t="s">
        <v>309</v>
      </c>
      <c r="G47" s="34"/>
      <c r="H47" s="49" t="s">
        <v>282</v>
      </c>
      <c r="J47" t="s">
        <v>383</v>
      </c>
      <c r="K47">
        <v>1</v>
      </c>
      <c r="L47" s="67">
        <f t="shared" si="0"/>
        <v>2.0325203252032522E-3</v>
      </c>
      <c r="M47" s="67">
        <f t="shared" si="3"/>
        <v>-6.1984787164923079</v>
      </c>
      <c r="N47" s="67">
        <f t="shared" si="4"/>
        <v>-1.2598533976610383E-2</v>
      </c>
      <c r="S47" t="s">
        <v>383</v>
      </c>
      <c r="T47">
        <v>1</v>
      </c>
      <c r="U47" s="68">
        <f t="shared" si="1"/>
        <v>2.0325203252032522E-3</v>
      </c>
      <c r="V47" s="74">
        <f t="shared" si="2"/>
        <v>4.131138872364334E-6</v>
      </c>
    </row>
    <row r="48" spans="1:25" x14ac:dyDescent="0.25">
      <c r="A48" s="34" t="s">
        <v>107</v>
      </c>
      <c r="B48" s="38">
        <v>42857</v>
      </c>
      <c r="C48" s="39">
        <v>1</v>
      </c>
      <c r="D48" s="42" t="s">
        <v>108</v>
      </c>
      <c r="E48" s="39" t="s">
        <v>62</v>
      </c>
      <c r="F48" s="53" t="s">
        <v>309</v>
      </c>
      <c r="G48" s="34"/>
      <c r="H48" s="49" t="s">
        <v>273</v>
      </c>
      <c r="J48" t="s">
        <v>451</v>
      </c>
      <c r="K48">
        <v>17</v>
      </c>
      <c r="L48" s="67">
        <f t="shared" si="0"/>
        <v>3.4552845528455285E-2</v>
      </c>
      <c r="M48" s="67">
        <f t="shared" si="3"/>
        <v>-3.3652653724360921</v>
      </c>
      <c r="N48" s="67">
        <f t="shared" si="4"/>
        <v>-0.11627949457604383</v>
      </c>
      <c r="S48" t="s">
        <v>451</v>
      </c>
      <c r="T48">
        <v>17</v>
      </c>
      <c r="U48" s="68">
        <f t="shared" si="1"/>
        <v>3.4552845528455285E-2</v>
      </c>
      <c r="V48" s="74">
        <f t="shared" si="2"/>
        <v>1.1938991341132923E-3</v>
      </c>
    </row>
    <row r="49" spans="1:22" x14ac:dyDescent="0.25">
      <c r="A49" s="34" t="s">
        <v>116</v>
      </c>
      <c r="B49" s="38">
        <v>42867</v>
      </c>
      <c r="C49" s="39">
        <v>1</v>
      </c>
      <c r="D49" s="42" t="s">
        <v>0</v>
      </c>
      <c r="E49" s="39" t="s">
        <v>66</v>
      </c>
      <c r="F49" s="53" t="s">
        <v>309</v>
      </c>
      <c r="G49" s="34"/>
      <c r="H49" s="49" t="s">
        <v>281</v>
      </c>
      <c r="J49" t="s">
        <v>443</v>
      </c>
      <c r="K49">
        <v>3</v>
      </c>
      <c r="L49" s="67">
        <f t="shared" si="0"/>
        <v>6.0975609756097563E-3</v>
      </c>
      <c r="M49" s="67">
        <f t="shared" si="3"/>
        <v>-5.0998664278241987</v>
      </c>
      <c r="N49" s="67">
        <f t="shared" si="4"/>
        <v>-3.1096746511123163E-2</v>
      </c>
      <c r="S49" t="s">
        <v>443</v>
      </c>
      <c r="T49">
        <v>3</v>
      </c>
      <c r="U49" s="68">
        <f t="shared" si="1"/>
        <v>6.0975609756097563E-3</v>
      </c>
      <c r="V49" s="74">
        <f t="shared" si="2"/>
        <v>3.7180249851279002E-5</v>
      </c>
    </row>
    <row r="50" spans="1:22" x14ac:dyDescent="0.25">
      <c r="A50" s="34"/>
      <c r="B50" s="34"/>
      <c r="C50" s="34"/>
      <c r="D50" s="34"/>
      <c r="E50" s="34"/>
      <c r="F50" s="34"/>
      <c r="G50" s="34"/>
      <c r="H50" s="34"/>
      <c r="J50" t="s">
        <v>433</v>
      </c>
      <c r="K50">
        <v>1</v>
      </c>
      <c r="L50" s="67">
        <f t="shared" si="0"/>
        <v>2.0325203252032522E-3</v>
      </c>
      <c r="M50" s="67">
        <f t="shared" si="3"/>
        <v>-6.1984787164923079</v>
      </c>
      <c r="N50" s="67">
        <f t="shared" si="4"/>
        <v>-1.2598533976610383E-2</v>
      </c>
      <c r="S50" t="s">
        <v>433</v>
      </c>
      <c r="T50">
        <v>1</v>
      </c>
      <c r="U50" s="68">
        <f t="shared" si="1"/>
        <v>2.0325203252032522E-3</v>
      </c>
      <c r="V50" s="74">
        <f t="shared" si="2"/>
        <v>4.131138872364334E-6</v>
      </c>
    </row>
    <row r="51" spans="1:22" x14ac:dyDescent="0.25">
      <c r="A51" s="34"/>
      <c r="B51" s="34"/>
      <c r="C51" s="34"/>
      <c r="D51" s="34"/>
      <c r="E51" s="34"/>
      <c r="F51" s="34"/>
      <c r="G51" s="34"/>
      <c r="H51" s="34"/>
      <c r="J51" t="s">
        <v>625</v>
      </c>
      <c r="K51">
        <v>1</v>
      </c>
      <c r="L51" s="67">
        <f t="shared" si="0"/>
        <v>2.0325203252032522E-3</v>
      </c>
      <c r="M51" s="67">
        <f t="shared" si="3"/>
        <v>-6.1984787164923079</v>
      </c>
      <c r="N51" s="67">
        <f t="shared" si="4"/>
        <v>-1.2598533976610383E-2</v>
      </c>
      <c r="S51" t="s">
        <v>625</v>
      </c>
      <c r="T51">
        <v>1</v>
      </c>
      <c r="U51" s="68">
        <f t="shared" si="1"/>
        <v>2.0325203252032522E-3</v>
      </c>
      <c r="V51" s="74">
        <f t="shared" si="2"/>
        <v>4.131138872364334E-6</v>
      </c>
    </row>
    <row r="52" spans="1:22" x14ac:dyDescent="0.25">
      <c r="J52" t="s">
        <v>626</v>
      </c>
      <c r="K52">
        <v>2</v>
      </c>
      <c r="L52" s="67">
        <f t="shared" si="0"/>
        <v>4.0650406504065045E-3</v>
      </c>
      <c r="M52" s="67">
        <f t="shared" si="3"/>
        <v>-5.5053315359323625</v>
      </c>
      <c r="N52" s="67">
        <f t="shared" si="4"/>
        <v>-2.2379396487529932E-2</v>
      </c>
      <c r="S52" t="s">
        <v>626</v>
      </c>
      <c r="T52">
        <v>2</v>
      </c>
      <c r="U52" s="68">
        <f t="shared" si="1"/>
        <v>4.0650406504065045E-3</v>
      </c>
      <c r="V52" s="74">
        <f t="shared" si="2"/>
        <v>1.6524555489457336E-5</v>
      </c>
    </row>
    <row r="53" spans="1:22" x14ac:dyDescent="0.25">
      <c r="J53" t="s">
        <v>396</v>
      </c>
      <c r="K53">
        <v>41</v>
      </c>
      <c r="L53" s="67">
        <f t="shared" si="0"/>
        <v>8.3333333333333329E-2</v>
      </c>
      <c r="M53" s="67">
        <f t="shared" si="3"/>
        <v>-2.4849066497880004</v>
      </c>
      <c r="N53" s="67">
        <f t="shared" si="4"/>
        <v>-0.20707555414900003</v>
      </c>
      <c r="S53" t="s">
        <v>396</v>
      </c>
      <c r="T53">
        <v>41</v>
      </c>
      <c r="U53" s="68">
        <f t="shared" si="1"/>
        <v>8.3333333333333329E-2</v>
      </c>
      <c r="V53" s="74">
        <f t="shared" si="2"/>
        <v>6.9444444444444441E-3</v>
      </c>
    </row>
    <row r="54" spans="1:22" x14ac:dyDescent="0.25">
      <c r="J54" t="s">
        <v>408</v>
      </c>
      <c r="K54">
        <v>7</v>
      </c>
      <c r="L54" s="67">
        <f t="shared" si="0"/>
        <v>1.4227642276422764E-2</v>
      </c>
      <c r="M54" s="67">
        <f t="shared" si="3"/>
        <v>-4.2525685674369953</v>
      </c>
      <c r="N54" s="67">
        <f t="shared" si="4"/>
        <v>-6.0504024333453185E-2</v>
      </c>
      <c r="S54" t="s">
        <v>408</v>
      </c>
      <c r="T54">
        <v>7</v>
      </c>
      <c r="U54" s="68">
        <f t="shared" si="1"/>
        <v>1.4227642276422764E-2</v>
      </c>
      <c r="V54" s="74">
        <f t="shared" si="2"/>
        <v>2.0242580474585231E-4</v>
      </c>
    </row>
    <row r="55" spans="1:22" x14ac:dyDescent="0.25">
      <c r="J55" t="s">
        <v>409</v>
      </c>
      <c r="K55">
        <v>11</v>
      </c>
      <c r="L55" s="67">
        <f t="shared" si="0"/>
        <v>2.2357723577235773E-2</v>
      </c>
      <c r="M55" s="67">
        <f t="shared" si="3"/>
        <v>-3.8005834436939376</v>
      </c>
      <c r="N55" s="67">
        <f t="shared" si="4"/>
        <v>-8.497239406632788E-2</v>
      </c>
      <c r="S55" t="s">
        <v>409</v>
      </c>
      <c r="T55">
        <v>11</v>
      </c>
      <c r="U55" s="68">
        <f t="shared" si="1"/>
        <v>2.2357723577235773E-2</v>
      </c>
      <c r="V55" s="74">
        <f t="shared" si="2"/>
        <v>4.9986780355608439E-4</v>
      </c>
    </row>
    <row r="56" spans="1:22" x14ac:dyDescent="0.25">
      <c r="J56" t="s">
        <v>693</v>
      </c>
      <c r="K56">
        <v>298</v>
      </c>
      <c r="L56" s="67">
        <f t="shared" si="0"/>
        <v>0.60569105691056913</v>
      </c>
      <c r="M56" s="67">
        <f t="shared" si="3"/>
        <v>-0.5013852299869036</v>
      </c>
      <c r="N56" s="67">
        <f t="shared" si="4"/>
        <v>-0.30368454987011639</v>
      </c>
      <c r="S56" t="s">
        <v>693</v>
      </c>
      <c r="T56">
        <v>298</v>
      </c>
      <c r="U56" s="68">
        <f t="shared" si="1"/>
        <v>0.60569105691056913</v>
      </c>
      <c r="V56" s="74">
        <f t="shared" si="2"/>
        <v>0.36686165642144231</v>
      </c>
    </row>
    <row r="57" spans="1:22" x14ac:dyDescent="0.25">
      <c r="J57" t="s">
        <v>480</v>
      </c>
      <c r="K57">
        <v>1</v>
      </c>
      <c r="L57" s="67">
        <f t="shared" si="0"/>
        <v>2.0325203252032522E-3</v>
      </c>
      <c r="M57" s="67">
        <f t="shared" si="3"/>
        <v>-6.1984787164923079</v>
      </c>
      <c r="N57" s="67">
        <f t="shared" si="4"/>
        <v>-1.2598533976610383E-2</v>
      </c>
      <c r="S57" t="s">
        <v>480</v>
      </c>
      <c r="T57">
        <v>1</v>
      </c>
      <c r="U57" s="68">
        <f t="shared" si="1"/>
        <v>2.0325203252032522E-3</v>
      </c>
      <c r="V57" s="74">
        <f t="shared" si="2"/>
        <v>4.131138872364334E-6</v>
      </c>
    </row>
    <row r="58" spans="1:22" x14ac:dyDescent="0.25">
      <c r="J58" t="s">
        <v>610</v>
      </c>
      <c r="K58">
        <v>1</v>
      </c>
      <c r="L58" s="67">
        <f t="shared" si="0"/>
        <v>2.0325203252032522E-3</v>
      </c>
      <c r="M58" s="67">
        <f t="shared" si="3"/>
        <v>-6.1984787164923079</v>
      </c>
      <c r="N58" s="67">
        <f t="shared" si="4"/>
        <v>-1.2598533976610383E-2</v>
      </c>
      <c r="S58" t="s">
        <v>610</v>
      </c>
      <c r="T58">
        <v>1</v>
      </c>
      <c r="U58" s="68">
        <f t="shared" si="1"/>
        <v>2.0325203252032522E-3</v>
      </c>
      <c r="V58" s="74">
        <f t="shared" si="2"/>
        <v>4.131138872364334E-6</v>
      </c>
    </row>
    <row r="59" spans="1:22" x14ac:dyDescent="0.25">
      <c r="J59" t="s">
        <v>353</v>
      </c>
      <c r="K59">
        <v>1</v>
      </c>
      <c r="L59" s="67">
        <f t="shared" si="0"/>
        <v>2.0325203252032522E-3</v>
      </c>
      <c r="M59" s="67">
        <f t="shared" si="3"/>
        <v>-6.1984787164923079</v>
      </c>
      <c r="N59" s="67">
        <f t="shared" si="4"/>
        <v>-1.2598533976610383E-2</v>
      </c>
      <c r="S59" t="s">
        <v>353</v>
      </c>
      <c r="T59">
        <v>1</v>
      </c>
      <c r="U59" s="68">
        <f t="shared" si="1"/>
        <v>2.0325203252032522E-3</v>
      </c>
      <c r="V59" s="74">
        <f t="shared" si="2"/>
        <v>4.131138872364334E-6</v>
      </c>
    </row>
    <row r="60" spans="1:22" x14ac:dyDescent="0.25">
      <c r="J60" t="s">
        <v>566</v>
      </c>
      <c r="K60">
        <v>2</v>
      </c>
      <c r="L60" s="67">
        <f t="shared" si="0"/>
        <v>4.0650406504065045E-3</v>
      </c>
      <c r="M60" s="67">
        <f t="shared" si="3"/>
        <v>-5.5053315359323625</v>
      </c>
      <c r="N60" s="67">
        <f t="shared" si="4"/>
        <v>-2.2379396487529932E-2</v>
      </c>
      <c r="S60" t="s">
        <v>566</v>
      </c>
      <c r="T60">
        <v>2</v>
      </c>
      <c r="U60" s="68">
        <f t="shared" si="1"/>
        <v>4.0650406504065045E-3</v>
      </c>
      <c r="V60" s="74">
        <f t="shared" si="2"/>
        <v>1.6524555489457336E-5</v>
      </c>
    </row>
    <row r="61" spans="1:22" x14ac:dyDescent="0.25">
      <c r="J61" t="s">
        <v>467</v>
      </c>
      <c r="K61">
        <v>1</v>
      </c>
      <c r="L61" s="67">
        <f t="shared" si="0"/>
        <v>2.0325203252032522E-3</v>
      </c>
      <c r="M61" s="67">
        <f t="shared" si="3"/>
        <v>-6.1984787164923079</v>
      </c>
      <c r="N61" s="67">
        <f t="shared" si="4"/>
        <v>-1.2598533976610383E-2</v>
      </c>
      <c r="S61" t="s">
        <v>467</v>
      </c>
      <c r="T61">
        <v>1</v>
      </c>
      <c r="U61" s="68">
        <f t="shared" si="1"/>
        <v>2.0325203252032522E-3</v>
      </c>
      <c r="V61" s="74">
        <f t="shared" si="2"/>
        <v>4.131138872364334E-6</v>
      </c>
    </row>
    <row r="62" spans="1:22" x14ac:dyDescent="0.25">
      <c r="J62" t="s">
        <v>387</v>
      </c>
      <c r="K62">
        <v>1</v>
      </c>
      <c r="L62" s="67">
        <f t="shared" si="0"/>
        <v>2.0325203252032522E-3</v>
      </c>
      <c r="M62" s="67">
        <f t="shared" si="3"/>
        <v>-6.1984787164923079</v>
      </c>
      <c r="N62" s="67">
        <f t="shared" si="4"/>
        <v>-1.2598533976610383E-2</v>
      </c>
      <c r="S62" t="s">
        <v>387</v>
      </c>
      <c r="T62">
        <v>1</v>
      </c>
      <c r="U62" s="68">
        <f t="shared" si="1"/>
        <v>2.0325203252032522E-3</v>
      </c>
      <c r="V62" s="74">
        <f t="shared" si="2"/>
        <v>4.131138872364334E-6</v>
      </c>
    </row>
    <row r="63" spans="1:22" x14ac:dyDescent="0.25">
      <c r="J63" t="s">
        <v>407</v>
      </c>
      <c r="K63">
        <v>1</v>
      </c>
      <c r="L63" s="67">
        <f t="shared" si="0"/>
        <v>2.0325203252032522E-3</v>
      </c>
      <c r="M63" s="67">
        <f t="shared" si="3"/>
        <v>-6.1984787164923079</v>
      </c>
      <c r="N63" s="67">
        <f t="shared" si="4"/>
        <v>-1.2598533976610383E-2</v>
      </c>
      <c r="S63" t="s">
        <v>407</v>
      </c>
      <c r="T63">
        <v>1</v>
      </c>
      <c r="U63" s="68">
        <f t="shared" si="1"/>
        <v>2.0325203252032522E-3</v>
      </c>
      <c r="V63" s="74">
        <f t="shared" si="2"/>
        <v>4.131138872364334E-6</v>
      </c>
    </row>
    <row r="64" spans="1:22" x14ac:dyDescent="0.25">
      <c r="K64">
        <f>SUM(K39:K63)</f>
        <v>492</v>
      </c>
      <c r="L64" s="67"/>
      <c r="M64" s="67"/>
      <c r="N64" s="67"/>
      <c r="U64" s="68"/>
      <c r="V64" s="74"/>
    </row>
  </sheetData>
  <sortState ref="A2:H49">
    <sortCondition ref="G2:G49"/>
  </sortState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K44" sqref="K44"/>
    </sheetView>
  </sheetViews>
  <sheetFormatPr defaultRowHeight="16.5" x14ac:dyDescent="0.25"/>
  <sheetData>
    <row r="1" spans="1:13" ht="17.25" thickBot="1" x14ac:dyDescent="0.3">
      <c r="A1" s="34" t="s">
        <v>75</v>
      </c>
      <c r="B1" s="34" t="s">
        <v>76</v>
      </c>
      <c r="C1" s="34" t="s">
        <v>77</v>
      </c>
      <c r="D1" s="34" t="s">
        <v>318</v>
      </c>
      <c r="E1" s="34" t="s">
        <v>319</v>
      </c>
      <c r="F1" s="34" t="s">
        <v>78</v>
      </c>
      <c r="G1" s="34" t="s">
        <v>79</v>
      </c>
      <c r="H1" s="50" t="s">
        <v>268</v>
      </c>
    </row>
    <row r="2" spans="1:13" ht="17.25" thickBot="1" x14ac:dyDescent="0.3">
      <c r="A2" s="34" t="s">
        <v>93</v>
      </c>
      <c r="B2" s="30">
        <v>42857</v>
      </c>
      <c r="C2" s="31">
        <v>1</v>
      </c>
      <c r="D2" s="31" t="s">
        <v>103</v>
      </c>
      <c r="E2" s="31" t="s">
        <v>64</v>
      </c>
      <c r="F2" s="53" t="s">
        <v>300</v>
      </c>
      <c r="G2" s="34"/>
      <c r="H2" s="49" t="s">
        <v>273</v>
      </c>
      <c r="J2" t="s">
        <v>630</v>
      </c>
    </row>
    <row r="3" spans="1:13" ht="17.25" thickBot="1" x14ac:dyDescent="0.3">
      <c r="A3" s="34" t="s">
        <v>93</v>
      </c>
      <c r="B3" s="35">
        <v>42857</v>
      </c>
      <c r="C3" s="36">
        <v>2</v>
      </c>
      <c r="D3" s="37" t="s">
        <v>8</v>
      </c>
      <c r="E3" s="36" t="s">
        <v>113</v>
      </c>
      <c r="F3" s="53" t="s">
        <v>299</v>
      </c>
      <c r="G3" s="34"/>
      <c r="H3" s="49" t="s">
        <v>273</v>
      </c>
      <c r="J3" t="s">
        <v>300</v>
      </c>
      <c r="K3">
        <v>8</v>
      </c>
      <c r="L3">
        <v>422</v>
      </c>
      <c r="M3" s="76">
        <f>L3/496</f>
        <v>0.85080645161290325</v>
      </c>
    </row>
    <row r="4" spans="1:13" ht="17.25" thickBot="1" x14ac:dyDescent="0.3">
      <c r="A4" s="34" t="s">
        <v>93</v>
      </c>
      <c r="B4" s="35">
        <v>42832</v>
      </c>
      <c r="C4" s="36">
        <v>25</v>
      </c>
      <c r="D4" s="37" t="s">
        <v>8</v>
      </c>
      <c r="E4" s="36" t="s">
        <v>10</v>
      </c>
      <c r="F4" s="53" t="s">
        <v>299</v>
      </c>
      <c r="G4" s="34"/>
      <c r="H4" s="49" t="s">
        <v>271</v>
      </c>
      <c r="J4" t="s">
        <v>617</v>
      </c>
      <c r="K4">
        <v>11</v>
      </c>
      <c r="L4">
        <v>28</v>
      </c>
      <c r="M4" s="76">
        <f>L4/496</f>
        <v>5.6451612903225805E-2</v>
      </c>
    </row>
    <row r="5" spans="1:13" ht="17.25" thickBot="1" x14ac:dyDescent="0.3">
      <c r="A5" s="34" t="s">
        <v>93</v>
      </c>
      <c r="B5" s="35">
        <v>42842</v>
      </c>
      <c r="C5" s="36">
        <v>8</v>
      </c>
      <c r="D5" s="37" t="s">
        <v>8</v>
      </c>
      <c r="E5" s="36" t="s">
        <v>10</v>
      </c>
      <c r="F5" s="53" t="s">
        <v>299</v>
      </c>
      <c r="G5" s="34"/>
      <c r="H5" s="49" t="s">
        <v>272</v>
      </c>
      <c r="J5" t="s">
        <v>362</v>
      </c>
      <c r="K5">
        <v>5</v>
      </c>
      <c r="L5">
        <v>46</v>
      </c>
      <c r="M5" s="76">
        <f>L5/496</f>
        <v>9.2741935483870969E-2</v>
      </c>
    </row>
    <row r="6" spans="1:13" ht="17.25" thickBot="1" x14ac:dyDescent="0.3">
      <c r="A6" s="34" t="s">
        <v>93</v>
      </c>
      <c r="B6" s="35">
        <v>42857</v>
      </c>
      <c r="C6" s="36">
        <v>7</v>
      </c>
      <c r="D6" s="37" t="s">
        <v>8</v>
      </c>
      <c r="E6" s="36" t="s">
        <v>10</v>
      </c>
      <c r="F6" s="53" t="s">
        <v>299</v>
      </c>
      <c r="G6" s="34"/>
      <c r="H6" s="49" t="s">
        <v>273</v>
      </c>
      <c r="J6" t="s">
        <v>363</v>
      </c>
      <c r="K6">
        <v>0</v>
      </c>
      <c r="L6">
        <v>0</v>
      </c>
      <c r="M6" s="76">
        <f>L6/496</f>
        <v>0</v>
      </c>
    </row>
    <row r="7" spans="1:13" ht="17.25" thickBot="1" x14ac:dyDescent="0.3">
      <c r="A7" s="34" t="s">
        <v>93</v>
      </c>
      <c r="B7" s="32">
        <v>42881</v>
      </c>
      <c r="C7" s="33">
        <v>1</v>
      </c>
      <c r="D7" s="33" t="s">
        <v>0</v>
      </c>
      <c r="E7" s="33" t="s">
        <v>58</v>
      </c>
      <c r="F7" s="53" t="s">
        <v>299</v>
      </c>
      <c r="G7" s="34"/>
      <c r="H7" s="49" t="s">
        <v>282</v>
      </c>
      <c r="L7">
        <f>SUM(L3:L6)</f>
        <v>496</v>
      </c>
    </row>
    <row r="8" spans="1:13" ht="17.25" thickBot="1" x14ac:dyDescent="0.3">
      <c r="A8" s="34" t="s">
        <v>93</v>
      </c>
      <c r="B8" s="35">
        <v>42857</v>
      </c>
      <c r="C8" s="36">
        <v>6</v>
      </c>
      <c r="D8" s="37" t="s">
        <v>8</v>
      </c>
      <c r="E8" s="36" t="s">
        <v>3</v>
      </c>
      <c r="F8" s="53" t="s">
        <v>299</v>
      </c>
      <c r="G8" s="34"/>
      <c r="H8" s="49" t="s">
        <v>273</v>
      </c>
    </row>
    <row r="9" spans="1:13" ht="17.25" thickBot="1" x14ac:dyDescent="0.3">
      <c r="A9" s="34" t="s">
        <v>93</v>
      </c>
      <c r="B9" s="32">
        <v>42867</v>
      </c>
      <c r="C9" s="33">
        <v>1</v>
      </c>
      <c r="D9" s="33" t="s">
        <v>0</v>
      </c>
      <c r="E9" s="33" t="s">
        <v>65</v>
      </c>
      <c r="F9" s="53" t="s">
        <v>299</v>
      </c>
      <c r="G9" s="34"/>
      <c r="H9" s="49" t="s">
        <v>280</v>
      </c>
      <c r="J9" t="s">
        <v>527</v>
      </c>
      <c r="K9" t="s">
        <v>356</v>
      </c>
    </row>
    <row r="10" spans="1:13" ht="17.25" thickBot="1" x14ac:dyDescent="0.3">
      <c r="A10" s="34" t="s">
        <v>93</v>
      </c>
      <c r="B10" s="32">
        <v>42894</v>
      </c>
      <c r="C10" s="33">
        <v>8</v>
      </c>
      <c r="D10" s="33" t="s">
        <v>0</v>
      </c>
      <c r="E10" s="33" t="s">
        <v>60</v>
      </c>
      <c r="F10" s="53" t="s">
        <v>299</v>
      </c>
      <c r="G10" s="34"/>
      <c r="H10" s="49" t="s">
        <v>283</v>
      </c>
      <c r="J10" t="s">
        <v>393</v>
      </c>
      <c r="K10">
        <v>4</v>
      </c>
    </row>
    <row r="11" spans="1:13" ht="17.25" thickBot="1" x14ac:dyDescent="0.3">
      <c r="A11" s="34" t="s">
        <v>93</v>
      </c>
      <c r="B11" s="32">
        <v>42912</v>
      </c>
      <c r="C11" s="33">
        <v>3</v>
      </c>
      <c r="D11" s="33" t="s">
        <v>0</v>
      </c>
      <c r="E11" s="33" t="s">
        <v>60</v>
      </c>
      <c r="F11" s="53" t="s">
        <v>299</v>
      </c>
      <c r="G11" s="34"/>
      <c r="H11" s="49" t="s">
        <v>284</v>
      </c>
      <c r="J11" t="s">
        <v>419</v>
      </c>
      <c r="K11">
        <v>1</v>
      </c>
    </row>
    <row r="12" spans="1:13" ht="17.25" thickBot="1" x14ac:dyDescent="0.3">
      <c r="A12" s="34" t="s">
        <v>93</v>
      </c>
      <c r="B12" s="35">
        <v>42832</v>
      </c>
      <c r="C12" s="36">
        <v>8</v>
      </c>
      <c r="D12" s="37" t="s">
        <v>8</v>
      </c>
      <c r="E12" s="36" t="s">
        <v>1</v>
      </c>
      <c r="F12" s="53" t="s">
        <v>299</v>
      </c>
      <c r="G12" s="34"/>
      <c r="H12" s="49" t="s">
        <v>271</v>
      </c>
      <c r="J12" t="s">
        <v>772</v>
      </c>
      <c r="K12">
        <v>60</v>
      </c>
    </row>
    <row r="13" spans="1:13" ht="17.25" thickBot="1" x14ac:dyDescent="0.3">
      <c r="A13" s="34" t="s">
        <v>93</v>
      </c>
      <c r="B13" s="35">
        <v>42842</v>
      </c>
      <c r="C13" s="36">
        <v>216</v>
      </c>
      <c r="D13" s="37" t="s">
        <v>8</v>
      </c>
      <c r="E13" s="36" t="s">
        <v>98</v>
      </c>
      <c r="F13" s="53" t="s">
        <v>299</v>
      </c>
      <c r="G13" s="34"/>
      <c r="H13" s="49" t="s">
        <v>272</v>
      </c>
      <c r="J13" t="s">
        <v>582</v>
      </c>
      <c r="K13">
        <v>1</v>
      </c>
    </row>
    <row r="14" spans="1:13" ht="17.25" thickBot="1" x14ac:dyDescent="0.3">
      <c r="A14" s="34" t="s">
        <v>93</v>
      </c>
      <c r="B14" s="35">
        <v>42857</v>
      </c>
      <c r="C14" s="36">
        <v>3</v>
      </c>
      <c r="D14" s="37" t="s">
        <v>8</v>
      </c>
      <c r="E14" s="36" t="s">
        <v>98</v>
      </c>
      <c r="F14" s="53" t="s">
        <v>299</v>
      </c>
      <c r="G14" s="34"/>
      <c r="H14" s="49" t="s">
        <v>273</v>
      </c>
      <c r="J14" t="s">
        <v>332</v>
      </c>
      <c r="K14">
        <v>14</v>
      </c>
    </row>
    <row r="15" spans="1:13" ht="17.25" thickBot="1" x14ac:dyDescent="0.3">
      <c r="A15" s="92" t="s">
        <v>737</v>
      </c>
      <c r="B15" s="93">
        <v>42812</v>
      </c>
      <c r="C15" s="94">
        <v>2</v>
      </c>
      <c r="D15" s="94" t="s">
        <v>702</v>
      </c>
      <c r="E15" s="94" t="s">
        <v>706</v>
      </c>
      <c r="F15" s="84" t="s">
        <v>299</v>
      </c>
      <c r="G15" s="92"/>
      <c r="H15" s="85" t="s">
        <v>270</v>
      </c>
      <c r="J15" t="s">
        <v>622</v>
      </c>
      <c r="K15">
        <v>12</v>
      </c>
    </row>
    <row r="16" spans="1:13" ht="17.25" thickBot="1" x14ac:dyDescent="0.3">
      <c r="A16" s="34" t="s">
        <v>93</v>
      </c>
      <c r="B16" s="32">
        <v>42867</v>
      </c>
      <c r="C16" s="33">
        <v>1</v>
      </c>
      <c r="D16" s="33" t="s">
        <v>0</v>
      </c>
      <c r="E16" s="33" t="s">
        <v>17</v>
      </c>
      <c r="F16" s="53" t="s">
        <v>299</v>
      </c>
      <c r="G16" s="34"/>
      <c r="H16" s="49" t="s">
        <v>280</v>
      </c>
      <c r="J16" t="s">
        <v>442</v>
      </c>
      <c r="K16">
        <v>9</v>
      </c>
    </row>
    <row r="17" spans="1:11" ht="17.25" thickBot="1" x14ac:dyDescent="0.3">
      <c r="A17" s="34" t="s">
        <v>93</v>
      </c>
      <c r="B17" s="32">
        <v>42881</v>
      </c>
      <c r="C17" s="33">
        <v>1</v>
      </c>
      <c r="D17" s="33" t="s">
        <v>0</v>
      </c>
      <c r="E17" s="33" t="s">
        <v>17</v>
      </c>
      <c r="F17" s="53" t="s">
        <v>299</v>
      </c>
      <c r="G17" s="34"/>
      <c r="H17" s="49" t="s">
        <v>282</v>
      </c>
      <c r="J17" t="s">
        <v>471</v>
      </c>
      <c r="K17">
        <v>1</v>
      </c>
    </row>
    <row r="18" spans="1:11" ht="17.25" thickBot="1" x14ac:dyDescent="0.3">
      <c r="A18" s="34" t="s">
        <v>93</v>
      </c>
      <c r="B18" s="32">
        <v>42894</v>
      </c>
      <c r="C18" s="33">
        <v>126</v>
      </c>
      <c r="D18" s="33" t="s">
        <v>0</v>
      </c>
      <c r="E18" s="33" t="s">
        <v>17</v>
      </c>
      <c r="F18" s="53" t="s">
        <v>299</v>
      </c>
      <c r="G18" s="34"/>
      <c r="H18" s="49" t="s">
        <v>283</v>
      </c>
      <c r="J18" t="s">
        <v>383</v>
      </c>
      <c r="K18">
        <v>1</v>
      </c>
    </row>
    <row r="19" spans="1:11" ht="17.25" thickBot="1" x14ac:dyDescent="0.3">
      <c r="A19" s="34" t="s">
        <v>93</v>
      </c>
      <c r="B19" s="32">
        <v>42912</v>
      </c>
      <c r="C19" s="33">
        <v>3</v>
      </c>
      <c r="D19" s="33" t="s">
        <v>0</v>
      </c>
      <c r="E19" s="33" t="s">
        <v>17</v>
      </c>
      <c r="F19" s="53" t="s">
        <v>299</v>
      </c>
      <c r="G19" s="34"/>
      <c r="H19" s="49" t="s">
        <v>284</v>
      </c>
      <c r="J19" t="s">
        <v>451</v>
      </c>
      <c r="K19">
        <v>17</v>
      </c>
    </row>
    <row r="20" spans="1:11" ht="17.25" thickBot="1" x14ac:dyDescent="0.3">
      <c r="A20" s="34" t="s">
        <v>93</v>
      </c>
      <c r="B20" s="32">
        <v>42912</v>
      </c>
      <c r="C20" s="33">
        <v>1</v>
      </c>
      <c r="D20" s="33" t="s">
        <v>0</v>
      </c>
      <c r="E20" s="33" t="s">
        <v>55</v>
      </c>
      <c r="F20" s="53" t="s">
        <v>300</v>
      </c>
      <c r="G20" s="34"/>
      <c r="H20" s="49" t="s">
        <v>284</v>
      </c>
      <c r="J20" t="s">
        <v>443</v>
      </c>
      <c r="K20">
        <v>3</v>
      </c>
    </row>
    <row r="21" spans="1:11" ht="17.25" thickBot="1" x14ac:dyDescent="0.3">
      <c r="A21" s="34" t="s">
        <v>93</v>
      </c>
      <c r="B21" s="32">
        <v>42867</v>
      </c>
      <c r="C21" s="33">
        <v>1</v>
      </c>
      <c r="D21" s="33" t="s">
        <v>0</v>
      </c>
      <c r="E21" s="33" t="s">
        <v>61</v>
      </c>
      <c r="F21" s="53" t="s">
        <v>299</v>
      </c>
      <c r="G21" s="34"/>
      <c r="H21" s="49" t="s">
        <v>280</v>
      </c>
      <c r="J21" t="s">
        <v>433</v>
      </c>
      <c r="K21">
        <v>1</v>
      </c>
    </row>
    <row r="22" spans="1:11" ht="17.25" thickBot="1" x14ac:dyDescent="0.3">
      <c r="A22" s="34" t="s">
        <v>93</v>
      </c>
      <c r="B22" s="32">
        <v>42912</v>
      </c>
      <c r="C22" s="33">
        <v>1</v>
      </c>
      <c r="D22" s="33" t="s">
        <v>0</v>
      </c>
      <c r="E22" s="33" t="s">
        <v>33</v>
      </c>
      <c r="F22" s="53" t="s">
        <v>313</v>
      </c>
      <c r="G22" s="34"/>
      <c r="H22" s="49" t="s">
        <v>284</v>
      </c>
      <c r="J22" t="s">
        <v>625</v>
      </c>
      <c r="K22">
        <v>1</v>
      </c>
    </row>
    <row r="23" spans="1:11" ht="17.25" thickBot="1" x14ac:dyDescent="0.3">
      <c r="A23" s="34" t="s">
        <v>93</v>
      </c>
      <c r="B23" s="32">
        <v>42857</v>
      </c>
      <c r="C23" s="37">
        <v>1</v>
      </c>
      <c r="D23" s="37" t="s">
        <v>89</v>
      </c>
      <c r="E23" s="37" t="s">
        <v>90</v>
      </c>
      <c r="F23" s="53" t="s">
        <v>297</v>
      </c>
      <c r="G23" s="34"/>
      <c r="H23" s="49" t="s">
        <v>273</v>
      </c>
      <c r="J23" t="s">
        <v>626</v>
      </c>
      <c r="K23">
        <v>2</v>
      </c>
    </row>
    <row r="24" spans="1:11" ht="17.25" thickBot="1" x14ac:dyDescent="0.3">
      <c r="A24" s="34" t="s">
        <v>93</v>
      </c>
      <c r="B24" s="32">
        <v>42894</v>
      </c>
      <c r="C24" s="37">
        <v>1</v>
      </c>
      <c r="D24" s="37" t="s">
        <v>89</v>
      </c>
      <c r="E24" s="37" t="s">
        <v>90</v>
      </c>
      <c r="F24" s="53" t="s">
        <v>297</v>
      </c>
      <c r="G24" s="34"/>
      <c r="H24" s="49" t="s">
        <v>283</v>
      </c>
      <c r="J24" t="s">
        <v>396</v>
      </c>
      <c r="K24">
        <v>41</v>
      </c>
    </row>
    <row r="25" spans="1:11" ht="17.25" thickBot="1" x14ac:dyDescent="0.3">
      <c r="A25" s="34" t="s">
        <v>93</v>
      </c>
      <c r="B25" s="35">
        <v>42842</v>
      </c>
      <c r="C25" s="36">
        <v>1</v>
      </c>
      <c r="D25" s="37" t="s">
        <v>8</v>
      </c>
      <c r="E25" s="36" t="s">
        <v>102</v>
      </c>
      <c r="F25" s="53" t="s">
        <v>297</v>
      </c>
      <c r="G25" s="10" t="s">
        <v>328</v>
      </c>
      <c r="H25" s="49" t="s">
        <v>272</v>
      </c>
      <c r="J25" t="s">
        <v>408</v>
      </c>
      <c r="K25">
        <v>7</v>
      </c>
    </row>
    <row r="26" spans="1:11" ht="17.25" thickBot="1" x14ac:dyDescent="0.3">
      <c r="A26" s="34" t="s">
        <v>93</v>
      </c>
      <c r="B26" s="35">
        <v>42857</v>
      </c>
      <c r="C26" s="36">
        <v>1</v>
      </c>
      <c r="D26" s="37" t="s">
        <v>8</v>
      </c>
      <c r="E26" s="36" t="s">
        <v>102</v>
      </c>
      <c r="F26" s="53" t="s">
        <v>297</v>
      </c>
      <c r="G26" s="10" t="s">
        <v>328</v>
      </c>
      <c r="H26" s="49" t="s">
        <v>273</v>
      </c>
      <c r="J26" t="s">
        <v>409</v>
      </c>
      <c r="K26">
        <v>11</v>
      </c>
    </row>
    <row r="27" spans="1:11" ht="17.25" thickBot="1" x14ac:dyDescent="0.3">
      <c r="A27" s="34" t="s">
        <v>93</v>
      </c>
      <c r="B27" s="32">
        <v>42867</v>
      </c>
      <c r="C27" s="33">
        <v>2</v>
      </c>
      <c r="D27" s="33" t="s">
        <v>0</v>
      </c>
      <c r="E27" s="33" t="s">
        <v>37</v>
      </c>
      <c r="F27" s="53" t="s">
        <v>297</v>
      </c>
      <c r="G27" s="10" t="s">
        <v>328</v>
      </c>
      <c r="H27" s="49" t="s">
        <v>280</v>
      </c>
      <c r="J27" t="s">
        <v>693</v>
      </c>
      <c r="K27">
        <v>298</v>
      </c>
    </row>
    <row r="28" spans="1:11" ht="17.25" thickBot="1" x14ac:dyDescent="0.3">
      <c r="A28" s="34" t="s">
        <v>93</v>
      </c>
      <c r="B28" s="32">
        <v>42857</v>
      </c>
      <c r="C28" s="37">
        <v>1</v>
      </c>
      <c r="D28" s="37" t="s">
        <v>89</v>
      </c>
      <c r="E28" s="37" t="s">
        <v>91</v>
      </c>
      <c r="F28" s="53" t="s">
        <v>297</v>
      </c>
      <c r="G28" s="34" t="s">
        <v>92</v>
      </c>
      <c r="H28" s="49" t="s">
        <v>273</v>
      </c>
      <c r="J28" t="s">
        <v>480</v>
      </c>
      <c r="K28">
        <v>1</v>
      </c>
    </row>
    <row r="29" spans="1:11" ht="17.25" thickBot="1" x14ac:dyDescent="0.3">
      <c r="A29" s="34" t="s">
        <v>93</v>
      </c>
      <c r="B29" s="32">
        <v>42894</v>
      </c>
      <c r="C29" s="33">
        <v>1</v>
      </c>
      <c r="D29" s="33" t="s">
        <v>117</v>
      </c>
      <c r="E29" s="33" t="s">
        <v>16</v>
      </c>
      <c r="F29" s="53" t="s">
        <v>297</v>
      </c>
      <c r="G29" s="41" t="s">
        <v>85</v>
      </c>
      <c r="H29" s="49" t="s">
        <v>283</v>
      </c>
      <c r="J29" t="s">
        <v>610</v>
      </c>
      <c r="K29">
        <v>1</v>
      </c>
    </row>
    <row r="30" spans="1:11" ht="17.25" thickBot="1" x14ac:dyDescent="0.3">
      <c r="A30" s="34" t="s">
        <v>93</v>
      </c>
      <c r="B30" s="35">
        <v>42842</v>
      </c>
      <c r="C30" s="36">
        <v>7</v>
      </c>
      <c r="D30" s="37" t="s">
        <v>8</v>
      </c>
      <c r="E30" s="36" t="s">
        <v>100</v>
      </c>
      <c r="F30" s="53" t="s">
        <v>297</v>
      </c>
      <c r="G30" s="41" t="s">
        <v>81</v>
      </c>
      <c r="H30" s="49" t="s">
        <v>272</v>
      </c>
      <c r="J30" t="s">
        <v>353</v>
      </c>
      <c r="K30">
        <v>1</v>
      </c>
    </row>
    <row r="31" spans="1:11" ht="17.25" thickBot="1" x14ac:dyDescent="0.3">
      <c r="A31" s="34" t="s">
        <v>93</v>
      </c>
      <c r="B31" s="32">
        <v>42867</v>
      </c>
      <c r="C31" s="33">
        <v>3</v>
      </c>
      <c r="D31" s="33" t="s">
        <v>0</v>
      </c>
      <c r="E31" s="33" t="s">
        <v>36</v>
      </c>
      <c r="F31" s="53" t="s">
        <v>297</v>
      </c>
      <c r="G31" s="41" t="s">
        <v>81</v>
      </c>
      <c r="H31" s="49" t="s">
        <v>280</v>
      </c>
      <c r="J31" t="s">
        <v>566</v>
      </c>
      <c r="K31">
        <v>2</v>
      </c>
    </row>
    <row r="32" spans="1:11" ht="17.25" thickBot="1" x14ac:dyDescent="0.3">
      <c r="A32" s="34" t="s">
        <v>93</v>
      </c>
      <c r="B32" s="32">
        <v>42881</v>
      </c>
      <c r="C32" s="33">
        <v>2</v>
      </c>
      <c r="D32" s="33" t="s">
        <v>0</v>
      </c>
      <c r="E32" s="33" t="s">
        <v>36</v>
      </c>
      <c r="F32" s="53" t="s">
        <v>297</v>
      </c>
      <c r="G32" s="41" t="s">
        <v>81</v>
      </c>
      <c r="H32" s="49" t="s">
        <v>282</v>
      </c>
      <c r="J32" t="s">
        <v>467</v>
      </c>
      <c r="K32">
        <v>1</v>
      </c>
    </row>
    <row r="33" spans="1:11" ht="17.25" thickBot="1" x14ac:dyDescent="0.3">
      <c r="A33" s="34" t="s">
        <v>93</v>
      </c>
      <c r="B33" s="32">
        <v>42894</v>
      </c>
      <c r="C33" s="33">
        <v>2</v>
      </c>
      <c r="D33" s="33" t="s">
        <v>0</v>
      </c>
      <c r="E33" s="33" t="s">
        <v>36</v>
      </c>
      <c r="F33" s="53" t="s">
        <v>297</v>
      </c>
      <c r="G33" s="41" t="s">
        <v>81</v>
      </c>
      <c r="H33" s="49" t="s">
        <v>283</v>
      </c>
      <c r="J33" t="s">
        <v>387</v>
      </c>
      <c r="K33">
        <v>1</v>
      </c>
    </row>
    <row r="34" spans="1:11" ht="17.25" thickBot="1" x14ac:dyDescent="0.3">
      <c r="A34" s="34" t="s">
        <v>93</v>
      </c>
      <c r="B34" s="32">
        <v>42867</v>
      </c>
      <c r="C34" s="33">
        <v>4</v>
      </c>
      <c r="D34" s="33" t="s">
        <v>115</v>
      </c>
      <c r="E34" s="33" t="s">
        <v>25</v>
      </c>
      <c r="F34" s="53" t="s">
        <v>307</v>
      </c>
      <c r="G34" s="41" t="s">
        <v>84</v>
      </c>
      <c r="H34" s="49" t="s">
        <v>280</v>
      </c>
      <c r="J34" t="s">
        <v>407</v>
      </c>
      <c r="K34">
        <v>1</v>
      </c>
    </row>
    <row r="35" spans="1:11" ht="17.25" thickBot="1" x14ac:dyDescent="0.3">
      <c r="A35" s="34" t="s">
        <v>93</v>
      </c>
      <c r="B35" s="32">
        <v>42881</v>
      </c>
      <c r="C35" s="33">
        <v>3</v>
      </c>
      <c r="D35" s="33" t="s">
        <v>115</v>
      </c>
      <c r="E35" s="33" t="s">
        <v>25</v>
      </c>
      <c r="F35" s="53" t="s">
        <v>307</v>
      </c>
      <c r="G35" s="41" t="s">
        <v>84</v>
      </c>
      <c r="H35" s="49" t="s">
        <v>282</v>
      </c>
    </row>
    <row r="36" spans="1:11" x14ac:dyDescent="0.25">
      <c r="A36" s="34" t="s">
        <v>93</v>
      </c>
      <c r="B36" s="38">
        <v>42894</v>
      </c>
      <c r="C36" s="39">
        <v>12</v>
      </c>
      <c r="D36" s="42" t="s">
        <v>115</v>
      </c>
      <c r="E36" s="39" t="s">
        <v>25</v>
      </c>
      <c r="F36" s="53" t="s">
        <v>307</v>
      </c>
      <c r="G36" s="41" t="s">
        <v>86</v>
      </c>
      <c r="H36" s="49" t="s">
        <v>283</v>
      </c>
    </row>
    <row r="37" spans="1:11" x14ac:dyDescent="0.25">
      <c r="A37" s="34" t="s">
        <v>93</v>
      </c>
      <c r="B37" s="38">
        <v>42894</v>
      </c>
      <c r="C37" s="39">
        <v>5</v>
      </c>
      <c r="D37" s="42" t="s">
        <v>115</v>
      </c>
      <c r="E37" s="39" t="s">
        <v>25</v>
      </c>
      <c r="F37" s="53" t="s">
        <v>307</v>
      </c>
      <c r="G37" s="41" t="s">
        <v>84</v>
      </c>
      <c r="H37" s="49" t="s">
        <v>283</v>
      </c>
    </row>
    <row r="38" spans="1:11" x14ac:dyDescent="0.25">
      <c r="A38" s="34" t="s">
        <v>93</v>
      </c>
      <c r="B38" s="38">
        <v>42912</v>
      </c>
      <c r="C38" s="39">
        <v>1</v>
      </c>
      <c r="D38" s="42" t="s">
        <v>115</v>
      </c>
      <c r="E38" s="39" t="s">
        <v>25</v>
      </c>
      <c r="F38" s="53" t="s">
        <v>307</v>
      </c>
      <c r="G38" s="41" t="s">
        <v>84</v>
      </c>
      <c r="H38" s="49" t="s">
        <v>284</v>
      </c>
    </row>
    <row r="39" spans="1:11" x14ac:dyDescent="0.25">
      <c r="A39" s="34" t="s">
        <v>93</v>
      </c>
      <c r="B39" s="38">
        <v>42912</v>
      </c>
      <c r="C39" s="39">
        <v>3</v>
      </c>
      <c r="D39" s="42" t="s">
        <v>115</v>
      </c>
      <c r="E39" s="39" t="s">
        <v>25</v>
      </c>
      <c r="F39" s="53" t="s">
        <v>307</v>
      </c>
      <c r="G39" s="41" t="s">
        <v>88</v>
      </c>
      <c r="H39" s="49" t="s">
        <v>284</v>
      </c>
    </row>
    <row r="40" spans="1:11" x14ac:dyDescent="0.25">
      <c r="A40" s="92" t="s">
        <v>732</v>
      </c>
      <c r="B40" s="103">
        <v>42812</v>
      </c>
      <c r="C40" s="136">
        <v>3</v>
      </c>
      <c r="D40" s="105" t="s">
        <v>734</v>
      </c>
      <c r="E40" s="136" t="s">
        <v>735</v>
      </c>
      <c r="F40" s="84" t="s">
        <v>307</v>
      </c>
      <c r="G40" s="92" t="s">
        <v>736</v>
      </c>
      <c r="H40" s="85" t="s">
        <v>270</v>
      </c>
    </row>
    <row r="41" spans="1:11" x14ac:dyDescent="0.25">
      <c r="A41" s="34" t="s">
        <v>93</v>
      </c>
      <c r="B41" s="38">
        <v>42857</v>
      </c>
      <c r="C41" s="39">
        <v>1</v>
      </c>
      <c r="D41" s="42" t="s">
        <v>106</v>
      </c>
      <c r="E41" s="39" t="s">
        <v>42</v>
      </c>
      <c r="F41" s="53" t="s">
        <v>307</v>
      </c>
      <c r="G41" s="41" t="s">
        <v>83</v>
      </c>
      <c r="H41" s="49" t="s">
        <v>273</v>
      </c>
    </row>
    <row r="42" spans="1:11" x14ac:dyDescent="0.25">
      <c r="A42" s="34" t="s">
        <v>93</v>
      </c>
      <c r="B42" s="38">
        <v>42857</v>
      </c>
      <c r="C42" s="39">
        <v>16</v>
      </c>
      <c r="D42" s="42" t="s">
        <v>104</v>
      </c>
      <c r="E42" s="39" t="s">
        <v>27</v>
      </c>
      <c r="F42" s="53" t="s">
        <v>307</v>
      </c>
      <c r="G42" s="41" t="s">
        <v>82</v>
      </c>
      <c r="H42" s="49" t="s">
        <v>273</v>
      </c>
    </row>
    <row r="43" spans="1:11" x14ac:dyDescent="0.25">
      <c r="A43" s="34" t="s">
        <v>93</v>
      </c>
      <c r="B43" s="38">
        <v>42881</v>
      </c>
      <c r="C43" s="39">
        <v>1</v>
      </c>
      <c r="D43" s="42" t="s">
        <v>104</v>
      </c>
      <c r="E43" s="39" t="s">
        <v>27</v>
      </c>
      <c r="F43" s="53" t="s">
        <v>307</v>
      </c>
      <c r="G43" s="41" t="s">
        <v>82</v>
      </c>
      <c r="H43" s="49" t="s">
        <v>282</v>
      </c>
    </row>
    <row r="44" spans="1:11" x14ac:dyDescent="0.25">
      <c r="A44" s="34" t="s">
        <v>93</v>
      </c>
      <c r="B44" s="38">
        <v>42881</v>
      </c>
      <c r="C44" s="40">
        <v>1</v>
      </c>
      <c r="D44" s="42" t="s">
        <v>108</v>
      </c>
      <c r="E44" s="40" t="s">
        <v>67</v>
      </c>
      <c r="F44" s="53" t="s">
        <v>309</v>
      </c>
      <c r="G44" s="34"/>
      <c r="H44" s="49" t="s">
        <v>282</v>
      </c>
    </row>
    <row r="45" spans="1:11" ht="17.25" thickBot="1" x14ac:dyDescent="0.3">
      <c r="A45" s="34" t="s">
        <v>93</v>
      </c>
      <c r="B45" s="32">
        <v>42857</v>
      </c>
      <c r="C45" s="39">
        <v>1</v>
      </c>
      <c r="D45" s="42" t="s">
        <v>108</v>
      </c>
      <c r="E45" s="39" t="s">
        <v>62</v>
      </c>
      <c r="F45" s="53" t="s">
        <v>309</v>
      </c>
      <c r="G45" s="34"/>
      <c r="H45" s="49" t="s">
        <v>273</v>
      </c>
    </row>
    <row r="46" spans="1:11" ht="17.25" thickBot="1" x14ac:dyDescent="0.3">
      <c r="A46" s="34" t="s">
        <v>93</v>
      </c>
      <c r="B46" s="32">
        <v>42867</v>
      </c>
      <c r="C46" s="39">
        <v>1</v>
      </c>
      <c r="D46" s="42" t="s">
        <v>0</v>
      </c>
      <c r="E46" s="39" t="s">
        <v>66</v>
      </c>
      <c r="F46" s="53" t="s">
        <v>309</v>
      </c>
      <c r="G46" s="34"/>
      <c r="H46" s="49" t="s">
        <v>280</v>
      </c>
    </row>
    <row r="47" spans="1:11" x14ac:dyDescent="0.25">
      <c r="A47" s="92" t="s">
        <v>732</v>
      </c>
      <c r="B47" s="103">
        <v>42812</v>
      </c>
      <c r="C47" s="104">
        <v>1</v>
      </c>
      <c r="D47" s="105" t="s">
        <v>702</v>
      </c>
      <c r="E47" s="104" t="s">
        <v>733</v>
      </c>
      <c r="F47" s="84" t="s">
        <v>309</v>
      </c>
      <c r="G47" s="80" t="s">
        <v>329</v>
      </c>
      <c r="H47" s="85" t="s">
        <v>270</v>
      </c>
    </row>
    <row r="48" spans="1:11" x14ac:dyDescent="0.25">
      <c r="A48" s="34" t="s">
        <v>93</v>
      </c>
      <c r="B48" s="38">
        <v>42894</v>
      </c>
      <c r="C48" s="39">
        <v>1</v>
      </c>
      <c r="D48" s="42" t="s">
        <v>108</v>
      </c>
      <c r="E48" s="39" t="s">
        <v>68</v>
      </c>
      <c r="F48" s="53" t="s">
        <v>309</v>
      </c>
      <c r="G48" s="53" t="s">
        <v>324</v>
      </c>
      <c r="H48" s="49" t="s">
        <v>283</v>
      </c>
    </row>
    <row r="49" spans="1:8" x14ac:dyDescent="0.25">
      <c r="A49" s="34" t="s">
        <v>93</v>
      </c>
      <c r="B49" s="38">
        <v>42894</v>
      </c>
      <c r="C49" s="39">
        <v>1</v>
      </c>
      <c r="D49" s="42" t="s">
        <v>108</v>
      </c>
      <c r="E49" s="39" t="s">
        <v>45</v>
      </c>
      <c r="F49" s="53" t="s">
        <v>309</v>
      </c>
      <c r="G49" s="41" t="s">
        <v>87</v>
      </c>
      <c r="H49" s="49" t="s">
        <v>283</v>
      </c>
    </row>
  </sheetData>
  <sortState ref="A2:H49">
    <sortCondition ref="F2:F49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topLeftCell="F1" workbookViewId="0">
      <selection activeCell="P66" sqref="P66"/>
    </sheetView>
  </sheetViews>
  <sheetFormatPr defaultRowHeight="16.5" x14ac:dyDescent="0.25"/>
  <sheetData>
    <row r="1" spans="1:15" ht="17.25" thickBot="1" x14ac:dyDescent="0.3">
      <c r="A1" s="10" t="s">
        <v>75</v>
      </c>
      <c r="B1" s="10" t="s">
        <v>76</v>
      </c>
      <c r="C1" s="10" t="s">
        <v>77</v>
      </c>
      <c r="D1" s="10" t="s">
        <v>318</v>
      </c>
      <c r="E1" s="10" t="s">
        <v>319</v>
      </c>
      <c r="F1" s="10" t="s">
        <v>78</v>
      </c>
      <c r="G1" s="10" t="s">
        <v>79</v>
      </c>
      <c r="H1" s="10" t="s">
        <v>286</v>
      </c>
    </row>
    <row r="2" spans="1:15" ht="17.25" thickBot="1" x14ac:dyDescent="0.3">
      <c r="A2" s="10" t="s">
        <v>201</v>
      </c>
      <c r="B2" s="3">
        <v>42812</v>
      </c>
      <c r="C2" s="1">
        <v>1</v>
      </c>
      <c r="D2" s="20" t="s">
        <v>0</v>
      </c>
      <c r="E2" s="20" t="s">
        <v>330</v>
      </c>
      <c r="F2" s="52" t="s">
        <v>309</v>
      </c>
      <c r="G2" s="10" t="s">
        <v>329</v>
      </c>
      <c r="H2" s="49" t="s">
        <v>270</v>
      </c>
    </row>
    <row r="3" spans="1:15" ht="17.25" thickBot="1" x14ac:dyDescent="0.3">
      <c r="A3" s="10" t="s">
        <v>199</v>
      </c>
      <c r="B3" s="4">
        <v>42832</v>
      </c>
      <c r="C3" s="2">
        <v>1</v>
      </c>
      <c r="D3" s="5" t="s">
        <v>106</v>
      </c>
      <c r="E3" s="21" t="s">
        <v>200</v>
      </c>
      <c r="F3" s="52" t="s">
        <v>307</v>
      </c>
      <c r="G3" s="44" t="s">
        <v>83</v>
      </c>
      <c r="H3" s="49" t="s">
        <v>271</v>
      </c>
    </row>
    <row r="4" spans="1:15" ht="17.25" thickBot="1" x14ac:dyDescent="0.3">
      <c r="A4" s="10" t="s">
        <v>206</v>
      </c>
      <c r="B4" s="4">
        <v>42894</v>
      </c>
      <c r="C4" s="2">
        <v>1</v>
      </c>
      <c r="D4" s="5" t="s">
        <v>106</v>
      </c>
      <c r="E4" s="5" t="s">
        <v>173</v>
      </c>
      <c r="F4" s="52" t="s">
        <v>307</v>
      </c>
      <c r="G4" s="44" t="s">
        <v>83</v>
      </c>
      <c r="H4" s="49" t="s">
        <v>283</v>
      </c>
    </row>
    <row r="5" spans="1:15" ht="17.25" thickBot="1" x14ac:dyDescent="0.3">
      <c r="A5" s="10" t="s">
        <v>201</v>
      </c>
      <c r="B5" s="47">
        <v>42832</v>
      </c>
      <c r="C5" s="29">
        <v>1</v>
      </c>
      <c r="D5" s="13" t="s">
        <v>190</v>
      </c>
      <c r="E5" s="13" t="s">
        <v>191</v>
      </c>
      <c r="F5" s="52" t="s">
        <v>312</v>
      </c>
      <c r="G5" s="44" t="s">
        <v>192</v>
      </c>
      <c r="H5" s="49" t="s">
        <v>271</v>
      </c>
    </row>
    <row r="6" spans="1:15" ht="17.25" thickBot="1" x14ac:dyDescent="0.3">
      <c r="A6" s="10" t="s">
        <v>201</v>
      </c>
      <c r="B6" s="19">
        <v>42832</v>
      </c>
      <c r="C6" s="9">
        <v>2</v>
      </c>
      <c r="D6" s="13" t="s">
        <v>209</v>
      </c>
      <c r="E6" s="7" t="s">
        <v>2</v>
      </c>
      <c r="F6" s="52" t="s">
        <v>312</v>
      </c>
      <c r="G6" s="6" t="s">
        <v>331</v>
      </c>
      <c r="H6" s="49" t="s">
        <v>271</v>
      </c>
    </row>
    <row r="7" spans="1:15" ht="17.25" thickBot="1" x14ac:dyDescent="0.3">
      <c r="A7" s="10" t="s">
        <v>199</v>
      </c>
      <c r="B7" s="19">
        <v>42857</v>
      </c>
      <c r="C7" s="9">
        <v>2</v>
      </c>
      <c r="D7" s="13" t="s">
        <v>99</v>
      </c>
      <c r="E7" s="7" t="s">
        <v>100</v>
      </c>
      <c r="F7" s="52" t="s">
        <v>308</v>
      </c>
      <c r="G7" s="44" t="s">
        <v>81</v>
      </c>
      <c r="H7" s="49" t="s">
        <v>273</v>
      </c>
    </row>
    <row r="8" spans="1:15" ht="17.25" thickBot="1" x14ac:dyDescent="0.3">
      <c r="A8" s="10" t="s">
        <v>206</v>
      </c>
      <c r="B8" s="4">
        <v>42881</v>
      </c>
      <c r="C8" s="2">
        <v>1</v>
      </c>
      <c r="D8" s="5" t="s">
        <v>0</v>
      </c>
      <c r="E8" s="5" t="s">
        <v>36</v>
      </c>
      <c r="F8" s="52" t="s">
        <v>312</v>
      </c>
      <c r="G8" s="56" t="s">
        <v>332</v>
      </c>
      <c r="H8" s="49" t="s">
        <v>282</v>
      </c>
    </row>
    <row r="9" spans="1:15" ht="17.25" thickBot="1" x14ac:dyDescent="0.3">
      <c r="A9" s="10" t="s">
        <v>208</v>
      </c>
      <c r="B9" s="4">
        <v>42894</v>
      </c>
      <c r="C9" s="2">
        <v>2</v>
      </c>
      <c r="D9" s="5" t="s">
        <v>0</v>
      </c>
      <c r="E9" s="5" t="s">
        <v>36</v>
      </c>
      <c r="F9" s="52" t="s">
        <v>312</v>
      </c>
      <c r="G9" s="6" t="s">
        <v>331</v>
      </c>
      <c r="H9" s="49" t="s">
        <v>283</v>
      </c>
      <c r="J9" t="s">
        <v>527</v>
      </c>
      <c r="K9" t="s">
        <v>528</v>
      </c>
      <c r="M9" t="s">
        <v>645</v>
      </c>
    </row>
    <row r="10" spans="1:15" ht="17.25" thickBot="1" x14ac:dyDescent="0.3">
      <c r="A10" s="10" t="s">
        <v>206</v>
      </c>
      <c r="B10" s="4">
        <v>42867</v>
      </c>
      <c r="C10" s="2">
        <v>1</v>
      </c>
      <c r="D10" s="5" t="s">
        <v>115</v>
      </c>
      <c r="E10" s="5" t="s">
        <v>25</v>
      </c>
      <c r="F10" s="52" t="s">
        <v>307</v>
      </c>
      <c r="G10" s="44" t="s">
        <v>86</v>
      </c>
      <c r="H10" s="49" t="s">
        <v>281</v>
      </c>
      <c r="J10" t="s">
        <v>631</v>
      </c>
      <c r="K10">
        <v>1</v>
      </c>
      <c r="M10" t="s">
        <v>616</v>
      </c>
      <c r="N10">
        <v>9</v>
      </c>
      <c r="O10">
        <v>566</v>
      </c>
    </row>
    <row r="11" spans="1:15" ht="17.25" thickBot="1" x14ac:dyDescent="0.3">
      <c r="A11" s="10" t="s">
        <v>199</v>
      </c>
      <c r="B11" s="4">
        <v>42894</v>
      </c>
      <c r="C11" s="2">
        <v>2</v>
      </c>
      <c r="D11" s="5" t="s">
        <v>115</v>
      </c>
      <c r="E11" s="5" t="s">
        <v>25</v>
      </c>
      <c r="F11" s="52" t="s">
        <v>307</v>
      </c>
      <c r="G11" s="44" t="s">
        <v>86</v>
      </c>
      <c r="H11" s="49" t="s">
        <v>283</v>
      </c>
      <c r="J11" t="s">
        <v>621</v>
      </c>
      <c r="K11">
        <v>2</v>
      </c>
      <c r="M11" t="s">
        <v>617</v>
      </c>
      <c r="N11">
        <v>11</v>
      </c>
      <c r="O11">
        <v>38</v>
      </c>
    </row>
    <row r="12" spans="1:15" ht="17.25" thickBot="1" x14ac:dyDescent="0.3">
      <c r="A12" s="10" t="s">
        <v>199</v>
      </c>
      <c r="B12" s="4">
        <v>42857</v>
      </c>
      <c r="C12" s="2">
        <v>1</v>
      </c>
      <c r="D12" s="5" t="s">
        <v>0</v>
      </c>
      <c r="E12" s="5" t="s">
        <v>58</v>
      </c>
      <c r="F12" s="52" t="s">
        <v>308</v>
      </c>
      <c r="G12" s="52" t="s">
        <v>317</v>
      </c>
      <c r="H12" s="49" t="s">
        <v>273</v>
      </c>
      <c r="J12" t="s">
        <v>632</v>
      </c>
      <c r="K12">
        <v>1</v>
      </c>
      <c r="M12" t="s">
        <v>618</v>
      </c>
      <c r="N12">
        <v>6</v>
      </c>
      <c r="O12">
        <v>37</v>
      </c>
    </row>
    <row r="13" spans="1:15" ht="17.25" thickBot="1" x14ac:dyDescent="0.3">
      <c r="A13" s="10" t="s">
        <v>205</v>
      </c>
      <c r="B13" s="19">
        <v>42857</v>
      </c>
      <c r="C13" s="9">
        <v>1</v>
      </c>
      <c r="D13" s="13" t="s">
        <v>8</v>
      </c>
      <c r="E13" s="7" t="s">
        <v>10</v>
      </c>
      <c r="F13" s="52" t="s">
        <v>308</v>
      </c>
      <c r="G13" s="44" t="s">
        <v>186</v>
      </c>
      <c r="H13" s="49" t="s">
        <v>273</v>
      </c>
      <c r="J13" t="s">
        <v>537</v>
      </c>
      <c r="K13">
        <v>7</v>
      </c>
      <c r="M13" t="s">
        <v>619</v>
      </c>
      <c r="N13">
        <v>3</v>
      </c>
      <c r="O13">
        <v>7</v>
      </c>
    </row>
    <row r="14" spans="1:15" ht="17.25" thickBot="1" x14ac:dyDescent="0.3">
      <c r="A14" s="10" t="s">
        <v>199</v>
      </c>
      <c r="B14" s="4">
        <v>42867</v>
      </c>
      <c r="C14" s="2">
        <v>2</v>
      </c>
      <c r="D14" s="5" t="s">
        <v>0</v>
      </c>
      <c r="E14" s="5" t="s">
        <v>33</v>
      </c>
      <c r="F14" s="52" t="s">
        <v>313</v>
      </c>
      <c r="G14" s="44" t="s">
        <v>125</v>
      </c>
      <c r="H14" s="49" t="s">
        <v>281</v>
      </c>
      <c r="J14" t="s">
        <v>622</v>
      </c>
      <c r="K14">
        <v>3</v>
      </c>
    </row>
    <row r="15" spans="1:15" ht="17.25" thickBot="1" x14ac:dyDescent="0.3">
      <c r="A15" s="10" t="s">
        <v>206</v>
      </c>
      <c r="B15" s="4">
        <v>42881</v>
      </c>
      <c r="C15" s="2">
        <v>2</v>
      </c>
      <c r="D15" s="5" t="s">
        <v>0</v>
      </c>
      <c r="E15" s="5" t="s">
        <v>33</v>
      </c>
      <c r="F15" s="52" t="s">
        <v>313</v>
      </c>
      <c r="G15" s="44" t="s">
        <v>125</v>
      </c>
      <c r="H15" s="49" t="s">
        <v>282</v>
      </c>
      <c r="J15" t="s">
        <v>633</v>
      </c>
      <c r="K15">
        <v>2</v>
      </c>
    </row>
    <row r="16" spans="1:15" ht="17.25" thickBot="1" x14ac:dyDescent="0.3">
      <c r="A16" s="10" t="s">
        <v>206</v>
      </c>
      <c r="B16" s="4">
        <v>42894</v>
      </c>
      <c r="C16" s="2">
        <v>4</v>
      </c>
      <c r="D16" s="5" t="s">
        <v>0</v>
      </c>
      <c r="E16" s="5" t="s">
        <v>33</v>
      </c>
      <c r="F16" s="52" t="s">
        <v>313</v>
      </c>
      <c r="G16" s="44" t="s">
        <v>125</v>
      </c>
      <c r="H16" s="49" t="s">
        <v>283</v>
      </c>
      <c r="J16" t="s">
        <v>634</v>
      </c>
      <c r="K16">
        <v>16</v>
      </c>
    </row>
    <row r="17" spans="1:11" ht="17.25" thickBot="1" x14ac:dyDescent="0.3">
      <c r="A17" s="10" t="s">
        <v>201</v>
      </c>
      <c r="B17" s="4">
        <v>42912</v>
      </c>
      <c r="C17" s="2">
        <v>8</v>
      </c>
      <c r="D17" s="5" t="s">
        <v>0</v>
      </c>
      <c r="E17" s="5" t="s">
        <v>33</v>
      </c>
      <c r="F17" s="52" t="s">
        <v>313</v>
      </c>
      <c r="G17" s="44" t="s">
        <v>125</v>
      </c>
      <c r="H17" s="49" t="s">
        <v>284</v>
      </c>
      <c r="J17" t="s">
        <v>635</v>
      </c>
      <c r="K17">
        <v>1</v>
      </c>
    </row>
    <row r="18" spans="1:11" ht="17.25" thickBot="1" x14ac:dyDescent="0.3">
      <c r="A18" s="10" t="s">
        <v>206</v>
      </c>
      <c r="B18" s="4">
        <v>42881</v>
      </c>
      <c r="C18" s="2">
        <v>1</v>
      </c>
      <c r="D18" s="5" t="s">
        <v>207</v>
      </c>
      <c r="E18" s="5" t="s">
        <v>74</v>
      </c>
      <c r="F18" s="52" t="s">
        <v>312</v>
      </c>
      <c r="G18" s="44" t="s">
        <v>189</v>
      </c>
      <c r="H18" s="49" t="s">
        <v>282</v>
      </c>
      <c r="J18" t="s">
        <v>543</v>
      </c>
      <c r="K18">
        <v>27</v>
      </c>
    </row>
    <row r="19" spans="1:11" ht="17.25" thickBot="1" x14ac:dyDescent="0.3">
      <c r="A19" s="10" t="s">
        <v>199</v>
      </c>
      <c r="B19" s="4">
        <v>42867</v>
      </c>
      <c r="C19" s="2">
        <v>8</v>
      </c>
      <c r="D19" s="5" t="s">
        <v>115</v>
      </c>
      <c r="E19" s="5" t="s">
        <v>25</v>
      </c>
      <c r="F19" s="52" t="s">
        <v>307</v>
      </c>
      <c r="G19" s="44" t="s">
        <v>84</v>
      </c>
      <c r="H19" s="49" t="s">
        <v>281</v>
      </c>
      <c r="J19" t="s">
        <v>591</v>
      </c>
      <c r="K19">
        <v>2</v>
      </c>
    </row>
    <row r="20" spans="1:11" ht="17.25" thickBot="1" x14ac:dyDescent="0.3">
      <c r="A20" s="10" t="s">
        <v>206</v>
      </c>
      <c r="B20" s="4">
        <v>42881</v>
      </c>
      <c r="C20" s="2">
        <v>5</v>
      </c>
      <c r="D20" s="5" t="s">
        <v>115</v>
      </c>
      <c r="E20" s="5" t="s">
        <v>25</v>
      </c>
      <c r="F20" s="52" t="s">
        <v>307</v>
      </c>
      <c r="G20" s="44" t="s">
        <v>84</v>
      </c>
      <c r="H20" s="49" t="s">
        <v>282</v>
      </c>
      <c r="J20" t="s">
        <v>636</v>
      </c>
      <c r="K20">
        <v>1</v>
      </c>
    </row>
    <row r="21" spans="1:11" ht="17.25" thickBot="1" x14ac:dyDescent="0.3">
      <c r="A21" s="10" t="s">
        <v>199</v>
      </c>
      <c r="B21" s="4">
        <v>42894</v>
      </c>
      <c r="C21" s="2">
        <v>14</v>
      </c>
      <c r="D21" s="5" t="s">
        <v>115</v>
      </c>
      <c r="E21" s="5" t="s">
        <v>25</v>
      </c>
      <c r="F21" s="52" t="s">
        <v>307</v>
      </c>
      <c r="G21" s="44" t="s">
        <v>84</v>
      </c>
      <c r="H21" s="49" t="s">
        <v>283</v>
      </c>
      <c r="J21" t="s">
        <v>637</v>
      </c>
      <c r="K21">
        <v>1</v>
      </c>
    </row>
    <row r="22" spans="1:11" ht="17.25" thickBot="1" x14ac:dyDescent="0.3">
      <c r="A22" s="10" t="s">
        <v>201</v>
      </c>
      <c r="B22" s="19">
        <v>42857</v>
      </c>
      <c r="C22" s="29">
        <v>2</v>
      </c>
      <c r="D22" s="13" t="s">
        <v>190</v>
      </c>
      <c r="E22" s="13" t="s">
        <v>193</v>
      </c>
      <c r="F22" s="52" t="s">
        <v>308</v>
      </c>
      <c r="G22" s="44" t="s">
        <v>194</v>
      </c>
      <c r="H22" s="49" t="s">
        <v>273</v>
      </c>
      <c r="J22" t="s">
        <v>597</v>
      </c>
      <c r="K22">
        <v>1</v>
      </c>
    </row>
    <row r="23" spans="1:11" ht="17.25" thickBot="1" x14ac:dyDescent="0.3">
      <c r="A23" s="10" t="s">
        <v>206</v>
      </c>
      <c r="B23" s="4">
        <v>42867</v>
      </c>
      <c r="C23" s="2">
        <v>1</v>
      </c>
      <c r="D23" s="5" t="s">
        <v>115</v>
      </c>
      <c r="E23" s="5" t="s">
        <v>72</v>
      </c>
      <c r="F23" s="54" t="s">
        <v>311</v>
      </c>
      <c r="G23" s="44" t="s">
        <v>188</v>
      </c>
      <c r="H23" s="49" t="s">
        <v>281</v>
      </c>
      <c r="J23" t="s">
        <v>552</v>
      </c>
      <c r="K23">
        <v>3</v>
      </c>
    </row>
    <row r="24" spans="1:11" ht="17.25" thickBot="1" x14ac:dyDescent="0.3">
      <c r="A24" s="10" t="s">
        <v>206</v>
      </c>
      <c r="B24" s="4">
        <v>42867</v>
      </c>
      <c r="C24" s="2">
        <v>1</v>
      </c>
      <c r="D24" s="5" t="s">
        <v>108</v>
      </c>
      <c r="E24" s="5" t="s">
        <v>32</v>
      </c>
      <c r="F24" s="52" t="s">
        <v>309</v>
      </c>
      <c r="G24" s="44" t="s">
        <v>187</v>
      </c>
      <c r="H24" s="49" t="s">
        <v>281</v>
      </c>
      <c r="J24" t="s">
        <v>598</v>
      </c>
      <c r="K24">
        <v>1</v>
      </c>
    </row>
    <row r="25" spans="1:11" ht="17.25" thickBot="1" x14ac:dyDescent="0.3">
      <c r="A25" s="10" t="s">
        <v>202</v>
      </c>
      <c r="B25" s="4">
        <v>42857</v>
      </c>
      <c r="C25" s="2">
        <v>1</v>
      </c>
      <c r="D25" s="5" t="s">
        <v>104</v>
      </c>
      <c r="E25" s="5" t="s">
        <v>27</v>
      </c>
      <c r="F25" s="52" t="s">
        <v>307</v>
      </c>
      <c r="G25" s="44" t="s">
        <v>82</v>
      </c>
      <c r="H25" s="49" t="s">
        <v>273</v>
      </c>
      <c r="J25" t="s">
        <v>558</v>
      </c>
      <c r="K25">
        <v>2</v>
      </c>
    </row>
    <row r="26" spans="1:11" ht="17.25" thickBot="1" x14ac:dyDescent="0.3">
      <c r="A26" s="10" t="s">
        <v>199</v>
      </c>
      <c r="B26" s="4">
        <v>42867</v>
      </c>
      <c r="C26" s="2">
        <v>1</v>
      </c>
      <c r="D26" s="5" t="s">
        <v>115</v>
      </c>
      <c r="E26" s="5" t="s">
        <v>25</v>
      </c>
      <c r="F26" s="52" t="s">
        <v>307</v>
      </c>
      <c r="G26" s="44" t="s">
        <v>88</v>
      </c>
      <c r="H26" s="49" t="s">
        <v>281</v>
      </c>
      <c r="J26" t="s">
        <v>605</v>
      </c>
      <c r="K26">
        <v>4</v>
      </c>
    </row>
    <row r="27" spans="1:11" ht="17.25" thickBot="1" x14ac:dyDescent="0.3">
      <c r="A27" s="10" t="s">
        <v>199</v>
      </c>
      <c r="B27" s="4">
        <v>42881</v>
      </c>
      <c r="C27" s="2">
        <v>2</v>
      </c>
      <c r="D27" s="5" t="s">
        <v>115</v>
      </c>
      <c r="E27" s="5" t="s">
        <v>25</v>
      </c>
      <c r="F27" s="52" t="s">
        <v>307</v>
      </c>
      <c r="G27" s="44" t="s">
        <v>88</v>
      </c>
      <c r="H27" s="49" t="s">
        <v>282</v>
      </c>
      <c r="J27" t="s">
        <v>606</v>
      </c>
      <c r="K27">
        <v>217</v>
      </c>
    </row>
    <row r="28" spans="1:11" ht="17.25" thickBot="1" x14ac:dyDescent="0.3">
      <c r="A28" s="10" t="s">
        <v>206</v>
      </c>
      <c r="B28" s="4">
        <v>42894</v>
      </c>
      <c r="C28" s="2">
        <v>1</v>
      </c>
      <c r="D28" s="5" t="s">
        <v>117</v>
      </c>
      <c r="E28" s="5" t="s">
        <v>16</v>
      </c>
      <c r="F28" s="52" t="s">
        <v>312</v>
      </c>
      <c r="G28" s="44" t="s">
        <v>85</v>
      </c>
      <c r="H28" s="49" t="s">
        <v>283</v>
      </c>
      <c r="J28" t="s">
        <v>560</v>
      </c>
      <c r="K28">
        <v>24</v>
      </c>
    </row>
    <row r="29" spans="1:11" ht="17.25" thickBot="1" x14ac:dyDescent="0.3">
      <c r="A29" s="10" t="s">
        <v>205</v>
      </c>
      <c r="B29" s="19">
        <v>42857</v>
      </c>
      <c r="C29" s="9">
        <v>2</v>
      </c>
      <c r="D29" s="13" t="s">
        <v>8</v>
      </c>
      <c r="E29" s="7" t="s">
        <v>29</v>
      </c>
      <c r="F29" s="52" t="s">
        <v>299</v>
      </c>
      <c r="G29" s="10"/>
      <c r="H29" s="49" t="s">
        <v>273</v>
      </c>
      <c r="J29" t="s">
        <v>607</v>
      </c>
      <c r="K29">
        <v>3</v>
      </c>
    </row>
    <row r="30" spans="1:11" ht="17.25" thickBot="1" x14ac:dyDescent="0.3">
      <c r="A30" s="10" t="s">
        <v>199</v>
      </c>
      <c r="B30" s="4">
        <v>42867</v>
      </c>
      <c r="C30" s="2">
        <v>3</v>
      </c>
      <c r="D30" s="5" t="s">
        <v>0</v>
      </c>
      <c r="E30" s="5" t="s">
        <v>57</v>
      </c>
      <c r="F30" s="52" t="s">
        <v>299</v>
      </c>
      <c r="G30" s="10"/>
      <c r="H30" s="49" t="s">
        <v>281</v>
      </c>
      <c r="J30" t="s">
        <v>638</v>
      </c>
      <c r="K30">
        <v>1</v>
      </c>
    </row>
    <row r="31" spans="1:11" ht="17.25" thickBot="1" x14ac:dyDescent="0.3">
      <c r="A31" s="10" t="s">
        <v>205</v>
      </c>
      <c r="B31" s="4">
        <v>42881</v>
      </c>
      <c r="C31" s="2">
        <v>1</v>
      </c>
      <c r="D31" s="5" t="s">
        <v>0</v>
      </c>
      <c r="E31" s="5" t="s">
        <v>57</v>
      </c>
      <c r="F31" s="52" t="s">
        <v>299</v>
      </c>
      <c r="G31" s="10"/>
      <c r="H31" s="49" t="s">
        <v>282</v>
      </c>
      <c r="J31" t="s">
        <v>562</v>
      </c>
      <c r="K31">
        <v>311</v>
      </c>
    </row>
    <row r="32" spans="1:11" ht="17.25" thickBot="1" x14ac:dyDescent="0.3">
      <c r="A32" s="10" t="s">
        <v>201</v>
      </c>
      <c r="B32" s="19">
        <v>42832</v>
      </c>
      <c r="C32" s="9">
        <v>12</v>
      </c>
      <c r="D32" s="13" t="s">
        <v>209</v>
      </c>
      <c r="E32" s="7" t="s">
        <v>5</v>
      </c>
      <c r="F32" s="52" t="s">
        <v>299</v>
      </c>
      <c r="G32" s="10"/>
      <c r="H32" s="49" t="s">
        <v>271</v>
      </c>
      <c r="J32" t="s">
        <v>639</v>
      </c>
      <c r="K32">
        <v>3</v>
      </c>
    </row>
    <row r="33" spans="1:25" ht="17.25" thickBot="1" x14ac:dyDescent="0.3">
      <c r="A33" s="10" t="s">
        <v>199</v>
      </c>
      <c r="B33" s="19">
        <v>42842</v>
      </c>
      <c r="C33" s="9">
        <v>201</v>
      </c>
      <c r="D33" s="13" t="s">
        <v>99</v>
      </c>
      <c r="E33" s="7" t="s">
        <v>114</v>
      </c>
      <c r="F33" s="52" t="s">
        <v>299</v>
      </c>
      <c r="G33" s="10"/>
      <c r="H33" s="49" t="s">
        <v>272</v>
      </c>
      <c r="J33" t="s">
        <v>563</v>
      </c>
      <c r="K33">
        <v>3</v>
      </c>
    </row>
    <row r="34" spans="1:25" ht="17.25" thickBot="1" x14ac:dyDescent="0.3">
      <c r="A34" s="10" t="s">
        <v>199</v>
      </c>
      <c r="B34" s="4">
        <v>42867</v>
      </c>
      <c r="C34" s="2">
        <v>2</v>
      </c>
      <c r="D34" s="5" t="s">
        <v>0</v>
      </c>
      <c r="E34" s="5" t="s">
        <v>58</v>
      </c>
      <c r="F34" s="52" t="s">
        <v>299</v>
      </c>
      <c r="G34" s="10"/>
      <c r="H34" s="49" t="s">
        <v>281</v>
      </c>
      <c r="J34" t="s">
        <v>640</v>
      </c>
      <c r="K34">
        <v>1</v>
      </c>
    </row>
    <row r="35" spans="1:25" ht="17.25" thickBot="1" x14ac:dyDescent="0.3">
      <c r="A35" s="10" t="s">
        <v>208</v>
      </c>
      <c r="B35" s="4">
        <v>42894</v>
      </c>
      <c r="C35" s="2">
        <v>2</v>
      </c>
      <c r="D35" s="5" t="s">
        <v>0</v>
      </c>
      <c r="E35" s="5" t="s">
        <v>58</v>
      </c>
      <c r="F35" s="52" t="s">
        <v>299</v>
      </c>
      <c r="G35" s="10"/>
      <c r="H35" s="49" t="s">
        <v>283</v>
      </c>
      <c r="J35" t="s">
        <v>566</v>
      </c>
      <c r="K35">
        <v>3</v>
      </c>
    </row>
    <row r="36" spans="1:25" ht="17.25" thickBot="1" x14ac:dyDescent="0.3">
      <c r="A36" s="10" t="s">
        <v>199</v>
      </c>
      <c r="B36" s="19">
        <v>42857</v>
      </c>
      <c r="C36" s="9">
        <v>4</v>
      </c>
      <c r="D36" s="13" t="s">
        <v>99</v>
      </c>
      <c r="E36" s="7" t="s">
        <v>112</v>
      </c>
      <c r="F36" s="52" t="s">
        <v>299</v>
      </c>
      <c r="G36" s="10"/>
      <c r="H36" s="49" t="s">
        <v>273</v>
      </c>
      <c r="J36" t="s">
        <v>641</v>
      </c>
      <c r="K36">
        <v>2</v>
      </c>
    </row>
    <row r="37" spans="1:25" ht="17.25" thickBot="1" x14ac:dyDescent="0.3">
      <c r="A37" s="10" t="s">
        <v>199</v>
      </c>
      <c r="B37" s="4">
        <v>42867</v>
      </c>
      <c r="C37" s="2">
        <v>11</v>
      </c>
      <c r="D37" s="5" t="s">
        <v>0</v>
      </c>
      <c r="E37" s="5" t="s">
        <v>65</v>
      </c>
      <c r="F37" s="52" t="s">
        <v>299</v>
      </c>
      <c r="G37" s="10"/>
      <c r="H37" s="49" t="s">
        <v>281</v>
      </c>
      <c r="J37" t="s">
        <v>642</v>
      </c>
      <c r="K37">
        <v>1</v>
      </c>
    </row>
    <row r="38" spans="1:25" ht="17.25" thickBot="1" x14ac:dyDescent="0.3">
      <c r="A38" s="10" t="s">
        <v>199</v>
      </c>
      <c r="B38" s="4">
        <v>42881</v>
      </c>
      <c r="C38" s="2">
        <v>9</v>
      </c>
      <c r="D38" s="5" t="s">
        <v>0</v>
      </c>
      <c r="E38" s="5" t="s">
        <v>65</v>
      </c>
      <c r="F38" s="52" t="s">
        <v>299</v>
      </c>
      <c r="G38" s="10"/>
      <c r="H38" s="49" t="s">
        <v>282</v>
      </c>
      <c r="J38" t="s">
        <v>599</v>
      </c>
      <c r="K38">
        <v>1</v>
      </c>
    </row>
    <row r="39" spans="1:25" ht="17.25" thickBot="1" x14ac:dyDescent="0.3">
      <c r="A39" s="10" t="s">
        <v>199</v>
      </c>
      <c r="B39" s="4">
        <v>42881</v>
      </c>
      <c r="C39" s="2">
        <v>2</v>
      </c>
      <c r="D39" s="5" t="s">
        <v>0</v>
      </c>
      <c r="E39" s="5" t="s">
        <v>60</v>
      </c>
      <c r="F39" s="52" t="s">
        <v>299</v>
      </c>
      <c r="G39" s="10"/>
      <c r="H39" s="49" t="s">
        <v>282</v>
      </c>
      <c r="J39" t="s">
        <v>643</v>
      </c>
      <c r="K39">
        <v>1</v>
      </c>
    </row>
    <row r="40" spans="1:25" ht="17.25" thickBot="1" x14ac:dyDescent="0.3">
      <c r="A40" s="10" t="s">
        <v>199</v>
      </c>
      <c r="B40" s="4">
        <v>42894</v>
      </c>
      <c r="C40" s="2">
        <v>1</v>
      </c>
      <c r="D40" s="5" t="s">
        <v>0</v>
      </c>
      <c r="E40" s="5" t="s">
        <v>60</v>
      </c>
      <c r="F40" s="52" t="s">
        <v>299</v>
      </c>
      <c r="G40" s="10"/>
      <c r="H40" s="49" t="s">
        <v>283</v>
      </c>
      <c r="J40" t="s">
        <v>644</v>
      </c>
      <c r="K40">
        <v>4</v>
      </c>
      <c r="S40" s="68">
        <f>SUM(V44:V74)</f>
        <v>0.34446863905325437</v>
      </c>
      <c r="T40" s="67" t="s">
        <v>515</v>
      </c>
      <c r="U40" s="67"/>
      <c r="V40" s="67"/>
    </row>
    <row r="41" spans="1:25" ht="17.25" thickBot="1" x14ac:dyDescent="0.3">
      <c r="A41" s="10" t="s">
        <v>199</v>
      </c>
      <c r="B41" s="4">
        <v>42894</v>
      </c>
      <c r="C41" s="2">
        <v>1</v>
      </c>
      <c r="D41" s="5" t="s">
        <v>0</v>
      </c>
      <c r="E41" s="5" t="s">
        <v>39</v>
      </c>
      <c r="F41" s="52" t="s">
        <v>299</v>
      </c>
      <c r="G41" s="10"/>
      <c r="H41" s="49" t="s">
        <v>283</v>
      </c>
      <c r="S41" s="68">
        <f>1-S40</f>
        <v>0.65553136094674569</v>
      </c>
      <c r="T41" s="67" t="s">
        <v>516</v>
      </c>
      <c r="U41" s="67"/>
      <c r="V41" s="67"/>
    </row>
    <row r="42" spans="1:25" ht="17.25" thickBot="1" x14ac:dyDescent="0.3">
      <c r="A42" s="10" t="s">
        <v>199</v>
      </c>
      <c r="B42" s="19">
        <v>42842</v>
      </c>
      <c r="C42" s="9">
        <v>218</v>
      </c>
      <c r="D42" s="13" t="s">
        <v>99</v>
      </c>
      <c r="E42" s="7" t="s">
        <v>1</v>
      </c>
      <c r="F42" s="52" t="s">
        <v>299</v>
      </c>
      <c r="G42" s="10"/>
      <c r="H42" s="49" t="s">
        <v>272</v>
      </c>
      <c r="J42" s="67" t="s">
        <v>684</v>
      </c>
      <c r="K42" s="67"/>
      <c r="L42" s="67"/>
      <c r="M42" s="67"/>
      <c r="N42" s="67"/>
      <c r="P42" s="67" t="s">
        <v>511</v>
      </c>
      <c r="Q42" s="67"/>
      <c r="R42" s="67">
        <f>SUM(N44:N74)</f>
        <v>-1.5330433671876862</v>
      </c>
      <c r="S42" s="67" t="s">
        <v>513</v>
      </c>
      <c r="T42" s="67"/>
      <c r="U42" s="67"/>
      <c r="V42" s="67"/>
      <c r="W42" s="67"/>
      <c r="X42" s="67"/>
      <c r="Y42" s="67"/>
    </row>
    <row r="43" spans="1:25" x14ac:dyDescent="0.25">
      <c r="A43" s="10" t="s">
        <v>203</v>
      </c>
      <c r="B43" s="62">
        <v>42857</v>
      </c>
      <c r="C43" s="57">
        <v>15</v>
      </c>
      <c r="D43" s="45" t="s">
        <v>165</v>
      </c>
      <c r="E43" s="58" t="s">
        <v>204</v>
      </c>
      <c r="F43" s="52" t="s">
        <v>299</v>
      </c>
      <c r="G43" s="10"/>
      <c r="H43" s="49" t="s">
        <v>273</v>
      </c>
      <c r="J43" s="67" t="s">
        <v>506</v>
      </c>
      <c r="K43" s="67" t="s">
        <v>507</v>
      </c>
      <c r="L43" s="67" t="s">
        <v>508</v>
      </c>
      <c r="M43" s="67" t="s">
        <v>509</v>
      </c>
      <c r="N43" s="67" t="s">
        <v>510</v>
      </c>
      <c r="P43" s="67" t="s">
        <v>512</v>
      </c>
      <c r="Q43" s="67"/>
      <c r="R43" s="67">
        <f>R42*(-1)</f>
        <v>1.5330433671876862</v>
      </c>
      <c r="S43" s="67" t="s">
        <v>506</v>
      </c>
      <c r="T43" s="67" t="s">
        <v>507</v>
      </c>
      <c r="U43" s="67" t="s">
        <v>508</v>
      </c>
      <c r="V43" s="67" t="s">
        <v>514</v>
      </c>
      <c r="W43" s="67"/>
      <c r="X43" s="67"/>
      <c r="Y43" s="67"/>
    </row>
    <row r="44" spans="1:25" x14ac:dyDescent="0.25">
      <c r="A44" s="10" t="s">
        <v>198</v>
      </c>
      <c r="B44" s="11">
        <v>42812</v>
      </c>
      <c r="C44" s="8">
        <v>2</v>
      </c>
      <c r="D44" s="24" t="s">
        <v>0</v>
      </c>
      <c r="E44" s="21" t="s">
        <v>17</v>
      </c>
      <c r="F44" s="52" t="s">
        <v>299</v>
      </c>
      <c r="G44" s="10"/>
      <c r="H44" s="49" t="s">
        <v>270</v>
      </c>
      <c r="J44" t="s">
        <v>631</v>
      </c>
      <c r="K44">
        <v>1</v>
      </c>
      <c r="L44" s="67">
        <f>K44/650</f>
        <v>1.5384615384615385E-3</v>
      </c>
      <c r="M44" s="67">
        <f>LN(L44)</f>
        <v>-6.4769723628896827</v>
      </c>
      <c r="N44" s="67">
        <f>L44*M44</f>
        <v>-9.9645728659841278E-3</v>
      </c>
      <c r="P44" t="s">
        <v>681</v>
      </c>
      <c r="Q44">
        <f>R43/LOG(J75)</f>
        <v>1.0279487353911112</v>
      </c>
      <c r="S44" t="s">
        <v>529</v>
      </c>
      <c r="T44">
        <v>1</v>
      </c>
      <c r="U44" s="68">
        <f>T44/650</f>
        <v>1.5384615384615385E-3</v>
      </c>
      <c r="V44" s="74">
        <f>U44*U44</f>
        <v>2.3668639053254436E-6</v>
      </c>
      <c r="W44" s="67"/>
      <c r="X44" s="67"/>
      <c r="Y44" s="67"/>
    </row>
    <row r="45" spans="1:25" x14ac:dyDescent="0.25">
      <c r="A45" s="10" t="s">
        <v>199</v>
      </c>
      <c r="B45" s="11">
        <v>42881</v>
      </c>
      <c r="C45" s="8">
        <v>12</v>
      </c>
      <c r="D45" s="24" t="s">
        <v>0</v>
      </c>
      <c r="E45" s="21" t="s">
        <v>17</v>
      </c>
      <c r="F45" s="52" t="s">
        <v>299</v>
      </c>
      <c r="G45" s="10"/>
      <c r="H45" s="49" t="s">
        <v>282</v>
      </c>
      <c r="J45" t="s">
        <v>621</v>
      </c>
      <c r="K45">
        <v>2</v>
      </c>
      <c r="L45" s="67">
        <f t="shared" ref="L45:L74" si="0">K45/650</f>
        <v>3.0769230769230769E-3</v>
      </c>
      <c r="M45" s="67">
        <f>LN(L45)</f>
        <v>-5.7838251823297373</v>
      </c>
      <c r="N45" s="67">
        <f>L45*M45</f>
        <v>-1.7796385176399192E-2</v>
      </c>
      <c r="S45" t="s">
        <v>419</v>
      </c>
      <c r="T45">
        <v>2</v>
      </c>
      <c r="U45" s="68">
        <f t="shared" ref="U45:U74" si="1">T45/650</f>
        <v>3.0769230769230769E-3</v>
      </c>
      <c r="V45" s="74">
        <f t="shared" ref="V45:V74" si="2">U45*U45</f>
        <v>9.4674556213017744E-6</v>
      </c>
      <c r="W45" s="67"/>
      <c r="X45" s="67"/>
      <c r="Y45" s="67"/>
    </row>
    <row r="46" spans="1:25" x14ac:dyDescent="0.25">
      <c r="A46" s="10" t="s">
        <v>199</v>
      </c>
      <c r="B46" s="11">
        <v>42894</v>
      </c>
      <c r="C46" s="8">
        <v>64</v>
      </c>
      <c r="D46" s="24" t="s">
        <v>0</v>
      </c>
      <c r="E46" s="21" t="s">
        <v>17</v>
      </c>
      <c r="F46" s="52" t="s">
        <v>299</v>
      </c>
      <c r="G46" s="10"/>
      <c r="H46" s="49" t="s">
        <v>283</v>
      </c>
      <c r="J46" t="s">
        <v>632</v>
      </c>
      <c r="K46">
        <v>1</v>
      </c>
      <c r="L46" s="67">
        <f t="shared" si="0"/>
        <v>1.5384615384615385E-3</v>
      </c>
      <c r="M46" s="67">
        <f>LN(L46)</f>
        <v>-6.4769723628896827</v>
      </c>
      <c r="N46" s="67">
        <f>L46*M46</f>
        <v>-9.9645728659841278E-3</v>
      </c>
      <c r="S46" t="s">
        <v>457</v>
      </c>
      <c r="T46">
        <v>1</v>
      </c>
      <c r="U46" s="68">
        <f t="shared" si="1"/>
        <v>1.5384615384615385E-3</v>
      </c>
      <c r="V46" s="74">
        <f t="shared" si="2"/>
        <v>2.3668639053254436E-6</v>
      </c>
      <c r="W46" s="67"/>
      <c r="X46" s="67"/>
      <c r="Y46" s="67"/>
    </row>
    <row r="47" spans="1:25" x14ac:dyDescent="0.25">
      <c r="A47" s="10" t="s">
        <v>201</v>
      </c>
      <c r="B47" s="62">
        <v>42832</v>
      </c>
      <c r="C47" s="60">
        <v>3</v>
      </c>
      <c r="D47" s="45" t="s">
        <v>209</v>
      </c>
      <c r="E47" s="61" t="s">
        <v>210</v>
      </c>
      <c r="F47" s="52" t="s">
        <v>301</v>
      </c>
      <c r="G47" s="10"/>
      <c r="H47" s="49" t="s">
        <v>271</v>
      </c>
      <c r="J47" t="s">
        <v>537</v>
      </c>
      <c r="K47">
        <v>7</v>
      </c>
      <c r="L47" s="67">
        <f t="shared" si="0"/>
        <v>1.0769230769230769E-2</v>
      </c>
      <c r="M47" s="67">
        <f t="shared" ref="M47:M74" si="3">LN(L47)</f>
        <v>-4.5310622138343692</v>
      </c>
      <c r="N47" s="67">
        <f t="shared" ref="N47:N74" si="4">L47*M47</f>
        <v>-4.8796054610523977E-2</v>
      </c>
      <c r="S47" t="s">
        <v>332</v>
      </c>
      <c r="T47">
        <v>7</v>
      </c>
      <c r="U47" s="68">
        <f t="shared" si="1"/>
        <v>1.0769230769230769E-2</v>
      </c>
      <c r="V47" s="74">
        <f t="shared" si="2"/>
        <v>1.1597633136094674E-4</v>
      </c>
      <c r="W47" s="67"/>
      <c r="X47" s="67"/>
      <c r="Y47" s="67"/>
    </row>
    <row r="48" spans="1:25" x14ac:dyDescent="0.25">
      <c r="A48" s="10" t="s">
        <v>199</v>
      </c>
      <c r="B48" s="11">
        <v>42867</v>
      </c>
      <c r="C48" s="8">
        <v>2</v>
      </c>
      <c r="D48" s="24" t="s">
        <v>0</v>
      </c>
      <c r="E48" s="21" t="s">
        <v>71</v>
      </c>
      <c r="F48" s="52" t="s">
        <v>299</v>
      </c>
      <c r="G48" s="10"/>
      <c r="H48" s="49" t="s">
        <v>281</v>
      </c>
      <c r="J48" t="s">
        <v>622</v>
      </c>
      <c r="K48">
        <v>3</v>
      </c>
      <c r="L48" s="67">
        <f t="shared" si="0"/>
        <v>4.6153846153846158E-3</v>
      </c>
      <c r="M48" s="67">
        <f t="shared" si="3"/>
        <v>-5.3783600742215727</v>
      </c>
      <c r="N48" s="67">
        <f t="shared" si="4"/>
        <v>-2.4823200342561108E-2</v>
      </c>
      <c r="S48" t="s">
        <v>622</v>
      </c>
      <c r="T48">
        <v>3</v>
      </c>
      <c r="U48" s="68">
        <f t="shared" si="1"/>
        <v>4.6153846153846158E-3</v>
      </c>
      <c r="V48" s="74">
        <f t="shared" si="2"/>
        <v>2.1301775147928997E-5</v>
      </c>
    </row>
    <row r="49" spans="1:22" x14ac:dyDescent="0.25">
      <c r="A49" s="10" t="s">
        <v>199</v>
      </c>
      <c r="B49" s="11">
        <v>42881</v>
      </c>
      <c r="C49" s="12">
        <v>1</v>
      </c>
      <c r="D49" s="24" t="s">
        <v>0</v>
      </c>
      <c r="E49" s="22" t="s">
        <v>71</v>
      </c>
      <c r="F49" s="52" t="s">
        <v>299</v>
      </c>
      <c r="G49" s="10"/>
      <c r="H49" s="49" t="s">
        <v>282</v>
      </c>
      <c r="J49" t="s">
        <v>633</v>
      </c>
      <c r="K49">
        <v>2</v>
      </c>
      <c r="L49" s="67">
        <f t="shared" si="0"/>
        <v>3.0769230769230769E-3</v>
      </c>
      <c r="M49" s="67">
        <f t="shared" si="3"/>
        <v>-5.7838251823297373</v>
      </c>
      <c r="N49" s="67">
        <f t="shared" si="4"/>
        <v>-1.7796385176399192E-2</v>
      </c>
      <c r="S49" t="s">
        <v>633</v>
      </c>
      <c r="T49">
        <v>2</v>
      </c>
      <c r="U49" s="68">
        <f t="shared" si="1"/>
        <v>3.0769230769230769E-3</v>
      </c>
      <c r="V49" s="74">
        <f t="shared" si="2"/>
        <v>9.4674556213017744E-6</v>
      </c>
    </row>
    <row r="50" spans="1:22" x14ac:dyDescent="0.25">
      <c r="A50" s="10" t="s">
        <v>206</v>
      </c>
      <c r="B50" s="11">
        <v>42881</v>
      </c>
      <c r="C50" s="8">
        <v>1</v>
      </c>
      <c r="D50" s="24" t="s">
        <v>0</v>
      </c>
      <c r="E50" s="21" t="s">
        <v>73</v>
      </c>
      <c r="F50" s="52" t="s">
        <v>312</v>
      </c>
      <c r="G50" s="10"/>
      <c r="H50" s="49" t="s">
        <v>282</v>
      </c>
      <c r="J50" t="s">
        <v>634</v>
      </c>
      <c r="K50">
        <v>16</v>
      </c>
      <c r="L50" s="67">
        <f t="shared" si="0"/>
        <v>2.4615384615384615E-2</v>
      </c>
      <c r="M50" s="67">
        <f t="shared" si="3"/>
        <v>-3.7043836406499016</v>
      </c>
      <c r="N50" s="67">
        <f t="shared" si="4"/>
        <v>-9.1184828077536043E-2</v>
      </c>
      <c r="S50" t="s">
        <v>397</v>
      </c>
      <c r="T50">
        <v>16</v>
      </c>
      <c r="U50" s="68">
        <f t="shared" si="1"/>
        <v>2.4615384615384615E-2</v>
      </c>
      <c r="V50" s="74">
        <f t="shared" si="2"/>
        <v>6.0591715976331356E-4</v>
      </c>
    </row>
    <row r="51" spans="1:22" ht="17.25" thickBot="1" x14ac:dyDescent="0.3">
      <c r="A51" s="10" t="s">
        <v>201</v>
      </c>
      <c r="B51" s="19">
        <v>42857</v>
      </c>
      <c r="C51" s="26">
        <v>1</v>
      </c>
      <c r="D51" s="45" t="s">
        <v>190</v>
      </c>
      <c r="E51" s="25" t="s">
        <v>195</v>
      </c>
      <c r="F51" s="52" t="s">
        <v>308</v>
      </c>
      <c r="G51" s="10"/>
      <c r="H51" s="49" t="s">
        <v>273</v>
      </c>
      <c r="J51" t="s">
        <v>635</v>
      </c>
      <c r="K51">
        <v>1</v>
      </c>
      <c r="L51" s="67">
        <f t="shared" si="0"/>
        <v>1.5384615384615385E-3</v>
      </c>
      <c r="M51" s="67">
        <f t="shared" si="3"/>
        <v>-6.4769723628896827</v>
      </c>
      <c r="N51" s="67">
        <f t="shared" si="4"/>
        <v>-9.9645728659841278E-3</v>
      </c>
      <c r="S51" t="s">
        <v>635</v>
      </c>
      <c r="T51">
        <v>1</v>
      </c>
      <c r="U51" s="68">
        <f t="shared" si="1"/>
        <v>1.5384615384615385E-3</v>
      </c>
      <c r="V51" s="74">
        <f t="shared" si="2"/>
        <v>2.3668639053254436E-6</v>
      </c>
    </row>
    <row r="52" spans="1:22" ht="17.25" thickBot="1" x14ac:dyDescent="0.3">
      <c r="A52" s="10" t="s">
        <v>201</v>
      </c>
      <c r="B52" s="4">
        <v>42867</v>
      </c>
      <c r="C52" s="26">
        <v>1</v>
      </c>
      <c r="D52" s="45" t="s">
        <v>190</v>
      </c>
      <c r="E52" s="25" t="s">
        <v>195</v>
      </c>
      <c r="F52" s="52" t="s">
        <v>312</v>
      </c>
      <c r="G52" s="10"/>
      <c r="H52" s="49" t="s">
        <v>281</v>
      </c>
      <c r="J52" t="s">
        <v>543</v>
      </c>
      <c r="K52">
        <v>27</v>
      </c>
      <c r="L52" s="67">
        <f t="shared" si="0"/>
        <v>4.1538461538461538E-2</v>
      </c>
      <c r="M52" s="67">
        <f t="shared" si="3"/>
        <v>-3.1811354968853536</v>
      </c>
      <c r="N52" s="67">
        <f t="shared" si="4"/>
        <v>-0.13213947448600699</v>
      </c>
      <c r="S52" t="s">
        <v>442</v>
      </c>
      <c r="T52">
        <v>27</v>
      </c>
      <c r="U52" s="68">
        <f t="shared" si="1"/>
        <v>4.1538461538461538E-2</v>
      </c>
      <c r="V52" s="74">
        <f t="shared" si="2"/>
        <v>1.7254437869822486E-3</v>
      </c>
    </row>
    <row r="53" spans="1:22" ht="17.25" thickBot="1" x14ac:dyDescent="0.3">
      <c r="A53" s="10" t="s">
        <v>201</v>
      </c>
      <c r="B53" s="4">
        <v>42881</v>
      </c>
      <c r="C53" s="26">
        <v>1</v>
      </c>
      <c r="D53" s="45" t="s">
        <v>190</v>
      </c>
      <c r="E53" s="25" t="s">
        <v>195</v>
      </c>
      <c r="F53" s="52" t="s">
        <v>312</v>
      </c>
      <c r="G53" s="10"/>
      <c r="H53" s="49" t="s">
        <v>282</v>
      </c>
      <c r="J53" t="s">
        <v>591</v>
      </c>
      <c r="K53">
        <v>2</v>
      </c>
      <c r="L53" s="67">
        <f t="shared" si="0"/>
        <v>3.0769230769230769E-3</v>
      </c>
      <c r="M53" s="67">
        <f t="shared" si="3"/>
        <v>-5.7838251823297373</v>
      </c>
      <c r="N53" s="67">
        <f t="shared" si="4"/>
        <v>-1.7796385176399192E-2</v>
      </c>
      <c r="S53" t="s">
        <v>591</v>
      </c>
      <c r="T53">
        <v>2</v>
      </c>
      <c r="U53" s="68">
        <f t="shared" si="1"/>
        <v>3.0769230769230769E-3</v>
      </c>
      <c r="V53" s="74">
        <f t="shared" si="2"/>
        <v>9.4674556213017744E-6</v>
      </c>
    </row>
    <row r="54" spans="1:22" ht="17.25" thickBot="1" x14ac:dyDescent="0.3">
      <c r="A54" s="10" t="s">
        <v>201</v>
      </c>
      <c r="B54" s="19">
        <v>42857</v>
      </c>
      <c r="C54" s="26">
        <v>2</v>
      </c>
      <c r="D54" s="45" t="s">
        <v>190</v>
      </c>
      <c r="E54" s="25" t="s">
        <v>196</v>
      </c>
      <c r="F54" s="52" t="s">
        <v>308</v>
      </c>
      <c r="G54" s="10"/>
      <c r="H54" s="49" t="s">
        <v>273</v>
      </c>
      <c r="J54" t="s">
        <v>636</v>
      </c>
      <c r="K54">
        <v>1</v>
      </c>
      <c r="L54" s="67">
        <f t="shared" si="0"/>
        <v>1.5384615384615385E-3</v>
      </c>
      <c r="M54" s="67">
        <f t="shared" si="3"/>
        <v>-6.4769723628896827</v>
      </c>
      <c r="N54" s="67">
        <f t="shared" si="4"/>
        <v>-9.9645728659841278E-3</v>
      </c>
      <c r="S54" t="s">
        <v>636</v>
      </c>
      <c r="T54">
        <v>1</v>
      </c>
      <c r="U54" s="68">
        <f t="shared" si="1"/>
        <v>1.5384615384615385E-3</v>
      </c>
      <c r="V54" s="74">
        <f t="shared" si="2"/>
        <v>2.3668639053254436E-6</v>
      </c>
    </row>
    <row r="55" spans="1:22" ht="17.25" thickBot="1" x14ac:dyDescent="0.3">
      <c r="A55" s="10" t="s">
        <v>201</v>
      </c>
      <c r="B55" s="4">
        <v>42867</v>
      </c>
      <c r="C55" s="26">
        <v>1</v>
      </c>
      <c r="D55" s="45" t="s">
        <v>190</v>
      </c>
      <c r="E55" s="25" t="s">
        <v>197</v>
      </c>
      <c r="F55" s="52" t="s">
        <v>312</v>
      </c>
      <c r="G55" s="10"/>
      <c r="H55" s="49" t="s">
        <v>281</v>
      </c>
      <c r="J55" t="s">
        <v>637</v>
      </c>
      <c r="K55">
        <v>1</v>
      </c>
      <c r="L55" s="67">
        <f t="shared" si="0"/>
        <v>1.5384615384615385E-3</v>
      </c>
      <c r="M55" s="67">
        <f t="shared" si="3"/>
        <v>-6.4769723628896827</v>
      </c>
      <c r="N55" s="67">
        <f t="shared" si="4"/>
        <v>-9.9645728659841278E-3</v>
      </c>
      <c r="S55" t="s">
        <v>637</v>
      </c>
      <c r="T55">
        <v>1</v>
      </c>
      <c r="U55" s="68">
        <f t="shared" si="1"/>
        <v>1.5384615384615385E-3</v>
      </c>
      <c r="V55" s="74">
        <f t="shared" si="2"/>
        <v>2.3668639053254436E-6</v>
      </c>
    </row>
    <row r="56" spans="1:22" ht="17.25" thickBot="1" x14ac:dyDescent="0.3">
      <c r="A56" s="10" t="s">
        <v>201</v>
      </c>
      <c r="B56" s="4">
        <v>42842</v>
      </c>
      <c r="C56" s="8">
        <v>1</v>
      </c>
      <c r="D56" s="24" t="s">
        <v>115</v>
      </c>
      <c r="E56" s="21" t="s">
        <v>51</v>
      </c>
      <c r="F56" s="52" t="s">
        <v>307</v>
      </c>
      <c r="G56" s="10"/>
      <c r="H56" s="49" t="s">
        <v>272</v>
      </c>
      <c r="J56" t="s">
        <v>597</v>
      </c>
      <c r="K56">
        <v>1</v>
      </c>
      <c r="L56" s="67">
        <f t="shared" si="0"/>
        <v>1.5384615384615385E-3</v>
      </c>
      <c r="M56" s="67">
        <f t="shared" si="3"/>
        <v>-6.4769723628896827</v>
      </c>
      <c r="N56" s="67">
        <f t="shared" si="4"/>
        <v>-9.9645728659841278E-3</v>
      </c>
      <c r="S56" t="s">
        <v>451</v>
      </c>
      <c r="T56">
        <v>1</v>
      </c>
      <c r="U56" s="68">
        <f t="shared" si="1"/>
        <v>1.5384615384615385E-3</v>
      </c>
      <c r="V56" s="74">
        <f t="shared" si="2"/>
        <v>2.3668639053254436E-6</v>
      </c>
    </row>
    <row r="57" spans="1:22" x14ac:dyDescent="0.25">
      <c r="A57" s="10" t="s">
        <v>199</v>
      </c>
      <c r="B57" s="11">
        <v>42842</v>
      </c>
      <c r="C57" s="8">
        <v>1</v>
      </c>
      <c r="D57" s="24" t="s">
        <v>95</v>
      </c>
      <c r="E57" s="21" t="s">
        <v>70</v>
      </c>
      <c r="F57" s="54" t="s">
        <v>311</v>
      </c>
      <c r="G57" s="10"/>
      <c r="H57" s="49" t="s">
        <v>272</v>
      </c>
      <c r="J57" t="s">
        <v>552</v>
      </c>
      <c r="K57">
        <v>3</v>
      </c>
      <c r="L57" s="67">
        <f t="shared" si="0"/>
        <v>4.6153846153846158E-3</v>
      </c>
      <c r="M57" s="67">
        <f t="shared" si="3"/>
        <v>-5.3783600742215727</v>
      </c>
      <c r="N57" s="67">
        <f t="shared" si="4"/>
        <v>-2.4823200342561108E-2</v>
      </c>
      <c r="S57" t="s">
        <v>443</v>
      </c>
      <c r="T57">
        <v>3</v>
      </c>
      <c r="U57" s="68">
        <f t="shared" si="1"/>
        <v>4.6153846153846158E-3</v>
      </c>
      <c r="V57" s="74">
        <f t="shared" si="2"/>
        <v>2.1301775147928997E-5</v>
      </c>
    </row>
    <row r="58" spans="1:22" x14ac:dyDescent="0.25">
      <c r="A58" s="10" t="s">
        <v>206</v>
      </c>
      <c r="B58" s="11">
        <v>42881</v>
      </c>
      <c r="C58" s="8">
        <v>1</v>
      </c>
      <c r="D58" s="24" t="s">
        <v>95</v>
      </c>
      <c r="E58" s="21" t="s">
        <v>70</v>
      </c>
      <c r="F58" s="54" t="s">
        <v>311</v>
      </c>
      <c r="G58" s="10"/>
      <c r="H58" s="49" t="s">
        <v>282</v>
      </c>
      <c r="J58" t="s">
        <v>598</v>
      </c>
      <c r="K58">
        <v>1</v>
      </c>
      <c r="L58" s="67">
        <f t="shared" si="0"/>
        <v>1.5384615384615385E-3</v>
      </c>
      <c r="M58" s="67">
        <f t="shared" si="3"/>
        <v>-6.4769723628896827</v>
      </c>
      <c r="N58" s="67">
        <f t="shared" si="4"/>
        <v>-9.9645728659841278E-3</v>
      </c>
      <c r="S58" t="s">
        <v>433</v>
      </c>
      <c r="T58">
        <v>1</v>
      </c>
      <c r="U58" s="68">
        <f t="shared" si="1"/>
        <v>1.5384615384615385E-3</v>
      </c>
      <c r="V58" s="74">
        <f t="shared" si="2"/>
        <v>2.3668639053254436E-6</v>
      </c>
    </row>
    <row r="59" spans="1:22" x14ac:dyDescent="0.25">
      <c r="A59" s="10" t="s">
        <v>201</v>
      </c>
      <c r="B59" s="11">
        <v>42832</v>
      </c>
      <c r="C59" s="8">
        <v>4</v>
      </c>
      <c r="D59" s="24" t="s">
        <v>95</v>
      </c>
      <c r="E59" s="21" t="s">
        <v>69</v>
      </c>
      <c r="F59" s="54" t="s">
        <v>311</v>
      </c>
      <c r="G59" s="10"/>
      <c r="H59" s="49" t="s">
        <v>271</v>
      </c>
      <c r="J59" t="s">
        <v>558</v>
      </c>
      <c r="K59">
        <v>2</v>
      </c>
      <c r="L59" s="67">
        <f t="shared" si="0"/>
        <v>3.0769230769230769E-3</v>
      </c>
      <c r="M59" s="67">
        <f t="shared" si="3"/>
        <v>-5.7838251823297373</v>
      </c>
      <c r="N59" s="67">
        <f t="shared" si="4"/>
        <v>-1.7796385176399192E-2</v>
      </c>
      <c r="S59" t="s">
        <v>405</v>
      </c>
      <c r="T59">
        <v>2</v>
      </c>
      <c r="U59" s="68">
        <f t="shared" si="1"/>
        <v>3.0769230769230769E-3</v>
      </c>
      <c r="V59" s="74">
        <f t="shared" si="2"/>
        <v>9.4674556213017744E-6</v>
      </c>
    </row>
    <row r="60" spans="1:22" x14ac:dyDescent="0.25">
      <c r="A60" s="10"/>
      <c r="B60" s="10"/>
      <c r="C60" s="10"/>
      <c r="D60" s="10"/>
      <c r="E60" s="10"/>
      <c r="F60" s="10"/>
      <c r="G60" s="10"/>
      <c r="J60" t="s">
        <v>605</v>
      </c>
      <c r="K60">
        <v>4</v>
      </c>
      <c r="L60" s="67">
        <f t="shared" si="0"/>
        <v>6.1538461538461538E-3</v>
      </c>
      <c r="M60" s="67">
        <f t="shared" si="3"/>
        <v>-5.0906780017697919</v>
      </c>
      <c r="N60" s="67">
        <f t="shared" si="4"/>
        <v>-3.1327249241660256E-2</v>
      </c>
      <c r="S60" t="s">
        <v>406</v>
      </c>
      <c r="T60">
        <v>4</v>
      </c>
      <c r="U60" s="68">
        <f t="shared" si="1"/>
        <v>6.1538461538461538E-3</v>
      </c>
      <c r="V60" s="74">
        <f t="shared" si="2"/>
        <v>3.7869822485207098E-5</v>
      </c>
    </row>
    <row r="61" spans="1:22" x14ac:dyDescent="0.25">
      <c r="A61" s="10"/>
      <c r="B61" s="10"/>
      <c r="C61" s="10"/>
      <c r="D61" s="10"/>
      <c r="E61" s="10"/>
      <c r="F61" s="10"/>
      <c r="G61" s="10"/>
      <c r="J61" t="s">
        <v>606</v>
      </c>
      <c r="K61">
        <v>217</v>
      </c>
      <c r="L61" s="67">
        <f t="shared" si="0"/>
        <v>0.33384615384615385</v>
      </c>
      <c r="M61" s="67">
        <f t="shared" si="3"/>
        <v>-1.0970750093492232</v>
      </c>
      <c r="N61" s="67">
        <f t="shared" si="4"/>
        <v>-0.36625427235197144</v>
      </c>
      <c r="S61" t="s">
        <v>396</v>
      </c>
      <c r="T61">
        <v>217</v>
      </c>
      <c r="U61" s="68">
        <f t="shared" si="1"/>
        <v>0.33384615384615385</v>
      </c>
      <c r="V61" s="74">
        <f t="shared" si="2"/>
        <v>0.11145325443786983</v>
      </c>
    </row>
    <row r="62" spans="1:22" x14ac:dyDescent="0.25">
      <c r="J62" t="s">
        <v>560</v>
      </c>
      <c r="K62">
        <v>24</v>
      </c>
      <c r="L62" s="67">
        <f t="shared" si="0"/>
        <v>3.6923076923076927E-2</v>
      </c>
      <c r="M62" s="67">
        <f t="shared" si="3"/>
        <v>-3.2989185325417369</v>
      </c>
      <c r="N62" s="67">
        <f t="shared" si="4"/>
        <v>-0.12180622274000261</v>
      </c>
      <c r="S62" t="s">
        <v>408</v>
      </c>
      <c r="T62">
        <v>24</v>
      </c>
      <c r="U62" s="68">
        <f t="shared" si="1"/>
        <v>3.6923076923076927E-2</v>
      </c>
      <c r="V62" s="74">
        <f t="shared" si="2"/>
        <v>1.3633136094674558E-3</v>
      </c>
    </row>
    <row r="63" spans="1:22" x14ac:dyDescent="0.25">
      <c r="J63" t="s">
        <v>607</v>
      </c>
      <c r="K63">
        <v>3</v>
      </c>
      <c r="L63" s="67">
        <f t="shared" si="0"/>
        <v>4.6153846153846158E-3</v>
      </c>
      <c r="M63" s="67">
        <f t="shared" si="3"/>
        <v>-5.3783600742215727</v>
      </c>
      <c r="N63" s="67">
        <f t="shared" si="4"/>
        <v>-2.4823200342561108E-2</v>
      </c>
      <c r="S63" t="s">
        <v>409</v>
      </c>
      <c r="T63">
        <v>3</v>
      </c>
      <c r="U63" s="68">
        <f t="shared" si="1"/>
        <v>4.6153846153846158E-3</v>
      </c>
      <c r="V63" s="74">
        <f t="shared" si="2"/>
        <v>2.1301775147928997E-5</v>
      </c>
    </row>
    <row r="64" spans="1:22" x14ac:dyDescent="0.25">
      <c r="J64" t="s">
        <v>638</v>
      </c>
      <c r="K64">
        <v>1</v>
      </c>
      <c r="L64" s="67">
        <f t="shared" si="0"/>
        <v>1.5384615384615385E-3</v>
      </c>
      <c r="M64" s="67">
        <f t="shared" si="3"/>
        <v>-6.4769723628896827</v>
      </c>
      <c r="N64" s="67">
        <f t="shared" si="4"/>
        <v>-9.9645728659841278E-3</v>
      </c>
      <c r="S64" t="s">
        <v>411</v>
      </c>
      <c r="T64">
        <v>1</v>
      </c>
      <c r="U64" s="68">
        <f t="shared" si="1"/>
        <v>1.5384615384615385E-3</v>
      </c>
      <c r="V64" s="74">
        <f t="shared" si="2"/>
        <v>2.3668639053254436E-6</v>
      </c>
    </row>
    <row r="65" spans="10:22" x14ac:dyDescent="0.25">
      <c r="J65" t="s">
        <v>562</v>
      </c>
      <c r="K65">
        <v>311</v>
      </c>
      <c r="L65" s="67">
        <f t="shared" si="0"/>
        <v>0.47846153846153844</v>
      </c>
      <c r="M65" s="67">
        <f t="shared" si="3"/>
        <v>-0.73717945071044866</v>
      </c>
      <c r="N65" s="67">
        <f t="shared" si="4"/>
        <v>-0.35271201410915309</v>
      </c>
      <c r="S65" t="s">
        <v>412</v>
      </c>
      <c r="T65">
        <v>311</v>
      </c>
      <c r="U65" s="68">
        <f t="shared" si="1"/>
        <v>0.47846153846153844</v>
      </c>
      <c r="V65" s="74">
        <f t="shared" si="2"/>
        <v>0.22892544378698224</v>
      </c>
    </row>
    <row r="66" spans="10:22" x14ac:dyDescent="0.25">
      <c r="J66" t="s">
        <v>639</v>
      </c>
      <c r="K66">
        <v>3</v>
      </c>
      <c r="L66" s="67">
        <f t="shared" si="0"/>
        <v>4.6153846153846158E-3</v>
      </c>
      <c r="M66" s="67">
        <f t="shared" si="3"/>
        <v>-5.3783600742215727</v>
      </c>
      <c r="N66" s="67">
        <f t="shared" si="4"/>
        <v>-2.4823200342561108E-2</v>
      </c>
      <c r="S66" t="s">
        <v>413</v>
      </c>
      <c r="T66">
        <v>3</v>
      </c>
      <c r="U66" s="68">
        <f t="shared" si="1"/>
        <v>4.6153846153846158E-3</v>
      </c>
      <c r="V66" s="74">
        <f t="shared" si="2"/>
        <v>2.1301775147928997E-5</v>
      </c>
    </row>
    <row r="67" spans="10:22" x14ac:dyDescent="0.25">
      <c r="J67" t="s">
        <v>563</v>
      </c>
      <c r="K67">
        <v>3</v>
      </c>
      <c r="L67" s="67">
        <f t="shared" si="0"/>
        <v>4.6153846153846158E-3</v>
      </c>
      <c r="M67" s="67">
        <f t="shared" si="3"/>
        <v>-5.3783600742215727</v>
      </c>
      <c r="N67" s="67">
        <f t="shared" si="4"/>
        <v>-2.4823200342561108E-2</v>
      </c>
      <c r="S67" t="s">
        <v>414</v>
      </c>
      <c r="T67">
        <v>3</v>
      </c>
      <c r="U67" s="68">
        <f t="shared" si="1"/>
        <v>4.6153846153846158E-3</v>
      </c>
      <c r="V67" s="74">
        <f t="shared" si="2"/>
        <v>2.1301775147928997E-5</v>
      </c>
    </row>
    <row r="68" spans="10:22" x14ac:dyDescent="0.25">
      <c r="J68" t="s">
        <v>640</v>
      </c>
      <c r="K68">
        <v>1</v>
      </c>
      <c r="L68" s="67">
        <f t="shared" si="0"/>
        <v>1.5384615384615385E-3</v>
      </c>
      <c r="M68" s="67">
        <f t="shared" si="3"/>
        <v>-6.4769723628896827</v>
      </c>
      <c r="N68" s="67">
        <f t="shared" si="4"/>
        <v>-9.9645728659841278E-3</v>
      </c>
      <c r="S68" t="s">
        <v>640</v>
      </c>
      <c r="T68">
        <v>1</v>
      </c>
      <c r="U68" s="68">
        <f t="shared" si="1"/>
        <v>1.5384615384615385E-3</v>
      </c>
      <c r="V68" s="74">
        <f t="shared" si="2"/>
        <v>2.3668639053254436E-6</v>
      </c>
    </row>
    <row r="69" spans="10:22" x14ac:dyDescent="0.25">
      <c r="J69" t="s">
        <v>566</v>
      </c>
      <c r="K69">
        <v>3</v>
      </c>
      <c r="L69" s="67">
        <f t="shared" si="0"/>
        <v>4.6153846153846158E-3</v>
      </c>
      <c r="M69" s="67">
        <f t="shared" si="3"/>
        <v>-5.3783600742215727</v>
      </c>
      <c r="N69" s="67">
        <f t="shared" si="4"/>
        <v>-2.4823200342561108E-2</v>
      </c>
      <c r="S69" t="s">
        <v>566</v>
      </c>
      <c r="T69">
        <v>3</v>
      </c>
      <c r="U69" s="68">
        <f t="shared" si="1"/>
        <v>4.6153846153846158E-3</v>
      </c>
      <c r="V69" s="74">
        <f t="shared" si="2"/>
        <v>2.1301775147928997E-5</v>
      </c>
    </row>
    <row r="70" spans="10:22" x14ac:dyDescent="0.25">
      <c r="J70" t="s">
        <v>641</v>
      </c>
      <c r="K70">
        <v>2</v>
      </c>
      <c r="L70" s="67">
        <f t="shared" si="0"/>
        <v>3.0769230769230769E-3</v>
      </c>
      <c r="M70" s="67">
        <f t="shared" si="3"/>
        <v>-5.7838251823297373</v>
      </c>
      <c r="N70" s="67">
        <f t="shared" si="4"/>
        <v>-1.7796385176399192E-2</v>
      </c>
      <c r="S70" t="s">
        <v>462</v>
      </c>
      <c r="T70">
        <v>2</v>
      </c>
      <c r="U70" s="68">
        <f t="shared" si="1"/>
        <v>3.0769230769230769E-3</v>
      </c>
      <c r="V70" s="74">
        <f t="shared" si="2"/>
        <v>9.4674556213017744E-6</v>
      </c>
    </row>
    <row r="71" spans="10:22" x14ac:dyDescent="0.25">
      <c r="J71" t="s">
        <v>642</v>
      </c>
      <c r="K71">
        <v>1</v>
      </c>
      <c r="L71" s="67">
        <f t="shared" si="0"/>
        <v>1.5384615384615385E-3</v>
      </c>
      <c r="M71" s="67">
        <f t="shared" si="3"/>
        <v>-6.4769723628896827</v>
      </c>
      <c r="N71" s="67">
        <f t="shared" si="4"/>
        <v>-9.9645728659841278E-3</v>
      </c>
      <c r="S71" t="s">
        <v>466</v>
      </c>
      <c r="T71">
        <v>1</v>
      </c>
      <c r="U71" s="68">
        <f t="shared" si="1"/>
        <v>1.5384615384615385E-3</v>
      </c>
      <c r="V71" s="74">
        <f t="shared" si="2"/>
        <v>2.3668639053254436E-6</v>
      </c>
    </row>
    <row r="72" spans="10:22" x14ac:dyDescent="0.25">
      <c r="J72" t="s">
        <v>599</v>
      </c>
      <c r="K72">
        <v>1</v>
      </c>
      <c r="L72" s="67">
        <f t="shared" si="0"/>
        <v>1.5384615384615385E-3</v>
      </c>
      <c r="M72" s="67">
        <f t="shared" si="3"/>
        <v>-6.4769723628896827</v>
      </c>
      <c r="N72" s="67">
        <f t="shared" si="4"/>
        <v>-9.9645728659841278E-3</v>
      </c>
      <c r="S72" t="s">
        <v>447</v>
      </c>
      <c r="T72">
        <v>1</v>
      </c>
      <c r="U72" s="68">
        <f t="shared" si="1"/>
        <v>1.5384615384615385E-3</v>
      </c>
      <c r="V72" s="74">
        <f t="shared" si="2"/>
        <v>2.3668639053254436E-6</v>
      </c>
    </row>
    <row r="73" spans="10:22" x14ac:dyDescent="0.25">
      <c r="J73" t="s">
        <v>643</v>
      </c>
      <c r="K73">
        <v>1</v>
      </c>
      <c r="L73" s="67">
        <f t="shared" si="0"/>
        <v>1.5384615384615385E-3</v>
      </c>
      <c r="M73" s="67">
        <f t="shared" si="3"/>
        <v>-6.4769723628896827</v>
      </c>
      <c r="N73" s="67">
        <f t="shared" si="4"/>
        <v>-9.9645728659841278E-3</v>
      </c>
      <c r="S73" t="s">
        <v>426</v>
      </c>
      <c r="T73">
        <v>1</v>
      </c>
      <c r="U73" s="68">
        <f t="shared" si="1"/>
        <v>1.5384615384615385E-3</v>
      </c>
      <c r="V73" s="74">
        <f t="shared" si="2"/>
        <v>2.3668639053254436E-6</v>
      </c>
    </row>
    <row r="74" spans="10:22" x14ac:dyDescent="0.25">
      <c r="J74" t="s">
        <v>644</v>
      </c>
      <c r="K74">
        <v>4</v>
      </c>
      <c r="L74" s="67">
        <f t="shared" si="0"/>
        <v>6.1538461538461538E-3</v>
      </c>
      <c r="M74" s="67">
        <f t="shared" si="3"/>
        <v>-5.0906780017697919</v>
      </c>
      <c r="N74" s="67">
        <f t="shared" si="4"/>
        <v>-3.1327249241660256E-2</v>
      </c>
      <c r="S74" t="s">
        <v>424</v>
      </c>
      <c r="T74">
        <v>4</v>
      </c>
      <c r="U74" s="68">
        <f t="shared" si="1"/>
        <v>6.1538461538461538E-3</v>
      </c>
      <c r="V74" s="74">
        <f t="shared" si="2"/>
        <v>3.7869822485207098E-5</v>
      </c>
    </row>
    <row r="75" spans="10:22" x14ac:dyDescent="0.25">
      <c r="J75">
        <v>31</v>
      </c>
      <c r="K75">
        <f>SUM(K44:K74)</f>
        <v>650</v>
      </c>
      <c r="T75">
        <f>SUM(T44:T74)</f>
        <v>650</v>
      </c>
    </row>
  </sheetData>
  <sortState ref="A2:H59">
    <sortCondition ref="G2:G59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opLeftCell="H40" workbookViewId="0">
      <selection activeCell="U11" sqref="U11"/>
    </sheetView>
  </sheetViews>
  <sheetFormatPr defaultRowHeight="16.5" x14ac:dyDescent="0.25"/>
  <sheetData>
    <row r="1" spans="1:23" ht="17.25" thickBot="1" x14ac:dyDescent="0.3">
      <c r="P1" s="10" t="s">
        <v>75</v>
      </c>
      <c r="Q1" s="10" t="s">
        <v>76</v>
      </c>
      <c r="R1" s="10" t="s">
        <v>77</v>
      </c>
      <c r="S1" s="10" t="s">
        <v>318</v>
      </c>
      <c r="T1" s="10" t="s">
        <v>319</v>
      </c>
      <c r="U1" s="10" t="s">
        <v>78</v>
      </c>
      <c r="V1" s="10" t="s">
        <v>79</v>
      </c>
      <c r="W1" s="10" t="s">
        <v>269</v>
      </c>
    </row>
    <row r="2" spans="1:23" ht="17.25" thickBot="1" x14ac:dyDescent="0.3">
      <c r="A2" s="67" t="s">
        <v>684</v>
      </c>
      <c r="B2" s="67"/>
      <c r="C2" s="67"/>
      <c r="D2" s="67"/>
      <c r="E2" s="67"/>
      <c r="G2" s="67" t="s">
        <v>511</v>
      </c>
      <c r="H2" s="67"/>
      <c r="I2" s="67">
        <f>SUM(E4:E36)</f>
        <v>-1.8983611129233684</v>
      </c>
      <c r="K2" s="68">
        <f>SUM(N6:N38)</f>
        <v>0.22839690498770929</v>
      </c>
      <c r="L2" s="67" t="s">
        <v>515</v>
      </c>
      <c r="M2" s="67"/>
      <c r="N2" s="67"/>
      <c r="P2" s="10" t="s">
        <v>198</v>
      </c>
      <c r="Q2" s="70">
        <v>42857</v>
      </c>
      <c r="R2" s="72">
        <v>2</v>
      </c>
      <c r="S2" s="79" t="s">
        <v>8</v>
      </c>
      <c r="T2" s="71" t="s">
        <v>29</v>
      </c>
      <c r="U2" s="52" t="s">
        <v>299</v>
      </c>
      <c r="V2" s="10"/>
      <c r="W2" s="49" t="s">
        <v>273</v>
      </c>
    </row>
    <row r="3" spans="1:23" ht="17.25" thickBot="1" x14ac:dyDescent="0.3">
      <c r="A3" s="67" t="s">
        <v>506</v>
      </c>
      <c r="B3" s="67" t="s">
        <v>507</v>
      </c>
      <c r="C3" s="67" t="s">
        <v>508</v>
      </c>
      <c r="D3" s="67" t="s">
        <v>509</v>
      </c>
      <c r="E3" s="67" t="s">
        <v>510</v>
      </c>
      <c r="G3" s="67" t="s">
        <v>512</v>
      </c>
      <c r="H3" s="67"/>
      <c r="I3" s="67">
        <f>I2*(-1)</f>
        <v>1.8983611129233684</v>
      </c>
      <c r="K3" s="68">
        <f>1-K2</f>
        <v>0.77160309501229074</v>
      </c>
      <c r="L3" s="67" t="s">
        <v>516</v>
      </c>
      <c r="M3" s="67"/>
      <c r="N3" s="67"/>
      <c r="P3" s="10" t="s">
        <v>198</v>
      </c>
      <c r="Q3" s="4">
        <v>42867</v>
      </c>
      <c r="R3" s="2">
        <v>3</v>
      </c>
      <c r="S3" s="5" t="s">
        <v>0</v>
      </c>
      <c r="T3" s="21" t="s">
        <v>57</v>
      </c>
      <c r="U3" s="52" t="s">
        <v>299</v>
      </c>
      <c r="V3" s="10"/>
      <c r="W3" s="49" t="s">
        <v>280</v>
      </c>
    </row>
    <row r="4" spans="1:23" ht="17.25" thickBot="1" x14ac:dyDescent="0.3">
      <c r="A4" t="s">
        <v>419</v>
      </c>
      <c r="B4">
        <v>2</v>
      </c>
      <c r="C4" s="67">
        <f>B4/647</f>
        <v>3.0911901081916537E-3</v>
      </c>
      <c r="D4" s="67">
        <f>LN(C4)</f>
        <v>-5.7791991139409555</v>
      </c>
      <c r="E4" s="67">
        <f>C4*D4</f>
        <v>-1.786460313428425E-2</v>
      </c>
      <c r="G4" t="s">
        <v>681</v>
      </c>
      <c r="H4">
        <f>I3/LOG(33)</f>
        <v>1.2501440145330682</v>
      </c>
      <c r="K4" s="67" t="s">
        <v>513</v>
      </c>
      <c r="L4" s="67"/>
      <c r="M4" s="67"/>
      <c r="N4" s="67"/>
      <c r="P4" s="10" t="s">
        <v>198</v>
      </c>
      <c r="Q4" s="4">
        <v>42881</v>
      </c>
      <c r="R4" s="2">
        <v>1</v>
      </c>
      <c r="S4" s="5" t="s">
        <v>0</v>
      </c>
      <c r="T4" s="5" t="s">
        <v>57</v>
      </c>
      <c r="U4" s="52" t="s">
        <v>299</v>
      </c>
      <c r="V4" s="10"/>
      <c r="W4" s="49" t="s">
        <v>282</v>
      </c>
    </row>
    <row r="5" spans="1:23" ht="17.25" thickBot="1" x14ac:dyDescent="0.3">
      <c r="A5" t="s">
        <v>457</v>
      </c>
      <c r="B5">
        <v>1</v>
      </c>
      <c r="C5" s="67">
        <f t="shared" ref="C5:C36" si="0">B5/647</f>
        <v>1.5455950540958269E-3</v>
      </c>
      <c r="D5" s="67">
        <f>LN(C5)</f>
        <v>-6.4723462945009009</v>
      </c>
      <c r="E5" s="67">
        <f>C5*D5</f>
        <v>-1.0003626421176045E-2</v>
      </c>
      <c r="K5" s="67" t="s">
        <v>506</v>
      </c>
      <c r="L5" s="67" t="s">
        <v>507</v>
      </c>
      <c r="M5" s="67" t="s">
        <v>508</v>
      </c>
      <c r="N5" s="67" t="s">
        <v>514</v>
      </c>
      <c r="P5" s="10" t="s">
        <v>198</v>
      </c>
      <c r="Q5" s="19">
        <v>42832</v>
      </c>
      <c r="R5" s="9">
        <v>12</v>
      </c>
      <c r="S5" s="13" t="s">
        <v>8</v>
      </c>
      <c r="T5" s="7" t="s">
        <v>5</v>
      </c>
      <c r="U5" s="52" t="s">
        <v>299</v>
      </c>
      <c r="V5" s="10"/>
      <c r="W5" s="49" t="s">
        <v>271</v>
      </c>
    </row>
    <row r="6" spans="1:23" ht="17.25" thickBot="1" x14ac:dyDescent="0.3">
      <c r="A6" t="s">
        <v>332</v>
      </c>
      <c r="B6">
        <v>7</v>
      </c>
      <c r="C6" s="67">
        <f t="shared" si="0"/>
        <v>1.0819165378670788E-2</v>
      </c>
      <c r="D6" s="67">
        <f>LN(C6)</f>
        <v>-4.5264361454455875</v>
      </c>
      <c r="E6" s="67">
        <f>C6*D6</f>
        <v>-4.8972261233568952E-2</v>
      </c>
      <c r="K6" t="s">
        <v>419</v>
      </c>
      <c r="L6">
        <v>2</v>
      </c>
      <c r="M6" s="68">
        <f>L6/647</f>
        <v>3.0911901081916537E-3</v>
      </c>
      <c r="N6" s="74">
        <f>M6*M6</f>
        <v>9.5554562849819277E-6</v>
      </c>
      <c r="P6" s="10" t="s">
        <v>198</v>
      </c>
      <c r="Q6" s="19">
        <v>42842</v>
      </c>
      <c r="R6" s="9">
        <v>201</v>
      </c>
      <c r="S6" s="13" t="s">
        <v>8</v>
      </c>
      <c r="T6" s="7" t="s">
        <v>10</v>
      </c>
      <c r="U6" s="52" t="s">
        <v>299</v>
      </c>
      <c r="V6" s="10"/>
      <c r="W6" s="49" t="s">
        <v>272</v>
      </c>
    </row>
    <row r="7" spans="1:23" ht="17.25" thickBot="1" x14ac:dyDescent="0.3">
      <c r="A7" t="s">
        <v>622</v>
      </c>
      <c r="B7">
        <v>3</v>
      </c>
      <c r="C7" s="67">
        <f t="shared" si="0"/>
        <v>4.6367851622874804E-3</v>
      </c>
      <c r="D7" s="67">
        <f t="shared" ref="D7:D36" si="1">LN(C7)</f>
        <v>-5.3737340058327909</v>
      </c>
      <c r="E7" s="67">
        <f t="shared" ref="E7:E36" si="2">C7*D7</f>
        <v>-2.491685010432515E-2</v>
      </c>
      <c r="G7" t="s">
        <v>645</v>
      </c>
      <c r="K7" t="s">
        <v>457</v>
      </c>
      <c r="L7">
        <v>1</v>
      </c>
      <c r="M7" s="68">
        <f t="shared" ref="M7:M38" si="3">L7/647</f>
        <v>1.5455950540958269E-3</v>
      </c>
      <c r="N7" s="74">
        <f t="shared" ref="N7:N38" si="4">M7*M7</f>
        <v>2.3888640712454819E-6</v>
      </c>
      <c r="P7" s="10" t="s">
        <v>198</v>
      </c>
      <c r="Q7" s="4">
        <v>42867</v>
      </c>
      <c r="R7" s="2">
        <v>2</v>
      </c>
      <c r="S7" s="5" t="s">
        <v>0</v>
      </c>
      <c r="T7" s="5" t="s">
        <v>58</v>
      </c>
      <c r="U7" s="52" t="s">
        <v>299</v>
      </c>
      <c r="V7" s="10"/>
      <c r="W7" s="49" t="s">
        <v>280</v>
      </c>
    </row>
    <row r="8" spans="1:23" ht="17.25" thickBot="1" x14ac:dyDescent="0.3">
      <c r="A8" t="s">
        <v>633</v>
      </c>
      <c r="B8">
        <v>2</v>
      </c>
      <c r="C8" s="67">
        <f t="shared" si="0"/>
        <v>3.0911901081916537E-3</v>
      </c>
      <c r="D8" s="67">
        <f t="shared" si="1"/>
        <v>-5.7791991139409555</v>
      </c>
      <c r="E8" s="67">
        <f t="shared" si="2"/>
        <v>-1.786460313428425E-2</v>
      </c>
      <c r="G8" t="s">
        <v>300</v>
      </c>
      <c r="H8">
        <v>9</v>
      </c>
      <c r="I8">
        <v>566</v>
      </c>
      <c r="J8" s="76">
        <f>I8/648</f>
        <v>0.87345679012345678</v>
      </c>
      <c r="K8" t="s">
        <v>332</v>
      </c>
      <c r="L8">
        <v>7</v>
      </c>
      <c r="M8" s="68">
        <f t="shared" si="3"/>
        <v>1.0819165378670788E-2</v>
      </c>
      <c r="N8" s="74">
        <f t="shared" si="4"/>
        <v>1.1705433949102861E-4</v>
      </c>
      <c r="P8" s="10" t="s">
        <v>198</v>
      </c>
      <c r="Q8" s="4">
        <v>42894</v>
      </c>
      <c r="R8" s="2">
        <v>2</v>
      </c>
      <c r="S8" s="5" t="s">
        <v>0</v>
      </c>
      <c r="T8" s="5" t="s">
        <v>58</v>
      </c>
      <c r="U8" s="52" t="s">
        <v>299</v>
      </c>
      <c r="V8" s="10"/>
      <c r="W8" s="49" t="s">
        <v>283</v>
      </c>
    </row>
    <row r="9" spans="1:23" ht="17.25" thickBot="1" x14ac:dyDescent="0.3">
      <c r="A9" t="s">
        <v>397</v>
      </c>
      <c r="B9">
        <v>16</v>
      </c>
      <c r="C9" s="67">
        <f t="shared" si="0"/>
        <v>2.472952086553323E-2</v>
      </c>
      <c r="D9" s="67">
        <f t="shared" si="1"/>
        <v>-3.6997575722611193</v>
      </c>
      <c r="E9" s="67">
        <f t="shared" si="2"/>
        <v>-9.1493232080645914E-2</v>
      </c>
      <c r="G9" t="s">
        <v>617</v>
      </c>
      <c r="H9">
        <v>11</v>
      </c>
      <c r="I9">
        <v>38</v>
      </c>
      <c r="J9" s="76">
        <f>I9/648</f>
        <v>5.8641975308641972E-2</v>
      </c>
      <c r="K9" t="s">
        <v>622</v>
      </c>
      <c r="L9">
        <v>3</v>
      </c>
      <c r="M9" s="68">
        <f t="shared" si="3"/>
        <v>4.6367851622874804E-3</v>
      </c>
      <c r="N9" s="74">
        <f t="shared" si="4"/>
        <v>2.1499776641209336E-5</v>
      </c>
      <c r="P9" s="10" t="s">
        <v>198</v>
      </c>
      <c r="Q9" s="19">
        <v>42857</v>
      </c>
      <c r="R9" s="9">
        <v>4</v>
      </c>
      <c r="S9" s="13" t="s">
        <v>8</v>
      </c>
      <c r="T9" s="7" t="s">
        <v>3</v>
      </c>
      <c r="U9" s="52" t="s">
        <v>299</v>
      </c>
      <c r="V9" s="10"/>
      <c r="W9" s="49" t="s">
        <v>273</v>
      </c>
    </row>
    <row r="10" spans="1:23" ht="17.25" thickBot="1" x14ac:dyDescent="0.3">
      <c r="A10" t="s">
        <v>635</v>
      </c>
      <c r="B10">
        <v>1</v>
      </c>
      <c r="C10" s="67">
        <f t="shared" si="0"/>
        <v>1.5455950540958269E-3</v>
      </c>
      <c r="D10" s="67">
        <f t="shared" si="1"/>
        <v>-6.4723462945009009</v>
      </c>
      <c r="E10" s="67">
        <f t="shared" si="2"/>
        <v>-1.0003626421176045E-2</v>
      </c>
      <c r="G10" t="s">
        <v>362</v>
      </c>
      <c r="H10">
        <v>6</v>
      </c>
      <c r="I10">
        <v>37</v>
      </c>
      <c r="J10" s="76">
        <f>I10/648</f>
        <v>5.7098765432098762E-2</v>
      </c>
      <c r="K10" t="s">
        <v>633</v>
      </c>
      <c r="L10">
        <v>2</v>
      </c>
      <c r="M10" s="68">
        <f t="shared" si="3"/>
        <v>3.0911901081916537E-3</v>
      </c>
      <c r="N10" s="74">
        <f t="shared" si="4"/>
        <v>9.5554562849819277E-6</v>
      </c>
      <c r="P10" s="10" t="s">
        <v>198</v>
      </c>
      <c r="Q10" s="4">
        <v>42867</v>
      </c>
      <c r="R10" s="2">
        <v>11</v>
      </c>
      <c r="S10" s="5" t="s">
        <v>0</v>
      </c>
      <c r="T10" s="5" t="s">
        <v>65</v>
      </c>
      <c r="U10" s="52" t="s">
        <v>299</v>
      </c>
      <c r="V10" s="10"/>
      <c r="W10" s="49" t="s">
        <v>280</v>
      </c>
    </row>
    <row r="11" spans="1:23" ht="17.25" thickBot="1" x14ac:dyDescent="0.3">
      <c r="A11" t="s">
        <v>442</v>
      </c>
      <c r="B11">
        <v>27</v>
      </c>
      <c r="C11" s="67">
        <f t="shared" si="0"/>
        <v>4.1731066460587329E-2</v>
      </c>
      <c r="D11" s="67">
        <f t="shared" si="1"/>
        <v>-3.1765094284965714</v>
      </c>
      <c r="E11" s="67">
        <f t="shared" si="2"/>
        <v>-0.13255912607327269</v>
      </c>
      <c r="G11" t="s">
        <v>363</v>
      </c>
      <c r="H11">
        <v>3</v>
      </c>
      <c r="I11">
        <v>7</v>
      </c>
      <c r="J11" s="76">
        <f>I11/648</f>
        <v>1.0802469135802469E-2</v>
      </c>
      <c r="K11" t="s">
        <v>397</v>
      </c>
      <c r="L11">
        <v>16</v>
      </c>
      <c r="M11" s="68">
        <f t="shared" si="3"/>
        <v>2.472952086553323E-2</v>
      </c>
      <c r="N11" s="74">
        <f t="shared" si="4"/>
        <v>6.1154920223884337E-4</v>
      </c>
      <c r="P11" s="10" t="s">
        <v>198</v>
      </c>
      <c r="Q11" s="4">
        <v>42881</v>
      </c>
      <c r="R11" s="2">
        <v>9</v>
      </c>
      <c r="S11" s="5" t="s">
        <v>0</v>
      </c>
      <c r="T11" s="5" t="s">
        <v>65</v>
      </c>
      <c r="U11" s="52" t="s">
        <v>299</v>
      </c>
      <c r="V11" s="10"/>
      <c r="W11" s="49" t="s">
        <v>282</v>
      </c>
    </row>
    <row r="12" spans="1:23" ht="17.25" thickBot="1" x14ac:dyDescent="0.3">
      <c r="A12" t="s">
        <v>591</v>
      </c>
      <c r="B12">
        <v>2</v>
      </c>
      <c r="C12" s="67">
        <f t="shared" si="0"/>
        <v>3.0911901081916537E-3</v>
      </c>
      <c r="D12" s="67">
        <f t="shared" si="1"/>
        <v>-5.7791991139409555</v>
      </c>
      <c r="E12" s="67">
        <f t="shared" si="2"/>
        <v>-1.786460313428425E-2</v>
      </c>
      <c r="I12">
        <f>SUM(I8:I11)</f>
        <v>648</v>
      </c>
      <c r="K12" t="s">
        <v>635</v>
      </c>
      <c r="L12">
        <v>1</v>
      </c>
      <c r="M12" s="68">
        <f t="shared" si="3"/>
        <v>1.5455950540958269E-3</v>
      </c>
      <c r="N12" s="74">
        <f t="shared" si="4"/>
        <v>2.3888640712454819E-6</v>
      </c>
      <c r="P12" s="10" t="s">
        <v>198</v>
      </c>
      <c r="Q12" s="4">
        <v>42881</v>
      </c>
      <c r="R12" s="2">
        <v>2</v>
      </c>
      <c r="S12" s="5" t="s">
        <v>0</v>
      </c>
      <c r="T12" s="5" t="s">
        <v>60</v>
      </c>
      <c r="U12" s="52" t="s">
        <v>299</v>
      </c>
      <c r="V12" s="10"/>
      <c r="W12" s="49" t="s">
        <v>282</v>
      </c>
    </row>
    <row r="13" spans="1:23" ht="17.25" thickBot="1" x14ac:dyDescent="0.3">
      <c r="A13" t="s">
        <v>636</v>
      </c>
      <c r="B13">
        <v>1</v>
      </c>
      <c r="C13" s="67">
        <f t="shared" si="0"/>
        <v>1.5455950540958269E-3</v>
      </c>
      <c r="D13" s="67">
        <f t="shared" si="1"/>
        <v>-6.4723462945009009</v>
      </c>
      <c r="E13" s="67">
        <f t="shared" si="2"/>
        <v>-1.0003626421176045E-2</v>
      </c>
      <c r="K13" t="s">
        <v>442</v>
      </c>
      <c r="L13">
        <v>27</v>
      </c>
      <c r="M13" s="68">
        <f t="shared" si="3"/>
        <v>4.1731066460587329E-2</v>
      </c>
      <c r="N13" s="74">
        <f t="shared" si="4"/>
        <v>1.7414819079379566E-3</v>
      </c>
      <c r="P13" s="10" t="s">
        <v>198</v>
      </c>
      <c r="Q13" s="4">
        <v>42894</v>
      </c>
      <c r="R13" s="2">
        <v>1</v>
      </c>
      <c r="S13" s="5" t="s">
        <v>0</v>
      </c>
      <c r="T13" s="5" t="s">
        <v>60</v>
      </c>
      <c r="U13" s="52" t="s">
        <v>299</v>
      </c>
      <c r="V13" s="10"/>
      <c r="W13" s="49" t="s">
        <v>283</v>
      </c>
    </row>
    <row r="14" spans="1:23" ht="17.25" thickBot="1" x14ac:dyDescent="0.3">
      <c r="A14" t="s">
        <v>637</v>
      </c>
      <c r="B14">
        <v>1</v>
      </c>
      <c r="C14" s="67">
        <f t="shared" si="0"/>
        <v>1.5455950540958269E-3</v>
      </c>
      <c r="D14" s="67">
        <f t="shared" si="1"/>
        <v>-6.4723462945009009</v>
      </c>
      <c r="E14" s="67">
        <f t="shared" si="2"/>
        <v>-1.0003626421176045E-2</v>
      </c>
      <c r="G14" t="s">
        <v>419</v>
      </c>
      <c r="H14">
        <v>2</v>
      </c>
      <c r="K14" t="s">
        <v>591</v>
      </c>
      <c r="L14">
        <v>2</v>
      </c>
      <c r="M14" s="68">
        <f t="shared" si="3"/>
        <v>3.0911901081916537E-3</v>
      </c>
      <c r="N14" s="74">
        <f t="shared" si="4"/>
        <v>9.5554562849819277E-6</v>
      </c>
      <c r="P14" s="10" t="s">
        <v>198</v>
      </c>
      <c r="Q14" s="4">
        <v>42894</v>
      </c>
      <c r="R14" s="2">
        <v>1</v>
      </c>
      <c r="S14" s="5" t="s">
        <v>0</v>
      </c>
      <c r="T14" s="5" t="s">
        <v>39</v>
      </c>
      <c r="U14" s="52" t="s">
        <v>299</v>
      </c>
      <c r="V14" s="10"/>
      <c r="W14" s="49" t="s">
        <v>283</v>
      </c>
    </row>
    <row r="15" spans="1:23" ht="17.25" thickBot="1" x14ac:dyDescent="0.3">
      <c r="A15" t="s">
        <v>451</v>
      </c>
      <c r="B15">
        <v>1</v>
      </c>
      <c r="C15" s="67">
        <f t="shared" si="0"/>
        <v>1.5455950540958269E-3</v>
      </c>
      <c r="D15" s="67">
        <f t="shared" si="1"/>
        <v>-6.4723462945009009</v>
      </c>
      <c r="E15" s="67">
        <f t="shared" si="2"/>
        <v>-1.0003626421176045E-2</v>
      </c>
      <c r="G15" t="s">
        <v>457</v>
      </c>
      <c r="H15">
        <v>1</v>
      </c>
      <c r="K15" t="s">
        <v>636</v>
      </c>
      <c r="L15">
        <v>1</v>
      </c>
      <c r="M15" s="68">
        <f t="shared" si="3"/>
        <v>1.5455950540958269E-3</v>
      </c>
      <c r="N15" s="74">
        <f t="shared" si="4"/>
        <v>2.3888640712454819E-6</v>
      </c>
      <c r="P15" s="10" t="s">
        <v>198</v>
      </c>
      <c r="Q15" s="19">
        <v>42842</v>
      </c>
      <c r="R15" s="9">
        <v>218</v>
      </c>
      <c r="S15" s="13" t="s">
        <v>8</v>
      </c>
      <c r="T15" s="7" t="s">
        <v>1</v>
      </c>
      <c r="U15" s="52" t="s">
        <v>299</v>
      </c>
      <c r="V15" s="10"/>
      <c r="W15" s="49" t="s">
        <v>272</v>
      </c>
    </row>
    <row r="16" spans="1:23" ht="17.25" thickBot="1" x14ac:dyDescent="0.3">
      <c r="A16" t="s">
        <v>443</v>
      </c>
      <c r="B16">
        <v>3</v>
      </c>
      <c r="C16" s="67">
        <f t="shared" si="0"/>
        <v>4.6367851622874804E-3</v>
      </c>
      <c r="D16" s="67">
        <f t="shared" si="1"/>
        <v>-5.3737340058327909</v>
      </c>
      <c r="E16" s="67">
        <f t="shared" si="2"/>
        <v>-2.491685010432515E-2</v>
      </c>
      <c r="G16" t="s">
        <v>332</v>
      </c>
      <c r="H16">
        <v>7</v>
      </c>
      <c r="K16" t="s">
        <v>637</v>
      </c>
      <c r="L16">
        <v>1</v>
      </c>
      <c r="M16" s="68">
        <f t="shared" si="3"/>
        <v>1.5455950540958269E-3</v>
      </c>
      <c r="N16" s="74">
        <f t="shared" si="4"/>
        <v>2.3888640712454819E-6</v>
      </c>
      <c r="P16" s="10" t="s">
        <v>198</v>
      </c>
      <c r="Q16" s="19">
        <v>42857</v>
      </c>
      <c r="R16" s="9">
        <v>15</v>
      </c>
      <c r="S16" s="13" t="s">
        <v>8</v>
      </c>
      <c r="T16" s="7" t="s">
        <v>98</v>
      </c>
      <c r="U16" s="52" t="s">
        <v>299</v>
      </c>
      <c r="V16" s="10"/>
      <c r="W16" s="49" t="s">
        <v>273</v>
      </c>
    </row>
    <row r="17" spans="1:23" ht="17.25" thickBot="1" x14ac:dyDescent="0.3">
      <c r="A17" t="s">
        <v>433</v>
      </c>
      <c r="B17">
        <v>1</v>
      </c>
      <c r="C17" s="67">
        <f t="shared" si="0"/>
        <v>1.5455950540958269E-3</v>
      </c>
      <c r="D17" s="67">
        <f t="shared" si="1"/>
        <v>-6.4723462945009009</v>
      </c>
      <c r="E17" s="67">
        <f t="shared" si="2"/>
        <v>-1.0003626421176045E-2</v>
      </c>
      <c r="G17" t="s">
        <v>622</v>
      </c>
      <c r="H17">
        <v>3</v>
      </c>
      <c r="K17" t="s">
        <v>451</v>
      </c>
      <c r="L17">
        <v>1</v>
      </c>
      <c r="M17" s="68">
        <f t="shared" si="3"/>
        <v>1.5455950540958269E-3</v>
      </c>
      <c r="N17" s="74">
        <f t="shared" si="4"/>
        <v>2.3888640712454819E-6</v>
      </c>
      <c r="P17" s="80" t="s">
        <v>738</v>
      </c>
      <c r="Q17" s="86">
        <v>42812</v>
      </c>
      <c r="R17" s="87">
        <v>2</v>
      </c>
      <c r="S17" s="88" t="s">
        <v>702</v>
      </c>
      <c r="T17" s="88" t="s">
        <v>706</v>
      </c>
      <c r="U17" s="91" t="s">
        <v>299</v>
      </c>
      <c r="V17" s="80"/>
      <c r="W17" s="85" t="s">
        <v>270</v>
      </c>
    </row>
    <row r="18" spans="1:23" ht="17.25" thickBot="1" x14ac:dyDescent="0.3">
      <c r="A18" t="s">
        <v>405</v>
      </c>
      <c r="B18">
        <v>2</v>
      </c>
      <c r="C18" s="67">
        <f t="shared" si="0"/>
        <v>3.0911901081916537E-3</v>
      </c>
      <c r="D18" s="67">
        <f t="shared" si="1"/>
        <v>-5.7791991139409555</v>
      </c>
      <c r="E18" s="67">
        <f t="shared" si="2"/>
        <v>-1.786460313428425E-2</v>
      </c>
      <c r="G18" t="s">
        <v>633</v>
      </c>
      <c r="H18">
        <v>2</v>
      </c>
      <c r="K18" t="s">
        <v>443</v>
      </c>
      <c r="L18">
        <v>3</v>
      </c>
      <c r="M18" s="68">
        <f t="shared" si="3"/>
        <v>4.6367851622874804E-3</v>
      </c>
      <c r="N18" s="74">
        <f t="shared" si="4"/>
        <v>2.1499776641209336E-5</v>
      </c>
      <c r="P18" s="10" t="s">
        <v>198</v>
      </c>
      <c r="Q18" s="4">
        <v>42881</v>
      </c>
      <c r="R18" s="2">
        <v>12</v>
      </c>
      <c r="S18" s="5" t="s">
        <v>0</v>
      </c>
      <c r="T18" s="5" t="s">
        <v>17</v>
      </c>
      <c r="U18" s="52" t="s">
        <v>299</v>
      </c>
      <c r="V18" s="10"/>
      <c r="W18" s="49" t="s">
        <v>282</v>
      </c>
    </row>
    <row r="19" spans="1:23" ht="17.25" thickBot="1" x14ac:dyDescent="0.3">
      <c r="A19" t="s">
        <v>406</v>
      </c>
      <c r="B19">
        <v>4</v>
      </c>
      <c r="C19" s="67">
        <f t="shared" si="0"/>
        <v>6.1823802163833074E-3</v>
      </c>
      <c r="D19" s="67">
        <f t="shared" si="1"/>
        <v>-5.0860519333810101</v>
      </c>
      <c r="E19" s="67">
        <f t="shared" si="2"/>
        <v>-3.1443906852432826E-2</v>
      </c>
      <c r="G19" t="s">
        <v>397</v>
      </c>
      <c r="H19">
        <v>16</v>
      </c>
      <c r="K19" t="s">
        <v>433</v>
      </c>
      <c r="L19">
        <v>1</v>
      </c>
      <c r="M19" s="68">
        <f t="shared" si="3"/>
        <v>1.5455950540958269E-3</v>
      </c>
      <c r="N19" s="74">
        <f t="shared" si="4"/>
        <v>2.3888640712454819E-6</v>
      </c>
      <c r="P19" s="10" t="s">
        <v>198</v>
      </c>
      <c r="Q19" s="4">
        <v>42894</v>
      </c>
      <c r="R19" s="2">
        <v>64</v>
      </c>
      <c r="S19" s="5" t="s">
        <v>0</v>
      </c>
      <c r="T19" s="5" t="s">
        <v>17</v>
      </c>
      <c r="U19" s="52" t="s">
        <v>299</v>
      </c>
      <c r="V19" s="10"/>
      <c r="W19" s="49" t="s">
        <v>283</v>
      </c>
    </row>
    <row r="20" spans="1:23" ht="17.25" thickBot="1" x14ac:dyDescent="0.3">
      <c r="A20" t="s">
        <v>396</v>
      </c>
      <c r="B20">
        <v>214</v>
      </c>
      <c r="C20" s="67">
        <f t="shared" si="0"/>
        <v>0.33075734157650694</v>
      </c>
      <c r="D20" s="67">
        <f t="shared" si="1"/>
        <v>-1.1063702794790491</v>
      </c>
      <c r="E20" s="67">
        <f t="shared" si="2"/>
        <v>-0.36594009243974729</v>
      </c>
      <c r="G20" t="s">
        <v>635</v>
      </c>
      <c r="H20">
        <v>1</v>
      </c>
      <c r="K20" t="s">
        <v>405</v>
      </c>
      <c r="L20">
        <v>2</v>
      </c>
      <c r="M20" s="68">
        <f t="shared" si="3"/>
        <v>3.0911901081916537E-3</v>
      </c>
      <c r="N20" s="74">
        <f t="shared" si="4"/>
        <v>9.5554562849819277E-6</v>
      </c>
      <c r="P20" s="10" t="s">
        <v>198</v>
      </c>
      <c r="Q20" s="19">
        <v>42832</v>
      </c>
      <c r="R20" s="9">
        <v>3</v>
      </c>
      <c r="S20" s="13" t="s">
        <v>8</v>
      </c>
      <c r="T20" s="7" t="s">
        <v>210</v>
      </c>
      <c r="U20" s="52" t="s">
        <v>300</v>
      </c>
      <c r="V20" s="10"/>
      <c r="W20" s="49" t="s">
        <v>271</v>
      </c>
    </row>
    <row r="21" spans="1:23" ht="17.25" thickBot="1" x14ac:dyDescent="0.3">
      <c r="A21" t="s">
        <v>408</v>
      </c>
      <c r="B21">
        <v>24</v>
      </c>
      <c r="C21" s="67">
        <f t="shared" si="0"/>
        <v>3.7094281298299843E-2</v>
      </c>
      <c r="D21" s="67">
        <f t="shared" si="1"/>
        <v>-3.2942924641529552</v>
      </c>
      <c r="E21" s="67">
        <f t="shared" si="2"/>
        <v>-0.12219941134415907</v>
      </c>
      <c r="G21" t="s">
        <v>442</v>
      </c>
      <c r="H21">
        <v>27</v>
      </c>
      <c r="K21" t="s">
        <v>406</v>
      </c>
      <c r="L21">
        <v>4</v>
      </c>
      <c r="M21" s="68">
        <f t="shared" si="3"/>
        <v>6.1823802163833074E-3</v>
      </c>
      <c r="N21" s="74">
        <f t="shared" si="4"/>
        <v>3.8221825139927711E-5</v>
      </c>
      <c r="P21" s="10" t="s">
        <v>198</v>
      </c>
      <c r="Q21" s="4">
        <v>42867</v>
      </c>
      <c r="R21" s="2">
        <v>2</v>
      </c>
      <c r="S21" s="5" t="s">
        <v>0</v>
      </c>
      <c r="T21" s="5" t="s">
        <v>71</v>
      </c>
      <c r="U21" s="52" t="s">
        <v>299</v>
      </c>
      <c r="V21" s="10"/>
      <c r="W21" s="49" t="s">
        <v>280</v>
      </c>
    </row>
    <row r="22" spans="1:23" ht="17.25" thickBot="1" x14ac:dyDescent="0.3">
      <c r="A22" t="s">
        <v>409</v>
      </c>
      <c r="B22">
        <v>3</v>
      </c>
      <c r="C22" s="67">
        <f t="shared" si="0"/>
        <v>4.6367851622874804E-3</v>
      </c>
      <c r="D22" s="67">
        <f t="shared" si="1"/>
        <v>-5.3737340058327909</v>
      </c>
      <c r="E22" s="67">
        <f t="shared" si="2"/>
        <v>-2.491685010432515E-2</v>
      </c>
      <c r="G22" t="s">
        <v>591</v>
      </c>
      <c r="H22">
        <v>2</v>
      </c>
      <c r="K22" t="s">
        <v>396</v>
      </c>
      <c r="L22">
        <v>214</v>
      </c>
      <c r="M22" s="68">
        <f t="shared" si="3"/>
        <v>0.33075734157650694</v>
      </c>
      <c r="N22" s="74">
        <f t="shared" si="4"/>
        <v>0.10940041900675808</v>
      </c>
      <c r="P22" s="10" t="s">
        <v>198</v>
      </c>
      <c r="Q22" s="4">
        <v>42881</v>
      </c>
      <c r="R22" s="2">
        <v>1</v>
      </c>
      <c r="S22" s="5" t="s">
        <v>0</v>
      </c>
      <c r="T22" s="5" t="s">
        <v>71</v>
      </c>
      <c r="U22" s="52" t="s">
        <v>299</v>
      </c>
      <c r="V22" s="10"/>
      <c r="W22" s="49" t="s">
        <v>282</v>
      </c>
    </row>
    <row r="23" spans="1:23" ht="17.25" thickBot="1" x14ac:dyDescent="0.3">
      <c r="A23" t="s">
        <v>411</v>
      </c>
      <c r="B23">
        <v>1</v>
      </c>
      <c r="C23" s="67">
        <f t="shared" si="0"/>
        <v>1.5455950540958269E-3</v>
      </c>
      <c r="D23" s="67">
        <f t="shared" si="1"/>
        <v>-6.4723462945009009</v>
      </c>
      <c r="E23" s="67">
        <f t="shared" si="2"/>
        <v>-1.0003626421176045E-2</v>
      </c>
      <c r="G23" t="s">
        <v>636</v>
      </c>
      <c r="H23">
        <v>1</v>
      </c>
      <c r="K23" t="s">
        <v>408</v>
      </c>
      <c r="L23">
        <v>24</v>
      </c>
      <c r="M23" s="68">
        <f t="shared" si="3"/>
        <v>3.7094281298299843E-2</v>
      </c>
      <c r="N23" s="74">
        <f t="shared" si="4"/>
        <v>1.3759857050373975E-3</v>
      </c>
      <c r="P23" s="10" t="s">
        <v>198</v>
      </c>
      <c r="Q23" s="4">
        <v>42867</v>
      </c>
      <c r="R23" s="2">
        <v>2</v>
      </c>
      <c r="S23" s="5" t="s">
        <v>0</v>
      </c>
      <c r="T23" s="5" t="s">
        <v>33</v>
      </c>
      <c r="U23" s="52" t="s">
        <v>313</v>
      </c>
      <c r="V23" s="44" t="s">
        <v>125</v>
      </c>
      <c r="W23" s="49" t="s">
        <v>280</v>
      </c>
    </row>
    <row r="24" spans="1:23" ht="17.25" thickBot="1" x14ac:dyDescent="0.3">
      <c r="A24" t="s">
        <v>693</v>
      </c>
      <c r="B24">
        <v>178</v>
      </c>
      <c r="C24" s="67">
        <f t="shared" si="0"/>
        <v>0.27511591962905718</v>
      </c>
      <c r="D24" s="67">
        <f t="shared" si="1"/>
        <v>-1.2905627442088154</v>
      </c>
      <c r="E24" s="67">
        <f t="shared" si="2"/>
        <v>-0.35505435621200793</v>
      </c>
      <c r="G24" t="s">
        <v>637</v>
      </c>
      <c r="H24">
        <v>1</v>
      </c>
      <c r="K24" t="s">
        <v>409</v>
      </c>
      <c r="L24">
        <v>3</v>
      </c>
      <c r="M24" s="68">
        <f t="shared" si="3"/>
        <v>4.6367851622874804E-3</v>
      </c>
      <c r="N24" s="74">
        <f t="shared" si="4"/>
        <v>2.1499776641209336E-5</v>
      </c>
      <c r="P24" s="10" t="s">
        <v>198</v>
      </c>
      <c r="Q24" s="4">
        <v>42881</v>
      </c>
      <c r="R24" s="2">
        <v>2</v>
      </c>
      <c r="S24" s="5" t="s">
        <v>0</v>
      </c>
      <c r="T24" s="5" t="s">
        <v>33</v>
      </c>
      <c r="U24" s="52" t="s">
        <v>313</v>
      </c>
      <c r="V24" s="44" t="s">
        <v>125</v>
      </c>
      <c r="W24" s="49" t="s">
        <v>282</v>
      </c>
    </row>
    <row r="25" spans="1:23" ht="17.25" thickBot="1" x14ac:dyDescent="0.3">
      <c r="A25" t="s">
        <v>413</v>
      </c>
      <c r="B25">
        <v>3</v>
      </c>
      <c r="C25" s="67">
        <f t="shared" si="0"/>
        <v>4.6367851622874804E-3</v>
      </c>
      <c r="D25" s="67">
        <f t="shared" si="1"/>
        <v>-5.3737340058327909</v>
      </c>
      <c r="E25" s="67">
        <f t="shared" si="2"/>
        <v>-2.491685010432515E-2</v>
      </c>
      <c r="G25" t="s">
        <v>451</v>
      </c>
      <c r="H25">
        <v>1</v>
      </c>
      <c r="K25" t="s">
        <v>411</v>
      </c>
      <c r="L25">
        <v>1</v>
      </c>
      <c r="M25" s="68">
        <f t="shared" si="3"/>
        <v>1.5455950540958269E-3</v>
      </c>
      <c r="N25" s="74">
        <f t="shared" si="4"/>
        <v>2.3888640712454819E-6</v>
      </c>
      <c r="P25" s="10" t="s">
        <v>198</v>
      </c>
      <c r="Q25" s="4">
        <v>42894</v>
      </c>
      <c r="R25" s="2">
        <v>4</v>
      </c>
      <c r="S25" s="5" t="s">
        <v>0</v>
      </c>
      <c r="T25" s="5" t="s">
        <v>33</v>
      </c>
      <c r="U25" s="52" t="s">
        <v>313</v>
      </c>
      <c r="V25" s="44" t="s">
        <v>125</v>
      </c>
      <c r="W25" s="49" t="s">
        <v>283</v>
      </c>
    </row>
    <row r="26" spans="1:23" ht="17.25" thickBot="1" x14ac:dyDescent="0.3">
      <c r="A26" t="s">
        <v>414</v>
      </c>
      <c r="B26">
        <v>3</v>
      </c>
      <c r="C26" s="67">
        <f t="shared" si="0"/>
        <v>4.6367851622874804E-3</v>
      </c>
      <c r="D26" s="67">
        <f t="shared" si="1"/>
        <v>-5.3737340058327909</v>
      </c>
      <c r="E26" s="67">
        <f t="shared" si="2"/>
        <v>-2.491685010432515E-2</v>
      </c>
      <c r="G26" t="s">
        <v>443</v>
      </c>
      <c r="H26">
        <v>3</v>
      </c>
      <c r="K26" t="s">
        <v>693</v>
      </c>
      <c r="L26">
        <v>178</v>
      </c>
      <c r="M26" s="68">
        <f t="shared" si="3"/>
        <v>0.27511591962905718</v>
      </c>
      <c r="N26" s="74">
        <f t="shared" si="4"/>
        <v>7.5688769233341849E-2</v>
      </c>
      <c r="P26" s="10" t="s">
        <v>198</v>
      </c>
      <c r="Q26" s="4">
        <v>42912</v>
      </c>
      <c r="R26" s="2">
        <v>8</v>
      </c>
      <c r="S26" s="5" t="s">
        <v>0</v>
      </c>
      <c r="T26" s="5" t="s">
        <v>33</v>
      </c>
      <c r="U26" s="52" t="s">
        <v>313</v>
      </c>
      <c r="V26" s="44" t="s">
        <v>125</v>
      </c>
      <c r="W26" s="49" t="s">
        <v>284</v>
      </c>
    </row>
    <row r="27" spans="1:23" ht="17.25" thickBot="1" x14ac:dyDescent="0.3">
      <c r="A27" t="s">
        <v>640</v>
      </c>
      <c r="B27">
        <v>1</v>
      </c>
      <c r="C27" s="67">
        <f t="shared" si="0"/>
        <v>1.5455950540958269E-3</v>
      </c>
      <c r="D27" s="67">
        <f t="shared" si="1"/>
        <v>-6.4723462945009009</v>
      </c>
      <c r="E27" s="67">
        <f t="shared" si="2"/>
        <v>-1.0003626421176045E-2</v>
      </c>
      <c r="G27" t="s">
        <v>433</v>
      </c>
      <c r="H27">
        <v>1</v>
      </c>
      <c r="K27" t="s">
        <v>413</v>
      </c>
      <c r="L27">
        <v>3</v>
      </c>
      <c r="M27" s="68">
        <f t="shared" si="3"/>
        <v>4.6367851622874804E-3</v>
      </c>
      <c r="N27" s="74">
        <f t="shared" si="4"/>
        <v>2.1499776641209336E-5</v>
      </c>
      <c r="P27" s="10" t="s">
        <v>198</v>
      </c>
      <c r="Q27" s="4">
        <v>42881</v>
      </c>
      <c r="R27" s="2">
        <v>1</v>
      </c>
      <c r="S27" s="5" t="s">
        <v>0</v>
      </c>
      <c r="T27" s="5" t="s">
        <v>73</v>
      </c>
      <c r="U27" s="52" t="s">
        <v>297</v>
      </c>
      <c r="V27" s="10"/>
      <c r="W27" s="49" t="s">
        <v>282</v>
      </c>
    </row>
    <row r="28" spans="1:23" ht="17.25" thickBot="1" x14ac:dyDescent="0.3">
      <c r="A28" t="s">
        <v>566</v>
      </c>
      <c r="B28">
        <v>3</v>
      </c>
      <c r="C28" s="67">
        <f t="shared" si="0"/>
        <v>4.6367851622874804E-3</v>
      </c>
      <c r="D28" s="67">
        <f t="shared" si="1"/>
        <v>-5.3737340058327909</v>
      </c>
      <c r="E28" s="67">
        <f t="shared" si="2"/>
        <v>-2.491685010432515E-2</v>
      </c>
      <c r="G28" t="s">
        <v>405</v>
      </c>
      <c r="H28">
        <v>2</v>
      </c>
      <c r="K28" t="s">
        <v>414</v>
      </c>
      <c r="L28">
        <v>3</v>
      </c>
      <c r="M28" s="68">
        <f t="shared" si="3"/>
        <v>4.6367851622874804E-3</v>
      </c>
      <c r="N28" s="74">
        <f t="shared" si="4"/>
        <v>2.1499776641209336E-5</v>
      </c>
      <c r="P28" s="10" t="s">
        <v>198</v>
      </c>
      <c r="Q28" s="47">
        <v>42832</v>
      </c>
      <c r="R28" s="29">
        <v>1</v>
      </c>
      <c r="S28" s="13" t="s">
        <v>89</v>
      </c>
      <c r="T28" s="13" t="s">
        <v>179</v>
      </c>
      <c r="U28" s="52" t="s">
        <v>297</v>
      </c>
      <c r="V28" s="44" t="s">
        <v>192</v>
      </c>
      <c r="W28" s="49" t="s">
        <v>271</v>
      </c>
    </row>
    <row r="29" spans="1:23" ht="17.25" thickBot="1" x14ac:dyDescent="0.3">
      <c r="A29" t="s">
        <v>462</v>
      </c>
      <c r="B29">
        <v>2</v>
      </c>
      <c r="C29" s="67">
        <f t="shared" si="0"/>
        <v>3.0911901081916537E-3</v>
      </c>
      <c r="D29" s="67">
        <f t="shared" si="1"/>
        <v>-5.7791991139409555</v>
      </c>
      <c r="E29" s="67">
        <f t="shared" si="2"/>
        <v>-1.786460313428425E-2</v>
      </c>
      <c r="G29" t="s">
        <v>406</v>
      </c>
      <c r="H29">
        <v>4</v>
      </c>
      <c r="K29" t="s">
        <v>640</v>
      </c>
      <c r="L29">
        <v>1</v>
      </c>
      <c r="M29" s="68">
        <f t="shared" si="3"/>
        <v>1.5455950540958269E-3</v>
      </c>
      <c r="N29" s="74">
        <f t="shared" si="4"/>
        <v>2.3888640712454819E-6</v>
      </c>
      <c r="P29" s="10" t="s">
        <v>198</v>
      </c>
      <c r="Q29" s="19">
        <v>42857</v>
      </c>
      <c r="R29" s="29">
        <v>1</v>
      </c>
      <c r="S29" s="13" t="s">
        <v>89</v>
      </c>
      <c r="T29" s="13" t="s">
        <v>90</v>
      </c>
      <c r="U29" s="52" t="s">
        <v>297</v>
      </c>
      <c r="V29" s="10"/>
      <c r="W29" s="49" t="s">
        <v>273</v>
      </c>
    </row>
    <row r="30" spans="1:23" ht="17.25" thickBot="1" x14ac:dyDescent="0.3">
      <c r="A30" t="s">
        <v>466</v>
      </c>
      <c r="B30">
        <v>1</v>
      </c>
      <c r="C30" s="67">
        <f t="shared" si="0"/>
        <v>1.5455950540958269E-3</v>
      </c>
      <c r="D30" s="67">
        <f t="shared" si="1"/>
        <v>-6.4723462945009009</v>
      </c>
      <c r="E30" s="67">
        <f t="shared" si="2"/>
        <v>-1.0003626421176045E-2</v>
      </c>
      <c r="G30" t="s">
        <v>396</v>
      </c>
      <c r="H30">
        <v>214</v>
      </c>
      <c r="K30" t="s">
        <v>566</v>
      </c>
      <c r="L30">
        <v>3</v>
      </c>
      <c r="M30" s="68">
        <f t="shared" si="3"/>
        <v>4.6367851622874804E-3</v>
      </c>
      <c r="N30" s="74">
        <f t="shared" si="4"/>
        <v>2.1499776641209336E-5</v>
      </c>
      <c r="P30" s="10" t="s">
        <v>198</v>
      </c>
      <c r="Q30" s="4">
        <v>42867</v>
      </c>
      <c r="R30" s="29">
        <v>1</v>
      </c>
      <c r="S30" s="13" t="s">
        <v>89</v>
      </c>
      <c r="T30" s="13" t="s">
        <v>90</v>
      </c>
      <c r="U30" s="52" t="s">
        <v>297</v>
      </c>
      <c r="V30" s="10"/>
      <c r="W30" s="49" t="s">
        <v>280</v>
      </c>
    </row>
    <row r="31" spans="1:23" ht="17.25" thickBot="1" x14ac:dyDescent="0.3">
      <c r="A31" t="s">
        <v>447</v>
      </c>
      <c r="B31">
        <v>1</v>
      </c>
      <c r="C31" s="67">
        <f t="shared" si="0"/>
        <v>1.5455950540958269E-3</v>
      </c>
      <c r="D31" s="67">
        <f t="shared" si="1"/>
        <v>-6.4723462945009009</v>
      </c>
      <c r="E31" s="67">
        <f t="shared" si="2"/>
        <v>-1.0003626421176045E-2</v>
      </c>
      <c r="G31" t="s">
        <v>408</v>
      </c>
      <c r="H31">
        <v>24</v>
      </c>
      <c r="K31" t="s">
        <v>462</v>
      </c>
      <c r="L31">
        <v>2</v>
      </c>
      <c r="M31" s="68">
        <f t="shared" si="3"/>
        <v>3.0911901081916537E-3</v>
      </c>
      <c r="N31" s="74">
        <f t="shared" si="4"/>
        <v>9.5554562849819277E-6</v>
      </c>
      <c r="P31" s="10" t="s">
        <v>198</v>
      </c>
      <c r="Q31" s="4">
        <v>42881</v>
      </c>
      <c r="R31" s="29">
        <v>1</v>
      </c>
      <c r="S31" s="13" t="s">
        <v>89</v>
      </c>
      <c r="T31" s="13" t="s">
        <v>90</v>
      </c>
      <c r="U31" s="52" t="s">
        <v>297</v>
      </c>
      <c r="V31" s="10"/>
      <c r="W31" s="49" t="s">
        <v>282</v>
      </c>
    </row>
    <row r="32" spans="1:23" ht="17.25" thickBot="1" x14ac:dyDescent="0.3">
      <c r="A32" t="s">
        <v>426</v>
      </c>
      <c r="B32">
        <v>1</v>
      </c>
      <c r="C32" s="67">
        <f t="shared" si="0"/>
        <v>1.5455950540958269E-3</v>
      </c>
      <c r="D32" s="67">
        <f t="shared" si="1"/>
        <v>-6.4723462945009009</v>
      </c>
      <c r="E32" s="67">
        <f t="shared" si="2"/>
        <v>-1.0003626421176045E-2</v>
      </c>
      <c r="G32" t="s">
        <v>409</v>
      </c>
      <c r="H32">
        <v>3</v>
      </c>
      <c r="K32" t="s">
        <v>466</v>
      </c>
      <c r="L32">
        <v>1</v>
      </c>
      <c r="M32" s="68">
        <f t="shared" si="3"/>
        <v>1.5455950540958269E-3</v>
      </c>
      <c r="N32" s="74">
        <f t="shared" si="4"/>
        <v>2.3888640712454819E-6</v>
      </c>
      <c r="P32" s="10" t="s">
        <v>198</v>
      </c>
      <c r="Q32" s="19">
        <v>42857</v>
      </c>
      <c r="R32" s="29">
        <v>2</v>
      </c>
      <c r="S32" s="13" t="s">
        <v>89</v>
      </c>
      <c r="T32" s="13" t="s">
        <v>91</v>
      </c>
      <c r="U32" s="52" t="s">
        <v>297</v>
      </c>
      <c r="V32" s="44" t="s">
        <v>194</v>
      </c>
      <c r="W32" s="49" t="s">
        <v>273</v>
      </c>
    </row>
    <row r="33" spans="1:23" ht="17.25" thickBot="1" x14ac:dyDescent="0.3">
      <c r="A33" t="s">
        <v>424</v>
      </c>
      <c r="B33">
        <v>4</v>
      </c>
      <c r="C33" s="67">
        <f t="shared" si="0"/>
        <v>6.1823802163833074E-3</v>
      </c>
      <c r="D33" s="67">
        <f t="shared" si="1"/>
        <v>-5.0860519333810101</v>
      </c>
      <c r="E33" s="67">
        <f t="shared" si="2"/>
        <v>-3.1443906852432826E-2</v>
      </c>
      <c r="G33" t="s">
        <v>411</v>
      </c>
      <c r="H33">
        <v>1</v>
      </c>
      <c r="K33" t="s">
        <v>447</v>
      </c>
      <c r="L33">
        <v>1</v>
      </c>
      <c r="M33" s="68">
        <f t="shared" si="3"/>
        <v>1.5455950540958269E-3</v>
      </c>
      <c r="N33" s="74">
        <f t="shared" si="4"/>
        <v>2.3888640712454819E-6</v>
      </c>
      <c r="P33" s="10" t="s">
        <v>198</v>
      </c>
      <c r="Q33" s="19">
        <v>42857</v>
      </c>
      <c r="R33" s="29">
        <v>2</v>
      </c>
      <c r="S33" s="13" t="s">
        <v>89</v>
      </c>
      <c r="T33" s="13" t="s">
        <v>196</v>
      </c>
      <c r="U33" s="52" t="s">
        <v>297</v>
      </c>
      <c r="V33" s="10"/>
      <c r="W33" s="49" t="s">
        <v>273</v>
      </c>
    </row>
    <row r="34" spans="1:23" ht="17.25" thickBot="1" x14ac:dyDescent="0.3">
      <c r="A34" t="s">
        <v>697</v>
      </c>
      <c r="B34">
        <v>3</v>
      </c>
      <c r="C34" s="67">
        <f t="shared" si="0"/>
        <v>4.6367851622874804E-3</v>
      </c>
      <c r="D34" s="67">
        <f t="shared" si="1"/>
        <v>-5.3737340058327909</v>
      </c>
      <c r="E34" s="67">
        <f t="shared" si="2"/>
        <v>-2.491685010432515E-2</v>
      </c>
      <c r="G34" t="s">
        <v>693</v>
      </c>
      <c r="H34">
        <v>178</v>
      </c>
      <c r="K34" t="s">
        <v>426</v>
      </c>
      <c r="L34">
        <v>1</v>
      </c>
      <c r="M34" s="68">
        <f t="shared" si="3"/>
        <v>1.5455950540958269E-3</v>
      </c>
      <c r="N34" s="74">
        <f t="shared" si="4"/>
        <v>2.3888640712454819E-6</v>
      </c>
      <c r="P34" s="10" t="s">
        <v>198</v>
      </c>
      <c r="Q34" s="4">
        <v>42857</v>
      </c>
      <c r="R34" s="2">
        <v>1</v>
      </c>
      <c r="S34" s="5" t="s">
        <v>0</v>
      </c>
      <c r="T34" s="5" t="s">
        <v>58</v>
      </c>
      <c r="U34" s="52" t="s">
        <v>297</v>
      </c>
      <c r="V34" s="52" t="s">
        <v>317</v>
      </c>
      <c r="W34" s="49" t="s">
        <v>273</v>
      </c>
    </row>
    <row r="35" spans="1:23" ht="17.25" thickBot="1" x14ac:dyDescent="0.3">
      <c r="A35" t="s">
        <v>691</v>
      </c>
      <c r="B35">
        <v>128</v>
      </c>
      <c r="C35" s="67">
        <f t="shared" si="0"/>
        <v>0.19783616692426584</v>
      </c>
      <c r="D35" s="67">
        <f t="shared" si="1"/>
        <v>-1.6203160305812834</v>
      </c>
      <c r="E35" s="67">
        <f t="shared" si="2"/>
        <v>-0.32055711269614262</v>
      </c>
      <c r="G35" t="s">
        <v>413</v>
      </c>
      <c r="H35">
        <v>3</v>
      </c>
      <c r="K35" t="s">
        <v>424</v>
      </c>
      <c r="L35">
        <v>4</v>
      </c>
      <c r="M35" s="68">
        <f t="shared" si="3"/>
        <v>6.1823802163833074E-3</v>
      </c>
      <c r="N35" s="74">
        <f t="shared" si="4"/>
        <v>3.8221825139927711E-5</v>
      </c>
      <c r="P35" s="10" t="s">
        <v>198</v>
      </c>
      <c r="Q35" s="19">
        <v>42857</v>
      </c>
      <c r="R35" s="9">
        <v>1</v>
      </c>
      <c r="S35" s="13" t="s">
        <v>8</v>
      </c>
      <c r="T35" s="7" t="s">
        <v>10</v>
      </c>
      <c r="U35" s="52" t="s">
        <v>297</v>
      </c>
      <c r="V35" s="44" t="s">
        <v>186</v>
      </c>
      <c r="W35" s="49" t="s">
        <v>273</v>
      </c>
    </row>
    <row r="36" spans="1:23" ht="17.25" thickBot="1" x14ac:dyDescent="0.3">
      <c r="A36" t="s">
        <v>698</v>
      </c>
      <c r="B36">
        <v>3</v>
      </c>
      <c r="C36" s="67">
        <f t="shared" si="0"/>
        <v>4.6367851622874804E-3</v>
      </c>
      <c r="D36" s="67">
        <f t="shared" si="1"/>
        <v>-5.3737340058327909</v>
      </c>
      <c r="E36" s="67">
        <f t="shared" si="2"/>
        <v>-2.491685010432515E-2</v>
      </c>
      <c r="G36" t="s">
        <v>414</v>
      </c>
      <c r="H36">
        <v>3</v>
      </c>
      <c r="K36" t="s">
        <v>697</v>
      </c>
      <c r="L36">
        <v>3</v>
      </c>
      <c r="M36" s="68">
        <f t="shared" si="3"/>
        <v>4.6367851622874804E-3</v>
      </c>
      <c r="N36" s="74">
        <f t="shared" si="4"/>
        <v>2.1499776641209336E-5</v>
      </c>
      <c r="P36" s="10" t="s">
        <v>198</v>
      </c>
      <c r="Q36" s="4">
        <v>42881</v>
      </c>
      <c r="R36" s="2">
        <v>1</v>
      </c>
      <c r="S36" s="5" t="s">
        <v>207</v>
      </c>
      <c r="T36" s="5" t="s">
        <v>74</v>
      </c>
      <c r="U36" s="52" t="s">
        <v>297</v>
      </c>
      <c r="V36" s="44" t="s">
        <v>189</v>
      </c>
      <c r="W36" s="49" t="s">
        <v>282</v>
      </c>
    </row>
    <row r="37" spans="1:23" ht="17.25" thickBot="1" x14ac:dyDescent="0.3">
      <c r="B37">
        <f>SUM(B4:B36)</f>
        <v>647</v>
      </c>
      <c r="C37" s="67"/>
      <c r="D37" s="67"/>
      <c r="E37" s="67"/>
      <c r="G37" t="s">
        <v>640</v>
      </c>
      <c r="H37">
        <v>1</v>
      </c>
      <c r="K37" t="s">
        <v>691</v>
      </c>
      <c r="L37">
        <v>128</v>
      </c>
      <c r="M37" s="68">
        <f t="shared" si="3"/>
        <v>0.19783616692426584</v>
      </c>
      <c r="N37" s="74">
        <f t="shared" si="4"/>
        <v>3.9139148943285976E-2</v>
      </c>
      <c r="P37" s="10" t="s">
        <v>198</v>
      </c>
      <c r="Q37" s="4">
        <v>42894</v>
      </c>
      <c r="R37" s="2">
        <v>1</v>
      </c>
      <c r="S37" s="5" t="s">
        <v>117</v>
      </c>
      <c r="T37" s="5" t="s">
        <v>16</v>
      </c>
      <c r="U37" s="52" t="s">
        <v>297</v>
      </c>
      <c r="V37" s="44" t="s">
        <v>85</v>
      </c>
      <c r="W37" s="49" t="s">
        <v>283</v>
      </c>
    </row>
    <row r="38" spans="1:23" ht="17.25" thickBot="1" x14ac:dyDescent="0.3">
      <c r="G38" t="s">
        <v>566</v>
      </c>
      <c r="H38">
        <v>3</v>
      </c>
      <c r="K38" t="s">
        <v>698</v>
      </c>
      <c r="L38">
        <v>3</v>
      </c>
      <c r="M38" s="68">
        <f t="shared" si="3"/>
        <v>4.6367851622874804E-3</v>
      </c>
      <c r="N38" s="74">
        <f t="shared" si="4"/>
        <v>2.1499776641209336E-5</v>
      </c>
      <c r="P38" s="10" t="s">
        <v>198</v>
      </c>
      <c r="Q38" s="4">
        <v>42867</v>
      </c>
      <c r="R38" s="29">
        <v>1</v>
      </c>
      <c r="S38" s="13" t="s">
        <v>89</v>
      </c>
      <c r="T38" s="13" t="s">
        <v>197</v>
      </c>
      <c r="U38" s="52" t="s">
        <v>297</v>
      </c>
      <c r="V38" s="10"/>
      <c r="W38" s="49" t="s">
        <v>280</v>
      </c>
    </row>
    <row r="39" spans="1:23" ht="17.25" thickBot="1" x14ac:dyDescent="0.3">
      <c r="G39" t="s">
        <v>462</v>
      </c>
      <c r="H39">
        <v>2</v>
      </c>
      <c r="M39" s="68"/>
      <c r="N39" s="74"/>
      <c r="P39" s="10" t="s">
        <v>198</v>
      </c>
      <c r="Q39" s="19">
        <v>42832</v>
      </c>
      <c r="R39" s="9">
        <v>2</v>
      </c>
      <c r="S39" s="13" t="s">
        <v>8</v>
      </c>
      <c r="T39" s="7" t="s">
        <v>2</v>
      </c>
      <c r="U39" s="52" t="s">
        <v>297</v>
      </c>
      <c r="V39" s="6" t="s">
        <v>331</v>
      </c>
      <c r="W39" s="49" t="s">
        <v>271</v>
      </c>
    </row>
    <row r="40" spans="1:23" ht="17.25" thickBot="1" x14ac:dyDescent="0.3">
      <c r="G40" t="s">
        <v>466</v>
      </c>
      <c r="H40">
        <v>1</v>
      </c>
      <c r="P40" s="10" t="s">
        <v>198</v>
      </c>
      <c r="Q40" s="19">
        <v>42857</v>
      </c>
      <c r="R40" s="9">
        <v>2</v>
      </c>
      <c r="S40" s="13" t="s">
        <v>8</v>
      </c>
      <c r="T40" s="7" t="s">
        <v>100</v>
      </c>
      <c r="U40" s="52" t="s">
        <v>297</v>
      </c>
      <c r="V40" s="44" t="s">
        <v>81</v>
      </c>
      <c r="W40" s="49" t="s">
        <v>273</v>
      </c>
    </row>
    <row r="41" spans="1:23" ht="17.25" thickBot="1" x14ac:dyDescent="0.3">
      <c r="G41" t="s">
        <v>447</v>
      </c>
      <c r="H41">
        <v>1</v>
      </c>
      <c r="P41" s="10" t="s">
        <v>198</v>
      </c>
      <c r="Q41" s="4">
        <v>42881</v>
      </c>
      <c r="R41" s="2">
        <v>1</v>
      </c>
      <c r="S41" s="5" t="s">
        <v>0</v>
      </c>
      <c r="T41" s="5" t="s">
        <v>36</v>
      </c>
      <c r="U41" s="52" t="s">
        <v>297</v>
      </c>
      <c r="V41" s="56" t="s">
        <v>332</v>
      </c>
      <c r="W41" s="49" t="s">
        <v>282</v>
      </c>
    </row>
    <row r="42" spans="1:23" ht="17.25" thickBot="1" x14ac:dyDescent="0.3">
      <c r="G42" t="s">
        <v>426</v>
      </c>
      <c r="H42">
        <v>1</v>
      </c>
      <c r="P42" s="10" t="s">
        <v>198</v>
      </c>
      <c r="Q42" s="4">
        <v>42894</v>
      </c>
      <c r="R42" s="2">
        <v>2</v>
      </c>
      <c r="S42" s="5" t="s">
        <v>0</v>
      </c>
      <c r="T42" s="5" t="s">
        <v>36</v>
      </c>
      <c r="U42" s="52" t="s">
        <v>297</v>
      </c>
      <c r="V42" s="6" t="s">
        <v>331</v>
      </c>
      <c r="W42" s="49" t="s">
        <v>283</v>
      </c>
    </row>
    <row r="43" spans="1:23" x14ac:dyDescent="0.25">
      <c r="G43" t="s">
        <v>424</v>
      </c>
      <c r="H43">
        <v>4</v>
      </c>
      <c r="P43" s="10" t="s">
        <v>198</v>
      </c>
      <c r="Q43" s="11">
        <v>42867</v>
      </c>
      <c r="R43" s="8">
        <v>1</v>
      </c>
      <c r="S43" s="24" t="s">
        <v>115</v>
      </c>
      <c r="T43" s="21" t="s">
        <v>25</v>
      </c>
      <c r="U43" s="52" t="s">
        <v>307</v>
      </c>
      <c r="V43" s="44" t="s">
        <v>86</v>
      </c>
      <c r="W43" s="49" t="s">
        <v>280</v>
      </c>
    </row>
    <row r="44" spans="1:23" x14ac:dyDescent="0.25">
      <c r="G44" t="s">
        <v>697</v>
      </c>
      <c r="H44">
        <v>3</v>
      </c>
      <c r="P44" s="10" t="s">
        <v>198</v>
      </c>
      <c r="Q44" s="11">
        <v>42867</v>
      </c>
      <c r="R44" s="8">
        <v>8</v>
      </c>
      <c r="S44" s="24" t="s">
        <v>115</v>
      </c>
      <c r="T44" s="21" t="s">
        <v>25</v>
      </c>
      <c r="U44" s="52" t="s">
        <v>307</v>
      </c>
      <c r="V44" s="44" t="s">
        <v>84</v>
      </c>
      <c r="W44" s="49" t="s">
        <v>280</v>
      </c>
    </row>
    <row r="45" spans="1:23" x14ac:dyDescent="0.25">
      <c r="G45" t="s">
        <v>691</v>
      </c>
      <c r="H45">
        <v>128</v>
      </c>
      <c r="P45" s="10" t="s">
        <v>198</v>
      </c>
      <c r="Q45" s="11">
        <v>42867</v>
      </c>
      <c r="R45" s="8">
        <v>1</v>
      </c>
      <c r="S45" s="24" t="s">
        <v>115</v>
      </c>
      <c r="T45" s="21" t="s">
        <v>25</v>
      </c>
      <c r="U45" s="52" t="s">
        <v>307</v>
      </c>
      <c r="V45" s="44" t="s">
        <v>88</v>
      </c>
      <c r="W45" s="49" t="s">
        <v>280</v>
      </c>
    </row>
    <row r="46" spans="1:23" x14ac:dyDescent="0.25">
      <c r="G46" t="s">
        <v>698</v>
      </c>
      <c r="H46">
        <v>3</v>
      </c>
      <c r="P46" s="10" t="s">
        <v>198</v>
      </c>
      <c r="Q46" s="11">
        <v>42881</v>
      </c>
      <c r="R46" s="8">
        <v>5</v>
      </c>
      <c r="S46" s="24" t="s">
        <v>115</v>
      </c>
      <c r="T46" s="21" t="s">
        <v>25</v>
      </c>
      <c r="U46" s="52" t="s">
        <v>307</v>
      </c>
      <c r="V46" s="44" t="s">
        <v>84</v>
      </c>
      <c r="W46" s="49" t="s">
        <v>282</v>
      </c>
    </row>
    <row r="47" spans="1:23" x14ac:dyDescent="0.25">
      <c r="P47" s="10" t="s">
        <v>198</v>
      </c>
      <c r="Q47" s="11">
        <v>42881</v>
      </c>
      <c r="R47" s="12">
        <v>2</v>
      </c>
      <c r="S47" s="24" t="s">
        <v>115</v>
      </c>
      <c r="T47" s="22" t="s">
        <v>25</v>
      </c>
      <c r="U47" s="52" t="s">
        <v>307</v>
      </c>
      <c r="V47" s="44" t="s">
        <v>88</v>
      </c>
      <c r="W47" s="49" t="s">
        <v>282</v>
      </c>
    </row>
    <row r="48" spans="1:23" x14ac:dyDescent="0.25">
      <c r="P48" s="10" t="s">
        <v>198</v>
      </c>
      <c r="Q48" s="11">
        <v>42894</v>
      </c>
      <c r="R48" s="8">
        <v>2</v>
      </c>
      <c r="S48" s="24" t="s">
        <v>115</v>
      </c>
      <c r="T48" s="21" t="s">
        <v>25</v>
      </c>
      <c r="U48" s="52" t="s">
        <v>307</v>
      </c>
      <c r="V48" s="44" t="s">
        <v>86</v>
      </c>
      <c r="W48" s="49" t="s">
        <v>283</v>
      </c>
    </row>
    <row r="49" spans="16:23" x14ac:dyDescent="0.25">
      <c r="P49" s="10" t="s">
        <v>198</v>
      </c>
      <c r="Q49" s="11">
        <v>42894</v>
      </c>
      <c r="R49" s="12">
        <v>14</v>
      </c>
      <c r="S49" s="24" t="s">
        <v>115</v>
      </c>
      <c r="T49" s="22" t="s">
        <v>25</v>
      </c>
      <c r="U49" s="52" t="s">
        <v>307</v>
      </c>
      <c r="V49" s="44" t="s">
        <v>84</v>
      </c>
      <c r="W49" s="49" t="s">
        <v>283</v>
      </c>
    </row>
    <row r="50" spans="16:23" x14ac:dyDescent="0.25">
      <c r="P50" s="10" t="s">
        <v>198</v>
      </c>
      <c r="Q50" s="11">
        <v>42842</v>
      </c>
      <c r="R50" s="8">
        <v>1</v>
      </c>
      <c r="S50" s="24" t="s">
        <v>115</v>
      </c>
      <c r="T50" s="21" t="s">
        <v>51</v>
      </c>
      <c r="U50" s="52" t="s">
        <v>307</v>
      </c>
      <c r="V50" s="10"/>
      <c r="W50" s="49" t="s">
        <v>272</v>
      </c>
    </row>
    <row r="51" spans="16:23" ht="17.25" thickBot="1" x14ac:dyDescent="0.3">
      <c r="P51" s="10" t="s">
        <v>198</v>
      </c>
      <c r="Q51" s="4">
        <v>42832</v>
      </c>
      <c r="R51" s="8">
        <v>1</v>
      </c>
      <c r="S51" s="24" t="s">
        <v>106</v>
      </c>
      <c r="T51" s="21" t="s">
        <v>173</v>
      </c>
      <c r="U51" s="52" t="s">
        <v>307</v>
      </c>
      <c r="V51" s="44" t="s">
        <v>83</v>
      </c>
      <c r="W51" s="49" t="s">
        <v>271</v>
      </c>
    </row>
    <row r="52" spans="16:23" ht="17.25" thickBot="1" x14ac:dyDescent="0.3">
      <c r="P52" s="10" t="s">
        <v>198</v>
      </c>
      <c r="Q52" s="4">
        <v>42894</v>
      </c>
      <c r="R52" s="8">
        <v>1</v>
      </c>
      <c r="S52" s="24" t="s">
        <v>106</v>
      </c>
      <c r="T52" s="21" t="s">
        <v>173</v>
      </c>
      <c r="U52" s="52" t="s">
        <v>307</v>
      </c>
      <c r="V52" s="44" t="s">
        <v>83</v>
      </c>
      <c r="W52" s="49" t="s">
        <v>283</v>
      </c>
    </row>
    <row r="53" spans="16:23" ht="17.25" thickBot="1" x14ac:dyDescent="0.3">
      <c r="P53" s="10" t="s">
        <v>198</v>
      </c>
      <c r="Q53" s="4">
        <v>42857</v>
      </c>
      <c r="R53" s="8">
        <v>1</v>
      </c>
      <c r="S53" s="24" t="s">
        <v>104</v>
      </c>
      <c r="T53" s="21" t="s">
        <v>27</v>
      </c>
      <c r="U53" s="52" t="s">
        <v>307</v>
      </c>
      <c r="V53" s="44" t="s">
        <v>82</v>
      </c>
      <c r="W53" s="49" t="s">
        <v>273</v>
      </c>
    </row>
    <row r="54" spans="16:23" ht="17.25" thickBot="1" x14ac:dyDescent="0.3">
      <c r="P54" s="10" t="s">
        <v>198</v>
      </c>
      <c r="Q54" s="4">
        <v>42867</v>
      </c>
      <c r="R54" s="8">
        <v>1</v>
      </c>
      <c r="S54" s="24" t="s">
        <v>108</v>
      </c>
      <c r="T54" s="21" t="s">
        <v>32</v>
      </c>
      <c r="U54" s="52" t="s">
        <v>309</v>
      </c>
      <c r="V54" s="44" t="s">
        <v>187</v>
      </c>
      <c r="W54" s="49" t="s">
        <v>280</v>
      </c>
    </row>
    <row r="55" spans="16:23" ht="17.25" thickBot="1" x14ac:dyDescent="0.3">
      <c r="P55" s="80" t="s">
        <v>738</v>
      </c>
      <c r="Q55" s="86">
        <v>42812</v>
      </c>
      <c r="R55" s="99">
        <v>1</v>
      </c>
      <c r="S55" s="100" t="s">
        <v>702</v>
      </c>
      <c r="T55" s="95" t="s">
        <v>733</v>
      </c>
      <c r="U55" s="91" t="s">
        <v>309</v>
      </c>
      <c r="V55" s="80" t="s">
        <v>329</v>
      </c>
      <c r="W55" s="85" t="s">
        <v>270</v>
      </c>
    </row>
    <row r="56" spans="16:23" ht="17.25" thickBot="1" x14ac:dyDescent="0.3">
      <c r="P56" s="10" t="s">
        <v>198</v>
      </c>
      <c r="Q56" s="4">
        <v>42867</v>
      </c>
      <c r="R56" s="8">
        <v>1</v>
      </c>
      <c r="S56" s="24" t="s">
        <v>115</v>
      </c>
      <c r="T56" s="21" t="s">
        <v>72</v>
      </c>
      <c r="U56" s="54" t="s">
        <v>311</v>
      </c>
      <c r="V56" s="44" t="s">
        <v>188</v>
      </c>
      <c r="W56" s="49" t="s">
        <v>280</v>
      </c>
    </row>
    <row r="57" spans="16:23" x14ac:dyDescent="0.25">
      <c r="P57" s="10" t="s">
        <v>198</v>
      </c>
      <c r="Q57" s="11">
        <v>42842</v>
      </c>
      <c r="R57" s="8">
        <v>1</v>
      </c>
      <c r="S57" s="24" t="s">
        <v>95</v>
      </c>
      <c r="T57" s="21" t="s">
        <v>70</v>
      </c>
      <c r="U57" s="54" t="s">
        <v>311</v>
      </c>
      <c r="V57" s="10"/>
      <c r="W57" s="49" t="s">
        <v>272</v>
      </c>
    </row>
    <row r="58" spans="16:23" x14ac:dyDescent="0.25">
      <c r="P58" s="10" t="s">
        <v>198</v>
      </c>
      <c r="Q58" s="11">
        <v>42881</v>
      </c>
      <c r="R58" s="8">
        <v>1</v>
      </c>
      <c r="S58" s="24" t="s">
        <v>95</v>
      </c>
      <c r="T58" s="21" t="s">
        <v>70</v>
      </c>
      <c r="U58" s="54" t="s">
        <v>311</v>
      </c>
      <c r="V58" s="10"/>
      <c r="W58" s="49" t="s">
        <v>282</v>
      </c>
    </row>
    <row r="59" spans="16:23" x14ac:dyDescent="0.25">
      <c r="P59" s="10" t="s">
        <v>198</v>
      </c>
      <c r="Q59" s="11">
        <v>42832</v>
      </c>
      <c r="R59" s="8">
        <v>4</v>
      </c>
      <c r="S59" s="24" t="s">
        <v>95</v>
      </c>
      <c r="T59" s="21" t="s">
        <v>69</v>
      </c>
      <c r="U59" s="54" t="s">
        <v>311</v>
      </c>
      <c r="V59" s="10"/>
      <c r="W59" s="49" t="s">
        <v>271</v>
      </c>
    </row>
  </sheetData>
  <sortState ref="P2:W59">
    <sortCondition ref="U2:U59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opLeftCell="F36" workbookViewId="0">
      <selection activeCell="J46" sqref="J46:V81"/>
    </sheetView>
  </sheetViews>
  <sheetFormatPr defaultRowHeight="16.5" x14ac:dyDescent="0.25"/>
  <sheetData>
    <row r="1" spans="1:15" ht="17.25" thickBot="1" x14ac:dyDescent="0.3">
      <c r="A1" s="10" t="s">
        <v>75</v>
      </c>
      <c r="B1" s="10" t="s">
        <v>76</v>
      </c>
      <c r="C1" s="10" t="s">
        <v>77</v>
      </c>
      <c r="D1" s="10" t="s">
        <v>318</v>
      </c>
      <c r="E1" s="10" t="s">
        <v>319</v>
      </c>
      <c r="F1" s="10" t="s">
        <v>78</v>
      </c>
      <c r="G1" s="10" t="s">
        <v>79</v>
      </c>
      <c r="H1" s="10" t="s">
        <v>287</v>
      </c>
    </row>
    <row r="2" spans="1:15" ht="17.25" thickBot="1" x14ac:dyDescent="0.3">
      <c r="A2" s="10" t="s">
        <v>221</v>
      </c>
      <c r="B2" s="15">
        <v>42894</v>
      </c>
      <c r="C2" s="1">
        <v>1</v>
      </c>
      <c r="D2" s="20" t="s">
        <v>0</v>
      </c>
      <c r="E2" s="20" t="s">
        <v>229</v>
      </c>
      <c r="F2" s="52" t="s">
        <v>299</v>
      </c>
      <c r="G2" s="10"/>
      <c r="H2" s="49" t="s">
        <v>283</v>
      </c>
    </row>
    <row r="3" spans="1:15" ht="17.25" thickBot="1" x14ac:dyDescent="0.3">
      <c r="A3" s="10" t="s">
        <v>220</v>
      </c>
      <c r="B3" s="16">
        <v>42812</v>
      </c>
      <c r="C3" s="2">
        <v>1</v>
      </c>
      <c r="D3" s="5" t="s">
        <v>103</v>
      </c>
      <c r="E3" s="5" t="s">
        <v>64</v>
      </c>
      <c r="F3" s="52" t="s">
        <v>300</v>
      </c>
      <c r="G3" s="10"/>
      <c r="H3" s="49" t="s">
        <v>270</v>
      </c>
    </row>
    <row r="4" spans="1:15" ht="17.25" thickBot="1" x14ac:dyDescent="0.3">
      <c r="A4" s="10" t="s">
        <v>221</v>
      </c>
      <c r="B4" s="16">
        <v>42894</v>
      </c>
      <c r="C4" s="2">
        <v>2</v>
      </c>
      <c r="D4" s="5" t="s">
        <v>0</v>
      </c>
      <c r="E4" s="5" t="s">
        <v>57</v>
      </c>
      <c r="F4" s="52" t="s">
        <v>299</v>
      </c>
      <c r="G4" s="10"/>
      <c r="H4" s="49" t="s">
        <v>283</v>
      </c>
    </row>
    <row r="5" spans="1:15" ht="17.25" thickBot="1" x14ac:dyDescent="0.3">
      <c r="A5" s="10" t="s">
        <v>221</v>
      </c>
      <c r="B5" s="16">
        <v>42812</v>
      </c>
      <c r="C5" s="2">
        <v>2</v>
      </c>
      <c r="D5" s="5" t="s">
        <v>0</v>
      </c>
      <c r="E5" s="5" t="s">
        <v>20</v>
      </c>
      <c r="F5" s="52" t="s">
        <v>299</v>
      </c>
      <c r="G5" s="10"/>
      <c r="H5" s="49" t="s">
        <v>270</v>
      </c>
    </row>
    <row r="6" spans="1:15" ht="17.25" thickBot="1" x14ac:dyDescent="0.3">
      <c r="A6" s="10" t="s">
        <v>228</v>
      </c>
      <c r="B6" s="16">
        <v>42894</v>
      </c>
      <c r="C6" s="2">
        <v>2</v>
      </c>
      <c r="D6" s="5" t="s">
        <v>0</v>
      </c>
      <c r="E6" s="5" t="s">
        <v>20</v>
      </c>
      <c r="F6" s="52" t="s">
        <v>299</v>
      </c>
      <c r="G6" s="10"/>
      <c r="H6" s="49" t="s">
        <v>283</v>
      </c>
    </row>
    <row r="7" spans="1:15" ht="17.25" thickBot="1" x14ac:dyDescent="0.3">
      <c r="A7" s="10" t="s">
        <v>222</v>
      </c>
      <c r="B7" s="16">
        <v>42912</v>
      </c>
      <c r="C7" s="2">
        <v>1</v>
      </c>
      <c r="D7" s="5" t="s">
        <v>0</v>
      </c>
      <c r="E7" s="5" t="s">
        <v>20</v>
      </c>
      <c r="F7" s="52" t="s">
        <v>299</v>
      </c>
      <c r="G7" s="10"/>
      <c r="H7" s="49" t="s">
        <v>284</v>
      </c>
    </row>
    <row r="8" spans="1:15" ht="17.25" thickBot="1" x14ac:dyDescent="0.3">
      <c r="A8" s="10" t="s">
        <v>221</v>
      </c>
      <c r="B8" s="17">
        <v>42857</v>
      </c>
      <c r="C8" s="9">
        <v>3</v>
      </c>
      <c r="D8" s="5" t="s">
        <v>0</v>
      </c>
      <c r="E8" s="7" t="s">
        <v>114</v>
      </c>
      <c r="F8" s="52" t="s">
        <v>299</v>
      </c>
      <c r="G8" s="10"/>
      <c r="H8" s="49" t="s">
        <v>273</v>
      </c>
    </row>
    <row r="9" spans="1:15" ht="17.25" thickBot="1" x14ac:dyDescent="0.3">
      <c r="A9" s="10" t="s">
        <v>221</v>
      </c>
      <c r="B9" s="16">
        <v>42894</v>
      </c>
      <c r="C9" s="2">
        <v>3</v>
      </c>
      <c r="D9" s="5" t="s">
        <v>0</v>
      </c>
      <c r="E9" s="5" t="s">
        <v>58</v>
      </c>
      <c r="F9" s="52" t="s">
        <v>299</v>
      </c>
      <c r="G9" s="10"/>
      <c r="H9" s="49" t="s">
        <v>283</v>
      </c>
      <c r="M9" t="s">
        <v>679</v>
      </c>
    </row>
    <row r="10" spans="1:15" ht="17.25" thickBot="1" x14ac:dyDescent="0.3">
      <c r="A10" s="10" t="s">
        <v>221</v>
      </c>
      <c r="B10" s="16">
        <v>42867</v>
      </c>
      <c r="C10" s="2">
        <v>1</v>
      </c>
      <c r="D10" s="5" t="s">
        <v>0</v>
      </c>
      <c r="E10" s="5" t="s">
        <v>227</v>
      </c>
      <c r="F10" s="52" t="s">
        <v>299</v>
      </c>
      <c r="G10" s="10"/>
      <c r="H10" s="49" t="s">
        <v>288</v>
      </c>
      <c r="J10" t="s">
        <v>527</v>
      </c>
      <c r="K10" t="s">
        <v>528</v>
      </c>
      <c r="M10" t="s">
        <v>616</v>
      </c>
      <c r="N10">
        <v>9</v>
      </c>
      <c r="O10">
        <v>67</v>
      </c>
    </row>
    <row r="11" spans="1:15" ht="17.25" thickBot="1" x14ac:dyDescent="0.3">
      <c r="A11" s="10" t="s">
        <v>221</v>
      </c>
      <c r="B11" s="16">
        <v>42842</v>
      </c>
      <c r="C11" s="9">
        <v>1</v>
      </c>
      <c r="D11" s="13" t="s">
        <v>235</v>
      </c>
      <c r="E11" s="7" t="s">
        <v>14</v>
      </c>
      <c r="F11" s="55" t="s">
        <v>299</v>
      </c>
      <c r="G11" s="10"/>
      <c r="H11" s="49" t="s">
        <v>272</v>
      </c>
      <c r="J11" t="s">
        <v>530</v>
      </c>
      <c r="K11">
        <v>1</v>
      </c>
      <c r="M11" t="s">
        <v>617</v>
      </c>
      <c r="N11">
        <v>14</v>
      </c>
      <c r="O11">
        <v>31</v>
      </c>
    </row>
    <row r="12" spans="1:15" ht="17.25" thickBot="1" x14ac:dyDescent="0.3">
      <c r="A12" s="10" t="s">
        <v>221</v>
      </c>
      <c r="B12" s="17">
        <v>42857</v>
      </c>
      <c r="C12" s="9">
        <v>5</v>
      </c>
      <c r="D12" s="5" t="s">
        <v>0</v>
      </c>
      <c r="E12" s="7" t="s">
        <v>112</v>
      </c>
      <c r="F12" s="52" t="s">
        <v>299</v>
      </c>
      <c r="G12" s="10"/>
      <c r="H12" s="49" t="s">
        <v>273</v>
      </c>
      <c r="J12" t="s">
        <v>534</v>
      </c>
      <c r="K12">
        <v>1</v>
      </c>
      <c r="M12" t="s">
        <v>618</v>
      </c>
      <c r="N12">
        <v>8</v>
      </c>
      <c r="O12">
        <v>166</v>
      </c>
    </row>
    <row r="13" spans="1:15" ht="17.25" thickBot="1" x14ac:dyDescent="0.3">
      <c r="A13" s="10" t="s">
        <v>221</v>
      </c>
      <c r="B13" s="16">
        <v>42881</v>
      </c>
      <c r="C13" s="2">
        <v>1</v>
      </c>
      <c r="D13" s="5" t="s">
        <v>0</v>
      </c>
      <c r="E13" s="5" t="s">
        <v>65</v>
      </c>
      <c r="F13" s="52" t="s">
        <v>299</v>
      </c>
      <c r="G13" s="10"/>
      <c r="H13" s="49" t="s">
        <v>282</v>
      </c>
      <c r="J13" t="s">
        <v>582</v>
      </c>
      <c r="K13">
        <v>4</v>
      </c>
      <c r="M13" t="s">
        <v>619</v>
      </c>
      <c r="N13">
        <v>1</v>
      </c>
      <c r="O13">
        <v>1</v>
      </c>
    </row>
    <row r="14" spans="1:15" ht="17.25" thickBot="1" x14ac:dyDescent="0.3">
      <c r="A14" s="10" t="s">
        <v>221</v>
      </c>
      <c r="B14" s="16">
        <v>42842</v>
      </c>
      <c r="C14" s="9">
        <v>12</v>
      </c>
      <c r="D14" s="13" t="s">
        <v>235</v>
      </c>
      <c r="E14" s="7" t="s">
        <v>1</v>
      </c>
      <c r="F14" s="52" t="s">
        <v>299</v>
      </c>
      <c r="G14" s="10"/>
      <c r="H14" s="49" t="s">
        <v>272</v>
      </c>
      <c r="J14" t="s">
        <v>646</v>
      </c>
      <c r="K14">
        <v>5</v>
      </c>
    </row>
    <row r="15" spans="1:15" ht="17.25" thickBot="1" x14ac:dyDescent="0.3">
      <c r="A15" s="10" t="s">
        <v>221</v>
      </c>
      <c r="B15" s="17">
        <v>42857</v>
      </c>
      <c r="C15" s="9">
        <v>6</v>
      </c>
      <c r="D15" s="5" t="s">
        <v>0</v>
      </c>
      <c r="E15" s="7" t="s">
        <v>226</v>
      </c>
      <c r="F15" s="52" t="s">
        <v>299</v>
      </c>
      <c r="G15" s="10"/>
      <c r="H15" s="49" t="s">
        <v>273</v>
      </c>
      <c r="J15" t="s">
        <v>537</v>
      </c>
      <c r="K15">
        <v>5</v>
      </c>
    </row>
    <row r="16" spans="1:15" ht="17.25" thickBot="1" x14ac:dyDescent="0.3">
      <c r="A16" s="10" t="s">
        <v>221</v>
      </c>
      <c r="B16" s="16">
        <v>42812</v>
      </c>
      <c r="C16" s="2">
        <v>26</v>
      </c>
      <c r="D16" s="5" t="s">
        <v>0</v>
      </c>
      <c r="E16" s="5" t="s">
        <v>17</v>
      </c>
      <c r="F16" s="52" t="s">
        <v>299</v>
      </c>
      <c r="G16" s="10"/>
      <c r="H16" s="49" t="s">
        <v>270</v>
      </c>
      <c r="J16" t="s">
        <v>622</v>
      </c>
      <c r="K16">
        <v>1</v>
      </c>
    </row>
    <row r="17" spans="1:11" ht="17.25" thickBot="1" x14ac:dyDescent="0.3">
      <c r="A17" s="10" t="s">
        <v>221</v>
      </c>
      <c r="B17" s="16">
        <v>42867</v>
      </c>
      <c r="C17" s="2">
        <v>25</v>
      </c>
      <c r="D17" s="5" t="s">
        <v>0</v>
      </c>
      <c r="E17" s="5" t="s">
        <v>17</v>
      </c>
      <c r="F17" s="52" t="s">
        <v>299</v>
      </c>
      <c r="G17" s="10"/>
      <c r="H17" s="49" t="s">
        <v>288</v>
      </c>
      <c r="J17" t="s">
        <v>633</v>
      </c>
      <c r="K17">
        <v>2</v>
      </c>
    </row>
    <row r="18" spans="1:11" ht="17.25" thickBot="1" x14ac:dyDescent="0.3">
      <c r="A18" s="10" t="s">
        <v>9</v>
      </c>
      <c r="B18" s="16">
        <v>42881</v>
      </c>
      <c r="C18" s="2">
        <v>1</v>
      </c>
      <c r="D18" s="5" t="s">
        <v>0</v>
      </c>
      <c r="E18" s="5" t="s">
        <v>17</v>
      </c>
      <c r="F18" s="52" t="s">
        <v>299</v>
      </c>
      <c r="G18" s="10"/>
      <c r="H18" s="49" t="s">
        <v>282</v>
      </c>
      <c r="J18" t="s">
        <v>647</v>
      </c>
      <c r="K18">
        <v>2</v>
      </c>
    </row>
    <row r="19" spans="1:11" ht="17.25" thickBot="1" x14ac:dyDescent="0.3">
      <c r="A19" s="10" t="s">
        <v>221</v>
      </c>
      <c r="B19" s="16">
        <v>42867</v>
      </c>
      <c r="C19" s="2">
        <v>1</v>
      </c>
      <c r="D19" s="5" t="s">
        <v>0</v>
      </c>
      <c r="E19" s="5" t="s">
        <v>71</v>
      </c>
      <c r="F19" s="52" t="s">
        <v>299</v>
      </c>
      <c r="G19" s="10"/>
      <c r="H19" s="49" t="s">
        <v>288</v>
      </c>
      <c r="J19" t="s">
        <v>543</v>
      </c>
      <c r="K19">
        <v>26</v>
      </c>
    </row>
    <row r="20" spans="1:11" ht="17.25" thickBot="1" x14ac:dyDescent="0.3">
      <c r="A20" s="10" t="s">
        <v>221</v>
      </c>
      <c r="B20" s="16">
        <v>42842</v>
      </c>
      <c r="C20" s="9">
        <v>1</v>
      </c>
      <c r="D20" s="13" t="s">
        <v>235</v>
      </c>
      <c r="E20" s="7" t="s">
        <v>236</v>
      </c>
      <c r="F20" s="52" t="s">
        <v>299</v>
      </c>
      <c r="G20" s="10"/>
      <c r="H20" s="49" t="s">
        <v>272</v>
      </c>
      <c r="J20" t="s">
        <v>648</v>
      </c>
      <c r="K20">
        <v>64</v>
      </c>
    </row>
    <row r="21" spans="1:11" ht="17.25" thickBot="1" x14ac:dyDescent="0.3">
      <c r="A21" s="10" t="s">
        <v>221</v>
      </c>
      <c r="B21" s="16">
        <v>42894</v>
      </c>
      <c r="C21" s="2">
        <v>1</v>
      </c>
      <c r="D21" s="5" t="s">
        <v>0</v>
      </c>
      <c r="E21" s="5" t="s">
        <v>230</v>
      </c>
      <c r="F21" s="52" t="s">
        <v>299</v>
      </c>
      <c r="G21" s="10"/>
      <c r="H21" s="49" t="s">
        <v>283</v>
      </c>
      <c r="J21" t="s">
        <v>649</v>
      </c>
      <c r="K21">
        <v>1</v>
      </c>
    </row>
    <row r="22" spans="1:11" ht="17.25" thickBot="1" x14ac:dyDescent="0.3">
      <c r="A22" s="10" t="s">
        <v>223</v>
      </c>
      <c r="B22" s="16">
        <v>42881</v>
      </c>
      <c r="C22" s="2">
        <v>1</v>
      </c>
      <c r="D22" s="5" t="s">
        <v>0</v>
      </c>
      <c r="E22" s="5" t="s">
        <v>33</v>
      </c>
      <c r="F22" s="52" t="s">
        <v>313</v>
      </c>
      <c r="G22" s="44" t="s">
        <v>125</v>
      </c>
      <c r="H22" s="49" t="s">
        <v>282</v>
      </c>
      <c r="J22" t="s">
        <v>591</v>
      </c>
      <c r="K22">
        <v>5</v>
      </c>
    </row>
    <row r="23" spans="1:11" ht="17.25" thickBot="1" x14ac:dyDescent="0.3">
      <c r="A23" s="10" t="s">
        <v>221</v>
      </c>
      <c r="B23" s="16">
        <v>42912</v>
      </c>
      <c r="C23" s="2">
        <v>1</v>
      </c>
      <c r="D23" s="5" t="s">
        <v>0</v>
      </c>
      <c r="E23" s="5" t="s">
        <v>33</v>
      </c>
      <c r="F23" s="52" t="s">
        <v>313</v>
      </c>
      <c r="G23" s="44" t="s">
        <v>125</v>
      </c>
      <c r="H23" s="49" t="s">
        <v>284</v>
      </c>
      <c r="J23" t="s">
        <v>650</v>
      </c>
      <c r="K23">
        <v>2</v>
      </c>
    </row>
    <row r="24" spans="1:11" ht="17.25" thickBot="1" x14ac:dyDescent="0.3">
      <c r="A24" s="10" t="s">
        <v>221</v>
      </c>
      <c r="B24" s="47">
        <v>42825</v>
      </c>
      <c r="C24" s="48">
        <v>1</v>
      </c>
      <c r="D24" s="13" t="s">
        <v>235</v>
      </c>
      <c r="E24" s="7" t="s">
        <v>111</v>
      </c>
      <c r="F24" s="55" t="s">
        <v>298</v>
      </c>
      <c r="G24" s="10" t="s">
        <v>328</v>
      </c>
      <c r="H24" s="49" t="s">
        <v>271</v>
      </c>
      <c r="J24" t="s">
        <v>596</v>
      </c>
      <c r="K24">
        <v>2</v>
      </c>
    </row>
    <row r="25" spans="1:11" ht="17.25" thickBot="1" x14ac:dyDescent="0.3">
      <c r="A25" s="10" t="s">
        <v>221</v>
      </c>
      <c r="B25" s="17">
        <v>42857</v>
      </c>
      <c r="C25" s="29">
        <v>2</v>
      </c>
      <c r="D25" s="13" t="s">
        <v>214</v>
      </c>
      <c r="E25" s="13" t="s">
        <v>219</v>
      </c>
      <c r="F25" s="52" t="s">
        <v>310</v>
      </c>
      <c r="G25" s="10" t="s">
        <v>233</v>
      </c>
      <c r="H25" s="49" t="s">
        <v>273</v>
      </c>
      <c r="J25" t="s">
        <v>597</v>
      </c>
      <c r="K25">
        <v>9</v>
      </c>
    </row>
    <row r="26" spans="1:11" ht="17.25" thickBot="1" x14ac:dyDescent="0.3">
      <c r="A26" s="10" t="s">
        <v>221</v>
      </c>
      <c r="B26" s="16">
        <v>42867</v>
      </c>
      <c r="C26" s="29">
        <v>2</v>
      </c>
      <c r="D26" s="13" t="s">
        <v>214</v>
      </c>
      <c r="E26" s="13" t="s">
        <v>219</v>
      </c>
      <c r="F26" s="52" t="s">
        <v>310</v>
      </c>
      <c r="G26" s="10" t="s">
        <v>233</v>
      </c>
      <c r="H26" s="49" t="s">
        <v>288</v>
      </c>
      <c r="J26" t="s">
        <v>552</v>
      </c>
      <c r="K26">
        <v>59</v>
      </c>
    </row>
    <row r="27" spans="1:11" ht="17.25" thickBot="1" x14ac:dyDescent="0.3">
      <c r="A27" s="10" t="s">
        <v>221</v>
      </c>
      <c r="B27" s="16">
        <v>42842</v>
      </c>
      <c r="C27" s="9">
        <v>1</v>
      </c>
      <c r="D27" s="13" t="s">
        <v>235</v>
      </c>
      <c r="E27" s="7" t="s">
        <v>100</v>
      </c>
      <c r="F27" s="52" t="s">
        <v>310</v>
      </c>
      <c r="G27" s="6" t="s">
        <v>331</v>
      </c>
      <c r="H27" s="49" t="s">
        <v>272</v>
      </c>
      <c r="J27" t="s">
        <v>651</v>
      </c>
      <c r="K27">
        <v>1</v>
      </c>
    </row>
    <row r="28" spans="1:11" ht="17.25" thickBot="1" x14ac:dyDescent="0.3">
      <c r="A28" s="10" t="s">
        <v>223</v>
      </c>
      <c r="B28" s="16">
        <v>42881</v>
      </c>
      <c r="C28" s="2">
        <v>4</v>
      </c>
      <c r="D28" s="5" t="s">
        <v>0</v>
      </c>
      <c r="E28" s="5" t="s">
        <v>36</v>
      </c>
      <c r="F28" s="52" t="s">
        <v>310</v>
      </c>
      <c r="G28" s="44" t="s">
        <v>81</v>
      </c>
      <c r="H28" s="49" t="s">
        <v>282</v>
      </c>
      <c r="J28" t="s">
        <v>603</v>
      </c>
      <c r="K28">
        <v>1</v>
      </c>
    </row>
    <row r="29" spans="1:11" ht="17.25" thickBot="1" x14ac:dyDescent="0.3">
      <c r="A29" s="10" t="s">
        <v>221</v>
      </c>
      <c r="B29" s="16">
        <v>42842</v>
      </c>
      <c r="C29" s="9">
        <v>2</v>
      </c>
      <c r="D29" s="13" t="s">
        <v>235</v>
      </c>
      <c r="E29" s="7" t="s">
        <v>5</v>
      </c>
      <c r="F29" s="52" t="s">
        <v>310</v>
      </c>
      <c r="G29" s="52" t="s">
        <v>317</v>
      </c>
      <c r="H29" s="49" t="s">
        <v>272</v>
      </c>
      <c r="J29" t="s">
        <v>652</v>
      </c>
      <c r="K29">
        <v>1</v>
      </c>
    </row>
    <row r="30" spans="1:11" ht="17.25" thickBot="1" x14ac:dyDescent="0.3">
      <c r="A30" s="10" t="s">
        <v>221</v>
      </c>
      <c r="B30" s="17">
        <v>42857</v>
      </c>
      <c r="C30" s="29">
        <v>2</v>
      </c>
      <c r="D30" s="13" t="s">
        <v>214</v>
      </c>
      <c r="E30" s="13" t="s">
        <v>219</v>
      </c>
      <c r="F30" s="52" t="s">
        <v>310</v>
      </c>
      <c r="G30" s="10" t="s">
        <v>232</v>
      </c>
      <c r="H30" s="49" t="s">
        <v>273</v>
      </c>
      <c r="J30" t="s">
        <v>605</v>
      </c>
      <c r="K30">
        <v>2</v>
      </c>
    </row>
    <row r="31" spans="1:11" ht="17.25" thickBot="1" x14ac:dyDescent="0.3">
      <c r="A31" s="10" t="s">
        <v>221</v>
      </c>
      <c r="B31" s="16">
        <v>42867</v>
      </c>
      <c r="C31" s="29">
        <v>3</v>
      </c>
      <c r="D31" s="13" t="s">
        <v>214</v>
      </c>
      <c r="E31" s="13" t="s">
        <v>219</v>
      </c>
      <c r="F31" s="52" t="s">
        <v>310</v>
      </c>
      <c r="G31" s="10" t="s">
        <v>232</v>
      </c>
      <c r="H31" s="49" t="s">
        <v>288</v>
      </c>
      <c r="J31" t="s">
        <v>607</v>
      </c>
      <c r="K31">
        <v>5</v>
      </c>
    </row>
    <row r="32" spans="1:11" ht="17.25" thickBot="1" x14ac:dyDescent="0.3">
      <c r="A32" s="10" t="s">
        <v>221</v>
      </c>
      <c r="B32" s="16">
        <v>42842</v>
      </c>
      <c r="C32" s="2">
        <v>2</v>
      </c>
      <c r="D32" s="5" t="s">
        <v>117</v>
      </c>
      <c r="E32" s="5" t="s">
        <v>16</v>
      </c>
      <c r="F32" s="52" t="s">
        <v>298</v>
      </c>
      <c r="G32" s="44" t="s">
        <v>211</v>
      </c>
      <c r="H32" s="49" t="s">
        <v>272</v>
      </c>
      <c r="J32" t="s">
        <v>606</v>
      </c>
      <c r="K32">
        <v>6</v>
      </c>
    </row>
    <row r="33" spans="1:25" ht="17.25" thickBot="1" x14ac:dyDescent="0.3">
      <c r="A33" s="10" t="s">
        <v>221</v>
      </c>
      <c r="B33" s="16">
        <v>42867</v>
      </c>
      <c r="C33" s="29">
        <v>2</v>
      </c>
      <c r="D33" s="13" t="s">
        <v>214</v>
      </c>
      <c r="E33" s="13" t="s">
        <v>219</v>
      </c>
      <c r="F33" s="52" t="s">
        <v>310</v>
      </c>
      <c r="G33" s="10" t="s">
        <v>234</v>
      </c>
      <c r="H33" s="49" t="s">
        <v>288</v>
      </c>
      <c r="J33" t="s">
        <v>560</v>
      </c>
      <c r="K33">
        <v>7</v>
      </c>
    </row>
    <row r="34" spans="1:25" ht="17.25" thickBot="1" x14ac:dyDescent="0.3">
      <c r="A34" s="10" t="s">
        <v>221</v>
      </c>
      <c r="B34" s="16">
        <v>42912</v>
      </c>
      <c r="C34" s="2">
        <v>1</v>
      </c>
      <c r="D34" s="5" t="s">
        <v>117</v>
      </c>
      <c r="E34" s="5" t="s">
        <v>16</v>
      </c>
      <c r="F34" s="52" t="s">
        <v>308</v>
      </c>
      <c r="G34" s="44" t="s">
        <v>85</v>
      </c>
      <c r="H34" s="49" t="s">
        <v>284</v>
      </c>
      <c r="J34" t="s">
        <v>562</v>
      </c>
      <c r="K34">
        <v>70</v>
      </c>
    </row>
    <row r="35" spans="1:25" ht="17.25" thickBot="1" x14ac:dyDescent="0.3">
      <c r="A35" s="10" t="s">
        <v>221</v>
      </c>
      <c r="B35" s="16">
        <v>42812</v>
      </c>
      <c r="C35" s="29">
        <v>3</v>
      </c>
      <c r="D35" s="13" t="s">
        <v>214</v>
      </c>
      <c r="E35" s="13" t="s">
        <v>215</v>
      </c>
      <c r="F35" s="52" t="s">
        <v>298</v>
      </c>
      <c r="G35" s="10"/>
      <c r="H35" s="49" t="s">
        <v>270</v>
      </c>
      <c r="J35" t="s">
        <v>563</v>
      </c>
      <c r="K35">
        <v>1</v>
      </c>
    </row>
    <row r="36" spans="1:25" ht="17.25" thickBot="1" x14ac:dyDescent="0.3">
      <c r="A36" s="10" t="s">
        <v>221</v>
      </c>
      <c r="B36" s="16">
        <v>42812</v>
      </c>
      <c r="C36" s="29">
        <v>2</v>
      </c>
      <c r="D36" s="64" t="s">
        <v>335</v>
      </c>
      <c r="E36" s="13" t="s">
        <v>217</v>
      </c>
      <c r="F36" s="52" t="s">
        <v>298</v>
      </c>
      <c r="G36" s="10"/>
      <c r="H36" s="49" t="s">
        <v>270</v>
      </c>
      <c r="J36" t="s">
        <v>609</v>
      </c>
      <c r="K36">
        <v>1</v>
      </c>
    </row>
    <row r="37" spans="1:25" ht="17.25" thickBot="1" x14ac:dyDescent="0.3">
      <c r="A37" s="10" t="s">
        <v>221</v>
      </c>
      <c r="B37" s="17">
        <v>42857</v>
      </c>
      <c r="C37" s="29">
        <v>1</v>
      </c>
      <c r="D37" s="13" t="s">
        <v>214</v>
      </c>
      <c r="E37" s="13" t="s">
        <v>218</v>
      </c>
      <c r="F37" s="52" t="s">
        <v>310</v>
      </c>
      <c r="G37" s="10"/>
      <c r="H37" s="49" t="s">
        <v>273</v>
      </c>
      <c r="J37" t="s">
        <v>653</v>
      </c>
      <c r="K37">
        <v>1</v>
      </c>
    </row>
    <row r="38" spans="1:25" ht="17.25" thickBot="1" x14ac:dyDescent="0.3">
      <c r="A38" s="10" t="s">
        <v>221</v>
      </c>
      <c r="B38" s="16">
        <v>42812</v>
      </c>
      <c r="C38" s="29">
        <v>2</v>
      </c>
      <c r="D38" s="13" t="s">
        <v>214</v>
      </c>
      <c r="E38" s="13" t="s">
        <v>216</v>
      </c>
      <c r="F38" s="52" t="s">
        <v>298</v>
      </c>
      <c r="G38" s="10"/>
      <c r="H38" s="49" t="s">
        <v>270</v>
      </c>
      <c r="J38" t="s">
        <v>600</v>
      </c>
      <c r="K38">
        <v>3</v>
      </c>
    </row>
    <row r="39" spans="1:25" ht="17.25" thickBot="1" x14ac:dyDescent="0.3">
      <c r="A39" s="10" t="s">
        <v>221</v>
      </c>
      <c r="B39" s="18">
        <v>42894</v>
      </c>
      <c r="C39" s="26">
        <v>1</v>
      </c>
      <c r="D39" s="13" t="s">
        <v>214</v>
      </c>
      <c r="E39" s="25" t="s">
        <v>216</v>
      </c>
      <c r="F39" s="52" t="s">
        <v>308</v>
      </c>
      <c r="G39" s="10"/>
      <c r="H39" s="49" t="s">
        <v>283</v>
      </c>
      <c r="J39" t="s">
        <v>566</v>
      </c>
      <c r="K39">
        <v>2</v>
      </c>
    </row>
    <row r="40" spans="1:25" ht="17.25" thickBot="1" x14ac:dyDescent="0.3">
      <c r="A40" s="10" t="s">
        <v>223</v>
      </c>
      <c r="B40" s="18">
        <v>42842</v>
      </c>
      <c r="C40" s="8">
        <v>1</v>
      </c>
      <c r="D40" s="5" t="s">
        <v>95</v>
      </c>
      <c r="E40" s="21" t="s">
        <v>31</v>
      </c>
      <c r="F40" s="52" t="s">
        <v>307</v>
      </c>
      <c r="G40" s="44" t="s">
        <v>80</v>
      </c>
      <c r="H40" s="49" t="s">
        <v>272</v>
      </c>
      <c r="J40" t="s">
        <v>654</v>
      </c>
      <c r="K40">
        <v>1</v>
      </c>
    </row>
    <row r="41" spans="1:25" ht="17.25" thickBot="1" x14ac:dyDescent="0.3">
      <c r="A41" s="10" t="s">
        <v>224</v>
      </c>
      <c r="B41" s="18">
        <v>42842</v>
      </c>
      <c r="C41" s="12">
        <v>5</v>
      </c>
      <c r="D41" s="5" t="s">
        <v>117</v>
      </c>
      <c r="E41" s="22" t="s">
        <v>26</v>
      </c>
      <c r="F41" s="52" t="s">
        <v>307</v>
      </c>
      <c r="G41" s="44" t="s">
        <v>212</v>
      </c>
      <c r="H41" s="49" t="s">
        <v>272</v>
      </c>
      <c r="J41" t="s">
        <v>655</v>
      </c>
      <c r="K41">
        <v>3</v>
      </c>
    </row>
    <row r="42" spans="1:25" ht="17.25" thickBot="1" x14ac:dyDescent="0.3">
      <c r="A42" s="10" t="s">
        <v>223</v>
      </c>
      <c r="B42" s="15">
        <v>42881</v>
      </c>
      <c r="C42" s="8">
        <v>1</v>
      </c>
      <c r="D42" s="24" t="s">
        <v>115</v>
      </c>
      <c r="E42" s="21" t="s">
        <v>25</v>
      </c>
      <c r="F42" s="52" t="s">
        <v>307</v>
      </c>
      <c r="G42" s="44" t="s">
        <v>86</v>
      </c>
      <c r="H42" s="49" t="s">
        <v>282</v>
      </c>
      <c r="J42" t="s">
        <v>629</v>
      </c>
      <c r="K42">
        <v>1</v>
      </c>
    </row>
    <row r="43" spans="1:25" ht="17.25" thickBot="1" x14ac:dyDescent="0.3">
      <c r="A43" s="10" t="s">
        <v>223</v>
      </c>
      <c r="B43" s="15">
        <v>42894</v>
      </c>
      <c r="C43" s="8">
        <v>26</v>
      </c>
      <c r="D43" s="24" t="s">
        <v>115</v>
      </c>
      <c r="E43" s="21" t="s">
        <v>25</v>
      </c>
      <c r="F43" s="52" t="s">
        <v>307</v>
      </c>
      <c r="G43" s="44" t="s">
        <v>84</v>
      </c>
      <c r="H43" s="49" t="s">
        <v>283</v>
      </c>
      <c r="J43" t="s">
        <v>602</v>
      </c>
      <c r="K43">
        <v>3</v>
      </c>
    </row>
    <row r="44" spans="1:25" ht="17.25" thickBot="1" x14ac:dyDescent="0.3">
      <c r="A44" s="10" t="s">
        <v>223</v>
      </c>
      <c r="B44" s="15">
        <v>42894</v>
      </c>
      <c r="C44" s="8">
        <v>4</v>
      </c>
      <c r="D44" s="24" t="s">
        <v>115</v>
      </c>
      <c r="E44" s="21" t="s">
        <v>30</v>
      </c>
      <c r="F44" s="52" t="s">
        <v>307</v>
      </c>
      <c r="G44" s="44" t="s">
        <v>123</v>
      </c>
      <c r="H44" s="49" t="s">
        <v>283</v>
      </c>
      <c r="J44" t="s">
        <v>554</v>
      </c>
      <c r="K44">
        <v>1</v>
      </c>
    </row>
    <row r="45" spans="1:25" ht="17.25" thickBot="1" x14ac:dyDescent="0.3">
      <c r="A45" s="10" t="s">
        <v>223</v>
      </c>
      <c r="B45" s="16">
        <v>42912</v>
      </c>
      <c r="C45" s="8">
        <v>60</v>
      </c>
      <c r="D45" s="24" t="s">
        <v>115</v>
      </c>
      <c r="E45" s="21" t="s">
        <v>30</v>
      </c>
      <c r="F45" s="52" t="s">
        <v>307</v>
      </c>
      <c r="G45" s="44" t="s">
        <v>123</v>
      </c>
      <c r="H45" s="49" t="s">
        <v>284</v>
      </c>
      <c r="J45" t="s">
        <v>613</v>
      </c>
      <c r="K45">
        <v>1</v>
      </c>
    </row>
    <row r="46" spans="1:25" ht="17.25" thickBot="1" x14ac:dyDescent="0.3">
      <c r="A46" s="10" t="s">
        <v>221</v>
      </c>
      <c r="B46" s="16">
        <v>42842</v>
      </c>
      <c r="C46" s="8">
        <v>1</v>
      </c>
      <c r="D46" s="24" t="s">
        <v>106</v>
      </c>
      <c r="E46" s="21" t="s">
        <v>225</v>
      </c>
      <c r="F46" s="52" t="s">
        <v>307</v>
      </c>
      <c r="G46" s="44" t="s">
        <v>213</v>
      </c>
      <c r="H46" s="49" t="s">
        <v>272</v>
      </c>
      <c r="S46" s="68">
        <f>SUM(V50:V81)</f>
        <v>0.15062557392102841</v>
      </c>
      <c r="T46" s="67" t="s">
        <v>515</v>
      </c>
      <c r="U46" s="67"/>
      <c r="V46" s="67"/>
    </row>
    <row r="47" spans="1:25" ht="17.25" thickBot="1" x14ac:dyDescent="0.3">
      <c r="A47" s="10" t="s">
        <v>221</v>
      </c>
      <c r="B47" s="16">
        <v>42881</v>
      </c>
      <c r="C47" s="8">
        <v>9</v>
      </c>
      <c r="D47" s="24" t="s">
        <v>104</v>
      </c>
      <c r="E47" s="21" t="s">
        <v>27</v>
      </c>
      <c r="F47" s="52" t="s">
        <v>307</v>
      </c>
      <c r="G47" s="44" t="s">
        <v>82</v>
      </c>
      <c r="H47" s="49" t="s">
        <v>282</v>
      </c>
      <c r="J47" s="67" t="s">
        <v>683</v>
      </c>
      <c r="K47" s="67"/>
      <c r="L47" s="67"/>
      <c r="M47" s="67"/>
      <c r="N47" s="67"/>
      <c r="S47" s="68">
        <f>1-S46</f>
        <v>0.84937442607897162</v>
      </c>
      <c r="T47" s="67" t="s">
        <v>516</v>
      </c>
      <c r="U47" s="67"/>
      <c r="V47" s="67"/>
    </row>
    <row r="48" spans="1:25" ht="17.25" thickBot="1" x14ac:dyDescent="0.3">
      <c r="A48" s="10" t="s">
        <v>222</v>
      </c>
      <c r="B48" s="16">
        <v>42842</v>
      </c>
      <c r="C48" s="8">
        <v>3</v>
      </c>
      <c r="D48" s="24" t="s">
        <v>115</v>
      </c>
      <c r="E48" s="21" t="s">
        <v>25</v>
      </c>
      <c r="F48" s="52" t="s">
        <v>307</v>
      </c>
      <c r="G48" s="44" t="s">
        <v>88</v>
      </c>
      <c r="H48" s="49" t="s">
        <v>272</v>
      </c>
      <c r="J48" s="67" t="s">
        <v>506</v>
      </c>
      <c r="K48" s="67" t="s">
        <v>507</v>
      </c>
      <c r="L48" s="67" t="s">
        <v>508</v>
      </c>
      <c r="M48" s="67" t="s">
        <v>509</v>
      </c>
      <c r="N48" s="67" t="s">
        <v>510</v>
      </c>
      <c r="P48" s="67" t="s">
        <v>511</v>
      </c>
      <c r="Q48" s="67"/>
      <c r="R48" s="67">
        <f>SUM(N49:N80)</f>
        <v>-2.3739986443213192</v>
      </c>
      <c r="S48" s="67" t="s">
        <v>513</v>
      </c>
      <c r="T48" s="67"/>
      <c r="U48" s="67"/>
      <c r="V48" s="67"/>
      <c r="W48" s="67"/>
      <c r="X48" s="67"/>
      <c r="Y48" s="67"/>
    </row>
    <row r="49" spans="1:25" ht="17.25" thickBot="1" x14ac:dyDescent="0.3">
      <c r="A49" s="10" t="s">
        <v>221</v>
      </c>
      <c r="B49" s="16">
        <v>42867</v>
      </c>
      <c r="C49" s="8">
        <v>3</v>
      </c>
      <c r="D49" s="24" t="s">
        <v>115</v>
      </c>
      <c r="E49" s="21" t="s">
        <v>25</v>
      </c>
      <c r="F49" s="52" t="s">
        <v>307</v>
      </c>
      <c r="G49" s="44" t="s">
        <v>88</v>
      </c>
      <c r="H49" s="49" t="s">
        <v>288</v>
      </c>
      <c r="J49" t="s">
        <v>393</v>
      </c>
      <c r="K49">
        <v>1</v>
      </c>
      <c r="L49" s="67">
        <f>K49/264</f>
        <v>3.787878787878788E-3</v>
      </c>
      <c r="M49" s="67">
        <f>LN(L49)</f>
        <v>-5.575949103146316</v>
      </c>
      <c r="N49" s="67">
        <f>L49*M49</f>
        <v>-2.1121019330099682E-2</v>
      </c>
      <c r="P49" s="67" t="s">
        <v>512</v>
      </c>
      <c r="Q49" s="67"/>
      <c r="R49" s="67">
        <f>R48*(-1)</f>
        <v>2.3739986443213192</v>
      </c>
      <c r="S49" s="67" t="s">
        <v>506</v>
      </c>
      <c r="T49" s="67" t="s">
        <v>507</v>
      </c>
      <c r="U49" s="67" t="s">
        <v>508</v>
      </c>
      <c r="V49" s="67" t="s">
        <v>514</v>
      </c>
      <c r="W49" s="67"/>
      <c r="X49" s="67"/>
      <c r="Y49" s="67"/>
    </row>
    <row r="50" spans="1:25" ht="17.25" thickBot="1" x14ac:dyDescent="0.3">
      <c r="A50" s="10" t="s">
        <v>221</v>
      </c>
      <c r="B50" s="16">
        <v>42881</v>
      </c>
      <c r="C50" s="8">
        <v>3</v>
      </c>
      <c r="D50" s="24" t="s">
        <v>115</v>
      </c>
      <c r="E50" s="21" t="s">
        <v>25</v>
      </c>
      <c r="F50" s="52" t="s">
        <v>307</v>
      </c>
      <c r="G50" s="44" t="s">
        <v>88</v>
      </c>
      <c r="H50" s="49" t="s">
        <v>282</v>
      </c>
      <c r="J50" t="s">
        <v>422</v>
      </c>
      <c r="K50">
        <v>1</v>
      </c>
      <c r="L50" s="67">
        <f t="shared" ref="L50:L80" si="0">K50/264</f>
        <v>3.787878787878788E-3</v>
      </c>
      <c r="M50" s="67">
        <f>LN(L50)</f>
        <v>-5.575949103146316</v>
      </c>
      <c r="N50" s="67">
        <f>L50*M50</f>
        <v>-2.1121019330099682E-2</v>
      </c>
      <c r="P50" t="s">
        <v>681</v>
      </c>
      <c r="Q50">
        <f>R49/LOG(32)</f>
        <v>1.5772505587591001</v>
      </c>
      <c r="S50" t="s">
        <v>393</v>
      </c>
      <c r="T50">
        <v>1</v>
      </c>
      <c r="U50" s="68">
        <f>T50/264</f>
        <v>3.787878787878788E-3</v>
      </c>
      <c r="V50" s="74">
        <f>U50*U50</f>
        <v>1.4348025711662077E-5</v>
      </c>
      <c r="W50" s="67"/>
      <c r="X50" s="67"/>
      <c r="Y50" s="67"/>
    </row>
    <row r="51" spans="1:25" ht="17.25" thickBot="1" x14ac:dyDescent="0.3">
      <c r="A51" s="10" t="s">
        <v>221</v>
      </c>
      <c r="B51" s="16">
        <v>42894</v>
      </c>
      <c r="C51" s="8">
        <v>40</v>
      </c>
      <c r="D51" s="24" t="s">
        <v>115</v>
      </c>
      <c r="E51" s="21" t="s">
        <v>25</v>
      </c>
      <c r="F51" s="52" t="s">
        <v>307</v>
      </c>
      <c r="G51" s="44" t="s">
        <v>88</v>
      </c>
      <c r="H51" s="49" t="s">
        <v>283</v>
      </c>
      <c r="J51" t="s">
        <v>582</v>
      </c>
      <c r="K51">
        <v>4</v>
      </c>
      <c r="L51" s="67">
        <f t="shared" si="0"/>
        <v>1.5151515151515152E-2</v>
      </c>
      <c r="M51" s="67">
        <f>LN(L51)</f>
        <v>-4.1896547420264252</v>
      </c>
      <c r="N51" s="67">
        <f>L51*M51</f>
        <v>-6.3479617303430685E-2</v>
      </c>
      <c r="S51" t="s">
        <v>422</v>
      </c>
      <c r="T51">
        <v>1</v>
      </c>
      <c r="U51" s="68">
        <f t="shared" ref="U51:U81" si="1">T51/264</f>
        <v>3.787878787878788E-3</v>
      </c>
      <c r="V51" s="74">
        <f t="shared" ref="V51:V81" si="2">U51*U51</f>
        <v>1.4348025711662077E-5</v>
      </c>
      <c r="W51" s="67"/>
      <c r="X51" s="67"/>
      <c r="Y51" s="67"/>
    </row>
    <row r="52" spans="1:25" ht="17.25" thickBot="1" x14ac:dyDescent="0.3">
      <c r="A52" s="10" t="s">
        <v>221</v>
      </c>
      <c r="B52" s="16">
        <v>42912</v>
      </c>
      <c r="C52" s="8">
        <v>10</v>
      </c>
      <c r="D52" s="24" t="s">
        <v>115</v>
      </c>
      <c r="E52" s="21" t="s">
        <v>25</v>
      </c>
      <c r="F52" s="52" t="s">
        <v>307</v>
      </c>
      <c r="G52" s="44" t="s">
        <v>88</v>
      </c>
      <c r="H52" s="49" t="s">
        <v>284</v>
      </c>
      <c r="J52" t="s">
        <v>428</v>
      </c>
      <c r="K52">
        <v>5</v>
      </c>
      <c r="L52" s="67">
        <f t="shared" si="0"/>
        <v>1.893939393939394E-2</v>
      </c>
      <c r="M52" s="67">
        <f t="shared" ref="M52:M80" si="3">LN(L52)</f>
        <v>-3.9665111907122159</v>
      </c>
      <c r="N52" s="67">
        <f t="shared" ref="N52:N80" si="4">L52*M52</f>
        <v>-7.5123318005913181E-2</v>
      </c>
      <c r="S52" t="s">
        <v>582</v>
      </c>
      <c r="T52">
        <v>4</v>
      </c>
      <c r="U52" s="68">
        <f t="shared" si="1"/>
        <v>1.5151515151515152E-2</v>
      </c>
      <c r="V52" s="74">
        <f t="shared" si="2"/>
        <v>2.2956841138659323E-4</v>
      </c>
      <c r="W52" s="67"/>
      <c r="X52" s="67"/>
      <c r="Y52" s="67"/>
    </row>
    <row r="53" spans="1:25" ht="17.25" thickBot="1" x14ac:dyDescent="0.3">
      <c r="A53" s="10" t="s">
        <v>223</v>
      </c>
      <c r="B53" s="16">
        <v>42867</v>
      </c>
      <c r="C53" s="8">
        <v>1</v>
      </c>
      <c r="D53" s="24" t="s">
        <v>108</v>
      </c>
      <c r="E53" s="21" t="s">
        <v>67</v>
      </c>
      <c r="F53" s="52" t="s">
        <v>309</v>
      </c>
      <c r="G53" s="10"/>
      <c r="H53" s="49" t="s">
        <v>288</v>
      </c>
      <c r="J53" t="s">
        <v>332</v>
      </c>
      <c r="K53">
        <v>5</v>
      </c>
      <c r="L53" s="67">
        <f t="shared" si="0"/>
        <v>1.893939393939394E-2</v>
      </c>
      <c r="M53" s="67">
        <f t="shared" si="3"/>
        <v>-3.9665111907122159</v>
      </c>
      <c r="N53" s="67">
        <f t="shared" si="4"/>
        <v>-7.5123318005913181E-2</v>
      </c>
      <c r="S53" t="s">
        <v>428</v>
      </c>
      <c r="T53">
        <v>5</v>
      </c>
      <c r="U53" s="68">
        <f t="shared" si="1"/>
        <v>1.893939393939394E-2</v>
      </c>
      <c r="V53" s="74">
        <f t="shared" si="2"/>
        <v>3.5870064279155191E-4</v>
      </c>
      <c r="W53" s="67"/>
      <c r="X53" s="67"/>
      <c r="Y53" s="67"/>
    </row>
    <row r="54" spans="1:25" ht="17.25" thickBot="1" x14ac:dyDescent="0.3">
      <c r="A54" s="10" t="s">
        <v>228</v>
      </c>
      <c r="B54" s="16">
        <v>42881</v>
      </c>
      <c r="C54" s="8">
        <v>1</v>
      </c>
      <c r="D54" s="24" t="s">
        <v>108</v>
      </c>
      <c r="E54" s="21" t="s">
        <v>62</v>
      </c>
      <c r="F54" s="52" t="s">
        <v>309</v>
      </c>
      <c r="G54" s="10"/>
      <c r="H54" s="49" t="s">
        <v>282</v>
      </c>
      <c r="J54" t="s">
        <v>622</v>
      </c>
      <c r="K54">
        <v>1</v>
      </c>
      <c r="L54" s="67">
        <f t="shared" si="0"/>
        <v>3.787878787878788E-3</v>
      </c>
      <c r="M54" s="67">
        <f t="shared" si="3"/>
        <v>-5.575949103146316</v>
      </c>
      <c r="N54" s="67">
        <f t="shared" si="4"/>
        <v>-2.1121019330099682E-2</v>
      </c>
      <c r="S54" t="s">
        <v>332</v>
      </c>
      <c r="T54">
        <v>5</v>
      </c>
      <c r="U54" s="68">
        <f t="shared" si="1"/>
        <v>1.893939393939394E-2</v>
      </c>
      <c r="V54" s="74">
        <f t="shared" si="2"/>
        <v>3.5870064279155191E-4</v>
      </c>
    </row>
    <row r="55" spans="1:25" ht="17.25" thickBot="1" x14ac:dyDescent="0.3">
      <c r="A55" s="10" t="s">
        <v>221</v>
      </c>
      <c r="B55" s="16">
        <v>42912</v>
      </c>
      <c r="C55" s="8">
        <v>2</v>
      </c>
      <c r="D55" s="24" t="s">
        <v>108</v>
      </c>
      <c r="E55" s="21" t="s">
        <v>62</v>
      </c>
      <c r="F55" s="52" t="s">
        <v>309</v>
      </c>
      <c r="G55" s="10"/>
      <c r="H55" s="49" t="s">
        <v>284</v>
      </c>
      <c r="J55" t="s">
        <v>633</v>
      </c>
      <c r="K55">
        <v>2</v>
      </c>
      <c r="L55" s="67">
        <f t="shared" si="0"/>
        <v>7.575757575757576E-3</v>
      </c>
      <c r="M55" s="67">
        <f t="shared" si="3"/>
        <v>-4.8828019225863706</v>
      </c>
      <c r="N55" s="67">
        <f t="shared" si="4"/>
        <v>-3.6990923655957353E-2</v>
      </c>
      <c r="S55" t="s">
        <v>622</v>
      </c>
      <c r="T55">
        <v>1</v>
      </c>
      <c r="U55" s="68">
        <f t="shared" si="1"/>
        <v>3.787878787878788E-3</v>
      </c>
      <c r="V55" s="74">
        <f t="shared" si="2"/>
        <v>1.4348025711662077E-5</v>
      </c>
    </row>
    <row r="56" spans="1:25" ht="17.25" thickBot="1" x14ac:dyDescent="0.3">
      <c r="A56" s="10" t="s">
        <v>221</v>
      </c>
      <c r="B56" s="16">
        <v>42842</v>
      </c>
      <c r="C56" s="12">
        <v>1</v>
      </c>
      <c r="D56" s="24" t="s">
        <v>108</v>
      </c>
      <c r="E56" s="22" t="s">
        <v>44</v>
      </c>
      <c r="F56" s="52" t="s">
        <v>309</v>
      </c>
      <c r="G56" s="10"/>
      <c r="H56" s="49" t="s">
        <v>272</v>
      </c>
      <c r="J56" t="s">
        <v>397</v>
      </c>
      <c r="K56">
        <v>2</v>
      </c>
      <c r="L56" s="67">
        <f t="shared" si="0"/>
        <v>7.575757575757576E-3</v>
      </c>
      <c r="M56" s="67">
        <f t="shared" si="3"/>
        <v>-4.8828019225863706</v>
      </c>
      <c r="N56" s="67">
        <f t="shared" si="4"/>
        <v>-3.6990923655957353E-2</v>
      </c>
      <c r="S56" t="s">
        <v>633</v>
      </c>
      <c r="T56">
        <v>2</v>
      </c>
      <c r="U56" s="68">
        <f t="shared" si="1"/>
        <v>7.575757575757576E-3</v>
      </c>
      <c r="V56" s="74">
        <f t="shared" si="2"/>
        <v>5.7392102846648307E-5</v>
      </c>
    </row>
    <row r="57" spans="1:25" x14ac:dyDescent="0.25">
      <c r="A57" s="10" t="s">
        <v>221</v>
      </c>
      <c r="B57" s="18">
        <v>42894</v>
      </c>
      <c r="C57" s="8">
        <v>1</v>
      </c>
      <c r="D57" s="24" t="s">
        <v>0</v>
      </c>
      <c r="E57" s="22" t="s">
        <v>231</v>
      </c>
      <c r="F57" s="52" t="s">
        <v>314</v>
      </c>
      <c r="G57" s="10"/>
      <c r="H57" s="49" t="s">
        <v>283</v>
      </c>
      <c r="J57" t="s">
        <v>442</v>
      </c>
      <c r="K57">
        <v>26</v>
      </c>
      <c r="L57" s="67">
        <f t="shared" si="0"/>
        <v>9.8484848484848481E-2</v>
      </c>
      <c r="M57" s="67">
        <f t="shared" si="3"/>
        <v>-2.3178525651248343</v>
      </c>
      <c r="N57" s="67">
        <f t="shared" si="4"/>
        <v>-0.2282733586865367</v>
      </c>
      <c r="S57" t="s">
        <v>397</v>
      </c>
      <c r="T57">
        <v>2</v>
      </c>
      <c r="U57" s="68">
        <f t="shared" si="1"/>
        <v>7.575757575757576E-3</v>
      </c>
      <c r="V57" s="74">
        <f t="shared" si="2"/>
        <v>5.7392102846648307E-5</v>
      </c>
    </row>
    <row r="58" spans="1:25" x14ac:dyDescent="0.25">
      <c r="A58" s="10"/>
      <c r="B58" s="10"/>
      <c r="C58" s="10"/>
      <c r="D58" s="10"/>
      <c r="E58" s="10"/>
      <c r="F58" s="10"/>
      <c r="G58" s="10"/>
      <c r="J58" t="s">
        <v>445</v>
      </c>
      <c r="K58">
        <v>64</v>
      </c>
      <c r="L58" s="67">
        <f t="shared" si="0"/>
        <v>0.24242424242424243</v>
      </c>
      <c r="M58" s="67">
        <f t="shared" si="3"/>
        <v>-1.4170660197866443</v>
      </c>
      <c r="N58" s="67">
        <f t="shared" si="4"/>
        <v>-0.34353115631191378</v>
      </c>
      <c r="S58" t="s">
        <v>442</v>
      </c>
      <c r="T58">
        <v>26</v>
      </c>
      <c r="U58" s="68">
        <f t="shared" si="1"/>
        <v>9.8484848484848481E-2</v>
      </c>
      <c r="V58" s="74">
        <f t="shared" si="2"/>
        <v>9.6992653810835626E-3</v>
      </c>
    </row>
    <row r="59" spans="1:25" x14ac:dyDescent="0.25">
      <c r="J59" t="s">
        <v>483</v>
      </c>
      <c r="K59">
        <v>1</v>
      </c>
      <c r="L59" s="67">
        <f t="shared" si="0"/>
        <v>3.787878787878788E-3</v>
      </c>
      <c r="M59" s="67">
        <f t="shared" si="3"/>
        <v>-5.575949103146316</v>
      </c>
      <c r="N59" s="67">
        <f t="shared" si="4"/>
        <v>-2.1121019330099682E-2</v>
      </c>
      <c r="S59" t="s">
        <v>445</v>
      </c>
      <c r="T59">
        <v>64</v>
      </c>
      <c r="U59" s="68">
        <f t="shared" si="1"/>
        <v>0.24242424242424243</v>
      </c>
      <c r="V59" s="74">
        <f t="shared" si="2"/>
        <v>5.8769513314967867E-2</v>
      </c>
    </row>
    <row r="60" spans="1:25" x14ac:dyDescent="0.25">
      <c r="J60" t="s">
        <v>591</v>
      </c>
      <c r="K60">
        <v>5</v>
      </c>
      <c r="L60" s="67">
        <f t="shared" si="0"/>
        <v>1.893939393939394E-2</v>
      </c>
      <c r="M60" s="67">
        <f t="shared" si="3"/>
        <v>-3.9665111907122159</v>
      </c>
      <c r="N60" s="67">
        <f t="shared" si="4"/>
        <v>-7.5123318005913181E-2</v>
      </c>
      <c r="S60" t="s">
        <v>483</v>
      </c>
      <c r="T60">
        <v>1</v>
      </c>
      <c r="U60" s="68">
        <f t="shared" si="1"/>
        <v>3.787878787878788E-3</v>
      </c>
      <c r="V60" s="74">
        <f t="shared" si="2"/>
        <v>1.4348025711662077E-5</v>
      </c>
    </row>
    <row r="61" spans="1:25" x14ac:dyDescent="0.25">
      <c r="J61" t="s">
        <v>488</v>
      </c>
      <c r="K61">
        <v>2</v>
      </c>
      <c r="L61" s="67">
        <f t="shared" si="0"/>
        <v>7.575757575757576E-3</v>
      </c>
      <c r="M61" s="67">
        <f t="shared" si="3"/>
        <v>-4.8828019225863706</v>
      </c>
      <c r="N61" s="67">
        <f t="shared" si="4"/>
        <v>-3.6990923655957353E-2</v>
      </c>
      <c r="S61" t="s">
        <v>591</v>
      </c>
      <c r="T61">
        <v>5</v>
      </c>
      <c r="U61" s="68">
        <f t="shared" si="1"/>
        <v>1.893939393939394E-2</v>
      </c>
      <c r="V61" s="74">
        <f t="shared" si="2"/>
        <v>3.5870064279155191E-4</v>
      </c>
    </row>
    <row r="62" spans="1:25" x14ac:dyDescent="0.25">
      <c r="J62" t="s">
        <v>596</v>
      </c>
      <c r="K62">
        <v>2</v>
      </c>
      <c r="L62" s="67">
        <f t="shared" si="0"/>
        <v>7.575757575757576E-3</v>
      </c>
      <c r="M62" s="67">
        <f t="shared" si="3"/>
        <v>-4.8828019225863706</v>
      </c>
      <c r="N62" s="67">
        <f t="shared" si="4"/>
        <v>-3.6990923655957353E-2</v>
      </c>
      <c r="S62" t="s">
        <v>488</v>
      </c>
      <c r="T62">
        <v>2</v>
      </c>
      <c r="U62" s="68">
        <f t="shared" si="1"/>
        <v>7.575757575757576E-3</v>
      </c>
      <c r="V62" s="74">
        <f t="shared" si="2"/>
        <v>5.7392102846648307E-5</v>
      </c>
    </row>
    <row r="63" spans="1:25" x14ac:dyDescent="0.25">
      <c r="J63" t="s">
        <v>451</v>
      </c>
      <c r="K63">
        <v>9</v>
      </c>
      <c r="L63" s="67">
        <f t="shared" si="0"/>
        <v>3.4090909090909088E-2</v>
      </c>
      <c r="M63" s="67">
        <f t="shared" si="3"/>
        <v>-3.3787245258100969</v>
      </c>
      <c r="N63" s="67">
        <f t="shared" si="4"/>
        <v>-0.11518379065261693</v>
      </c>
      <c r="S63" t="s">
        <v>596</v>
      </c>
      <c r="T63">
        <v>2</v>
      </c>
      <c r="U63" s="68">
        <f t="shared" si="1"/>
        <v>7.575757575757576E-3</v>
      </c>
      <c r="V63" s="74">
        <f t="shared" si="2"/>
        <v>5.7392102846648307E-5</v>
      </c>
    </row>
    <row r="64" spans="1:25" x14ac:dyDescent="0.25">
      <c r="J64" t="s">
        <v>443</v>
      </c>
      <c r="K64">
        <v>59</v>
      </c>
      <c r="L64" s="67">
        <f t="shared" si="0"/>
        <v>0.22348484848484848</v>
      </c>
      <c r="M64" s="67">
        <f t="shared" si="3"/>
        <v>-1.4984116592405967</v>
      </c>
      <c r="N64" s="67">
        <f t="shared" si="4"/>
        <v>-0.33487230263331519</v>
      </c>
      <c r="S64" t="s">
        <v>451</v>
      </c>
      <c r="T64">
        <v>9</v>
      </c>
      <c r="U64" s="68">
        <f t="shared" si="1"/>
        <v>3.4090909090909088E-2</v>
      </c>
      <c r="V64" s="74">
        <f t="shared" si="2"/>
        <v>1.1621900826446279E-3</v>
      </c>
    </row>
    <row r="65" spans="10:22" x14ac:dyDescent="0.25">
      <c r="J65" t="s">
        <v>433</v>
      </c>
      <c r="K65">
        <v>1</v>
      </c>
      <c r="L65" s="67">
        <f t="shared" si="0"/>
        <v>3.787878787878788E-3</v>
      </c>
      <c r="M65" s="67">
        <f t="shared" si="3"/>
        <v>-5.575949103146316</v>
      </c>
      <c r="N65" s="67">
        <f t="shared" si="4"/>
        <v>-2.1121019330099682E-2</v>
      </c>
      <c r="S65" t="s">
        <v>443</v>
      </c>
      <c r="T65">
        <v>59</v>
      </c>
      <c r="U65" s="68">
        <f t="shared" si="1"/>
        <v>0.22348484848484848</v>
      </c>
      <c r="V65" s="74">
        <f t="shared" si="2"/>
        <v>4.9945477502295679E-2</v>
      </c>
    </row>
    <row r="66" spans="10:22" x14ac:dyDescent="0.25">
      <c r="J66" t="s">
        <v>603</v>
      </c>
      <c r="K66">
        <v>1</v>
      </c>
      <c r="L66" s="67">
        <f t="shared" si="0"/>
        <v>3.787878787878788E-3</v>
      </c>
      <c r="M66" s="67">
        <f t="shared" si="3"/>
        <v>-5.575949103146316</v>
      </c>
      <c r="N66" s="67">
        <f t="shared" si="4"/>
        <v>-2.1121019330099682E-2</v>
      </c>
      <c r="S66" t="s">
        <v>433</v>
      </c>
      <c r="T66">
        <v>1</v>
      </c>
      <c r="U66" s="68">
        <f t="shared" si="1"/>
        <v>3.787878787878788E-3</v>
      </c>
      <c r="V66" s="74">
        <f t="shared" si="2"/>
        <v>1.4348025711662077E-5</v>
      </c>
    </row>
    <row r="67" spans="10:22" x14ac:dyDescent="0.25">
      <c r="J67" t="s">
        <v>406</v>
      </c>
      <c r="K67">
        <v>2</v>
      </c>
      <c r="L67" s="67">
        <f t="shared" si="0"/>
        <v>7.575757575757576E-3</v>
      </c>
      <c r="M67" s="67">
        <f t="shared" si="3"/>
        <v>-4.8828019225863706</v>
      </c>
      <c r="N67" s="67">
        <f t="shared" si="4"/>
        <v>-3.6990923655957353E-2</v>
      </c>
      <c r="S67" t="s">
        <v>603</v>
      </c>
      <c r="T67">
        <v>1</v>
      </c>
      <c r="U67" s="68">
        <f t="shared" si="1"/>
        <v>3.787878787878788E-3</v>
      </c>
      <c r="V67" s="74">
        <f t="shared" si="2"/>
        <v>1.4348025711662077E-5</v>
      </c>
    </row>
    <row r="68" spans="10:22" x14ac:dyDescent="0.25">
      <c r="J68" t="s">
        <v>409</v>
      </c>
      <c r="K68">
        <v>3</v>
      </c>
      <c r="L68" s="67">
        <f t="shared" si="0"/>
        <v>1.1363636363636364E-2</v>
      </c>
      <c r="M68" s="67">
        <f t="shared" si="3"/>
        <v>-4.4773368144782069</v>
      </c>
      <c r="N68" s="67">
        <f t="shared" si="4"/>
        <v>-5.0878827437252354E-2</v>
      </c>
      <c r="S68" t="s">
        <v>406</v>
      </c>
      <c r="T68">
        <v>2</v>
      </c>
      <c r="U68" s="68">
        <f t="shared" si="1"/>
        <v>7.575757575757576E-3</v>
      </c>
      <c r="V68" s="74">
        <f t="shared" si="2"/>
        <v>5.7392102846648307E-5</v>
      </c>
    </row>
    <row r="69" spans="10:22" x14ac:dyDescent="0.25">
      <c r="J69" t="s">
        <v>396</v>
      </c>
      <c r="K69">
        <v>6</v>
      </c>
      <c r="L69" s="67">
        <f t="shared" si="0"/>
        <v>2.2727272727272728E-2</v>
      </c>
      <c r="M69" s="67">
        <f t="shared" si="3"/>
        <v>-3.784189633918261</v>
      </c>
      <c r="N69" s="67">
        <f t="shared" si="4"/>
        <v>-8.6004309861778663E-2</v>
      </c>
      <c r="S69" t="s">
        <v>409</v>
      </c>
      <c r="T69">
        <v>3</v>
      </c>
      <c r="U69" s="68">
        <f t="shared" si="1"/>
        <v>1.1363636363636364E-2</v>
      </c>
      <c r="V69" s="74">
        <f t="shared" si="2"/>
        <v>1.2913223140495868E-4</v>
      </c>
    </row>
    <row r="70" spans="10:22" x14ac:dyDescent="0.25">
      <c r="J70" t="s">
        <v>408</v>
      </c>
      <c r="K70">
        <v>7</v>
      </c>
      <c r="L70" s="67">
        <f t="shared" si="0"/>
        <v>2.6515151515151516E-2</v>
      </c>
      <c r="M70" s="67">
        <f t="shared" si="3"/>
        <v>-3.630038954091003</v>
      </c>
      <c r="N70" s="67">
        <f t="shared" si="4"/>
        <v>-9.6251032873625075E-2</v>
      </c>
      <c r="S70" t="s">
        <v>396</v>
      </c>
      <c r="T70">
        <v>6</v>
      </c>
      <c r="U70" s="68">
        <f t="shared" si="1"/>
        <v>2.2727272727272728E-2</v>
      </c>
      <c r="V70" s="74">
        <f t="shared" si="2"/>
        <v>5.1652892561983473E-4</v>
      </c>
    </row>
    <row r="71" spans="10:22" x14ac:dyDescent="0.25">
      <c r="J71" t="s">
        <v>773</v>
      </c>
      <c r="K71">
        <v>44</v>
      </c>
      <c r="L71" s="67">
        <f t="shared" si="0"/>
        <v>0.16666666666666666</v>
      </c>
      <c r="M71" s="67">
        <f t="shared" si="3"/>
        <v>-1.791759469228055</v>
      </c>
      <c r="N71" s="67">
        <f t="shared" si="4"/>
        <v>-0.29862657820467581</v>
      </c>
      <c r="S71" t="s">
        <v>408</v>
      </c>
      <c r="T71">
        <v>7</v>
      </c>
      <c r="U71" s="68">
        <f t="shared" si="1"/>
        <v>2.6515151515151516E-2</v>
      </c>
      <c r="V71" s="74">
        <f t="shared" si="2"/>
        <v>7.0305325987144178E-4</v>
      </c>
    </row>
    <row r="72" spans="10:22" x14ac:dyDescent="0.25">
      <c r="J72" t="s">
        <v>414</v>
      </c>
      <c r="K72">
        <v>1</v>
      </c>
      <c r="L72" s="67">
        <f t="shared" si="0"/>
        <v>3.787878787878788E-3</v>
      </c>
      <c r="M72" s="67">
        <f t="shared" si="3"/>
        <v>-5.575949103146316</v>
      </c>
      <c r="N72" s="67">
        <f t="shared" si="4"/>
        <v>-2.1121019330099682E-2</v>
      </c>
      <c r="S72" t="s">
        <v>773</v>
      </c>
      <c r="T72">
        <v>44</v>
      </c>
      <c r="U72" s="68">
        <f t="shared" si="1"/>
        <v>0.16666666666666666</v>
      </c>
      <c r="V72" s="74">
        <f t="shared" si="2"/>
        <v>2.7777777777777776E-2</v>
      </c>
    </row>
    <row r="73" spans="10:22" x14ac:dyDescent="0.25">
      <c r="J73" t="s">
        <v>415</v>
      </c>
      <c r="K73">
        <v>1</v>
      </c>
      <c r="L73" s="67">
        <f t="shared" si="0"/>
        <v>3.787878787878788E-3</v>
      </c>
      <c r="M73" s="67">
        <f t="shared" si="3"/>
        <v>-5.575949103146316</v>
      </c>
      <c r="N73" s="67">
        <f t="shared" si="4"/>
        <v>-2.1121019330099682E-2</v>
      </c>
      <c r="S73" t="s">
        <v>414</v>
      </c>
      <c r="T73">
        <v>1</v>
      </c>
      <c r="U73" s="68">
        <f t="shared" si="1"/>
        <v>3.787878787878788E-3</v>
      </c>
      <c r="V73" s="74">
        <f t="shared" si="2"/>
        <v>1.4348025711662077E-5</v>
      </c>
    </row>
    <row r="74" spans="10:22" x14ac:dyDescent="0.25">
      <c r="J74" t="s">
        <v>416</v>
      </c>
      <c r="K74">
        <v>1</v>
      </c>
      <c r="L74" s="67">
        <f t="shared" si="0"/>
        <v>3.787878787878788E-3</v>
      </c>
      <c r="M74" s="67">
        <f t="shared" si="3"/>
        <v>-5.575949103146316</v>
      </c>
      <c r="N74" s="67">
        <f t="shared" si="4"/>
        <v>-2.1121019330099682E-2</v>
      </c>
      <c r="S74" t="s">
        <v>415</v>
      </c>
      <c r="T74">
        <v>1</v>
      </c>
      <c r="U74" s="68">
        <f t="shared" si="1"/>
        <v>3.787878787878788E-3</v>
      </c>
      <c r="V74" s="74">
        <f t="shared" si="2"/>
        <v>1.4348025711662077E-5</v>
      </c>
    </row>
    <row r="75" spans="10:22" x14ac:dyDescent="0.25">
      <c r="J75" t="s">
        <v>462</v>
      </c>
      <c r="K75">
        <v>1</v>
      </c>
      <c r="L75" s="67">
        <f t="shared" si="0"/>
        <v>3.787878787878788E-3</v>
      </c>
      <c r="M75" s="67">
        <f t="shared" si="3"/>
        <v>-5.575949103146316</v>
      </c>
      <c r="N75" s="67">
        <f t="shared" si="4"/>
        <v>-2.1121019330099682E-2</v>
      </c>
      <c r="S75" t="s">
        <v>416</v>
      </c>
      <c r="T75">
        <v>1</v>
      </c>
      <c r="U75" s="68">
        <f t="shared" si="1"/>
        <v>3.787878787878788E-3</v>
      </c>
      <c r="V75" s="74">
        <f t="shared" si="2"/>
        <v>1.4348025711662077E-5</v>
      </c>
    </row>
    <row r="76" spans="10:22" x14ac:dyDescent="0.25">
      <c r="J76" t="s">
        <v>499</v>
      </c>
      <c r="K76">
        <v>1</v>
      </c>
      <c r="L76" s="67">
        <f t="shared" si="0"/>
        <v>3.787878787878788E-3</v>
      </c>
      <c r="M76" s="67">
        <f t="shared" si="3"/>
        <v>-5.575949103146316</v>
      </c>
      <c r="N76" s="67">
        <f t="shared" si="4"/>
        <v>-2.1121019330099682E-2</v>
      </c>
      <c r="S76" t="s">
        <v>462</v>
      </c>
      <c r="T76">
        <v>1</v>
      </c>
      <c r="U76" s="68">
        <f t="shared" si="1"/>
        <v>3.787878787878788E-3</v>
      </c>
      <c r="V76" s="74">
        <f t="shared" si="2"/>
        <v>1.4348025711662077E-5</v>
      </c>
    </row>
    <row r="77" spans="10:22" x14ac:dyDescent="0.25">
      <c r="J77" t="s">
        <v>467</v>
      </c>
      <c r="K77">
        <v>1</v>
      </c>
      <c r="L77" s="67">
        <f t="shared" si="0"/>
        <v>3.787878787878788E-3</v>
      </c>
      <c r="M77" s="67">
        <f t="shared" si="3"/>
        <v>-5.575949103146316</v>
      </c>
      <c r="N77" s="67">
        <f t="shared" si="4"/>
        <v>-2.1121019330099682E-2</v>
      </c>
      <c r="S77" t="s">
        <v>499</v>
      </c>
      <c r="T77">
        <v>1</v>
      </c>
      <c r="U77" s="68">
        <f t="shared" si="1"/>
        <v>3.787878787878788E-3</v>
      </c>
      <c r="V77" s="74">
        <f t="shared" si="2"/>
        <v>1.4348025711662077E-5</v>
      </c>
    </row>
    <row r="78" spans="10:22" x14ac:dyDescent="0.25">
      <c r="J78" t="s">
        <v>387</v>
      </c>
      <c r="K78">
        <v>3</v>
      </c>
      <c r="L78" s="67">
        <f t="shared" si="0"/>
        <v>1.1363636363636364E-2</v>
      </c>
      <c r="M78" s="67">
        <f t="shared" si="3"/>
        <v>-4.4773368144782069</v>
      </c>
      <c r="N78" s="67">
        <f t="shared" si="4"/>
        <v>-5.0878827437252354E-2</v>
      </c>
      <c r="S78" t="s">
        <v>467</v>
      </c>
      <c r="T78">
        <v>1</v>
      </c>
      <c r="U78" s="68">
        <f t="shared" si="1"/>
        <v>3.787878787878788E-3</v>
      </c>
      <c r="V78" s="74">
        <f t="shared" si="2"/>
        <v>1.4348025711662077E-5</v>
      </c>
    </row>
    <row r="79" spans="10:22" x14ac:dyDescent="0.25">
      <c r="J79" t="s">
        <v>382</v>
      </c>
      <c r="K79">
        <v>1</v>
      </c>
      <c r="L79" s="67">
        <f t="shared" si="0"/>
        <v>3.787878787878788E-3</v>
      </c>
      <c r="M79" s="67">
        <f t="shared" si="3"/>
        <v>-5.575949103146316</v>
      </c>
      <c r="N79" s="67">
        <f t="shared" si="4"/>
        <v>-2.1121019330099682E-2</v>
      </c>
      <c r="S79" t="s">
        <v>387</v>
      </c>
      <c r="T79">
        <v>3</v>
      </c>
      <c r="U79" s="68">
        <f t="shared" si="1"/>
        <v>1.1363636363636364E-2</v>
      </c>
      <c r="V79" s="74">
        <f t="shared" si="2"/>
        <v>1.2913223140495868E-4</v>
      </c>
    </row>
    <row r="80" spans="10:22" x14ac:dyDescent="0.25">
      <c r="J80" t="s">
        <v>410</v>
      </c>
      <c r="K80">
        <v>1</v>
      </c>
      <c r="L80" s="67">
        <f t="shared" si="0"/>
        <v>3.787878787878788E-3</v>
      </c>
      <c r="M80" s="67">
        <f t="shared" si="3"/>
        <v>-5.575949103146316</v>
      </c>
      <c r="N80" s="67">
        <f t="shared" si="4"/>
        <v>-2.1121019330099682E-2</v>
      </c>
      <c r="S80" t="s">
        <v>382</v>
      </c>
      <c r="T80">
        <v>1</v>
      </c>
      <c r="U80" s="68">
        <f t="shared" si="1"/>
        <v>3.787878787878788E-3</v>
      </c>
      <c r="V80" s="74">
        <f t="shared" si="2"/>
        <v>1.4348025711662077E-5</v>
      </c>
    </row>
    <row r="81" spans="11:22" x14ac:dyDescent="0.25">
      <c r="K81">
        <f>SUM(K49:K80)</f>
        <v>264</v>
      </c>
      <c r="S81" t="s">
        <v>410</v>
      </c>
      <c r="T81">
        <v>1</v>
      </c>
      <c r="U81" s="68">
        <f t="shared" si="1"/>
        <v>3.787878787878788E-3</v>
      </c>
      <c r="V81" s="74">
        <f t="shared" si="2"/>
        <v>1.4348025711662077E-5</v>
      </c>
    </row>
  </sheetData>
  <sortState ref="A2:H57">
    <sortCondition ref="F2:F57"/>
  </sortState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19" workbookViewId="0">
      <selection activeCell="F33" sqref="F33"/>
    </sheetView>
  </sheetViews>
  <sheetFormatPr defaultRowHeight="16.5" x14ac:dyDescent="0.25"/>
  <sheetData>
    <row r="1" spans="1:15" ht="17.25" thickBot="1" x14ac:dyDescent="0.3">
      <c r="A1" s="10" t="s">
        <v>75</v>
      </c>
      <c r="B1" s="10" t="s">
        <v>76</v>
      </c>
      <c r="C1" s="10" t="s">
        <v>77</v>
      </c>
      <c r="D1" s="10" t="s">
        <v>318</v>
      </c>
      <c r="E1" s="10" t="s">
        <v>319</v>
      </c>
      <c r="F1" s="10" t="s">
        <v>78</v>
      </c>
      <c r="G1" s="10" t="s">
        <v>79</v>
      </c>
      <c r="H1" s="10" t="s">
        <v>269</v>
      </c>
    </row>
    <row r="2" spans="1:15" ht="17.25" thickBot="1" x14ac:dyDescent="0.3">
      <c r="A2" s="10" t="s">
        <v>9</v>
      </c>
      <c r="B2" s="15">
        <v>42894</v>
      </c>
      <c r="C2" s="1">
        <v>1</v>
      </c>
      <c r="D2" s="20" t="s">
        <v>0</v>
      </c>
      <c r="E2" s="20" t="s">
        <v>229</v>
      </c>
      <c r="F2" s="52" t="s">
        <v>299</v>
      </c>
      <c r="G2" s="10"/>
      <c r="H2" s="49" t="s">
        <v>283</v>
      </c>
      <c r="L2" t="s">
        <v>300</v>
      </c>
      <c r="M2">
        <v>9</v>
      </c>
      <c r="N2">
        <v>67</v>
      </c>
      <c r="O2" s="76">
        <f>N2/265</f>
        <v>0.25283018867924528</v>
      </c>
    </row>
    <row r="3" spans="1:15" ht="17.25" thickBot="1" x14ac:dyDescent="0.3">
      <c r="A3" s="80" t="s">
        <v>739</v>
      </c>
      <c r="B3" s="96">
        <v>42812</v>
      </c>
      <c r="C3" s="87">
        <v>1</v>
      </c>
      <c r="D3" s="88" t="s">
        <v>740</v>
      </c>
      <c r="E3" s="88" t="s">
        <v>741</v>
      </c>
      <c r="F3" s="91" t="s">
        <v>300</v>
      </c>
      <c r="G3" s="80"/>
      <c r="H3" s="85" t="s">
        <v>270</v>
      </c>
      <c r="L3" t="s">
        <v>617</v>
      </c>
      <c r="M3">
        <v>14</v>
      </c>
      <c r="N3">
        <v>31</v>
      </c>
      <c r="O3" s="76">
        <f>N3/265</f>
        <v>0.1169811320754717</v>
      </c>
    </row>
    <row r="4" spans="1:15" ht="17.25" thickBot="1" x14ac:dyDescent="0.3">
      <c r="A4" s="10" t="s">
        <v>9</v>
      </c>
      <c r="B4" s="16">
        <v>42894</v>
      </c>
      <c r="C4" s="2">
        <v>2</v>
      </c>
      <c r="D4" s="5" t="s">
        <v>0</v>
      </c>
      <c r="E4" s="5" t="s">
        <v>57</v>
      </c>
      <c r="F4" s="52" t="s">
        <v>299</v>
      </c>
      <c r="G4" s="10"/>
      <c r="H4" s="49" t="s">
        <v>283</v>
      </c>
      <c r="L4" t="s">
        <v>362</v>
      </c>
      <c r="M4">
        <v>8</v>
      </c>
      <c r="N4">
        <v>166</v>
      </c>
      <c r="O4" s="76">
        <f>N4/265</f>
        <v>0.62641509433962261</v>
      </c>
    </row>
    <row r="5" spans="1:15" ht="17.25" thickBot="1" x14ac:dyDescent="0.3">
      <c r="A5" s="80" t="s">
        <v>739</v>
      </c>
      <c r="B5" s="96">
        <v>42812</v>
      </c>
      <c r="C5" s="87">
        <v>2</v>
      </c>
      <c r="D5" s="88" t="s">
        <v>702</v>
      </c>
      <c r="E5" s="88" t="s">
        <v>719</v>
      </c>
      <c r="F5" s="91" t="s">
        <v>299</v>
      </c>
      <c r="G5" s="80"/>
      <c r="H5" s="85" t="s">
        <v>270</v>
      </c>
      <c r="L5" t="s">
        <v>363</v>
      </c>
      <c r="M5">
        <v>1</v>
      </c>
      <c r="N5">
        <v>1</v>
      </c>
      <c r="O5" s="76">
        <f>N5/265</f>
        <v>3.7735849056603774E-3</v>
      </c>
    </row>
    <row r="6" spans="1:15" ht="17.25" thickBot="1" x14ac:dyDescent="0.3">
      <c r="A6" s="10" t="s">
        <v>9</v>
      </c>
      <c r="B6" s="16">
        <v>42894</v>
      </c>
      <c r="C6" s="2">
        <v>2</v>
      </c>
      <c r="D6" s="5" t="s">
        <v>0</v>
      </c>
      <c r="E6" s="5" t="s">
        <v>20</v>
      </c>
      <c r="F6" s="52" t="s">
        <v>299</v>
      </c>
      <c r="G6" s="10"/>
      <c r="H6" s="49" t="s">
        <v>283</v>
      </c>
      <c r="J6" t="s">
        <v>393</v>
      </c>
      <c r="K6">
        <v>1</v>
      </c>
      <c r="N6">
        <f>SUM(N2:N5)</f>
        <v>265</v>
      </c>
    </row>
    <row r="7" spans="1:15" ht="17.25" thickBot="1" x14ac:dyDescent="0.3">
      <c r="A7" s="10" t="s">
        <v>9</v>
      </c>
      <c r="B7" s="16">
        <v>42912</v>
      </c>
      <c r="C7" s="2">
        <v>1</v>
      </c>
      <c r="D7" s="5" t="s">
        <v>0</v>
      </c>
      <c r="E7" s="5" t="s">
        <v>20</v>
      </c>
      <c r="F7" s="52" t="s">
        <v>299</v>
      </c>
      <c r="G7" s="10"/>
      <c r="H7" s="49" t="s">
        <v>284</v>
      </c>
      <c r="J7" t="s">
        <v>422</v>
      </c>
      <c r="K7">
        <v>1</v>
      </c>
    </row>
    <row r="8" spans="1:15" ht="17.25" thickBot="1" x14ac:dyDescent="0.3">
      <c r="A8" s="10" t="s">
        <v>9</v>
      </c>
      <c r="B8" s="17">
        <v>42857</v>
      </c>
      <c r="C8" s="9">
        <v>3</v>
      </c>
      <c r="D8" s="5" t="s">
        <v>0</v>
      </c>
      <c r="E8" s="7" t="s">
        <v>10</v>
      </c>
      <c r="F8" s="52" t="s">
        <v>299</v>
      </c>
      <c r="G8" s="10"/>
      <c r="H8" s="49" t="s">
        <v>273</v>
      </c>
      <c r="J8" t="s">
        <v>582</v>
      </c>
      <c r="K8">
        <v>4</v>
      </c>
    </row>
    <row r="9" spans="1:15" ht="17.25" thickBot="1" x14ac:dyDescent="0.3">
      <c r="A9" s="10" t="s">
        <v>9</v>
      </c>
      <c r="B9" s="16">
        <v>42894</v>
      </c>
      <c r="C9" s="2">
        <v>3</v>
      </c>
      <c r="D9" s="5" t="s">
        <v>0</v>
      </c>
      <c r="E9" s="5" t="s">
        <v>58</v>
      </c>
      <c r="F9" s="52" t="s">
        <v>299</v>
      </c>
      <c r="G9" s="10"/>
      <c r="H9" s="49" t="s">
        <v>283</v>
      </c>
      <c r="J9" t="s">
        <v>428</v>
      </c>
      <c r="K9">
        <v>5</v>
      </c>
    </row>
    <row r="10" spans="1:15" ht="17.25" thickBot="1" x14ac:dyDescent="0.3">
      <c r="A10" s="10" t="s">
        <v>9</v>
      </c>
      <c r="B10" s="16">
        <v>42867</v>
      </c>
      <c r="C10" s="2">
        <v>1</v>
      </c>
      <c r="D10" s="5" t="s">
        <v>0</v>
      </c>
      <c r="E10" s="5" t="s">
        <v>227</v>
      </c>
      <c r="F10" s="52" t="s">
        <v>299</v>
      </c>
      <c r="G10" s="10"/>
      <c r="H10" s="49" t="s">
        <v>280</v>
      </c>
      <c r="J10" t="s">
        <v>332</v>
      </c>
      <c r="K10">
        <v>5</v>
      </c>
    </row>
    <row r="11" spans="1:15" ht="17.25" thickBot="1" x14ac:dyDescent="0.3">
      <c r="A11" s="10" t="s">
        <v>9</v>
      </c>
      <c r="B11" s="16">
        <v>42842</v>
      </c>
      <c r="C11" s="9">
        <v>1</v>
      </c>
      <c r="D11" s="13" t="s">
        <v>8</v>
      </c>
      <c r="E11" s="7" t="s">
        <v>14</v>
      </c>
      <c r="F11" s="55" t="s">
        <v>299</v>
      </c>
      <c r="G11" s="10"/>
      <c r="H11" s="49" t="s">
        <v>272</v>
      </c>
      <c r="J11" t="s">
        <v>622</v>
      </c>
      <c r="K11">
        <v>1</v>
      </c>
    </row>
    <row r="12" spans="1:15" ht="17.25" thickBot="1" x14ac:dyDescent="0.3">
      <c r="A12" s="10" t="s">
        <v>9</v>
      </c>
      <c r="B12" s="17">
        <v>42857</v>
      </c>
      <c r="C12" s="9">
        <v>5</v>
      </c>
      <c r="D12" s="5" t="s">
        <v>0</v>
      </c>
      <c r="E12" s="7" t="s">
        <v>3</v>
      </c>
      <c r="F12" s="52" t="s">
        <v>299</v>
      </c>
      <c r="G12" s="10"/>
      <c r="H12" s="49" t="s">
        <v>273</v>
      </c>
      <c r="J12" t="s">
        <v>633</v>
      </c>
      <c r="K12">
        <v>2</v>
      </c>
    </row>
    <row r="13" spans="1:15" ht="17.25" thickBot="1" x14ac:dyDescent="0.3">
      <c r="A13" s="10" t="s">
        <v>9</v>
      </c>
      <c r="B13" s="16">
        <v>42881</v>
      </c>
      <c r="C13" s="2">
        <v>1</v>
      </c>
      <c r="D13" s="5" t="s">
        <v>0</v>
      </c>
      <c r="E13" s="5" t="s">
        <v>65</v>
      </c>
      <c r="F13" s="52" t="s">
        <v>299</v>
      </c>
      <c r="G13" s="10"/>
      <c r="H13" s="49" t="s">
        <v>282</v>
      </c>
      <c r="J13" t="s">
        <v>397</v>
      </c>
      <c r="K13">
        <v>2</v>
      </c>
    </row>
    <row r="14" spans="1:15" ht="17.25" thickBot="1" x14ac:dyDescent="0.3">
      <c r="A14" s="10" t="s">
        <v>9</v>
      </c>
      <c r="B14" s="16">
        <v>42842</v>
      </c>
      <c r="C14" s="9">
        <v>12</v>
      </c>
      <c r="D14" s="13" t="s">
        <v>8</v>
      </c>
      <c r="E14" s="7" t="s">
        <v>1</v>
      </c>
      <c r="F14" s="52" t="s">
        <v>299</v>
      </c>
      <c r="G14" s="10"/>
      <c r="H14" s="49" t="s">
        <v>272</v>
      </c>
      <c r="J14" t="s">
        <v>442</v>
      </c>
      <c r="K14">
        <v>26</v>
      </c>
    </row>
    <row r="15" spans="1:15" ht="17.25" thickBot="1" x14ac:dyDescent="0.3">
      <c r="A15" s="10" t="s">
        <v>9</v>
      </c>
      <c r="B15" s="17">
        <v>42857</v>
      </c>
      <c r="C15" s="9">
        <v>6</v>
      </c>
      <c r="D15" s="5" t="s">
        <v>0</v>
      </c>
      <c r="E15" s="7" t="s">
        <v>98</v>
      </c>
      <c r="F15" s="52" t="s">
        <v>299</v>
      </c>
      <c r="G15" s="10"/>
      <c r="H15" s="49" t="s">
        <v>273</v>
      </c>
      <c r="J15" t="s">
        <v>445</v>
      </c>
      <c r="K15">
        <v>64</v>
      </c>
    </row>
    <row r="16" spans="1:15" ht="17.25" thickBot="1" x14ac:dyDescent="0.3">
      <c r="A16" s="80" t="s">
        <v>739</v>
      </c>
      <c r="B16" s="96">
        <v>42812</v>
      </c>
      <c r="C16" s="87">
        <v>26</v>
      </c>
      <c r="D16" s="88" t="s">
        <v>702</v>
      </c>
      <c r="E16" s="88" t="s">
        <v>706</v>
      </c>
      <c r="F16" s="91" t="s">
        <v>299</v>
      </c>
      <c r="G16" s="80"/>
      <c r="H16" s="85" t="s">
        <v>270</v>
      </c>
      <c r="J16" t="s">
        <v>483</v>
      </c>
      <c r="K16">
        <v>1</v>
      </c>
    </row>
    <row r="17" spans="1:11" ht="17.25" thickBot="1" x14ac:dyDescent="0.3">
      <c r="A17" s="10" t="s">
        <v>9</v>
      </c>
      <c r="B17" s="16">
        <v>42867</v>
      </c>
      <c r="C17" s="2">
        <v>25</v>
      </c>
      <c r="D17" s="5" t="s">
        <v>0</v>
      </c>
      <c r="E17" s="5" t="s">
        <v>17</v>
      </c>
      <c r="F17" s="52" t="s">
        <v>299</v>
      </c>
      <c r="G17" s="10"/>
      <c r="H17" s="49" t="s">
        <v>280</v>
      </c>
      <c r="J17" t="s">
        <v>591</v>
      </c>
      <c r="K17">
        <v>5</v>
      </c>
    </row>
    <row r="18" spans="1:11" ht="17.25" thickBot="1" x14ac:dyDescent="0.3">
      <c r="A18" s="10" t="s">
        <v>9</v>
      </c>
      <c r="B18" s="16">
        <v>42881</v>
      </c>
      <c r="C18" s="2">
        <v>1</v>
      </c>
      <c r="D18" s="5" t="s">
        <v>0</v>
      </c>
      <c r="E18" s="5" t="s">
        <v>17</v>
      </c>
      <c r="F18" s="52" t="s">
        <v>299</v>
      </c>
      <c r="G18" s="10"/>
      <c r="H18" s="49" t="s">
        <v>282</v>
      </c>
      <c r="J18" t="s">
        <v>488</v>
      </c>
      <c r="K18">
        <v>2</v>
      </c>
    </row>
    <row r="19" spans="1:11" ht="17.25" thickBot="1" x14ac:dyDescent="0.3">
      <c r="A19" s="10" t="s">
        <v>9</v>
      </c>
      <c r="B19" s="16">
        <v>42867</v>
      </c>
      <c r="C19" s="2">
        <v>1</v>
      </c>
      <c r="D19" s="5" t="s">
        <v>0</v>
      </c>
      <c r="E19" s="5" t="s">
        <v>71</v>
      </c>
      <c r="F19" s="52" t="s">
        <v>299</v>
      </c>
      <c r="G19" s="10"/>
      <c r="H19" s="49" t="s">
        <v>280</v>
      </c>
      <c r="J19" t="s">
        <v>596</v>
      </c>
      <c r="K19">
        <v>2</v>
      </c>
    </row>
    <row r="20" spans="1:11" ht="17.25" thickBot="1" x14ac:dyDescent="0.3">
      <c r="A20" s="10" t="s">
        <v>9</v>
      </c>
      <c r="B20" s="16">
        <v>42842</v>
      </c>
      <c r="C20" s="9">
        <v>1</v>
      </c>
      <c r="D20" s="13" t="s">
        <v>8</v>
      </c>
      <c r="E20" s="7" t="s">
        <v>236</v>
      </c>
      <c r="F20" s="52" t="s">
        <v>299</v>
      </c>
      <c r="G20" s="10"/>
      <c r="H20" s="49" t="s">
        <v>272</v>
      </c>
      <c r="J20" t="s">
        <v>451</v>
      </c>
      <c r="K20">
        <v>9</v>
      </c>
    </row>
    <row r="21" spans="1:11" ht="17.25" thickBot="1" x14ac:dyDescent="0.3">
      <c r="A21" s="10" t="s">
        <v>9</v>
      </c>
      <c r="B21" s="16">
        <v>42894</v>
      </c>
      <c r="C21" s="2">
        <v>1</v>
      </c>
      <c r="D21" s="5" t="s">
        <v>0</v>
      </c>
      <c r="E21" s="5" t="s">
        <v>230</v>
      </c>
      <c r="F21" s="52" t="s">
        <v>299</v>
      </c>
      <c r="G21" s="10"/>
      <c r="H21" s="49" t="s">
        <v>283</v>
      </c>
      <c r="J21" t="s">
        <v>443</v>
      </c>
      <c r="K21">
        <v>59</v>
      </c>
    </row>
    <row r="22" spans="1:11" ht="17.25" thickBot="1" x14ac:dyDescent="0.3">
      <c r="A22" s="10" t="s">
        <v>9</v>
      </c>
      <c r="B22" s="16">
        <v>42881</v>
      </c>
      <c r="C22" s="2">
        <v>1</v>
      </c>
      <c r="D22" s="5" t="s">
        <v>0</v>
      </c>
      <c r="E22" s="5" t="s">
        <v>33</v>
      </c>
      <c r="F22" s="52" t="s">
        <v>313</v>
      </c>
      <c r="G22" s="44" t="s">
        <v>125</v>
      </c>
      <c r="H22" s="49" t="s">
        <v>282</v>
      </c>
      <c r="J22" t="s">
        <v>433</v>
      </c>
      <c r="K22">
        <v>1</v>
      </c>
    </row>
    <row r="23" spans="1:11" ht="17.25" thickBot="1" x14ac:dyDescent="0.3">
      <c r="A23" s="10" t="s">
        <v>9</v>
      </c>
      <c r="B23" s="16">
        <v>42912</v>
      </c>
      <c r="C23" s="2">
        <v>1</v>
      </c>
      <c r="D23" s="5" t="s">
        <v>0</v>
      </c>
      <c r="E23" s="5" t="s">
        <v>33</v>
      </c>
      <c r="F23" s="52" t="s">
        <v>313</v>
      </c>
      <c r="G23" s="44" t="s">
        <v>125</v>
      </c>
      <c r="H23" s="49" t="s">
        <v>284</v>
      </c>
      <c r="J23" t="s">
        <v>603</v>
      </c>
      <c r="K23">
        <v>1</v>
      </c>
    </row>
    <row r="24" spans="1:11" ht="17.25" thickBot="1" x14ac:dyDescent="0.3">
      <c r="A24" s="80" t="s">
        <v>739</v>
      </c>
      <c r="B24" s="96">
        <v>42812</v>
      </c>
      <c r="C24" s="89">
        <v>3</v>
      </c>
      <c r="D24" s="90" t="s">
        <v>742</v>
      </c>
      <c r="E24" s="90" t="s">
        <v>743</v>
      </c>
      <c r="F24" s="91" t="s">
        <v>297</v>
      </c>
      <c r="G24" s="80"/>
      <c r="H24" s="85" t="s">
        <v>270</v>
      </c>
      <c r="J24" t="s">
        <v>406</v>
      </c>
      <c r="K24">
        <v>2</v>
      </c>
    </row>
    <row r="25" spans="1:11" ht="17.25" thickBot="1" x14ac:dyDescent="0.3">
      <c r="A25" s="80" t="s">
        <v>739</v>
      </c>
      <c r="B25" s="96">
        <v>42812</v>
      </c>
      <c r="C25" s="89">
        <v>2</v>
      </c>
      <c r="D25" s="97" t="s">
        <v>335</v>
      </c>
      <c r="E25" s="90" t="s">
        <v>744</v>
      </c>
      <c r="F25" s="91" t="s">
        <v>297</v>
      </c>
      <c r="G25" s="80"/>
      <c r="H25" s="85" t="s">
        <v>270</v>
      </c>
      <c r="J25" t="s">
        <v>409</v>
      </c>
      <c r="K25">
        <v>3</v>
      </c>
    </row>
    <row r="26" spans="1:11" ht="17.25" thickBot="1" x14ac:dyDescent="0.3">
      <c r="A26" s="10" t="s">
        <v>9</v>
      </c>
      <c r="B26" s="47">
        <v>42825</v>
      </c>
      <c r="C26" s="48">
        <v>1</v>
      </c>
      <c r="D26" s="13" t="s">
        <v>8</v>
      </c>
      <c r="E26" s="7" t="s">
        <v>102</v>
      </c>
      <c r="F26" s="55" t="s">
        <v>297</v>
      </c>
      <c r="G26" s="10" t="s">
        <v>328</v>
      </c>
      <c r="H26" s="49" t="s">
        <v>271</v>
      </c>
      <c r="J26" t="s">
        <v>396</v>
      </c>
      <c r="K26">
        <v>6</v>
      </c>
    </row>
    <row r="27" spans="1:11" ht="17.25" thickBot="1" x14ac:dyDescent="0.3">
      <c r="A27" s="10" t="s">
        <v>9</v>
      </c>
      <c r="B27" s="17">
        <v>42857</v>
      </c>
      <c r="C27" s="29">
        <v>2</v>
      </c>
      <c r="D27" s="13" t="s">
        <v>89</v>
      </c>
      <c r="E27" s="13" t="s">
        <v>91</v>
      </c>
      <c r="F27" s="52" t="s">
        <v>297</v>
      </c>
      <c r="G27" s="10" t="s">
        <v>92</v>
      </c>
      <c r="H27" s="49" t="s">
        <v>273</v>
      </c>
      <c r="J27" t="s">
        <v>408</v>
      </c>
      <c r="K27">
        <v>7</v>
      </c>
    </row>
    <row r="28" spans="1:11" ht="17.25" thickBot="1" x14ac:dyDescent="0.3">
      <c r="A28" s="10" t="s">
        <v>9</v>
      </c>
      <c r="B28" s="17">
        <v>42857</v>
      </c>
      <c r="C28" s="29">
        <v>2</v>
      </c>
      <c r="D28" s="13" t="s">
        <v>89</v>
      </c>
      <c r="E28" s="13" t="s">
        <v>91</v>
      </c>
      <c r="F28" s="52" t="s">
        <v>297</v>
      </c>
      <c r="G28" s="10" t="s">
        <v>138</v>
      </c>
      <c r="H28" s="49" t="s">
        <v>273</v>
      </c>
      <c r="J28" t="s">
        <v>773</v>
      </c>
      <c r="K28">
        <v>44</v>
      </c>
    </row>
    <row r="29" spans="1:11" ht="17.25" thickBot="1" x14ac:dyDescent="0.3">
      <c r="A29" s="10" t="s">
        <v>9</v>
      </c>
      <c r="B29" s="16">
        <v>42867</v>
      </c>
      <c r="C29" s="29">
        <v>2</v>
      </c>
      <c r="D29" s="13" t="s">
        <v>89</v>
      </c>
      <c r="E29" s="13" t="s">
        <v>91</v>
      </c>
      <c r="F29" s="52" t="s">
        <v>297</v>
      </c>
      <c r="G29" s="10" t="s">
        <v>92</v>
      </c>
      <c r="H29" s="49" t="s">
        <v>280</v>
      </c>
      <c r="J29" t="s">
        <v>414</v>
      </c>
      <c r="K29">
        <v>1</v>
      </c>
    </row>
    <row r="30" spans="1:11" ht="17.25" thickBot="1" x14ac:dyDescent="0.3">
      <c r="A30" s="10" t="s">
        <v>9</v>
      </c>
      <c r="B30" s="16">
        <v>42867</v>
      </c>
      <c r="C30" s="29">
        <v>3</v>
      </c>
      <c r="D30" s="13" t="s">
        <v>89</v>
      </c>
      <c r="E30" s="13" t="s">
        <v>91</v>
      </c>
      <c r="F30" s="52" t="s">
        <v>297</v>
      </c>
      <c r="G30" s="10" t="s">
        <v>138</v>
      </c>
      <c r="H30" s="49" t="s">
        <v>280</v>
      </c>
      <c r="J30" t="s">
        <v>415</v>
      </c>
      <c r="K30">
        <v>1</v>
      </c>
    </row>
    <row r="31" spans="1:11" ht="17.25" thickBot="1" x14ac:dyDescent="0.3">
      <c r="A31" s="10" t="s">
        <v>9</v>
      </c>
      <c r="B31" s="16">
        <v>42867</v>
      </c>
      <c r="C31" s="29">
        <v>2</v>
      </c>
      <c r="D31" s="13" t="s">
        <v>89</v>
      </c>
      <c r="E31" s="13" t="s">
        <v>91</v>
      </c>
      <c r="F31" s="52" t="s">
        <v>297</v>
      </c>
      <c r="G31" s="10" t="s">
        <v>139</v>
      </c>
      <c r="H31" s="49" t="s">
        <v>280</v>
      </c>
      <c r="J31" t="s">
        <v>416</v>
      </c>
      <c r="K31">
        <v>1</v>
      </c>
    </row>
    <row r="32" spans="1:11" ht="17.25" thickBot="1" x14ac:dyDescent="0.3">
      <c r="A32" s="10" t="s">
        <v>9</v>
      </c>
      <c r="B32" s="17">
        <v>42857</v>
      </c>
      <c r="C32" s="29">
        <v>1</v>
      </c>
      <c r="D32" s="13" t="s">
        <v>89</v>
      </c>
      <c r="E32" s="13" t="s">
        <v>196</v>
      </c>
      <c r="F32" s="52" t="s">
        <v>297</v>
      </c>
      <c r="G32" s="10"/>
      <c r="H32" s="49" t="s">
        <v>273</v>
      </c>
      <c r="J32" t="s">
        <v>462</v>
      </c>
      <c r="K32">
        <v>1</v>
      </c>
    </row>
    <row r="33" spans="1:11" ht="17.25" thickBot="1" x14ac:dyDescent="0.3">
      <c r="A33" s="80" t="s">
        <v>739</v>
      </c>
      <c r="B33" s="96">
        <v>42812</v>
      </c>
      <c r="C33" s="89">
        <v>2</v>
      </c>
      <c r="D33" s="90" t="s">
        <v>742</v>
      </c>
      <c r="E33" s="90" t="s">
        <v>745</v>
      </c>
      <c r="F33" s="91" t="s">
        <v>297</v>
      </c>
      <c r="G33" s="80"/>
      <c r="H33" s="85" t="s">
        <v>270</v>
      </c>
      <c r="J33" t="s">
        <v>499</v>
      </c>
      <c r="K33">
        <v>1</v>
      </c>
    </row>
    <row r="34" spans="1:11" ht="17.25" thickBot="1" x14ac:dyDescent="0.3">
      <c r="A34" s="10" t="s">
        <v>9</v>
      </c>
      <c r="B34" s="16">
        <v>42894</v>
      </c>
      <c r="C34" s="29">
        <v>1</v>
      </c>
      <c r="D34" s="13" t="s">
        <v>89</v>
      </c>
      <c r="E34" s="13" t="s">
        <v>216</v>
      </c>
      <c r="F34" s="52" t="s">
        <v>297</v>
      </c>
      <c r="G34" s="10"/>
      <c r="H34" s="49" t="s">
        <v>283</v>
      </c>
      <c r="J34" t="s">
        <v>467</v>
      </c>
      <c r="K34">
        <v>1</v>
      </c>
    </row>
    <row r="35" spans="1:11" ht="17.25" thickBot="1" x14ac:dyDescent="0.3">
      <c r="A35" s="10" t="s">
        <v>9</v>
      </c>
      <c r="B35" s="16">
        <v>42842</v>
      </c>
      <c r="C35" s="9">
        <v>2</v>
      </c>
      <c r="D35" s="13" t="s">
        <v>8</v>
      </c>
      <c r="E35" s="7" t="s">
        <v>5</v>
      </c>
      <c r="F35" s="52" t="s">
        <v>297</v>
      </c>
      <c r="G35" s="52" t="s">
        <v>317</v>
      </c>
      <c r="H35" s="49" t="s">
        <v>272</v>
      </c>
      <c r="J35" t="s">
        <v>387</v>
      </c>
      <c r="K35">
        <v>3</v>
      </c>
    </row>
    <row r="36" spans="1:11" ht="17.25" thickBot="1" x14ac:dyDescent="0.3">
      <c r="A36" s="10" t="s">
        <v>9</v>
      </c>
      <c r="B36" s="16">
        <v>42842</v>
      </c>
      <c r="C36" s="2">
        <v>2</v>
      </c>
      <c r="D36" s="5" t="s">
        <v>117</v>
      </c>
      <c r="E36" s="5" t="s">
        <v>16</v>
      </c>
      <c r="F36" s="52" t="s">
        <v>297</v>
      </c>
      <c r="G36" s="44" t="s">
        <v>211</v>
      </c>
      <c r="H36" s="49" t="s">
        <v>272</v>
      </c>
      <c r="J36" t="s">
        <v>382</v>
      </c>
      <c r="K36">
        <v>1</v>
      </c>
    </row>
    <row r="37" spans="1:11" ht="17.25" thickBot="1" x14ac:dyDescent="0.3">
      <c r="A37" s="10" t="s">
        <v>9</v>
      </c>
      <c r="B37" s="16">
        <v>42912</v>
      </c>
      <c r="C37" s="2">
        <v>1</v>
      </c>
      <c r="D37" s="5" t="s">
        <v>117</v>
      </c>
      <c r="E37" s="5" t="s">
        <v>16</v>
      </c>
      <c r="F37" s="52" t="s">
        <v>297</v>
      </c>
      <c r="G37" s="44" t="s">
        <v>85</v>
      </c>
      <c r="H37" s="49" t="s">
        <v>284</v>
      </c>
      <c r="J37" t="s">
        <v>410</v>
      </c>
      <c r="K37">
        <v>1</v>
      </c>
    </row>
    <row r="38" spans="1:11" ht="17.25" thickBot="1" x14ac:dyDescent="0.3">
      <c r="A38" s="10" t="s">
        <v>9</v>
      </c>
      <c r="B38" s="16">
        <v>42842</v>
      </c>
      <c r="C38" s="9">
        <v>1</v>
      </c>
      <c r="D38" s="13" t="s">
        <v>8</v>
      </c>
      <c r="E38" s="7" t="s">
        <v>100</v>
      </c>
      <c r="F38" s="52" t="s">
        <v>297</v>
      </c>
      <c r="G38" s="6" t="s">
        <v>331</v>
      </c>
      <c r="H38" s="49" t="s">
        <v>272</v>
      </c>
    </row>
    <row r="39" spans="1:11" ht="17.25" thickBot="1" x14ac:dyDescent="0.3">
      <c r="A39" s="10" t="s">
        <v>9</v>
      </c>
      <c r="B39" s="18">
        <v>42881</v>
      </c>
      <c r="C39" s="8">
        <v>4</v>
      </c>
      <c r="D39" s="5" t="s">
        <v>0</v>
      </c>
      <c r="E39" s="21" t="s">
        <v>36</v>
      </c>
      <c r="F39" s="52" t="s">
        <v>297</v>
      </c>
      <c r="G39" s="44" t="s">
        <v>81</v>
      </c>
      <c r="H39" s="49" t="s">
        <v>282</v>
      </c>
    </row>
    <row r="40" spans="1:11" ht="17.25" thickBot="1" x14ac:dyDescent="0.3">
      <c r="A40" s="10" t="s">
        <v>9</v>
      </c>
      <c r="B40" s="18">
        <v>42842</v>
      </c>
      <c r="C40" s="8">
        <v>3</v>
      </c>
      <c r="D40" s="5" t="s">
        <v>115</v>
      </c>
      <c r="E40" s="21" t="s">
        <v>25</v>
      </c>
      <c r="F40" s="52" t="s">
        <v>307</v>
      </c>
      <c r="G40" s="44" t="s">
        <v>88</v>
      </c>
      <c r="H40" s="49" t="s">
        <v>272</v>
      </c>
    </row>
    <row r="41" spans="1:11" ht="17.25" thickBot="1" x14ac:dyDescent="0.3">
      <c r="A41" s="10" t="s">
        <v>9</v>
      </c>
      <c r="B41" s="18">
        <v>42867</v>
      </c>
      <c r="C41" s="12">
        <v>3</v>
      </c>
      <c r="D41" s="5" t="s">
        <v>115</v>
      </c>
      <c r="E41" s="22" t="s">
        <v>25</v>
      </c>
      <c r="F41" s="52" t="s">
        <v>307</v>
      </c>
      <c r="G41" s="44" t="s">
        <v>88</v>
      </c>
      <c r="H41" s="49" t="s">
        <v>280</v>
      </c>
    </row>
    <row r="42" spans="1:11" ht="17.25" thickBot="1" x14ac:dyDescent="0.3">
      <c r="A42" s="10" t="s">
        <v>9</v>
      </c>
      <c r="B42" s="15">
        <v>42881</v>
      </c>
      <c r="C42" s="8">
        <v>1</v>
      </c>
      <c r="D42" s="24" t="s">
        <v>115</v>
      </c>
      <c r="E42" s="21" t="s">
        <v>25</v>
      </c>
      <c r="F42" s="52" t="s">
        <v>307</v>
      </c>
      <c r="G42" s="44" t="s">
        <v>86</v>
      </c>
      <c r="H42" s="49" t="s">
        <v>282</v>
      </c>
    </row>
    <row r="43" spans="1:11" ht="17.25" thickBot="1" x14ac:dyDescent="0.3">
      <c r="A43" s="10" t="s">
        <v>9</v>
      </c>
      <c r="B43" s="15">
        <v>42881</v>
      </c>
      <c r="C43" s="8">
        <v>3</v>
      </c>
      <c r="D43" s="24" t="s">
        <v>115</v>
      </c>
      <c r="E43" s="21" t="s">
        <v>25</v>
      </c>
      <c r="F43" s="52" t="s">
        <v>307</v>
      </c>
      <c r="G43" s="44" t="s">
        <v>88</v>
      </c>
      <c r="H43" s="49" t="s">
        <v>282</v>
      </c>
    </row>
    <row r="44" spans="1:11" ht="17.25" thickBot="1" x14ac:dyDescent="0.3">
      <c r="A44" s="10" t="s">
        <v>9</v>
      </c>
      <c r="B44" s="15">
        <v>42894</v>
      </c>
      <c r="C44" s="8">
        <v>26</v>
      </c>
      <c r="D44" s="24" t="s">
        <v>115</v>
      </c>
      <c r="E44" s="21" t="s">
        <v>25</v>
      </c>
      <c r="F44" s="52" t="s">
        <v>307</v>
      </c>
      <c r="G44" s="44" t="s">
        <v>84</v>
      </c>
      <c r="H44" s="49" t="s">
        <v>283</v>
      </c>
    </row>
    <row r="45" spans="1:11" ht="17.25" thickBot="1" x14ac:dyDescent="0.3">
      <c r="A45" s="10" t="s">
        <v>9</v>
      </c>
      <c r="B45" s="16">
        <v>42894</v>
      </c>
      <c r="C45" s="8">
        <v>40</v>
      </c>
      <c r="D45" s="24" t="s">
        <v>115</v>
      </c>
      <c r="E45" s="21" t="s">
        <v>25</v>
      </c>
      <c r="F45" s="52" t="s">
        <v>307</v>
      </c>
      <c r="G45" s="44" t="s">
        <v>88</v>
      </c>
      <c r="H45" s="49" t="s">
        <v>283</v>
      </c>
    </row>
    <row r="46" spans="1:11" ht="17.25" thickBot="1" x14ac:dyDescent="0.3">
      <c r="A46" s="10" t="s">
        <v>9</v>
      </c>
      <c r="B46" s="16">
        <v>42912</v>
      </c>
      <c r="C46" s="8">
        <v>10</v>
      </c>
      <c r="D46" s="24" t="s">
        <v>115</v>
      </c>
      <c r="E46" s="21" t="s">
        <v>25</v>
      </c>
      <c r="F46" s="52" t="s">
        <v>307</v>
      </c>
      <c r="G46" s="44" t="s">
        <v>88</v>
      </c>
      <c r="H46" s="49" t="s">
        <v>284</v>
      </c>
    </row>
    <row r="47" spans="1:11" ht="17.25" thickBot="1" x14ac:dyDescent="0.3">
      <c r="A47" s="10" t="s">
        <v>9</v>
      </c>
      <c r="B47" s="16">
        <v>42842</v>
      </c>
      <c r="C47" s="8">
        <v>5</v>
      </c>
      <c r="D47" s="24" t="s">
        <v>117</v>
      </c>
      <c r="E47" s="21" t="s">
        <v>26</v>
      </c>
      <c r="F47" s="52" t="s">
        <v>307</v>
      </c>
      <c r="G47" s="44" t="s">
        <v>212</v>
      </c>
      <c r="H47" s="49" t="s">
        <v>272</v>
      </c>
    </row>
    <row r="48" spans="1:11" ht="17.25" thickBot="1" x14ac:dyDescent="0.3">
      <c r="A48" s="10" t="s">
        <v>9</v>
      </c>
      <c r="B48" s="16">
        <v>42894</v>
      </c>
      <c r="C48" s="8">
        <v>4</v>
      </c>
      <c r="D48" s="24" t="s">
        <v>115</v>
      </c>
      <c r="E48" s="21" t="s">
        <v>30</v>
      </c>
      <c r="F48" s="52" t="s">
        <v>307</v>
      </c>
      <c r="G48" s="44" t="s">
        <v>123</v>
      </c>
      <c r="H48" s="49" t="s">
        <v>283</v>
      </c>
    </row>
    <row r="49" spans="1:8" ht="17.25" thickBot="1" x14ac:dyDescent="0.3">
      <c r="A49" s="10" t="s">
        <v>9</v>
      </c>
      <c r="B49" s="16">
        <v>42912</v>
      </c>
      <c r="C49" s="8">
        <v>60</v>
      </c>
      <c r="D49" s="24" t="s">
        <v>115</v>
      </c>
      <c r="E49" s="21" t="s">
        <v>30</v>
      </c>
      <c r="F49" s="52" t="s">
        <v>307</v>
      </c>
      <c r="G49" s="44" t="s">
        <v>123</v>
      </c>
      <c r="H49" s="49" t="s">
        <v>284</v>
      </c>
    </row>
    <row r="50" spans="1:8" ht="17.25" thickBot="1" x14ac:dyDescent="0.3">
      <c r="A50" s="10" t="s">
        <v>9</v>
      </c>
      <c r="B50" s="16">
        <v>42842</v>
      </c>
      <c r="C50" s="8">
        <v>1</v>
      </c>
      <c r="D50" s="24" t="s">
        <v>106</v>
      </c>
      <c r="E50" s="21" t="s">
        <v>225</v>
      </c>
      <c r="F50" s="52" t="s">
        <v>307</v>
      </c>
      <c r="G50" s="44" t="s">
        <v>213</v>
      </c>
      <c r="H50" s="49" t="s">
        <v>272</v>
      </c>
    </row>
    <row r="51" spans="1:8" ht="17.25" thickBot="1" x14ac:dyDescent="0.3">
      <c r="A51" s="10" t="s">
        <v>9</v>
      </c>
      <c r="B51" s="16">
        <v>42842</v>
      </c>
      <c r="C51" s="8">
        <v>1</v>
      </c>
      <c r="D51" s="24" t="s">
        <v>95</v>
      </c>
      <c r="E51" s="21" t="s">
        <v>31</v>
      </c>
      <c r="F51" s="52" t="s">
        <v>307</v>
      </c>
      <c r="G51" s="44" t="s">
        <v>80</v>
      </c>
      <c r="H51" s="49" t="s">
        <v>272</v>
      </c>
    </row>
    <row r="52" spans="1:8" ht="17.25" thickBot="1" x14ac:dyDescent="0.3">
      <c r="A52" s="10" t="s">
        <v>9</v>
      </c>
      <c r="B52" s="16">
        <v>42881</v>
      </c>
      <c r="C52" s="8">
        <v>9</v>
      </c>
      <c r="D52" s="24" t="s">
        <v>104</v>
      </c>
      <c r="E52" s="21" t="s">
        <v>27</v>
      </c>
      <c r="F52" s="52" t="s">
        <v>307</v>
      </c>
      <c r="G52" s="44" t="s">
        <v>82</v>
      </c>
      <c r="H52" s="49" t="s">
        <v>282</v>
      </c>
    </row>
    <row r="53" spans="1:8" ht="17.25" thickBot="1" x14ac:dyDescent="0.3">
      <c r="A53" s="10" t="s">
        <v>9</v>
      </c>
      <c r="B53" s="16">
        <v>42867</v>
      </c>
      <c r="C53" s="8">
        <v>1</v>
      </c>
      <c r="D53" s="24" t="s">
        <v>108</v>
      </c>
      <c r="E53" s="21" t="s">
        <v>67</v>
      </c>
      <c r="F53" s="52" t="s">
        <v>309</v>
      </c>
      <c r="G53" s="10"/>
      <c r="H53" s="49" t="s">
        <v>280</v>
      </c>
    </row>
    <row r="54" spans="1:8" ht="17.25" thickBot="1" x14ac:dyDescent="0.3">
      <c r="A54" s="10" t="s">
        <v>9</v>
      </c>
      <c r="B54" s="16">
        <v>42881</v>
      </c>
      <c r="C54" s="8">
        <v>1</v>
      </c>
      <c r="D54" s="24" t="s">
        <v>108</v>
      </c>
      <c r="E54" s="21" t="s">
        <v>62</v>
      </c>
      <c r="F54" s="52" t="s">
        <v>309</v>
      </c>
      <c r="G54" s="10"/>
      <c r="H54" s="49" t="s">
        <v>282</v>
      </c>
    </row>
    <row r="55" spans="1:8" ht="17.25" thickBot="1" x14ac:dyDescent="0.3">
      <c r="A55" s="10" t="s">
        <v>9</v>
      </c>
      <c r="B55" s="16">
        <v>42912</v>
      </c>
      <c r="C55" s="8">
        <v>2</v>
      </c>
      <c r="D55" s="24" t="s">
        <v>108</v>
      </c>
      <c r="E55" s="21" t="s">
        <v>62</v>
      </c>
      <c r="F55" s="52" t="s">
        <v>309</v>
      </c>
      <c r="G55" s="10"/>
      <c r="H55" s="49" t="s">
        <v>284</v>
      </c>
    </row>
    <row r="56" spans="1:8" ht="17.25" thickBot="1" x14ac:dyDescent="0.3">
      <c r="A56" s="10" t="s">
        <v>9</v>
      </c>
      <c r="B56" s="16">
        <v>42842</v>
      </c>
      <c r="C56" s="12">
        <v>1</v>
      </c>
      <c r="D56" s="24" t="s">
        <v>108</v>
      </c>
      <c r="E56" s="22" t="s">
        <v>44</v>
      </c>
      <c r="F56" s="52" t="s">
        <v>309</v>
      </c>
      <c r="G56" s="10"/>
      <c r="H56" s="49" t="s">
        <v>272</v>
      </c>
    </row>
    <row r="57" spans="1:8" x14ac:dyDescent="0.25">
      <c r="A57" s="10" t="s">
        <v>9</v>
      </c>
      <c r="B57" s="18">
        <v>42894</v>
      </c>
      <c r="C57" s="8">
        <v>1</v>
      </c>
      <c r="D57" s="24" t="s">
        <v>0</v>
      </c>
      <c r="E57" s="22" t="s">
        <v>231</v>
      </c>
      <c r="F57" s="52" t="s">
        <v>314</v>
      </c>
      <c r="G57" s="10"/>
      <c r="H57" s="49" t="s">
        <v>283</v>
      </c>
    </row>
  </sheetData>
  <sortState ref="A2:H57">
    <sortCondition ref="F2:F57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opLeftCell="F10" workbookViewId="0">
      <selection activeCell="N16" sqref="N16"/>
    </sheetView>
  </sheetViews>
  <sheetFormatPr defaultRowHeight="16.5" x14ac:dyDescent="0.25"/>
  <sheetData>
    <row r="1" spans="1:15" ht="17.25" thickBot="1" x14ac:dyDescent="0.3">
      <c r="A1" s="10" t="s">
        <v>75</v>
      </c>
      <c r="B1" s="10" t="s">
        <v>76</v>
      </c>
      <c r="C1" s="28" t="s">
        <v>77</v>
      </c>
      <c r="D1" s="10" t="s">
        <v>318</v>
      </c>
      <c r="E1" s="10" t="s">
        <v>319</v>
      </c>
      <c r="F1" s="10" t="s">
        <v>78</v>
      </c>
      <c r="G1" s="10" t="s">
        <v>79</v>
      </c>
      <c r="H1" s="6" t="s">
        <v>285</v>
      </c>
    </row>
    <row r="2" spans="1:15" ht="17.25" thickBot="1" x14ac:dyDescent="0.3">
      <c r="A2" s="10" t="s">
        <v>257</v>
      </c>
      <c r="B2" s="3">
        <v>42894</v>
      </c>
      <c r="C2" s="1">
        <v>1</v>
      </c>
      <c r="D2" s="20" t="s">
        <v>0</v>
      </c>
      <c r="E2" s="20" t="s">
        <v>229</v>
      </c>
      <c r="F2" s="52" t="s">
        <v>299</v>
      </c>
      <c r="G2" s="10"/>
      <c r="H2" s="6" t="s">
        <v>294</v>
      </c>
    </row>
    <row r="3" spans="1:15" ht="17.25" thickBot="1" x14ac:dyDescent="0.3">
      <c r="A3" s="10" t="s">
        <v>248</v>
      </c>
      <c r="B3" s="4">
        <v>42912</v>
      </c>
      <c r="C3" s="2">
        <v>1</v>
      </c>
      <c r="D3" s="5" t="s">
        <v>0</v>
      </c>
      <c r="E3" s="5" t="s">
        <v>229</v>
      </c>
      <c r="F3" s="52" t="s">
        <v>299</v>
      </c>
      <c r="G3" s="10"/>
      <c r="H3" s="6" t="s">
        <v>295</v>
      </c>
    </row>
    <row r="4" spans="1:15" ht="17.25" thickBot="1" x14ac:dyDescent="0.3">
      <c r="A4" s="10" t="s">
        <v>249</v>
      </c>
      <c r="B4" s="4">
        <v>42881</v>
      </c>
      <c r="C4" s="2">
        <v>1</v>
      </c>
      <c r="D4" s="5" t="s">
        <v>0</v>
      </c>
      <c r="E4" s="5" t="s">
        <v>73</v>
      </c>
      <c r="F4" s="52" t="s">
        <v>299</v>
      </c>
      <c r="G4" s="10"/>
      <c r="H4" s="6" t="s">
        <v>293</v>
      </c>
      <c r="N4" t="s">
        <v>7</v>
      </c>
    </row>
    <row r="5" spans="1:15" ht="17.25" thickBot="1" x14ac:dyDescent="0.3">
      <c r="A5" s="10" t="s">
        <v>248</v>
      </c>
      <c r="B5" s="4">
        <v>42912</v>
      </c>
      <c r="C5" s="2">
        <v>1</v>
      </c>
      <c r="D5" s="5" t="s">
        <v>0</v>
      </c>
      <c r="E5" s="5" t="s">
        <v>40</v>
      </c>
      <c r="F5" s="52" t="s">
        <v>299</v>
      </c>
      <c r="G5" s="10"/>
      <c r="H5" s="6" t="s">
        <v>295</v>
      </c>
    </row>
    <row r="6" spans="1:15" ht="17.25" thickBot="1" x14ac:dyDescent="0.3">
      <c r="A6" s="10" t="s">
        <v>257</v>
      </c>
      <c r="B6" s="4">
        <v>42857</v>
      </c>
      <c r="C6" s="9">
        <v>1</v>
      </c>
      <c r="D6" s="13" t="s">
        <v>144</v>
      </c>
      <c r="E6" s="7" t="s">
        <v>13</v>
      </c>
      <c r="F6" s="52" t="s">
        <v>299</v>
      </c>
      <c r="G6" s="10"/>
      <c r="H6" s="6" t="s">
        <v>292</v>
      </c>
    </row>
    <row r="7" spans="1:15" ht="17.25" thickBot="1" x14ac:dyDescent="0.3">
      <c r="A7" s="10" t="s">
        <v>248</v>
      </c>
      <c r="B7" s="4">
        <v>42881</v>
      </c>
      <c r="C7" s="2">
        <v>1</v>
      </c>
      <c r="D7" s="5" t="s">
        <v>0</v>
      </c>
      <c r="E7" s="5" t="s">
        <v>57</v>
      </c>
      <c r="F7" s="52" t="s">
        <v>299</v>
      </c>
      <c r="G7" s="10"/>
      <c r="H7" s="6" t="s">
        <v>293</v>
      </c>
    </row>
    <row r="8" spans="1:15" ht="17.25" thickBot="1" x14ac:dyDescent="0.3">
      <c r="A8" s="10" t="s">
        <v>249</v>
      </c>
      <c r="B8" s="4">
        <v>42812</v>
      </c>
      <c r="C8" s="2">
        <v>1</v>
      </c>
      <c r="D8" s="5" t="s">
        <v>0</v>
      </c>
      <c r="E8" s="5" t="s">
        <v>336</v>
      </c>
      <c r="F8" s="52" t="s">
        <v>299</v>
      </c>
      <c r="G8" s="10"/>
      <c r="H8" s="6" t="s">
        <v>289</v>
      </c>
    </row>
    <row r="9" spans="1:15" ht="17.25" thickBot="1" x14ac:dyDescent="0.3">
      <c r="A9" s="10" t="s">
        <v>257</v>
      </c>
      <c r="B9" s="4">
        <v>42842</v>
      </c>
      <c r="C9" s="9">
        <v>5</v>
      </c>
      <c r="D9" s="13" t="s">
        <v>144</v>
      </c>
      <c r="E9" s="7" t="s">
        <v>5</v>
      </c>
      <c r="F9" s="52" t="s">
        <v>299</v>
      </c>
      <c r="G9" s="10"/>
      <c r="H9" s="6" t="s">
        <v>291</v>
      </c>
    </row>
    <row r="10" spans="1:15" ht="17.25" thickBot="1" x14ac:dyDescent="0.3">
      <c r="A10" s="10" t="s">
        <v>261</v>
      </c>
      <c r="B10" s="4">
        <v>42867</v>
      </c>
      <c r="C10" s="9">
        <v>1</v>
      </c>
      <c r="D10" s="5" t="s">
        <v>0</v>
      </c>
      <c r="E10" s="7" t="s">
        <v>5</v>
      </c>
      <c r="F10" s="52" t="s">
        <v>299</v>
      </c>
      <c r="G10" s="10"/>
      <c r="H10" s="6" t="s">
        <v>296</v>
      </c>
      <c r="M10" t="s">
        <v>678</v>
      </c>
    </row>
    <row r="11" spans="1:15" ht="17.25" thickBot="1" x14ac:dyDescent="0.3">
      <c r="A11" s="10" t="s">
        <v>248</v>
      </c>
      <c r="B11" s="4">
        <v>42857</v>
      </c>
      <c r="C11" s="9">
        <v>2</v>
      </c>
      <c r="D11" s="13" t="s">
        <v>99</v>
      </c>
      <c r="E11" s="7" t="s">
        <v>14</v>
      </c>
      <c r="F11" s="52" t="s">
        <v>299</v>
      </c>
      <c r="G11" s="10"/>
      <c r="H11" s="6" t="s">
        <v>292</v>
      </c>
      <c r="J11" t="s">
        <v>527</v>
      </c>
      <c r="K11" t="s">
        <v>528</v>
      </c>
      <c r="M11" t="s">
        <v>616</v>
      </c>
      <c r="N11">
        <v>11</v>
      </c>
      <c r="O11">
        <v>447</v>
      </c>
    </row>
    <row r="12" spans="1:15" ht="17.25" thickBot="1" x14ac:dyDescent="0.3">
      <c r="A12" s="10" t="s">
        <v>261</v>
      </c>
      <c r="B12" s="4">
        <v>42867</v>
      </c>
      <c r="C12" s="9">
        <v>5</v>
      </c>
      <c r="D12" s="5" t="s">
        <v>0</v>
      </c>
      <c r="E12" s="7" t="s">
        <v>3</v>
      </c>
      <c r="F12" s="52" t="s">
        <v>299</v>
      </c>
      <c r="G12" s="10"/>
      <c r="H12" s="6" t="s">
        <v>296</v>
      </c>
      <c r="J12" t="s">
        <v>572</v>
      </c>
      <c r="K12">
        <v>1</v>
      </c>
      <c r="M12" t="s">
        <v>617</v>
      </c>
      <c r="N12">
        <v>25</v>
      </c>
      <c r="O12">
        <v>85</v>
      </c>
    </row>
    <row r="13" spans="1:15" ht="17.25" thickBot="1" x14ac:dyDescent="0.3">
      <c r="A13" s="10" t="s">
        <v>248</v>
      </c>
      <c r="B13" s="4">
        <v>42881</v>
      </c>
      <c r="C13" s="2">
        <v>1</v>
      </c>
      <c r="D13" s="5" t="s">
        <v>0</v>
      </c>
      <c r="E13" s="5" t="s">
        <v>65</v>
      </c>
      <c r="F13" s="52" t="s">
        <v>299</v>
      </c>
      <c r="G13" s="10"/>
      <c r="H13" s="6" t="s">
        <v>293</v>
      </c>
      <c r="J13" t="s">
        <v>529</v>
      </c>
      <c r="K13">
        <v>3</v>
      </c>
      <c r="M13" t="s">
        <v>618</v>
      </c>
      <c r="N13">
        <v>9</v>
      </c>
      <c r="O13">
        <v>140</v>
      </c>
    </row>
    <row r="14" spans="1:15" ht="17.25" thickBot="1" x14ac:dyDescent="0.3">
      <c r="A14" s="10" t="s">
        <v>248</v>
      </c>
      <c r="B14" s="4">
        <v>42842</v>
      </c>
      <c r="C14" s="9">
        <v>1</v>
      </c>
      <c r="D14" s="13" t="s">
        <v>99</v>
      </c>
      <c r="E14" s="7" t="s">
        <v>146</v>
      </c>
      <c r="F14" s="52" t="s">
        <v>299</v>
      </c>
      <c r="G14" s="10"/>
      <c r="H14" s="6" t="s">
        <v>291</v>
      </c>
      <c r="J14" t="s">
        <v>530</v>
      </c>
      <c r="K14">
        <v>6</v>
      </c>
      <c r="M14" t="s">
        <v>619</v>
      </c>
      <c r="N14">
        <v>5</v>
      </c>
      <c r="O14">
        <v>9</v>
      </c>
    </row>
    <row r="15" spans="1:15" ht="17.25" thickBot="1" x14ac:dyDescent="0.3">
      <c r="A15" s="10" t="s">
        <v>248</v>
      </c>
      <c r="B15" s="4">
        <v>42857</v>
      </c>
      <c r="C15" s="9">
        <v>1</v>
      </c>
      <c r="D15" s="13" t="s">
        <v>99</v>
      </c>
      <c r="E15" s="7" t="s">
        <v>4</v>
      </c>
      <c r="F15" s="52" t="s">
        <v>299</v>
      </c>
      <c r="G15" s="10"/>
      <c r="H15" s="6" t="s">
        <v>292</v>
      </c>
      <c r="J15" t="s">
        <v>656</v>
      </c>
      <c r="K15">
        <v>1</v>
      </c>
    </row>
    <row r="16" spans="1:15" ht="17.25" thickBot="1" x14ac:dyDescent="0.3">
      <c r="A16" s="10" t="s">
        <v>261</v>
      </c>
      <c r="B16" s="4">
        <v>42867</v>
      </c>
      <c r="C16" s="9">
        <v>1</v>
      </c>
      <c r="D16" s="5" t="s">
        <v>0</v>
      </c>
      <c r="E16" s="7" t="s">
        <v>4</v>
      </c>
      <c r="F16" s="52" t="s">
        <v>299</v>
      </c>
      <c r="G16" s="10"/>
      <c r="H16" s="6" t="s">
        <v>296</v>
      </c>
      <c r="J16" t="s">
        <v>621</v>
      </c>
      <c r="K16">
        <v>5</v>
      </c>
    </row>
    <row r="17" spans="1:11" ht="17.25" thickBot="1" x14ac:dyDescent="0.3">
      <c r="A17" s="10" t="s">
        <v>248</v>
      </c>
      <c r="B17" s="47">
        <v>42825</v>
      </c>
      <c r="C17" s="9">
        <v>5</v>
      </c>
      <c r="D17" s="13" t="s">
        <v>235</v>
      </c>
      <c r="E17" s="7" t="s">
        <v>226</v>
      </c>
      <c r="F17" s="52" t="s">
        <v>299</v>
      </c>
      <c r="G17" s="10"/>
      <c r="H17" s="6" t="s">
        <v>290</v>
      </c>
      <c r="J17" t="s">
        <v>657</v>
      </c>
      <c r="K17">
        <v>5</v>
      </c>
    </row>
    <row r="18" spans="1:11" ht="17.25" thickBot="1" x14ac:dyDescent="0.3">
      <c r="A18" s="10" t="s">
        <v>248</v>
      </c>
      <c r="B18" s="4">
        <v>42842</v>
      </c>
      <c r="C18" s="9">
        <v>466</v>
      </c>
      <c r="D18" s="13" t="s">
        <v>99</v>
      </c>
      <c r="E18" s="7" t="s">
        <v>1</v>
      </c>
      <c r="F18" s="52" t="s">
        <v>299</v>
      </c>
      <c r="G18" s="10"/>
      <c r="H18" s="6" t="s">
        <v>291</v>
      </c>
      <c r="J18" t="s">
        <v>658</v>
      </c>
      <c r="K18">
        <v>1</v>
      </c>
    </row>
    <row r="19" spans="1:11" ht="17.25" thickBot="1" x14ac:dyDescent="0.3">
      <c r="A19" s="10" t="s">
        <v>248</v>
      </c>
      <c r="B19" s="4">
        <v>42857</v>
      </c>
      <c r="C19" s="9">
        <v>4</v>
      </c>
      <c r="D19" s="13" t="s">
        <v>99</v>
      </c>
      <c r="E19" s="7" t="s">
        <v>1</v>
      </c>
      <c r="F19" s="52" t="s">
        <v>299</v>
      </c>
      <c r="G19" s="10"/>
      <c r="H19" s="6" t="s">
        <v>292</v>
      </c>
      <c r="J19" t="s">
        <v>537</v>
      </c>
      <c r="K19">
        <v>31</v>
      </c>
    </row>
    <row r="20" spans="1:11" ht="17.25" thickBot="1" x14ac:dyDescent="0.3">
      <c r="A20" s="10" t="s">
        <v>261</v>
      </c>
      <c r="B20" s="4">
        <v>42867</v>
      </c>
      <c r="C20" s="9">
        <v>32</v>
      </c>
      <c r="D20" s="5" t="s">
        <v>0</v>
      </c>
      <c r="E20" s="7" t="s">
        <v>1</v>
      </c>
      <c r="F20" s="52" t="s">
        <v>299</v>
      </c>
      <c r="G20" s="10"/>
      <c r="H20" s="6" t="s">
        <v>296</v>
      </c>
      <c r="J20" t="s">
        <v>659</v>
      </c>
      <c r="K20">
        <v>5</v>
      </c>
    </row>
    <row r="21" spans="1:11" ht="17.25" thickBot="1" x14ac:dyDescent="0.3">
      <c r="A21" s="10" t="s">
        <v>248</v>
      </c>
      <c r="B21" s="4">
        <v>42812</v>
      </c>
      <c r="C21" s="2">
        <v>23</v>
      </c>
      <c r="D21" s="5" t="s">
        <v>0</v>
      </c>
      <c r="E21" s="5" t="s">
        <v>17</v>
      </c>
      <c r="F21" s="52" t="s">
        <v>299</v>
      </c>
      <c r="G21" s="10"/>
      <c r="H21" s="6" t="s">
        <v>289</v>
      </c>
      <c r="J21" t="s">
        <v>660</v>
      </c>
      <c r="K21">
        <v>1</v>
      </c>
    </row>
    <row r="22" spans="1:11" ht="17.25" thickBot="1" x14ac:dyDescent="0.3">
      <c r="A22" s="10" t="s">
        <v>248</v>
      </c>
      <c r="B22" s="4">
        <v>42881</v>
      </c>
      <c r="C22" s="2">
        <v>51</v>
      </c>
      <c r="D22" s="5" t="s">
        <v>0</v>
      </c>
      <c r="E22" s="5" t="s">
        <v>17</v>
      </c>
      <c r="F22" s="52" t="s">
        <v>299</v>
      </c>
      <c r="G22" s="10"/>
      <c r="H22" s="6" t="s">
        <v>293</v>
      </c>
      <c r="J22" t="s">
        <v>661</v>
      </c>
      <c r="K22">
        <v>6</v>
      </c>
    </row>
    <row r="23" spans="1:11" ht="17.25" thickBot="1" x14ac:dyDescent="0.3">
      <c r="A23" s="10" t="s">
        <v>248</v>
      </c>
      <c r="B23" s="4">
        <v>42894</v>
      </c>
      <c r="C23" s="2">
        <v>3</v>
      </c>
      <c r="D23" s="5" t="s">
        <v>0</v>
      </c>
      <c r="E23" s="5" t="s">
        <v>17</v>
      </c>
      <c r="F23" s="52" t="s">
        <v>299</v>
      </c>
      <c r="G23" s="10"/>
      <c r="H23" s="6" t="s">
        <v>294</v>
      </c>
      <c r="J23" t="s">
        <v>662</v>
      </c>
      <c r="K23">
        <v>1</v>
      </c>
    </row>
    <row r="24" spans="1:11" ht="17.25" thickBot="1" x14ac:dyDescent="0.3">
      <c r="A24" s="10" t="s">
        <v>248</v>
      </c>
      <c r="B24" s="4">
        <v>42912</v>
      </c>
      <c r="C24" s="2">
        <v>1</v>
      </c>
      <c r="D24" s="5" t="s">
        <v>0</v>
      </c>
      <c r="E24" s="5" t="s">
        <v>17</v>
      </c>
      <c r="F24" s="52" t="s">
        <v>299</v>
      </c>
      <c r="G24" s="10"/>
      <c r="H24" s="6" t="s">
        <v>295</v>
      </c>
      <c r="J24" t="s">
        <v>663</v>
      </c>
      <c r="K24">
        <v>1</v>
      </c>
    </row>
    <row r="25" spans="1:11" ht="17.25" thickBot="1" x14ac:dyDescent="0.3">
      <c r="A25" s="10" t="s">
        <v>248</v>
      </c>
      <c r="B25" s="4">
        <v>42812</v>
      </c>
      <c r="C25" s="2">
        <v>1</v>
      </c>
      <c r="D25" s="5" t="s">
        <v>0</v>
      </c>
      <c r="E25" s="5" t="s">
        <v>19</v>
      </c>
      <c r="F25" s="52" t="s">
        <v>299</v>
      </c>
      <c r="G25" s="10"/>
      <c r="H25" s="6" t="s">
        <v>289</v>
      </c>
      <c r="J25" t="s">
        <v>664</v>
      </c>
      <c r="K25">
        <v>1</v>
      </c>
    </row>
    <row r="26" spans="1:11" ht="17.25" thickBot="1" x14ac:dyDescent="0.3">
      <c r="A26" s="10" t="s">
        <v>248</v>
      </c>
      <c r="B26" s="4">
        <v>42812</v>
      </c>
      <c r="C26" s="2">
        <v>4</v>
      </c>
      <c r="D26" s="5" t="s">
        <v>0</v>
      </c>
      <c r="E26" s="5" t="s">
        <v>254</v>
      </c>
      <c r="F26" s="52" t="s">
        <v>299</v>
      </c>
      <c r="G26" s="10"/>
      <c r="H26" s="6" t="s">
        <v>289</v>
      </c>
      <c r="J26" t="s">
        <v>665</v>
      </c>
      <c r="K26">
        <v>26</v>
      </c>
    </row>
    <row r="27" spans="1:11" ht="17.25" thickBot="1" x14ac:dyDescent="0.3">
      <c r="A27" s="10" t="s">
        <v>248</v>
      </c>
      <c r="B27" s="4">
        <v>42894</v>
      </c>
      <c r="C27" s="2">
        <v>1</v>
      </c>
      <c r="D27" s="5" t="s">
        <v>0</v>
      </c>
      <c r="E27" s="5" t="s">
        <v>230</v>
      </c>
      <c r="F27" s="52" t="s">
        <v>299</v>
      </c>
      <c r="G27" s="10"/>
      <c r="H27" s="6" t="s">
        <v>294</v>
      </c>
      <c r="J27" t="s">
        <v>543</v>
      </c>
      <c r="K27">
        <v>27</v>
      </c>
    </row>
    <row r="28" spans="1:11" ht="17.25" thickBot="1" x14ac:dyDescent="0.3">
      <c r="A28" s="10" t="s">
        <v>261</v>
      </c>
      <c r="B28" s="4">
        <v>42867</v>
      </c>
      <c r="C28" s="9">
        <v>1</v>
      </c>
      <c r="D28" s="5" t="s">
        <v>0</v>
      </c>
      <c r="E28" s="7" t="s">
        <v>147</v>
      </c>
      <c r="F28" s="52" t="s">
        <v>299</v>
      </c>
      <c r="G28" s="10"/>
      <c r="H28" s="6" t="s">
        <v>296</v>
      </c>
      <c r="J28" t="s">
        <v>591</v>
      </c>
      <c r="K28">
        <v>5</v>
      </c>
    </row>
    <row r="29" spans="1:11" ht="17.25" thickBot="1" x14ac:dyDescent="0.3">
      <c r="A29" s="10" t="s">
        <v>248</v>
      </c>
      <c r="B29" s="4">
        <v>42881</v>
      </c>
      <c r="C29" s="2">
        <v>2</v>
      </c>
      <c r="D29" s="5" t="s">
        <v>0</v>
      </c>
      <c r="E29" s="5" t="s">
        <v>33</v>
      </c>
      <c r="F29" s="52" t="s">
        <v>313</v>
      </c>
      <c r="G29" s="44" t="s">
        <v>125</v>
      </c>
      <c r="H29" s="6" t="s">
        <v>293</v>
      </c>
      <c r="J29" t="s">
        <v>666</v>
      </c>
      <c r="K29">
        <v>1</v>
      </c>
    </row>
    <row r="30" spans="1:11" ht="17.25" thickBot="1" x14ac:dyDescent="0.3">
      <c r="A30" s="10" t="s">
        <v>248</v>
      </c>
      <c r="B30" s="4">
        <v>42912</v>
      </c>
      <c r="C30" s="2">
        <v>1</v>
      </c>
      <c r="D30" s="5" t="s">
        <v>0</v>
      </c>
      <c r="E30" s="5" t="s">
        <v>33</v>
      </c>
      <c r="F30" s="52" t="s">
        <v>313</v>
      </c>
      <c r="G30" s="44" t="s">
        <v>125</v>
      </c>
      <c r="H30" s="6" t="s">
        <v>295</v>
      </c>
      <c r="J30" t="s">
        <v>667</v>
      </c>
      <c r="K30">
        <v>4</v>
      </c>
    </row>
    <row r="31" spans="1:11" ht="17.25" thickBot="1" x14ac:dyDescent="0.3">
      <c r="A31" s="10" t="s">
        <v>249</v>
      </c>
      <c r="B31" s="4">
        <v>42812</v>
      </c>
      <c r="C31" s="2">
        <v>4</v>
      </c>
      <c r="D31" s="5" t="s">
        <v>0</v>
      </c>
      <c r="E31" s="5" t="s">
        <v>252</v>
      </c>
      <c r="F31" s="52" t="s">
        <v>308</v>
      </c>
      <c r="G31" s="10" t="s">
        <v>328</v>
      </c>
      <c r="H31" s="6" t="s">
        <v>289</v>
      </c>
      <c r="J31" t="s">
        <v>668</v>
      </c>
      <c r="K31">
        <v>2</v>
      </c>
    </row>
    <row r="32" spans="1:11" ht="17.25" thickBot="1" x14ac:dyDescent="0.3">
      <c r="A32" s="10" t="s">
        <v>248</v>
      </c>
      <c r="B32" s="4">
        <v>42912</v>
      </c>
      <c r="C32" s="2">
        <v>2</v>
      </c>
      <c r="D32" s="5" t="s">
        <v>0</v>
      </c>
      <c r="E32" s="5" t="s">
        <v>252</v>
      </c>
      <c r="F32" s="52" t="s">
        <v>308</v>
      </c>
      <c r="G32" s="10" t="s">
        <v>328</v>
      </c>
      <c r="H32" s="6" t="s">
        <v>295</v>
      </c>
      <c r="J32" t="s">
        <v>669</v>
      </c>
      <c r="K32">
        <v>1</v>
      </c>
    </row>
    <row r="33" spans="1:11" ht="17.25" thickBot="1" x14ac:dyDescent="0.3">
      <c r="A33" s="10" t="s">
        <v>261</v>
      </c>
      <c r="B33" s="4">
        <v>42867</v>
      </c>
      <c r="C33" s="9">
        <v>12</v>
      </c>
      <c r="D33" s="5" t="s">
        <v>0</v>
      </c>
      <c r="E33" s="7" t="s">
        <v>2</v>
      </c>
      <c r="F33" s="52" t="s">
        <v>312</v>
      </c>
      <c r="G33" s="44" t="s">
        <v>81</v>
      </c>
      <c r="H33" s="6" t="s">
        <v>296</v>
      </c>
      <c r="J33" t="s">
        <v>624</v>
      </c>
      <c r="K33">
        <v>1</v>
      </c>
    </row>
    <row r="34" spans="1:11" ht="17.25" thickBot="1" x14ac:dyDescent="0.3">
      <c r="A34" s="10" t="s">
        <v>248</v>
      </c>
      <c r="B34" s="4">
        <v>42881</v>
      </c>
      <c r="C34" s="2">
        <v>19</v>
      </c>
      <c r="D34" s="5" t="s">
        <v>0</v>
      </c>
      <c r="E34" s="5" t="s">
        <v>36</v>
      </c>
      <c r="F34" s="52" t="s">
        <v>310</v>
      </c>
      <c r="G34" s="44" t="s">
        <v>81</v>
      </c>
      <c r="H34" s="6" t="s">
        <v>293</v>
      </c>
      <c r="J34" t="s">
        <v>596</v>
      </c>
      <c r="K34">
        <v>2</v>
      </c>
    </row>
    <row r="35" spans="1:11" ht="17.25" thickBot="1" x14ac:dyDescent="0.3">
      <c r="A35" s="10" t="s">
        <v>248</v>
      </c>
      <c r="B35" s="47">
        <v>42825</v>
      </c>
      <c r="C35" s="9">
        <v>1</v>
      </c>
      <c r="D35" s="13" t="s">
        <v>235</v>
      </c>
      <c r="E35" s="7" t="s">
        <v>114</v>
      </c>
      <c r="F35" s="55" t="s">
        <v>308</v>
      </c>
      <c r="G35" s="55" t="s">
        <v>317</v>
      </c>
      <c r="H35" s="6" t="s">
        <v>290</v>
      </c>
      <c r="J35" t="s">
        <v>548</v>
      </c>
      <c r="K35">
        <v>1</v>
      </c>
    </row>
    <row r="36" spans="1:11" ht="17.25" thickBot="1" x14ac:dyDescent="0.3">
      <c r="A36" s="10" t="s">
        <v>248</v>
      </c>
      <c r="B36" s="4">
        <v>42857</v>
      </c>
      <c r="C36" s="9">
        <v>2</v>
      </c>
      <c r="D36" s="13" t="s">
        <v>99</v>
      </c>
      <c r="E36" s="7" t="s">
        <v>5</v>
      </c>
      <c r="F36" s="52" t="s">
        <v>310</v>
      </c>
      <c r="G36" s="10" t="s">
        <v>317</v>
      </c>
      <c r="H36" s="6" t="s">
        <v>292</v>
      </c>
      <c r="J36" t="s">
        <v>670</v>
      </c>
      <c r="K36">
        <v>2</v>
      </c>
    </row>
    <row r="37" spans="1:11" ht="17.25" thickBot="1" x14ac:dyDescent="0.3">
      <c r="A37" s="10" t="s">
        <v>248</v>
      </c>
      <c r="B37" s="4">
        <v>42912</v>
      </c>
      <c r="C37" s="2">
        <v>2</v>
      </c>
      <c r="D37" s="5" t="s">
        <v>0</v>
      </c>
      <c r="E37" s="5" t="s">
        <v>58</v>
      </c>
      <c r="F37" s="52" t="s">
        <v>308</v>
      </c>
      <c r="G37" s="52" t="s">
        <v>317</v>
      </c>
      <c r="H37" s="6" t="s">
        <v>295</v>
      </c>
      <c r="J37" t="s">
        <v>671</v>
      </c>
      <c r="K37">
        <v>1</v>
      </c>
    </row>
    <row r="38" spans="1:11" ht="17.25" thickBot="1" x14ac:dyDescent="0.3">
      <c r="A38" s="10" t="s">
        <v>248</v>
      </c>
      <c r="B38" s="4">
        <v>42912</v>
      </c>
      <c r="C38" s="2">
        <v>1</v>
      </c>
      <c r="D38" s="5" t="s">
        <v>108</v>
      </c>
      <c r="E38" s="5" t="s">
        <v>15</v>
      </c>
      <c r="F38" s="52" t="s">
        <v>320</v>
      </c>
      <c r="G38" s="56" t="s">
        <v>321</v>
      </c>
      <c r="H38" s="6" t="s">
        <v>295</v>
      </c>
      <c r="J38" t="s">
        <v>597</v>
      </c>
      <c r="K38">
        <v>8</v>
      </c>
    </row>
    <row r="39" spans="1:11" ht="17.25" thickBot="1" x14ac:dyDescent="0.3">
      <c r="A39" s="10" t="s">
        <v>257</v>
      </c>
      <c r="B39" s="4">
        <v>42857</v>
      </c>
      <c r="C39" s="9">
        <v>3</v>
      </c>
      <c r="D39" s="13" t="s">
        <v>144</v>
      </c>
      <c r="E39" s="7" t="s">
        <v>6</v>
      </c>
      <c r="F39" s="52" t="s">
        <v>312</v>
      </c>
      <c r="G39" s="44" t="s">
        <v>125</v>
      </c>
      <c r="H39" s="6" t="s">
        <v>292</v>
      </c>
      <c r="J39" t="s">
        <v>552</v>
      </c>
      <c r="K39">
        <v>68</v>
      </c>
    </row>
    <row r="40" spans="1:11" ht="17.25" thickBot="1" x14ac:dyDescent="0.3">
      <c r="A40" s="10" t="s">
        <v>247</v>
      </c>
      <c r="B40" s="4">
        <v>42842</v>
      </c>
      <c r="C40" s="2">
        <v>1</v>
      </c>
      <c r="D40" s="5" t="s">
        <v>207</v>
      </c>
      <c r="E40" s="5" t="s">
        <v>74</v>
      </c>
      <c r="F40" s="52" t="s">
        <v>308</v>
      </c>
      <c r="G40" s="44" t="s">
        <v>189</v>
      </c>
      <c r="H40" s="6" t="s">
        <v>291</v>
      </c>
      <c r="J40" t="s">
        <v>598</v>
      </c>
      <c r="K40">
        <v>9</v>
      </c>
    </row>
    <row r="41" spans="1:11" ht="17.25" thickBot="1" x14ac:dyDescent="0.3">
      <c r="A41" s="10" t="s">
        <v>248</v>
      </c>
      <c r="B41" s="4">
        <v>42812</v>
      </c>
      <c r="C41" s="29">
        <v>1</v>
      </c>
      <c r="D41" s="13" t="s">
        <v>214</v>
      </c>
      <c r="E41" s="13" t="s">
        <v>219</v>
      </c>
      <c r="F41" s="52" t="s">
        <v>312</v>
      </c>
      <c r="G41" s="52" t="s">
        <v>316</v>
      </c>
      <c r="H41" s="6" t="s">
        <v>289</v>
      </c>
      <c r="J41" t="s">
        <v>554</v>
      </c>
      <c r="K41">
        <v>1</v>
      </c>
    </row>
    <row r="42" spans="1:11" ht="17.25" thickBot="1" x14ac:dyDescent="0.3">
      <c r="A42" s="10" t="s">
        <v>248</v>
      </c>
      <c r="B42" s="4">
        <v>42857</v>
      </c>
      <c r="C42" s="29">
        <v>1</v>
      </c>
      <c r="D42" s="13" t="s">
        <v>214</v>
      </c>
      <c r="E42" s="13" t="s">
        <v>219</v>
      </c>
      <c r="F42" s="52" t="s">
        <v>308</v>
      </c>
      <c r="G42" s="10" t="s">
        <v>232</v>
      </c>
      <c r="H42" s="6" t="s">
        <v>292</v>
      </c>
      <c r="J42" t="s">
        <v>603</v>
      </c>
      <c r="K42">
        <v>2</v>
      </c>
    </row>
    <row r="43" spans="1:11" ht="17.25" thickBot="1" x14ac:dyDescent="0.3">
      <c r="A43" s="10" t="s">
        <v>248</v>
      </c>
      <c r="B43" s="4">
        <v>42894</v>
      </c>
      <c r="C43" s="29">
        <v>3</v>
      </c>
      <c r="D43" s="13" t="s">
        <v>214</v>
      </c>
      <c r="E43" s="13" t="s">
        <v>219</v>
      </c>
      <c r="F43" s="52" t="s">
        <v>308</v>
      </c>
      <c r="G43" s="10" t="s">
        <v>232</v>
      </c>
      <c r="H43" s="6" t="s">
        <v>294</v>
      </c>
      <c r="J43" t="s">
        <v>640</v>
      </c>
      <c r="K43">
        <v>1</v>
      </c>
    </row>
    <row r="44" spans="1:11" ht="17.25" thickBot="1" x14ac:dyDescent="0.3">
      <c r="A44" s="10" t="s">
        <v>248</v>
      </c>
      <c r="B44" s="4">
        <v>42812</v>
      </c>
      <c r="C44" s="2">
        <v>1</v>
      </c>
      <c r="D44" s="5" t="s">
        <v>108</v>
      </c>
      <c r="E44" s="5" t="s">
        <v>15</v>
      </c>
      <c r="F44" s="52" t="s">
        <v>297</v>
      </c>
      <c r="G44" s="44" t="s">
        <v>238</v>
      </c>
      <c r="H44" s="6" t="s">
        <v>289</v>
      </c>
      <c r="J44" t="s">
        <v>557</v>
      </c>
      <c r="K44">
        <v>1</v>
      </c>
    </row>
    <row r="45" spans="1:11" ht="17.25" thickBot="1" x14ac:dyDescent="0.3">
      <c r="A45" s="10" t="s">
        <v>248</v>
      </c>
      <c r="B45" s="4">
        <v>42881</v>
      </c>
      <c r="C45" s="2">
        <v>1</v>
      </c>
      <c r="D45" s="5" t="s">
        <v>108</v>
      </c>
      <c r="E45" s="5" t="s">
        <v>15</v>
      </c>
      <c r="F45" s="52" t="s">
        <v>298</v>
      </c>
      <c r="G45" s="44" t="s">
        <v>238</v>
      </c>
      <c r="H45" s="6" t="s">
        <v>293</v>
      </c>
      <c r="J45" t="s">
        <v>558</v>
      </c>
      <c r="K45">
        <v>1</v>
      </c>
    </row>
    <row r="46" spans="1:11" ht="17.25" thickBot="1" x14ac:dyDescent="0.3">
      <c r="A46" s="10" t="s">
        <v>248</v>
      </c>
      <c r="B46" s="4">
        <v>42912</v>
      </c>
      <c r="C46" s="2">
        <v>1</v>
      </c>
      <c r="D46" s="5" t="s">
        <v>0</v>
      </c>
      <c r="E46" s="5" t="s">
        <v>59</v>
      </c>
      <c r="F46" s="52" t="s">
        <v>308</v>
      </c>
      <c r="G46" s="44" t="s">
        <v>131</v>
      </c>
      <c r="H46" s="6" t="s">
        <v>295</v>
      </c>
      <c r="J46" t="s">
        <v>605</v>
      </c>
      <c r="K46">
        <v>1</v>
      </c>
    </row>
    <row r="47" spans="1:11" ht="17.25" thickBot="1" x14ac:dyDescent="0.3">
      <c r="A47" s="10" t="s">
        <v>248</v>
      </c>
      <c r="B47" s="4">
        <v>42812</v>
      </c>
      <c r="C47" s="29">
        <v>2</v>
      </c>
      <c r="D47" s="13" t="s">
        <v>214</v>
      </c>
      <c r="E47" s="13" t="s">
        <v>219</v>
      </c>
      <c r="F47" s="52" t="s">
        <v>312</v>
      </c>
      <c r="G47" s="10" t="s">
        <v>234</v>
      </c>
      <c r="H47" s="6" t="s">
        <v>289</v>
      </c>
      <c r="J47" t="s">
        <v>607</v>
      </c>
      <c r="K47">
        <v>4</v>
      </c>
    </row>
    <row r="48" spans="1:11" ht="17.25" thickBot="1" x14ac:dyDescent="0.3">
      <c r="A48" s="10" t="s">
        <v>248</v>
      </c>
      <c r="B48" s="4">
        <v>42842</v>
      </c>
      <c r="C48" s="2">
        <v>3</v>
      </c>
      <c r="D48" s="5" t="s">
        <v>117</v>
      </c>
      <c r="E48" s="5" t="s">
        <v>16</v>
      </c>
      <c r="F48" s="52" t="s">
        <v>308</v>
      </c>
      <c r="G48" s="44" t="s">
        <v>85</v>
      </c>
      <c r="H48" s="6" t="s">
        <v>291</v>
      </c>
      <c r="J48" t="s">
        <v>606</v>
      </c>
      <c r="K48">
        <v>6</v>
      </c>
    </row>
    <row r="49" spans="1:11" ht="17.25" thickBot="1" x14ac:dyDescent="0.3">
      <c r="A49" s="10" t="s">
        <v>248</v>
      </c>
      <c r="B49" s="4">
        <v>42857</v>
      </c>
      <c r="C49" s="2">
        <v>1</v>
      </c>
      <c r="D49" s="5" t="s">
        <v>117</v>
      </c>
      <c r="E49" s="5" t="s">
        <v>16</v>
      </c>
      <c r="F49" s="52" t="s">
        <v>312</v>
      </c>
      <c r="G49" s="44" t="s">
        <v>85</v>
      </c>
      <c r="H49" s="6" t="s">
        <v>292</v>
      </c>
      <c r="J49" t="s">
        <v>560</v>
      </c>
      <c r="K49">
        <v>8</v>
      </c>
    </row>
    <row r="50" spans="1:11" ht="17.25" thickBot="1" x14ac:dyDescent="0.3">
      <c r="A50" s="10" t="s">
        <v>248</v>
      </c>
      <c r="B50" s="4">
        <v>42894</v>
      </c>
      <c r="C50" s="2">
        <v>5</v>
      </c>
      <c r="D50" s="5" t="s">
        <v>117</v>
      </c>
      <c r="E50" s="5" t="s">
        <v>16</v>
      </c>
      <c r="F50" s="52" t="s">
        <v>308</v>
      </c>
      <c r="G50" s="44" t="s">
        <v>85</v>
      </c>
      <c r="H50" s="6" t="s">
        <v>294</v>
      </c>
      <c r="J50" t="s">
        <v>562</v>
      </c>
      <c r="K50">
        <v>585</v>
      </c>
    </row>
    <row r="51" spans="1:11" ht="17.25" thickBot="1" x14ac:dyDescent="0.3">
      <c r="A51" s="10" t="s">
        <v>257</v>
      </c>
      <c r="B51" s="4">
        <v>42857</v>
      </c>
      <c r="C51" s="9">
        <v>1</v>
      </c>
      <c r="D51" s="13" t="s">
        <v>144</v>
      </c>
      <c r="E51" s="7" t="s">
        <v>12</v>
      </c>
      <c r="F51" s="52" t="s">
        <v>312</v>
      </c>
      <c r="G51" s="10"/>
      <c r="H51" s="6" t="s">
        <v>292</v>
      </c>
      <c r="J51" t="s">
        <v>563</v>
      </c>
      <c r="K51">
        <v>1</v>
      </c>
    </row>
    <row r="52" spans="1:11" ht="17.25" thickBot="1" x14ac:dyDescent="0.3">
      <c r="A52" s="10" t="s">
        <v>248</v>
      </c>
      <c r="B52" s="4">
        <v>42812</v>
      </c>
      <c r="C52" s="29">
        <v>3</v>
      </c>
      <c r="D52" s="13" t="s">
        <v>214</v>
      </c>
      <c r="E52" s="13" t="s">
        <v>217</v>
      </c>
      <c r="F52" s="52" t="s">
        <v>312</v>
      </c>
      <c r="G52" s="10"/>
      <c r="H52" s="6" t="s">
        <v>289</v>
      </c>
      <c r="J52" t="s">
        <v>609</v>
      </c>
      <c r="K52">
        <v>4</v>
      </c>
    </row>
    <row r="53" spans="1:11" ht="17.25" thickBot="1" x14ac:dyDescent="0.3">
      <c r="A53" s="10" t="s">
        <v>248</v>
      </c>
      <c r="B53" s="4">
        <v>42857</v>
      </c>
      <c r="C53" s="29">
        <v>2</v>
      </c>
      <c r="D53" s="13" t="s">
        <v>214</v>
      </c>
      <c r="E53" s="13" t="s">
        <v>217</v>
      </c>
      <c r="F53" s="52" t="s">
        <v>308</v>
      </c>
      <c r="G53" s="10"/>
      <c r="H53" s="6" t="s">
        <v>292</v>
      </c>
      <c r="J53" t="s">
        <v>653</v>
      </c>
      <c r="K53">
        <v>1</v>
      </c>
    </row>
    <row r="54" spans="1:11" ht="17.25" thickBot="1" x14ac:dyDescent="0.3">
      <c r="A54" s="10" t="s">
        <v>248</v>
      </c>
      <c r="B54" s="4">
        <v>42867</v>
      </c>
      <c r="C54" s="29">
        <v>4</v>
      </c>
      <c r="D54" s="13" t="s">
        <v>214</v>
      </c>
      <c r="E54" s="13" t="s">
        <v>217</v>
      </c>
      <c r="F54" s="52" t="s">
        <v>312</v>
      </c>
      <c r="G54" s="10"/>
      <c r="H54" s="6" t="s">
        <v>296</v>
      </c>
      <c r="J54" t="s">
        <v>611</v>
      </c>
      <c r="K54">
        <v>1</v>
      </c>
    </row>
    <row r="55" spans="1:11" ht="17.25" thickBot="1" x14ac:dyDescent="0.3">
      <c r="A55" s="10" t="s">
        <v>248</v>
      </c>
      <c r="B55" s="4">
        <v>42881</v>
      </c>
      <c r="C55" s="29">
        <v>1</v>
      </c>
      <c r="D55" s="13" t="s">
        <v>214</v>
      </c>
      <c r="E55" s="13" t="s">
        <v>217</v>
      </c>
      <c r="F55" s="52" t="s">
        <v>308</v>
      </c>
      <c r="G55" s="10"/>
      <c r="H55" s="6" t="s">
        <v>293</v>
      </c>
      <c r="J55" t="s">
        <v>672</v>
      </c>
      <c r="K55">
        <v>1</v>
      </c>
    </row>
    <row r="56" spans="1:11" ht="17.25" thickBot="1" x14ac:dyDescent="0.3">
      <c r="A56" s="10" t="s">
        <v>248</v>
      </c>
      <c r="B56" s="4">
        <v>42894</v>
      </c>
      <c r="C56" s="29">
        <v>1</v>
      </c>
      <c r="D56" s="13" t="s">
        <v>214</v>
      </c>
      <c r="E56" s="13" t="s">
        <v>217</v>
      </c>
      <c r="F56" s="52" t="s">
        <v>308</v>
      </c>
      <c r="G56" s="10"/>
      <c r="H56" s="6" t="s">
        <v>294</v>
      </c>
      <c r="J56" t="s">
        <v>566</v>
      </c>
      <c r="K56">
        <v>11</v>
      </c>
    </row>
    <row r="57" spans="1:11" ht="17.25" thickBot="1" x14ac:dyDescent="0.3">
      <c r="A57" s="10" t="s">
        <v>248</v>
      </c>
      <c r="B57" s="4">
        <v>42881</v>
      </c>
      <c r="C57" s="29">
        <v>1</v>
      </c>
      <c r="D57" s="13" t="s">
        <v>214</v>
      </c>
      <c r="E57" s="13" t="s">
        <v>241</v>
      </c>
      <c r="F57" s="52" t="s">
        <v>308</v>
      </c>
      <c r="G57" s="10"/>
      <c r="H57" s="6" t="s">
        <v>293</v>
      </c>
      <c r="J57" t="s">
        <v>568</v>
      </c>
      <c r="K57">
        <v>1</v>
      </c>
    </row>
    <row r="58" spans="1:11" ht="17.25" thickBot="1" x14ac:dyDescent="0.3">
      <c r="A58" s="10" t="s">
        <v>248</v>
      </c>
      <c r="B58" s="4">
        <v>42881</v>
      </c>
      <c r="C58" s="29">
        <v>1</v>
      </c>
      <c r="D58" s="13" t="s">
        <v>214</v>
      </c>
      <c r="E58" s="13" t="s">
        <v>242</v>
      </c>
      <c r="F58" s="52" t="s">
        <v>308</v>
      </c>
      <c r="G58" s="10"/>
      <c r="H58" s="6" t="s">
        <v>293</v>
      </c>
      <c r="J58" t="s">
        <v>673</v>
      </c>
      <c r="K58">
        <v>1</v>
      </c>
    </row>
    <row r="59" spans="1:11" ht="17.25" thickBot="1" x14ac:dyDescent="0.3">
      <c r="A59" s="10" t="s">
        <v>249</v>
      </c>
      <c r="B59" s="4">
        <v>42812</v>
      </c>
      <c r="C59" s="2">
        <v>1</v>
      </c>
      <c r="D59" s="5" t="s">
        <v>250</v>
      </c>
      <c r="E59" s="5" t="s">
        <v>251</v>
      </c>
      <c r="F59" s="52" t="s">
        <v>308</v>
      </c>
      <c r="G59" s="10"/>
      <c r="H59" s="6" t="s">
        <v>289</v>
      </c>
      <c r="J59" t="s">
        <v>674</v>
      </c>
      <c r="K59">
        <v>1</v>
      </c>
    </row>
    <row r="60" spans="1:11" ht="17.25" thickBot="1" x14ac:dyDescent="0.3">
      <c r="A60" s="10" t="s">
        <v>249</v>
      </c>
      <c r="B60" s="4">
        <v>42881</v>
      </c>
      <c r="C60" s="2">
        <v>1</v>
      </c>
      <c r="D60" s="5" t="s">
        <v>117</v>
      </c>
      <c r="E60" s="5" t="s">
        <v>54</v>
      </c>
      <c r="F60" s="52" t="s">
        <v>310</v>
      </c>
      <c r="G60" s="10"/>
      <c r="H60" s="6" t="s">
        <v>293</v>
      </c>
      <c r="J60" t="s">
        <v>569</v>
      </c>
      <c r="K60">
        <v>1</v>
      </c>
    </row>
    <row r="61" spans="1:11" ht="17.25" thickBot="1" x14ac:dyDescent="0.3">
      <c r="A61" s="10" t="s">
        <v>248</v>
      </c>
      <c r="B61" s="4">
        <v>42881</v>
      </c>
      <c r="C61" s="29">
        <v>3</v>
      </c>
      <c r="D61" s="13" t="s">
        <v>214</v>
      </c>
      <c r="E61" s="13" t="s">
        <v>243</v>
      </c>
      <c r="F61" s="52" t="s">
        <v>308</v>
      </c>
      <c r="G61" s="10"/>
      <c r="H61" s="6" t="s">
        <v>293</v>
      </c>
      <c r="J61" t="s">
        <v>642</v>
      </c>
      <c r="K61">
        <v>3</v>
      </c>
    </row>
    <row r="62" spans="1:11" ht="17.25" thickBot="1" x14ac:dyDescent="0.3">
      <c r="A62" s="10" t="s">
        <v>247</v>
      </c>
      <c r="B62" s="4">
        <v>42867</v>
      </c>
      <c r="C62" s="2">
        <v>1</v>
      </c>
      <c r="D62" s="5" t="s">
        <v>260</v>
      </c>
      <c r="E62" s="21"/>
      <c r="F62" s="52" t="s">
        <v>308</v>
      </c>
      <c r="G62" s="10"/>
      <c r="H62" s="6" t="s">
        <v>296</v>
      </c>
      <c r="J62" t="s">
        <v>675</v>
      </c>
      <c r="K62">
        <v>1</v>
      </c>
    </row>
    <row r="63" spans="1:11" ht="17.25" thickBot="1" x14ac:dyDescent="0.3">
      <c r="A63" s="10" t="s">
        <v>259</v>
      </c>
      <c r="B63" s="4">
        <v>42881</v>
      </c>
      <c r="C63" s="2">
        <v>4</v>
      </c>
      <c r="D63" s="5" t="s">
        <v>106</v>
      </c>
      <c r="E63" s="21" t="s">
        <v>264</v>
      </c>
      <c r="F63" s="52" t="s">
        <v>307</v>
      </c>
      <c r="G63" s="44" t="s">
        <v>83</v>
      </c>
      <c r="H63" s="6" t="s">
        <v>293</v>
      </c>
      <c r="J63" t="s">
        <v>599</v>
      </c>
      <c r="K63">
        <v>4</v>
      </c>
    </row>
    <row r="64" spans="1:11" ht="17.25" thickBot="1" x14ac:dyDescent="0.3">
      <c r="A64" s="10" t="s">
        <v>248</v>
      </c>
      <c r="B64" s="4">
        <v>42894</v>
      </c>
      <c r="C64" s="2">
        <v>1</v>
      </c>
      <c r="D64" s="5" t="s">
        <v>106</v>
      </c>
      <c r="E64" s="5" t="s">
        <v>200</v>
      </c>
      <c r="F64" s="52" t="s">
        <v>307</v>
      </c>
      <c r="G64" s="44" t="s">
        <v>83</v>
      </c>
      <c r="H64" s="6" t="s">
        <v>294</v>
      </c>
      <c r="J64" t="s">
        <v>602</v>
      </c>
      <c r="K64">
        <v>1</v>
      </c>
    </row>
    <row r="65" spans="1:25" ht="17.25" thickBot="1" x14ac:dyDescent="0.3">
      <c r="A65" s="10" t="s">
        <v>247</v>
      </c>
      <c r="B65" s="4">
        <v>42842</v>
      </c>
      <c r="C65" s="2">
        <v>5</v>
      </c>
      <c r="D65" s="5" t="s">
        <v>117</v>
      </c>
      <c r="E65" s="5" t="s">
        <v>26</v>
      </c>
      <c r="F65" s="52" t="s">
        <v>307</v>
      </c>
      <c r="G65" s="44" t="s">
        <v>212</v>
      </c>
      <c r="H65" s="6" t="s">
        <v>291</v>
      </c>
      <c r="J65" t="s">
        <v>576</v>
      </c>
      <c r="K65">
        <v>1</v>
      </c>
    </row>
    <row r="66" spans="1:25" ht="17.25" thickBot="1" x14ac:dyDescent="0.3">
      <c r="A66" s="10" t="s">
        <v>248</v>
      </c>
      <c r="B66" s="4">
        <v>42881</v>
      </c>
      <c r="C66" s="2">
        <v>1</v>
      </c>
      <c r="D66" s="5" t="s">
        <v>95</v>
      </c>
      <c r="E66" s="5" t="s">
        <v>31</v>
      </c>
      <c r="F66" s="52" t="s">
        <v>307</v>
      </c>
      <c r="G66" s="44" t="s">
        <v>130</v>
      </c>
      <c r="H66" s="6" t="s">
        <v>293</v>
      </c>
      <c r="J66" t="s">
        <v>555</v>
      </c>
      <c r="K66">
        <v>1</v>
      </c>
    </row>
    <row r="67" spans="1:25" ht="17.25" thickBot="1" x14ac:dyDescent="0.3">
      <c r="A67" s="10" t="s">
        <v>248</v>
      </c>
      <c r="B67" s="4">
        <v>42812</v>
      </c>
      <c r="C67" s="2">
        <v>1</v>
      </c>
      <c r="D67" s="5" t="s">
        <v>115</v>
      </c>
      <c r="E67" s="5" t="s">
        <v>30</v>
      </c>
      <c r="F67" s="52" t="s">
        <v>307</v>
      </c>
      <c r="G67" s="44" t="s">
        <v>123</v>
      </c>
      <c r="H67" s="6" t="s">
        <v>289</v>
      </c>
      <c r="J67" t="s">
        <v>676</v>
      </c>
      <c r="K67">
        <v>4</v>
      </c>
    </row>
    <row r="68" spans="1:25" ht="17.25" thickBot="1" x14ac:dyDescent="0.3">
      <c r="A68" s="10" t="s">
        <v>247</v>
      </c>
      <c r="B68" s="4">
        <v>42881</v>
      </c>
      <c r="C68" s="2">
        <v>6</v>
      </c>
      <c r="D68" s="5" t="s">
        <v>115</v>
      </c>
      <c r="E68" s="5" t="s">
        <v>30</v>
      </c>
      <c r="F68" s="52" t="s">
        <v>307</v>
      </c>
      <c r="G68" s="44" t="s">
        <v>123</v>
      </c>
      <c r="H68" s="6" t="s">
        <v>293</v>
      </c>
      <c r="J68" t="s">
        <v>577</v>
      </c>
      <c r="K68">
        <v>1</v>
      </c>
    </row>
    <row r="69" spans="1:25" ht="17.25" thickBot="1" x14ac:dyDescent="0.3">
      <c r="A69" s="10" t="s">
        <v>247</v>
      </c>
      <c r="B69" s="4">
        <v>42894</v>
      </c>
      <c r="C69" s="2">
        <v>1</v>
      </c>
      <c r="D69" s="5" t="s">
        <v>115</v>
      </c>
      <c r="E69" s="5" t="s">
        <v>30</v>
      </c>
      <c r="F69" s="52" t="s">
        <v>307</v>
      </c>
      <c r="G69" s="44" t="s">
        <v>123</v>
      </c>
      <c r="H69" s="6" t="s">
        <v>294</v>
      </c>
      <c r="J69" t="s">
        <v>677</v>
      </c>
      <c r="K69">
        <v>1</v>
      </c>
    </row>
    <row r="70" spans="1:25" ht="17.25" thickBot="1" x14ac:dyDescent="0.3">
      <c r="A70" s="10" t="s">
        <v>248</v>
      </c>
      <c r="B70" s="4">
        <v>42912</v>
      </c>
      <c r="C70" s="2">
        <v>18</v>
      </c>
      <c r="D70" s="5" t="s">
        <v>115</v>
      </c>
      <c r="E70" s="5" t="s">
        <v>30</v>
      </c>
      <c r="F70" s="52" t="s">
        <v>307</v>
      </c>
      <c r="G70" s="44" t="s">
        <v>123</v>
      </c>
      <c r="H70" s="6" t="s">
        <v>295</v>
      </c>
      <c r="J70" t="s">
        <v>613</v>
      </c>
      <c r="K70">
        <v>2</v>
      </c>
      <c r="S70" s="68">
        <f>SUM(V74:V132)</f>
        <v>0.45389708438623699</v>
      </c>
      <c r="T70" s="67" t="s">
        <v>515</v>
      </c>
      <c r="U70" s="67"/>
      <c r="V70" s="67"/>
    </row>
    <row r="71" spans="1:25" ht="17.25" thickBot="1" x14ac:dyDescent="0.3">
      <c r="A71" s="10" t="s">
        <v>247</v>
      </c>
      <c r="B71" s="4">
        <v>42867</v>
      </c>
      <c r="C71" s="2">
        <v>6</v>
      </c>
      <c r="D71" s="5" t="s">
        <v>115</v>
      </c>
      <c r="E71" s="5" t="s">
        <v>25</v>
      </c>
      <c r="F71" s="52" t="s">
        <v>307</v>
      </c>
      <c r="G71" s="44" t="s">
        <v>128</v>
      </c>
      <c r="H71" s="6" t="s">
        <v>296</v>
      </c>
      <c r="S71" s="68">
        <f>1-S70</f>
        <v>0.54610291561376301</v>
      </c>
      <c r="T71" s="67" t="s">
        <v>516</v>
      </c>
      <c r="U71" s="67"/>
      <c r="V71" s="67"/>
    </row>
    <row r="72" spans="1:25" ht="17.25" thickBot="1" x14ac:dyDescent="0.3">
      <c r="A72" s="10" t="s">
        <v>247</v>
      </c>
      <c r="B72" s="4">
        <v>42881</v>
      </c>
      <c r="C72" s="2">
        <v>8</v>
      </c>
      <c r="D72" s="5" t="s">
        <v>115</v>
      </c>
      <c r="E72" s="5" t="s">
        <v>25</v>
      </c>
      <c r="F72" s="52" t="s">
        <v>307</v>
      </c>
      <c r="G72" s="44" t="s">
        <v>128</v>
      </c>
      <c r="H72" s="6" t="s">
        <v>293</v>
      </c>
      <c r="J72" s="67" t="s">
        <v>682</v>
      </c>
      <c r="K72" s="67"/>
      <c r="L72" s="67"/>
      <c r="M72" s="67"/>
      <c r="N72" s="67"/>
      <c r="P72" s="67" t="s">
        <v>511</v>
      </c>
      <c r="Q72" s="67"/>
      <c r="R72" s="67">
        <f>SUM(N74:N132)</f>
        <v>-1.6756152056957045</v>
      </c>
      <c r="S72" s="67" t="s">
        <v>513</v>
      </c>
      <c r="T72" s="67"/>
      <c r="U72" s="67"/>
      <c r="V72" s="67"/>
      <c r="W72" s="67"/>
      <c r="X72" s="67"/>
      <c r="Y72" s="67"/>
    </row>
    <row r="73" spans="1:25" ht="17.25" thickBot="1" x14ac:dyDescent="0.3">
      <c r="A73" s="10" t="s">
        <v>247</v>
      </c>
      <c r="B73" s="4">
        <v>42894</v>
      </c>
      <c r="C73" s="2">
        <v>10</v>
      </c>
      <c r="D73" s="5" t="s">
        <v>115</v>
      </c>
      <c r="E73" s="5" t="s">
        <v>25</v>
      </c>
      <c r="F73" s="52" t="s">
        <v>307</v>
      </c>
      <c r="G73" s="44" t="s">
        <v>128</v>
      </c>
      <c r="H73" s="6" t="s">
        <v>294</v>
      </c>
      <c r="J73" s="67" t="s">
        <v>506</v>
      </c>
      <c r="K73" s="67" t="s">
        <v>507</v>
      </c>
      <c r="L73" s="67" t="s">
        <v>508</v>
      </c>
      <c r="M73" s="67" t="s">
        <v>509</v>
      </c>
      <c r="N73" s="67" t="s">
        <v>510</v>
      </c>
      <c r="P73" s="67" t="s">
        <v>512</v>
      </c>
      <c r="Q73" s="67"/>
      <c r="R73" s="67">
        <f>R72*(-1)</f>
        <v>1.6756152056957045</v>
      </c>
      <c r="S73" s="67" t="s">
        <v>506</v>
      </c>
      <c r="T73" s="67" t="s">
        <v>507</v>
      </c>
      <c r="U73" s="67" t="s">
        <v>508</v>
      </c>
      <c r="V73" s="67" t="s">
        <v>514</v>
      </c>
      <c r="W73" s="67"/>
      <c r="X73" s="67"/>
      <c r="Y73" s="67"/>
    </row>
    <row r="74" spans="1:25" ht="17.25" thickBot="1" x14ac:dyDescent="0.3">
      <c r="A74" s="10" t="s">
        <v>247</v>
      </c>
      <c r="B74" s="4">
        <v>42912</v>
      </c>
      <c r="C74" s="2">
        <v>3</v>
      </c>
      <c r="D74" s="5" t="s">
        <v>115</v>
      </c>
      <c r="E74" s="5" t="s">
        <v>25</v>
      </c>
      <c r="F74" s="52" t="s">
        <v>307</v>
      </c>
      <c r="G74" s="44" t="s">
        <v>128</v>
      </c>
      <c r="H74" s="6" t="s">
        <v>295</v>
      </c>
      <c r="J74" t="s">
        <v>572</v>
      </c>
      <c r="K74">
        <v>1</v>
      </c>
      <c r="L74" s="67">
        <f>K74/878</f>
        <v>1.1389521640091116E-3</v>
      </c>
      <c r="M74" s="67">
        <f>LN(L74)</f>
        <v>-6.7776465936351169</v>
      </c>
      <c r="N74" s="67">
        <f>L74*M74</f>
        <v>-7.7194152547096998E-3</v>
      </c>
      <c r="P74" t="s">
        <v>681</v>
      </c>
      <c r="Q74">
        <f>R73/LOG(J133)</f>
        <v>0.94621978272587282</v>
      </c>
      <c r="S74" t="s">
        <v>572</v>
      </c>
      <c r="T74">
        <v>1</v>
      </c>
      <c r="U74" s="68">
        <f>T74/878</f>
        <v>1.1389521640091116E-3</v>
      </c>
      <c r="V74" s="74">
        <f>U74*U74</f>
        <v>1.2972120319010382E-6</v>
      </c>
      <c r="W74" s="67"/>
      <c r="X74" s="67"/>
      <c r="Y74" s="67"/>
    </row>
    <row r="75" spans="1:25" ht="17.25" thickBot="1" x14ac:dyDescent="0.3">
      <c r="A75" s="10" t="s">
        <v>265</v>
      </c>
      <c r="B75" s="4">
        <v>42881</v>
      </c>
      <c r="C75" s="2">
        <v>1</v>
      </c>
      <c r="D75" s="5" t="s">
        <v>106</v>
      </c>
      <c r="E75" s="5" t="s">
        <v>266</v>
      </c>
      <c r="F75" s="52" t="s">
        <v>307</v>
      </c>
      <c r="G75" s="44" t="s">
        <v>240</v>
      </c>
      <c r="H75" s="6" t="s">
        <v>293</v>
      </c>
      <c r="J75" t="s">
        <v>529</v>
      </c>
      <c r="K75">
        <v>3</v>
      </c>
      <c r="L75" s="67">
        <f t="shared" ref="L75:L132" si="0">K75/878</f>
        <v>3.4168564920273349E-3</v>
      </c>
      <c r="M75" s="67">
        <f t="shared" ref="M75:M132" si="1">LN(L75)</f>
        <v>-5.6790343049670069</v>
      </c>
      <c r="N75" s="67">
        <f t="shared" ref="N75:N132" si="2">L75*M75</f>
        <v>-1.940444523337246E-2</v>
      </c>
      <c r="S75" t="s">
        <v>529</v>
      </c>
      <c r="T75">
        <v>3</v>
      </c>
      <c r="U75" s="68">
        <f t="shared" ref="U75:U132" si="3">T75/878</f>
        <v>3.4168564920273349E-3</v>
      </c>
      <c r="V75" s="74">
        <f t="shared" ref="V75:V132" si="4">U75*U75</f>
        <v>1.1674908287109345E-5</v>
      </c>
      <c r="W75" s="67"/>
      <c r="X75" s="67"/>
      <c r="Y75" s="67"/>
    </row>
    <row r="76" spans="1:25" ht="17.25" thickBot="1" x14ac:dyDescent="0.3">
      <c r="A76" s="10" t="s">
        <v>248</v>
      </c>
      <c r="B76" s="4">
        <v>42857</v>
      </c>
      <c r="C76" s="2">
        <v>1</v>
      </c>
      <c r="D76" s="5" t="s">
        <v>115</v>
      </c>
      <c r="E76" s="5" t="s">
        <v>47</v>
      </c>
      <c r="F76" s="52" t="s">
        <v>307</v>
      </c>
      <c r="G76" s="44" t="s">
        <v>176</v>
      </c>
      <c r="H76" s="6" t="s">
        <v>292</v>
      </c>
      <c r="J76" t="s">
        <v>530</v>
      </c>
      <c r="K76">
        <v>6</v>
      </c>
      <c r="L76" s="67">
        <f t="shared" si="0"/>
        <v>6.8337129840546698E-3</v>
      </c>
      <c r="M76" s="67">
        <f t="shared" si="1"/>
        <v>-4.9858871244070615</v>
      </c>
      <c r="N76" s="67">
        <f t="shared" si="2"/>
        <v>-3.4072121579091535E-2</v>
      </c>
      <c r="S76" t="s">
        <v>393</v>
      </c>
      <c r="T76">
        <v>6</v>
      </c>
      <c r="U76" s="68">
        <f t="shared" si="3"/>
        <v>6.8337129840546698E-3</v>
      </c>
      <c r="V76" s="74">
        <f t="shared" si="4"/>
        <v>4.669963314843738E-5</v>
      </c>
      <c r="W76" s="67"/>
      <c r="X76" s="67"/>
      <c r="Y76" s="67"/>
    </row>
    <row r="77" spans="1:25" ht="17.25" thickBot="1" x14ac:dyDescent="0.3">
      <c r="A77" s="10" t="s">
        <v>247</v>
      </c>
      <c r="B77" s="4">
        <v>42912</v>
      </c>
      <c r="C77" s="8">
        <v>1</v>
      </c>
      <c r="D77" s="5" t="s">
        <v>115</v>
      </c>
      <c r="E77" s="21" t="s">
        <v>47</v>
      </c>
      <c r="F77" s="52" t="s">
        <v>307</v>
      </c>
      <c r="G77" s="44" t="s">
        <v>176</v>
      </c>
      <c r="H77" s="6" t="s">
        <v>295</v>
      </c>
      <c r="J77" t="s">
        <v>656</v>
      </c>
      <c r="K77">
        <v>1</v>
      </c>
      <c r="L77" s="67">
        <f t="shared" si="0"/>
        <v>1.1389521640091116E-3</v>
      </c>
      <c r="M77" s="67">
        <f t="shared" si="1"/>
        <v>-6.7776465936351169</v>
      </c>
      <c r="N77" s="67">
        <f t="shared" si="2"/>
        <v>-7.7194152547096998E-3</v>
      </c>
      <c r="S77" t="s">
        <v>379</v>
      </c>
      <c r="T77">
        <v>1</v>
      </c>
      <c r="U77" s="68">
        <f t="shared" si="3"/>
        <v>1.1389521640091116E-3</v>
      </c>
      <c r="V77" s="74">
        <f t="shared" si="4"/>
        <v>1.2972120319010382E-6</v>
      </c>
      <c r="W77" s="67"/>
      <c r="X77" s="67"/>
      <c r="Y77" s="67"/>
    </row>
    <row r="78" spans="1:25" ht="17.25" thickBot="1" x14ac:dyDescent="0.3">
      <c r="A78" s="10" t="s">
        <v>248</v>
      </c>
      <c r="B78" s="4">
        <v>42857</v>
      </c>
      <c r="C78" s="8">
        <v>1</v>
      </c>
      <c r="D78" s="5" t="s">
        <v>258</v>
      </c>
      <c r="E78" s="21" t="s">
        <v>27</v>
      </c>
      <c r="F78" s="52" t="s">
        <v>307</v>
      </c>
      <c r="G78" s="44" t="s">
        <v>82</v>
      </c>
      <c r="H78" s="6" t="s">
        <v>292</v>
      </c>
      <c r="J78" t="s">
        <v>621</v>
      </c>
      <c r="K78">
        <v>5</v>
      </c>
      <c r="L78" s="67">
        <f t="shared" si="0"/>
        <v>5.6947608200455585E-3</v>
      </c>
      <c r="M78" s="67">
        <f t="shared" si="1"/>
        <v>-5.1682086812010164</v>
      </c>
      <c r="N78" s="67">
        <f t="shared" si="2"/>
        <v>-2.9431712307522874E-2</v>
      </c>
      <c r="S78" t="s">
        <v>419</v>
      </c>
      <c r="T78">
        <v>5</v>
      </c>
      <c r="U78" s="68">
        <f t="shared" si="3"/>
        <v>5.6947608200455585E-3</v>
      </c>
      <c r="V78" s="74">
        <f t="shared" si="4"/>
        <v>3.2430300797525959E-5</v>
      </c>
    </row>
    <row r="79" spans="1:25" ht="17.25" thickBot="1" x14ac:dyDescent="0.3">
      <c r="A79" s="10" t="s">
        <v>263</v>
      </c>
      <c r="B79" s="4">
        <v>42881</v>
      </c>
      <c r="C79" s="8">
        <v>7</v>
      </c>
      <c r="D79" s="5" t="s">
        <v>258</v>
      </c>
      <c r="E79" s="21" t="s">
        <v>27</v>
      </c>
      <c r="F79" s="52" t="s">
        <v>307</v>
      </c>
      <c r="G79" s="44" t="s">
        <v>82</v>
      </c>
      <c r="H79" s="6" t="s">
        <v>293</v>
      </c>
      <c r="J79" t="s">
        <v>657</v>
      </c>
      <c r="K79">
        <v>5</v>
      </c>
      <c r="L79" s="67">
        <f t="shared" si="0"/>
        <v>5.6947608200455585E-3</v>
      </c>
      <c r="M79" s="67">
        <f t="shared" si="1"/>
        <v>-5.1682086812010164</v>
      </c>
      <c r="N79" s="67">
        <f t="shared" si="2"/>
        <v>-2.9431712307522874E-2</v>
      </c>
      <c r="S79" t="s">
        <v>428</v>
      </c>
      <c r="T79">
        <v>5</v>
      </c>
      <c r="U79" s="68">
        <f t="shared" si="3"/>
        <v>5.6947608200455585E-3</v>
      </c>
      <c r="V79" s="74">
        <f t="shared" si="4"/>
        <v>3.2430300797525959E-5</v>
      </c>
    </row>
    <row r="80" spans="1:25" ht="17.25" thickBot="1" x14ac:dyDescent="0.3">
      <c r="A80" s="10" t="s">
        <v>244</v>
      </c>
      <c r="B80" s="4">
        <v>42812</v>
      </c>
      <c r="C80" s="8">
        <v>2</v>
      </c>
      <c r="D80" s="5" t="s">
        <v>115</v>
      </c>
      <c r="E80" s="21" t="s">
        <v>25</v>
      </c>
      <c r="F80" s="52" t="s">
        <v>307</v>
      </c>
      <c r="G80" s="44" t="s">
        <v>88</v>
      </c>
      <c r="H80" s="6" t="s">
        <v>289</v>
      </c>
      <c r="J80" t="s">
        <v>658</v>
      </c>
      <c r="K80">
        <v>1</v>
      </c>
      <c r="L80" s="67">
        <f t="shared" si="0"/>
        <v>1.1389521640091116E-3</v>
      </c>
      <c r="M80" s="67">
        <f t="shared" si="1"/>
        <v>-6.7776465936351169</v>
      </c>
      <c r="N80" s="67">
        <f t="shared" si="2"/>
        <v>-7.7194152547096998E-3</v>
      </c>
      <c r="S80" t="s">
        <v>425</v>
      </c>
      <c r="T80">
        <v>1</v>
      </c>
      <c r="U80" s="68">
        <f t="shared" si="3"/>
        <v>1.1389521640091116E-3</v>
      </c>
      <c r="V80" s="74">
        <f t="shared" si="4"/>
        <v>1.2972120319010382E-6</v>
      </c>
    </row>
    <row r="81" spans="1:22" ht="17.25" thickBot="1" x14ac:dyDescent="0.3">
      <c r="A81" s="10" t="s">
        <v>248</v>
      </c>
      <c r="B81" s="4">
        <v>42825</v>
      </c>
      <c r="C81" s="8">
        <v>1</v>
      </c>
      <c r="D81" s="5" t="s">
        <v>115</v>
      </c>
      <c r="E81" s="21" t="s">
        <v>25</v>
      </c>
      <c r="F81" s="52" t="s">
        <v>307</v>
      </c>
      <c r="G81" s="44" t="s">
        <v>88</v>
      </c>
      <c r="H81" s="6" t="s">
        <v>290</v>
      </c>
      <c r="J81" t="s">
        <v>537</v>
      </c>
      <c r="K81">
        <v>31</v>
      </c>
      <c r="L81" s="67">
        <f t="shared" si="0"/>
        <v>3.530751708428246E-2</v>
      </c>
      <c r="M81" s="67">
        <f t="shared" si="1"/>
        <v>-3.3436593891499706</v>
      </c>
      <c r="N81" s="67">
        <f t="shared" si="2"/>
        <v>-0.11805631100643404</v>
      </c>
      <c r="S81" t="s">
        <v>332</v>
      </c>
      <c r="T81">
        <v>31</v>
      </c>
      <c r="U81" s="68">
        <f t="shared" si="3"/>
        <v>3.530751708428246E-2</v>
      </c>
      <c r="V81" s="74">
        <f t="shared" si="4"/>
        <v>1.2466207626568979E-3</v>
      </c>
    </row>
    <row r="82" spans="1:22" ht="17.25" thickBot="1" x14ac:dyDescent="0.3">
      <c r="A82" s="10" t="s">
        <v>247</v>
      </c>
      <c r="B82" s="4">
        <v>42842</v>
      </c>
      <c r="C82" s="8">
        <v>1</v>
      </c>
      <c r="D82" s="5" t="s">
        <v>115</v>
      </c>
      <c r="E82" s="21" t="s">
        <v>25</v>
      </c>
      <c r="F82" s="52" t="s">
        <v>307</v>
      </c>
      <c r="G82" s="44" t="s">
        <v>88</v>
      </c>
      <c r="H82" s="6" t="s">
        <v>291</v>
      </c>
      <c r="J82" t="s">
        <v>659</v>
      </c>
      <c r="K82">
        <v>5</v>
      </c>
      <c r="L82" s="67">
        <f t="shared" si="0"/>
        <v>5.6947608200455585E-3</v>
      </c>
      <c r="M82" s="67">
        <f t="shared" si="1"/>
        <v>-5.1682086812010164</v>
      </c>
      <c r="N82" s="67">
        <f t="shared" si="2"/>
        <v>-2.9431712307522874E-2</v>
      </c>
      <c r="S82" t="s">
        <v>633</v>
      </c>
      <c r="T82">
        <v>5</v>
      </c>
      <c r="U82" s="68">
        <f t="shared" si="3"/>
        <v>5.6947608200455585E-3</v>
      </c>
      <c r="V82" s="74">
        <f t="shared" si="4"/>
        <v>3.2430300797525959E-5</v>
      </c>
    </row>
    <row r="83" spans="1:22" ht="17.25" thickBot="1" x14ac:dyDescent="0.3">
      <c r="A83" s="10" t="s">
        <v>259</v>
      </c>
      <c r="B83" s="4">
        <v>42867</v>
      </c>
      <c r="C83" s="8">
        <v>15</v>
      </c>
      <c r="D83" s="24" t="s">
        <v>115</v>
      </c>
      <c r="E83" s="21" t="s">
        <v>25</v>
      </c>
      <c r="F83" s="52" t="s">
        <v>307</v>
      </c>
      <c r="G83" s="44" t="s">
        <v>88</v>
      </c>
      <c r="H83" s="6" t="s">
        <v>296</v>
      </c>
      <c r="J83" t="s">
        <v>660</v>
      </c>
      <c r="K83">
        <v>1</v>
      </c>
      <c r="L83" s="67">
        <f t="shared" si="0"/>
        <v>1.1389521640091116E-3</v>
      </c>
      <c r="M83" s="67">
        <f t="shared" si="1"/>
        <v>-6.7776465936351169</v>
      </c>
      <c r="N83" s="67">
        <f t="shared" si="2"/>
        <v>-7.7194152547096998E-3</v>
      </c>
      <c r="S83" t="s">
        <v>321</v>
      </c>
      <c r="T83">
        <v>1</v>
      </c>
      <c r="U83" s="68">
        <f t="shared" si="3"/>
        <v>1.1389521640091116E-3</v>
      </c>
      <c r="V83" s="74">
        <f t="shared" si="4"/>
        <v>1.2972120319010382E-6</v>
      </c>
    </row>
    <row r="84" spans="1:22" ht="17.25" thickBot="1" x14ac:dyDescent="0.3">
      <c r="A84" s="10" t="s">
        <v>248</v>
      </c>
      <c r="B84" s="4">
        <v>42881</v>
      </c>
      <c r="C84" s="8">
        <v>4</v>
      </c>
      <c r="D84" s="24" t="s">
        <v>115</v>
      </c>
      <c r="E84" s="21" t="s">
        <v>25</v>
      </c>
      <c r="F84" s="52" t="s">
        <v>307</v>
      </c>
      <c r="G84" s="44" t="s">
        <v>88</v>
      </c>
      <c r="H84" s="6" t="s">
        <v>293</v>
      </c>
      <c r="J84" t="s">
        <v>661</v>
      </c>
      <c r="K84">
        <v>6</v>
      </c>
      <c r="L84" s="67">
        <f t="shared" si="0"/>
        <v>6.8337129840546698E-3</v>
      </c>
      <c r="M84" s="67">
        <f t="shared" si="1"/>
        <v>-4.9858871244070615</v>
      </c>
      <c r="N84" s="67">
        <f t="shared" si="2"/>
        <v>-3.4072121579091535E-2</v>
      </c>
      <c r="S84" t="s">
        <v>397</v>
      </c>
      <c r="T84">
        <v>6</v>
      </c>
      <c r="U84" s="68">
        <f t="shared" si="3"/>
        <v>6.8337129840546698E-3</v>
      </c>
      <c r="V84" s="74">
        <f t="shared" si="4"/>
        <v>4.669963314843738E-5</v>
      </c>
    </row>
    <row r="85" spans="1:22" ht="17.25" thickBot="1" x14ac:dyDescent="0.3">
      <c r="A85" s="10" t="s">
        <v>265</v>
      </c>
      <c r="B85" s="4">
        <v>42894</v>
      </c>
      <c r="C85" s="8">
        <v>38</v>
      </c>
      <c r="D85" s="24" t="s">
        <v>115</v>
      </c>
      <c r="E85" s="21" t="s">
        <v>25</v>
      </c>
      <c r="F85" s="52" t="s">
        <v>307</v>
      </c>
      <c r="G85" s="44" t="s">
        <v>88</v>
      </c>
      <c r="H85" s="6" t="s">
        <v>294</v>
      </c>
      <c r="J85" t="s">
        <v>662</v>
      </c>
      <c r="K85">
        <v>1</v>
      </c>
      <c r="L85" s="67">
        <f t="shared" si="0"/>
        <v>1.1389521640091116E-3</v>
      </c>
      <c r="M85" s="67">
        <f t="shared" si="1"/>
        <v>-6.7776465936351169</v>
      </c>
      <c r="N85" s="67">
        <f t="shared" si="2"/>
        <v>-7.7194152547096998E-3</v>
      </c>
      <c r="S85" t="s">
        <v>635</v>
      </c>
      <c r="T85">
        <v>1</v>
      </c>
      <c r="U85" s="68">
        <f t="shared" si="3"/>
        <v>1.1389521640091116E-3</v>
      </c>
      <c r="V85" s="74">
        <f t="shared" si="4"/>
        <v>1.2972120319010382E-6</v>
      </c>
    </row>
    <row r="86" spans="1:22" ht="17.25" thickBot="1" x14ac:dyDescent="0.3">
      <c r="A86" s="10" t="s">
        <v>265</v>
      </c>
      <c r="B86" s="4">
        <v>42912</v>
      </c>
      <c r="C86" s="8">
        <v>7</v>
      </c>
      <c r="D86" s="24" t="s">
        <v>115</v>
      </c>
      <c r="E86" s="21" t="s">
        <v>25</v>
      </c>
      <c r="F86" s="52" t="s">
        <v>307</v>
      </c>
      <c r="G86" s="44" t="s">
        <v>88</v>
      </c>
      <c r="H86" s="6" t="s">
        <v>295</v>
      </c>
      <c r="J86" t="s">
        <v>663</v>
      </c>
      <c r="K86">
        <v>1</v>
      </c>
      <c r="L86" s="67">
        <f t="shared" si="0"/>
        <v>1.1389521640091116E-3</v>
      </c>
      <c r="M86" s="67">
        <f t="shared" si="1"/>
        <v>-6.7776465936351169</v>
      </c>
      <c r="N86" s="67">
        <f t="shared" si="2"/>
        <v>-7.7194152547096998E-3</v>
      </c>
      <c r="S86" t="s">
        <v>423</v>
      </c>
      <c r="T86">
        <v>1</v>
      </c>
      <c r="U86" s="68">
        <f t="shared" si="3"/>
        <v>1.1389521640091116E-3</v>
      </c>
      <c r="V86" s="74">
        <f t="shared" si="4"/>
        <v>1.2972120319010382E-6</v>
      </c>
    </row>
    <row r="87" spans="1:22" ht="17.25" thickBot="1" x14ac:dyDescent="0.3">
      <c r="A87" s="10" t="s">
        <v>247</v>
      </c>
      <c r="B87" s="4">
        <v>42812</v>
      </c>
      <c r="C87" s="8">
        <v>4</v>
      </c>
      <c r="D87" s="24" t="s">
        <v>115</v>
      </c>
      <c r="E87" s="21" t="s">
        <v>51</v>
      </c>
      <c r="F87" s="52" t="s">
        <v>307</v>
      </c>
      <c r="G87" s="10"/>
      <c r="H87" s="6" t="s">
        <v>289</v>
      </c>
      <c r="J87" t="s">
        <v>664</v>
      </c>
      <c r="K87">
        <v>1</v>
      </c>
      <c r="L87" s="67">
        <f t="shared" si="0"/>
        <v>1.1389521640091116E-3</v>
      </c>
      <c r="M87" s="67">
        <f t="shared" si="1"/>
        <v>-6.7776465936351169</v>
      </c>
      <c r="N87" s="67">
        <f t="shared" si="2"/>
        <v>-7.7194152547096998E-3</v>
      </c>
      <c r="S87" t="s">
        <v>437</v>
      </c>
      <c r="T87">
        <v>1</v>
      </c>
      <c r="U87" s="68">
        <f t="shared" si="3"/>
        <v>1.1389521640091116E-3</v>
      </c>
      <c r="V87" s="74">
        <f t="shared" si="4"/>
        <v>1.2972120319010382E-6</v>
      </c>
    </row>
    <row r="88" spans="1:22" ht="17.25" thickBot="1" x14ac:dyDescent="0.3">
      <c r="A88" s="10" t="s">
        <v>247</v>
      </c>
      <c r="B88" s="4">
        <v>42842</v>
      </c>
      <c r="C88" s="8">
        <v>1</v>
      </c>
      <c r="D88" s="24" t="s">
        <v>108</v>
      </c>
      <c r="E88" s="21" t="s">
        <v>256</v>
      </c>
      <c r="F88" s="52" t="s">
        <v>309</v>
      </c>
      <c r="G88" s="10" t="s">
        <v>333</v>
      </c>
      <c r="H88" s="6" t="s">
        <v>291</v>
      </c>
      <c r="J88" t="s">
        <v>665</v>
      </c>
      <c r="K88">
        <v>26</v>
      </c>
      <c r="L88" s="67">
        <f t="shared" si="0"/>
        <v>2.9612756264236904E-2</v>
      </c>
      <c r="M88" s="67">
        <f t="shared" si="1"/>
        <v>-3.5195500556136348</v>
      </c>
      <c r="N88" s="67">
        <f t="shared" si="2"/>
        <v>-0.10422357795666801</v>
      </c>
      <c r="S88" t="s">
        <v>445</v>
      </c>
      <c r="T88">
        <v>26</v>
      </c>
      <c r="U88" s="68">
        <f t="shared" si="3"/>
        <v>2.9612756264236904E-2</v>
      </c>
      <c r="V88" s="74">
        <f t="shared" si="4"/>
        <v>8.76915333565102E-4</v>
      </c>
    </row>
    <row r="89" spans="1:22" ht="17.25" thickBot="1" x14ac:dyDescent="0.3">
      <c r="A89" s="10" t="s">
        <v>248</v>
      </c>
      <c r="B89" s="4">
        <v>42857</v>
      </c>
      <c r="C89" s="57">
        <v>1</v>
      </c>
      <c r="D89" s="45" t="s">
        <v>99</v>
      </c>
      <c r="E89" s="58" t="s">
        <v>11</v>
      </c>
      <c r="F89" s="52" t="s">
        <v>309</v>
      </c>
      <c r="G89" s="10" t="s">
        <v>329</v>
      </c>
      <c r="H89" s="6" t="s">
        <v>292</v>
      </c>
      <c r="J89" t="s">
        <v>543</v>
      </c>
      <c r="K89">
        <v>27</v>
      </c>
      <c r="L89" s="67">
        <f t="shared" si="0"/>
        <v>3.0751708428246014E-2</v>
      </c>
      <c r="M89" s="67">
        <f t="shared" si="1"/>
        <v>-3.4818097276307878</v>
      </c>
      <c r="N89" s="67">
        <f t="shared" si="2"/>
        <v>-0.10707159754673265</v>
      </c>
      <c r="S89" t="s">
        <v>442</v>
      </c>
      <c r="T89">
        <v>27</v>
      </c>
      <c r="U89" s="68">
        <f t="shared" si="3"/>
        <v>3.0751708428246014E-2</v>
      </c>
      <c r="V89" s="74">
        <f t="shared" si="4"/>
        <v>9.4566757125585693E-4</v>
      </c>
    </row>
    <row r="90" spans="1:22" ht="17.25" thickBot="1" x14ac:dyDescent="0.3">
      <c r="A90" s="10" t="s">
        <v>248</v>
      </c>
      <c r="B90" s="4">
        <v>42812</v>
      </c>
      <c r="C90" s="12">
        <v>2</v>
      </c>
      <c r="D90" s="24" t="s">
        <v>0</v>
      </c>
      <c r="E90" s="22" t="s">
        <v>330</v>
      </c>
      <c r="F90" s="52" t="s">
        <v>309</v>
      </c>
      <c r="G90" s="10" t="s">
        <v>329</v>
      </c>
      <c r="H90" s="6" t="s">
        <v>289</v>
      </c>
      <c r="J90" t="s">
        <v>591</v>
      </c>
      <c r="K90">
        <v>5</v>
      </c>
      <c r="L90" s="67">
        <f t="shared" si="0"/>
        <v>5.6947608200455585E-3</v>
      </c>
      <c r="M90" s="67">
        <f t="shared" si="1"/>
        <v>-5.1682086812010164</v>
      </c>
      <c r="N90" s="67">
        <f t="shared" si="2"/>
        <v>-2.9431712307522874E-2</v>
      </c>
      <c r="S90" t="s">
        <v>591</v>
      </c>
      <c r="T90">
        <v>5</v>
      </c>
      <c r="U90" s="68">
        <f t="shared" si="3"/>
        <v>5.6947608200455585E-3</v>
      </c>
      <c r="V90" s="74">
        <f t="shared" si="4"/>
        <v>3.2430300797525959E-5</v>
      </c>
    </row>
    <row r="91" spans="1:22" ht="17.25" thickBot="1" x14ac:dyDescent="0.3">
      <c r="A91" s="10" t="s">
        <v>248</v>
      </c>
      <c r="B91" s="4">
        <v>42881</v>
      </c>
      <c r="C91" s="8">
        <v>1</v>
      </c>
      <c r="D91" s="24" t="s">
        <v>108</v>
      </c>
      <c r="E91" s="21" t="s">
        <v>35</v>
      </c>
      <c r="F91" s="52" t="s">
        <v>309</v>
      </c>
      <c r="G91" s="10" t="s">
        <v>327</v>
      </c>
      <c r="H91" s="6" t="s">
        <v>293</v>
      </c>
      <c r="J91" t="s">
        <v>666</v>
      </c>
      <c r="K91">
        <v>1</v>
      </c>
      <c r="L91" s="67">
        <f t="shared" si="0"/>
        <v>1.1389521640091116E-3</v>
      </c>
      <c r="M91" s="67">
        <f t="shared" si="1"/>
        <v>-6.7776465936351169</v>
      </c>
      <c r="N91" s="67">
        <f t="shared" si="2"/>
        <v>-7.7194152547096998E-3</v>
      </c>
      <c r="S91" t="s">
        <v>438</v>
      </c>
      <c r="T91">
        <v>1</v>
      </c>
      <c r="U91" s="68">
        <f t="shared" si="3"/>
        <v>1.1389521640091116E-3</v>
      </c>
      <c r="V91" s="74">
        <f t="shared" si="4"/>
        <v>1.2972120319010382E-6</v>
      </c>
    </row>
    <row r="92" spans="1:22" ht="17.25" thickBot="1" x14ac:dyDescent="0.3">
      <c r="A92" s="10" t="s">
        <v>249</v>
      </c>
      <c r="B92" s="4">
        <v>42881</v>
      </c>
      <c r="C92" s="8">
        <v>1</v>
      </c>
      <c r="D92" s="24" t="s">
        <v>108</v>
      </c>
      <c r="E92" s="21" t="s">
        <v>45</v>
      </c>
      <c r="F92" s="52" t="s">
        <v>309</v>
      </c>
      <c r="G92" s="44" t="s">
        <v>87</v>
      </c>
      <c r="H92" s="6" t="s">
        <v>293</v>
      </c>
      <c r="J92" t="s">
        <v>667</v>
      </c>
      <c r="K92">
        <v>4</v>
      </c>
      <c r="L92" s="67">
        <f t="shared" si="0"/>
        <v>4.5558086560364463E-3</v>
      </c>
      <c r="M92" s="67">
        <f t="shared" si="1"/>
        <v>-5.3913522325152261</v>
      </c>
      <c r="N92" s="67">
        <f t="shared" si="2"/>
        <v>-2.4561969168634287E-2</v>
      </c>
      <c r="S92" t="s">
        <v>432</v>
      </c>
      <c r="T92">
        <v>4</v>
      </c>
      <c r="U92" s="68">
        <f t="shared" si="3"/>
        <v>4.5558086560364463E-3</v>
      </c>
      <c r="V92" s="74">
        <f t="shared" si="4"/>
        <v>2.0755392510416612E-5</v>
      </c>
    </row>
    <row r="93" spans="1:22" ht="17.25" thickBot="1" x14ac:dyDescent="0.3">
      <c r="A93" s="10" t="s">
        <v>248</v>
      </c>
      <c r="B93" s="4">
        <v>42912</v>
      </c>
      <c r="C93" s="12">
        <v>1</v>
      </c>
      <c r="D93" s="24" t="s">
        <v>108</v>
      </c>
      <c r="E93" s="22" t="s">
        <v>32</v>
      </c>
      <c r="F93" s="52" t="s">
        <v>309</v>
      </c>
      <c r="G93" s="56" t="s">
        <v>323</v>
      </c>
      <c r="H93" s="6" t="s">
        <v>295</v>
      </c>
      <c r="J93" t="s">
        <v>668</v>
      </c>
      <c r="K93">
        <v>2</v>
      </c>
      <c r="L93" s="67">
        <f t="shared" si="0"/>
        <v>2.2779043280182231E-3</v>
      </c>
      <c r="M93" s="67">
        <f t="shared" si="1"/>
        <v>-6.0844994130751715</v>
      </c>
      <c r="N93" s="67">
        <f t="shared" si="2"/>
        <v>-1.3859907546868272E-2</v>
      </c>
      <c r="S93" t="s">
        <v>390</v>
      </c>
      <c r="T93">
        <v>2</v>
      </c>
      <c r="U93" s="68">
        <f t="shared" si="3"/>
        <v>2.2779043280182231E-3</v>
      </c>
      <c r="V93" s="74">
        <f t="shared" si="4"/>
        <v>5.188848127604153E-6</v>
      </c>
    </row>
    <row r="94" spans="1:22" ht="17.25" thickBot="1" x14ac:dyDescent="0.3">
      <c r="A94" s="10" t="s">
        <v>247</v>
      </c>
      <c r="B94" s="4">
        <v>42867</v>
      </c>
      <c r="C94" s="8">
        <v>1</v>
      </c>
      <c r="D94" s="24" t="s">
        <v>108</v>
      </c>
      <c r="E94" s="21" t="s">
        <v>44</v>
      </c>
      <c r="F94" s="52" t="s">
        <v>309</v>
      </c>
      <c r="G94" s="44" t="s">
        <v>129</v>
      </c>
      <c r="H94" s="6" t="s">
        <v>296</v>
      </c>
      <c r="J94" t="s">
        <v>669</v>
      </c>
      <c r="K94">
        <v>1</v>
      </c>
      <c r="L94" s="67">
        <f t="shared" si="0"/>
        <v>1.1389521640091116E-3</v>
      </c>
      <c r="M94" s="67">
        <f t="shared" si="1"/>
        <v>-6.7776465936351169</v>
      </c>
      <c r="N94" s="67">
        <f t="shared" si="2"/>
        <v>-7.7194152547096998E-3</v>
      </c>
      <c r="S94" t="s">
        <v>669</v>
      </c>
      <c r="T94">
        <v>1</v>
      </c>
      <c r="U94" s="68">
        <f t="shared" si="3"/>
        <v>1.1389521640091116E-3</v>
      </c>
      <c r="V94" s="74">
        <f t="shared" si="4"/>
        <v>1.2972120319010382E-6</v>
      </c>
    </row>
    <row r="95" spans="1:22" ht="17.25" thickBot="1" x14ac:dyDescent="0.3">
      <c r="A95" s="10" t="s">
        <v>248</v>
      </c>
      <c r="B95" s="4">
        <v>42881</v>
      </c>
      <c r="C95" s="8">
        <v>1</v>
      </c>
      <c r="D95" s="24" t="s">
        <v>108</v>
      </c>
      <c r="E95" s="21" t="s">
        <v>62</v>
      </c>
      <c r="F95" s="52" t="s">
        <v>309</v>
      </c>
      <c r="G95" s="10"/>
      <c r="H95" s="6" t="s">
        <v>293</v>
      </c>
      <c r="J95" t="s">
        <v>624</v>
      </c>
      <c r="K95">
        <v>1</v>
      </c>
      <c r="L95" s="67">
        <f t="shared" si="0"/>
        <v>1.1389521640091116E-3</v>
      </c>
      <c r="M95" s="67">
        <f t="shared" si="1"/>
        <v>-6.7776465936351169</v>
      </c>
      <c r="N95" s="67">
        <f t="shared" si="2"/>
        <v>-7.7194152547096998E-3</v>
      </c>
      <c r="S95" t="s">
        <v>383</v>
      </c>
      <c r="T95">
        <v>1</v>
      </c>
      <c r="U95" s="68">
        <f t="shared" si="3"/>
        <v>1.1389521640091116E-3</v>
      </c>
      <c r="V95" s="74">
        <f t="shared" si="4"/>
        <v>1.2972120319010382E-6</v>
      </c>
    </row>
    <row r="96" spans="1:22" ht="17.25" thickBot="1" x14ac:dyDescent="0.3">
      <c r="A96" s="10" t="s">
        <v>249</v>
      </c>
      <c r="B96" s="4">
        <v>42812</v>
      </c>
      <c r="C96" s="8">
        <v>1</v>
      </c>
      <c r="D96" s="24" t="s">
        <v>0</v>
      </c>
      <c r="E96" s="21" t="s">
        <v>253</v>
      </c>
      <c r="F96" s="52" t="s">
        <v>309</v>
      </c>
      <c r="G96" s="10"/>
      <c r="H96" s="6" t="s">
        <v>289</v>
      </c>
      <c r="J96" t="s">
        <v>596</v>
      </c>
      <c r="K96">
        <v>2</v>
      </c>
      <c r="L96" s="67">
        <f t="shared" si="0"/>
        <v>2.2779043280182231E-3</v>
      </c>
      <c r="M96" s="67">
        <f t="shared" si="1"/>
        <v>-6.0844994130751715</v>
      </c>
      <c r="N96" s="67">
        <f t="shared" si="2"/>
        <v>-1.3859907546868272E-2</v>
      </c>
      <c r="S96" t="s">
        <v>596</v>
      </c>
      <c r="T96">
        <v>2</v>
      </c>
      <c r="U96" s="68">
        <f t="shared" si="3"/>
        <v>2.2779043280182231E-3</v>
      </c>
      <c r="V96" s="74">
        <f t="shared" si="4"/>
        <v>5.188848127604153E-6</v>
      </c>
    </row>
    <row r="97" spans="1:22" ht="17.25" thickBot="1" x14ac:dyDescent="0.3">
      <c r="A97" s="10" t="s">
        <v>248</v>
      </c>
      <c r="B97" s="4">
        <v>42881</v>
      </c>
      <c r="C97" s="8">
        <v>1</v>
      </c>
      <c r="D97" s="24" t="s">
        <v>108</v>
      </c>
      <c r="E97" s="21" t="s">
        <v>43</v>
      </c>
      <c r="F97" s="52" t="s">
        <v>309</v>
      </c>
      <c r="G97" s="10"/>
      <c r="H97" s="6" t="s">
        <v>293</v>
      </c>
      <c r="J97" t="s">
        <v>548</v>
      </c>
      <c r="K97">
        <v>1</v>
      </c>
      <c r="L97" s="67">
        <f t="shared" si="0"/>
        <v>1.1389521640091116E-3</v>
      </c>
      <c r="M97" s="67">
        <f t="shared" si="1"/>
        <v>-6.7776465936351169</v>
      </c>
      <c r="N97" s="67">
        <f t="shared" si="2"/>
        <v>-7.7194152547096998E-3</v>
      </c>
      <c r="S97" t="s">
        <v>420</v>
      </c>
      <c r="T97">
        <v>1</v>
      </c>
      <c r="U97" s="68">
        <f t="shared" si="3"/>
        <v>1.1389521640091116E-3</v>
      </c>
      <c r="V97" s="74">
        <f t="shared" si="4"/>
        <v>1.2972120319010382E-6</v>
      </c>
    </row>
    <row r="98" spans="1:22" ht="17.25" thickBot="1" x14ac:dyDescent="0.3">
      <c r="A98" s="10" t="s">
        <v>248</v>
      </c>
      <c r="B98" s="4">
        <v>42881</v>
      </c>
      <c r="C98" s="8">
        <v>1</v>
      </c>
      <c r="D98" s="24" t="s">
        <v>95</v>
      </c>
      <c r="E98" s="21" t="s">
        <v>262</v>
      </c>
      <c r="F98" s="54" t="s">
        <v>311</v>
      </c>
      <c r="G98" s="44" t="s">
        <v>239</v>
      </c>
      <c r="H98" s="6" t="s">
        <v>293</v>
      </c>
      <c r="J98" t="s">
        <v>670</v>
      </c>
      <c r="K98">
        <v>2</v>
      </c>
      <c r="L98" s="67">
        <f t="shared" si="0"/>
        <v>2.2779043280182231E-3</v>
      </c>
      <c r="M98" s="67">
        <f t="shared" si="1"/>
        <v>-6.0844994130751715</v>
      </c>
      <c r="N98" s="67">
        <f t="shared" si="2"/>
        <v>-1.3859907546868272E-2</v>
      </c>
      <c r="S98" t="s">
        <v>446</v>
      </c>
      <c r="T98">
        <v>2</v>
      </c>
      <c r="U98" s="68">
        <f t="shared" si="3"/>
        <v>2.2779043280182231E-3</v>
      </c>
      <c r="V98" s="74">
        <f t="shared" si="4"/>
        <v>5.188848127604153E-6</v>
      </c>
    </row>
    <row r="99" spans="1:22" ht="17.25" thickBot="1" x14ac:dyDescent="0.3">
      <c r="A99" s="10" t="s">
        <v>244</v>
      </c>
      <c r="B99" s="4">
        <v>42812</v>
      </c>
      <c r="C99" s="8">
        <v>1</v>
      </c>
      <c r="D99" s="24" t="s">
        <v>115</v>
      </c>
      <c r="E99" s="21" t="s">
        <v>245</v>
      </c>
      <c r="F99" s="54" t="s">
        <v>311</v>
      </c>
      <c r="G99" s="44" t="s">
        <v>237</v>
      </c>
      <c r="H99" s="6" t="s">
        <v>289</v>
      </c>
      <c r="J99" t="s">
        <v>671</v>
      </c>
      <c r="K99">
        <v>1</v>
      </c>
      <c r="L99" s="67">
        <f t="shared" si="0"/>
        <v>1.1389521640091116E-3</v>
      </c>
      <c r="M99" s="67">
        <f t="shared" si="1"/>
        <v>-6.7776465936351169</v>
      </c>
      <c r="N99" s="67">
        <f t="shared" si="2"/>
        <v>-7.7194152547096998E-3</v>
      </c>
      <c r="S99" t="s">
        <v>671</v>
      </c>
      <c r="T99">
        <v>1</v>
      </c>
      <c r="U99" s="68">
        <f t="shared" si="3"/>
        <v>1.1389521640091116E-3</v>
      </c>
      <c r="V99" s="74">
        <f t="shared" si="4"/>
        <v>1.2972120319010382E-6</v>
      </c>
    </row>
    <row r="100" spans="1:22" ht="17.25" thickBot="1" x14ac:dyDescent="0.3">
      <c r="A100" s="10" t="s">
        <v>265</v>
      </c>
      <c r="B100" s="4">
        <v>42912</v>
      </c>
      <c r="C100" s="8">
        <v>1</v>
      </c>
      <c r="D100" s="24" t="s">
        <v>115</v>
      </c>
      <c r="E100" s="21" t="s">
        <v>267</v>
      </c>
      <c r="F100" s="54" t="s">
        <v>311</v>
      </c>
      <c r="G100" s="44" t="s">
        <v>188</v>
      </c>
      <c r="H100" s="6" t="s">
        <v>295</v>
      </c>
      <c r="J100" t="s">
        <v>597</v>
      </c>
      <c r="K100">
        <v>8</v>
      </c>
      <c r="L100" s="67">
        <f t="shared" si="0"/>
        <v>9.1116173120728925E-3</v>
      </c>
      <c r="M100" s="67">
        <f t="shared" si="1"/>
        <v>-4.6982050519552807</v>
      </c>
      <c r="N100" s="67">
        <f t="shared" si="2"/>
        <v>-4.2808246487064057E-2</v>
      </c>
      <c r="S100" t="s">
        <v>451</v>
      </c>
      <c r="T100">
        <v>8</v>
      </c>
      <c r="U100" s="68">
        <f t="shared" si="3"/>
        <v>9.1116173120728925E-3</v>
      </c>
      <c r="V100" s="74">
        <f t="shared" si="4"/>
        <v>8.3021570041666448E-5</v>
      </c>
    </row>
    <row r="101" spans="1:22" ht="17.25" thickBot="1" x14ac:dyDescent="0.3">
      <c r="A101" s="10" t="s">
        <v>248</v>
      </c>
      <c r="B101" s="4">
        <v>42857</v>
      </c>
      <c r="C101" s="8">
        <v>3</v>
      </c>
      <c r="D101" s="24" t="s">
        <v>117</v>
      </c>
      <c r="E101" s="21" t="s">
        <v>28</v>
      </c>
      <c r="F101" s="54" t="s">
        <v>311</v>
      </c>
      <c r="G101" s="44" t="s">
        <v>133</v>
      </c>
      <c r="H101" s="6" t="s">
        <v>292</v>
      </c>
      <c r="J101" t="s">
        <v>552</v>
      </c>
      <c r="K101">
        <v>68</v>
      </c>
      <c r="L101" s="67">
        <f t="shared" si="0"/>
        <v>7.7448747152619596E-2</v>
      </c>
      <c r="M101" s="67">
        <f t="shared" si="1"/>
        <v>-2.5581388884590099</v>
      </c>
      <c r="N101" s="67">
        <f t="shared" si="2"/>
        <v>-0.1981246519535452</v>
      </c>
      <c r="S101" t="s">
        <v>443</v>
      </c>
      <c r="T101">
        <v>68</v>
      </c>
      <c r="U101" s="68">
        <f t="shared" si="3"/>
        <v>7.7448747152619596E-2</v>
      </c>
      <c r="V101" s="74">
        <f t="shared" si="4"/>
        <v>5.998308435510402E-3</v>
      </c>
    </row>
    <row r="102" spans="1:22" ht="17.25" thickBot="1" x14ac:dyDescent="0.3">
      <c r="A102" s="10" t="s">
        <v>247</v>
      </c>
      <c r="B102" s="4">
        <v>42867</v>
      </c>
      <c r="C102" s="8">
        <v>1</v>
      </c>
      <c r="D102" s="24" t="s">
        <v>117</v>
      </c>
      <c r="E102" s="21" t="s">
        <v>28</v>
      </c>
      <c r="F102" s="54" t="s">
        <v>311</v>
      </c>
      <c r="G102" s="44" t="s">
        <v>133</v>
      </c>
      <c r="H102" s="6" t="s">
        <v>296</v>
      </c>
      <c r="J102" t="s">
        <v>598</v>
      </c>
      <c r="K102">
        <v>9</v>
      </c>
      <c r="L102" s="67">
        <f t="shared" si="0"/>
        <v>1.0250569476082005E-2</v>
      </c>
      <c r="M102" s="67">
        <f t="shared" si="1"/>
        <v>-4.5804220162988969</v>
      </c>
      <c r="N102" s="67">
        <f t="shared" si="2"/>
        <v>-4.6951934107847461E-2</v>
      </c>
      <c r="S102" t="s">
        <v>433</v>
      </c>
      <c r="T102">
        <v>9</v>
      </c>
      <c r="U102" s="68">
        <f t="shared" si="3"/>
        <v>1.0250569476082005E-2</v>
      </c>
      <c r="V102" s="74">
        <f t="shared" si="4"/>
        <v>1.050741745839841E-4</v>
      </c>
    </row>
    <row r="103" spans="1:22" ht="17.25" thickBot="1" x14ac:dyDescent="0.3">
      <c r="A103" s="10" t="s">
        <v>244</v>
      </c>
      <c r="B103" s="4">
        <v>42812</v>
      </c>
      <c r="C103" s="8">
        <v>4</v>
      </c>
      <c r="D103" s="24" t="s">
        <v>115</v>
      </c>
      <c r="E103" s="21" t="s">
        <v>246</v>
      </c>
      <c r="F103" s="54" t="s">
        <v>311</v>
      </c>
      <c r="G103" s="10"/>
      <c r="H103" s="6" t="s">
        <v>289</v>
      </c>
      <c r="J103" t="s">
        <v>554</v>
      </c>
      <c r="K103">
        <v>1</v>
      </c>
      <c r="L103" s="67">
        <f t="shared" si="0"/>
        <v>1.1389521640091116E-3</v>
      </c>
      <c r="M103" s="67">
        <f t="shared" si="1"/>
        <v>-6.7776465936351169</v>
      </c>
      <c r="N103" s="67">
        <f t="shared" si="2"/>
        <v>-7.7194152547096998E-3</v>
      </c>
      <c r="S103" t="s">
        <v>382</v>
      </c>
      <c r="T103">
        <v>1</v>
      </c>
      <c r="U103" s="68">
        <f t="shared" si="3"/>
        <v>1.1389521640091116E-3</v>
      </c>
      <c r="V103" s="74">
        <f t="shared" si="4"/>
        <v>1.2972120319010382E-6</v>
      </c>
    </row>
    <row r="104" spans="1:22" ht="17.25" thickBot="1" x14ac:dyDescent="0.3">
      <c r="A104" s="10" t="s">
        <v>249</v>
      </c>
      <c r="B104" s="4">
        <v>42881</v>
      </c>
      <c r="C104" s="8">
        <v>1</v>
      </c>
      <c r="D104" s="24" t="s">
        <v>117</v>
      </c>
      <c r="E104" s="21" t="s">
        <v>28</v>
      </c>
      <c r="F104" s="52" t="s">
        <v>315</v>
      </c>
      <c r="G104" s="10"/>
      <c r="H104" s="6" t="s">
        <v>293</v>
      </c>
      <c r="J104" t="s">
        <v>603</v>
      </c>
      <c r="K104">
        <v>2</v>
      </c>
      <c r="L104" s="67">
        <f t="shared" si="0"/>
        <v>2.2779043280182231E-3</v>
      </c>
      <c r="M104" s="67">
        <f t="shared" si="1"/>
        <v>-6.0844994130751715</v>
      </c>
      <c r="N104" s="67">
        <f t="shared" si="2"/>
        <v>-1.3859907546868272E-2</v>
      </c>
      <c r="S104" t="s">
        <v>603</v>
      </c>
      <c r="T104">
        <v>2</v>
      </c>
      <c r="U104" s="68">
        <f t="shared" si="3"/>
        <v>2.2779043280182231E-3</v>
      </c>
      <c r="V104" s="74">
        <f t="shared" si="4"/>
        <v>5.188848127604153E-6</v>
      </c>
    </row>
    <row r="105" spans="1:22" ht="17.25" thickBot="1" x14ac:dyDescent="0.3">
      <c r="A105" s="10" t="s">
        <v>248</v>
      </c>
      <c r="B105" s="4">
        <v>42881</v>
      </c>
      <c r="C105" s="8">
        <v>1</v>
      </c>
      <c r="D105" s="24" t="s">
        <v>95</v>
      </c>
      <c r="E105" s="21" t="s">
        <v>70</v>
      </c>
      <c r="F105" s="54" t="s">
        <v>311</v>
      </c>
      <c r="G105" s="10"/>
      <c r="H105" s="6" t="s">
        <v>293</v>
      </c>
      <c r="J105" t="s">
        <v>640</v>
      </c>
      <c r="K105">
        <v>1</v>
      </c>
      <c r="L105" s="67">
        <f t="shared" si="0"/>
        <v>1.1389521640091116E-3</v>
      </c>
      <c r="M105" s="67">
        <f t="shared" si="1"/>
        <v>-6.7776465936351169</v>
      </c>
      <c r="N105" s="67">
        <f t="shared" si="2"/>
        <v>-7.7194152547096998E-3</v>
      </c>
      <c r="S105" t="s">
        <v>640</v>
      </c>
      <c r="T105">
        <v>1</v>
      </c>
      <c r="U105" s="68">
        <f t="shared" si="3"/>
        <v>1.1389521640091116E-3</v>
      </c>
      <c r="V105" s="74">
        <f t="shared" si="4"/>
        <v>1.2972120319010382E-6</v>
      </c>
    </row>
    <row r="106" spans="1:22" x14ac:dyDescent="0.25">
      <c r="A106" s="10" t="s">
        <v>248</v>
      </c>
      <c r="B106" s="11">
        <v>42812</v>
      </c>
      <c r="C106" s="8">
        <v>1</v>
      </c>
      <c r="D106" s="24" t="s">
        <v>0</v>
      </c>
      <c r="E106" s="21" t="s">
        <v>255</v>
      </c>
      <c r="F106" s="54" t="s">
        <v>311</v>
      </c>
      <c r="G106" s="10"/>
      <c r="H106" s="6" t="s">
        <v>289</v>
      </c>
      <c r="J106" t="s">
        <v>557</v>
      </c>
      <c r="K106">
        <v>1</v>
      </c>
      <c r="L106" s="67">
        <f t="shared" si="0"/>
        <v>1.1389521640091116E-3</v>
      </c>
      <c r="M106" s="67">
        <f t="shared" si="1"/>
        <v>-6.7776465936351169</v>
      </c>
      <c r="N106" s="67">
        <f t="shared" si="2"/>
        <v>-7.7194152547096998E-3</v>
      </c>
      <c r="S106" t="s">
        <v>403</v>
      </c>
      <c r="T106">
        <v>1</v>
      </c>
      <c r="U106" s="68">
        <f t="shared" si="3"/>
        <v>1.1389521640091116E-3</v>
      </c>
      <c r="V106" s="74">
        <f t="shared" si="4"/>
        <v>1.2972120319010382E-6</v>
      </c>
    </row>
    <row r="107" spans="1:22" x14ac:dyDescent="0.25">
      <c r="A107" s="10" t="s">
        <v>263</v>
      </c>
      <c r="B107" s="11">
        <v>42881</v>
      </c>
      <c r="C107" s="12">
        <v>1</v>
      </c>
      <c r="D107" s="24" t="s">
        <v>0</v>
      </c>
      <c r="E107" s="22" t="s">
        <v>255</v>
      </c>
      <c r="F107" s="54" t="s">
        <v>311</v>
      </c>
      <c r="G107" s="10"/>
      <c r="H107" s="6" t="s">
        <v>293</v>
      </c>
      <c r="J107" t="s">
        <v>558</v>
      </c>
      <c r="K107">
        <v>1</v>
      </c>
      <c r="L107" s="67">
        <f t="shared" si="0"/>
        <v>1.1389521640091116E-3</v>
      </c>
      <c r="M107" s="67">
        <f t="shared" si="1"/>
        <v>-6.7776465936351169</v>
      </c>
      <c r="N107" s="67">
        <f t="shared" si="2"/>
        <v>-7.7194152547096998E-3</v>
      </c>
      <c r="S107" t="s">
        <v>405</v>
      </c>
      <c r="T107">
        <v>1</v>
      </c>
      <c r="U107" s="68">
        <f t="shared" si="3"/>
        <v>1.1389521640091116E-3</v>
      </c>
      <c r="V107" s="74">
        <f t="shared" si="4"/>
        <v>1.2972120319010382E-6</v>
      </c>
    </row>
    <row r="108" spans="1:22" x14ac:dyDescent="0.25">
      <c r="A108" s="10"/>
      <c r="B108" s="46"/>
      <c r="C108" s="10"/>
      <c r="D108" s="10"/>
      <c r="E108" s="10"/>
      <c r="F108" s="10"/>
      <c r="G108" s="10"/>
      <c r="H108" s="10"/>
      <c r="J108" t="s">
        <v>605</v>
      </c>
      <c r="K108">
        <v>1</v>
      </c>
      <c r="L108" s="67">
        <f t="shared" si="0"/>
        <v>1.1389521640091116E-3</v>
      </c>
      <c r="M108" s="67">
        <f t="shared" si="1"/>
        <v>-6.7776465936351169</v>
      </c>
      <c r="N108" s="67">
        <f t="shared" si="2"/>
        <v>-7.7194152547096998E-3</v>
      </c>
      <c r="S108" t="s">
        <v>406</v>
      </c>
      <c r="T108">
        <v>1</v>
      </c>
      <c r="U108" s="68">
        <f t="shared" si="3"/>
        <v>1.1389521640091116E-3</v>
      </c>
      <c r="V108" s="74">
        <f t="shared" si="4"/>
        <v>1.2972120319010382E-6</v>
      </c>
    </row>
    <row r="109" spans="1:22" x14ac:dyDescent="0.25">
      <c r="B109" s="27"/>
      <c r="J109" t="s">
        <v>607</v>
      </c>
      <c r="K109">
        <v>4</v>
      </c>
      <c r="L109" s="67">
        <f t="shared" si="0"/>
        <v>4.5558086560364463E-3</v>
      </c>
      <c r="M109" s="67">
        <f t="shared" si="1"/>
        <v>-5.3913522325152261</v>
      </c>
      <c r="N109" s="67">
        <f t="shared" si="2"/>
        <v>-2.4561969168634287E-2</v>
      </c>
      <c r="S109" t="s">
        <v>409</v>
      </c>
      <c r="T109">
        <v>4</v>
      </c>
      <c r="U109" s="68">
        <f t="shared" si="3"/>
        <v>4.5558086560364463E-3</v>
      </c>
      <c r="V109" s="74">
        <f t="shared" si="4"/>
        <v>2.0755392510416612E-5</v>
      </c>
    </row>
    <row r="110" spans="1:22" x14ac:dyDescent="0.25">
      <c r="B110" s="27"/>
      <c r="J110" t="s">
        <v>606</v>
      </c>
      <c r="K110">
        <v>6</v>
      </c>
      <c r="L110" s="67">
        <f t="shared" si="0"/>
        <v>6.8337129840546698E-3</v>
      </c>
      <c r="M110" s="67">
        <f t="shared" si="1"/>
        <v>-4.9858871244070615</v>
      </c>
      <c r="N110" s="67">
        <f t="shared" si="2"/>
        <v>-3.4072121579091535E-2</v>
      </c>
      <c r="S110" t="s">
        <v>396</v>
      </c>
      <c r="T110">
        <v>6</v>
      </c>
      <c r="U110" s="68">
        <f t="shared" si="3"/>
        <v>6.8337129840546698E-3</v>
      </c>
      <c r="V110" s="74">
        <f t="shared" si="4"/>
        <v>4.669963314843738E-5</v>
      </c>
    </row>
    <row r="111" spans="1:22" x14ac:dyDescent="0.25">
      <c r="B111" s="27"/>
      <c r="J111" t="s">
        <v>560</v>
      </c>
      <c r="K111">
        <v>8</v>
      </c>
      <c r="L111" s="67">
        <f t="shared" si="0"/>
        <v>9.1116173120728925E-3</v>
      </c>
      <c r="M111" s="67">
        <f t="shared" si="1"/>
        <v>-4.6982050519552807</v>
      </c>
      <c r="N111" s="67">
        <f t="shared" si="2"/>
        <v>-4.2808246487064057E-2</v>
      </c>
      <c r="S111" t="s">
        <v>408</v>
      </c>
      <c r="T111">
        <v>8</v>
      </c>
      <c r="U111" s="68">
        <f t="shared" si="3"/>
        <v>9.1116173120728925E-3</v>
      </c>
      <c r="V111" s="74">
        <f t="shared" si="4"/>
        <v>8.3021570041666448E-5</v>
      </c>
    </row>
    <row r="112" spans="1:22" x14ac:dyDescent="0.25">
      <c r="J112" t="s">
        <v>562</v>
      </c>
      <c r="K112">
        <v>585</v>
      </c>
      <c r="L112" s="67">
        <f t="shared" si="0"/>
        <v>0.66628701594533024</v>
      </c>
      <c r="M112" s="67">
        <f t="shared" si="1"/>
        <v>-0.40603474640326026</v>
      </c>
      <c r="N112" s="67">
        <f t="shared" si="2"/>
        <v>-0.27053567955114721</v>
      </c>
      <c r="S112" t="s">
        <v>412</v>
      </c>
      <c r="T112">
        <v>585</v>
      </c>
      <c r="U112" s="68">
        <f t="shared" si="3"/>
        <v>0.66628701594533024</v>
      </c>
      <c r="V112" s="74">
        <f t="shared" si="4"/>
        <v>0.44393838761733273</v>
      </c>
    </row>
    <row r="113" spans="10:22" x14ac:dyDescent="0.25">
      <c r="J113" t="s">
        <v>563</v>
      </c>
      <c r="K113">
        <v>1</v>
      </c>
      <c r="L113" s="67">
        <f t="shared" si="0"/>
        <v>1.1389521640091116E-3</v>
      </c>
      <c r="M113" s="67">
        <f t="shared" si="1"/>
        <v>-6.7776465936351169</v>
      </c>
      <c r="N113" s="67">
        <f t="shared" si="2"/>
        <v>-7.7194152547096998E-3</v>
      </c>
      <c r="S113" t="s">
        <v>414</v>
      </c>
      <c r="T113">
        <v>1</v>
      </c>
      <c r="U113" s="68">
        <f t="shared" si="3"/>
        <v>1.1389521640091116E-3</v>
      </c>
      <c r="V113" s="74">
        <f t="shared" si="4"/>
        <v>1.2972120319010382E-6</v>
      </c>
    </row>
    <row r="114" spans="10:22" x14ac:dyDescent="0.25">
      <c r="J114" t="s">
        <v>609</v>
      </c>
      <c r="K114">
        <v>4</v>
      </c>
      <c r="L114" s="67">
        <f t="shared" si="0"/>
        <v>4.5558086560364463E-3</v>
      </c>
      <c r="M114" s="67">
        <f t="shared" si="1"/>
        <v>-5.3913522325152261</v>
      </c>
      <c r="N114" s="67">
        <f t="shared" si="2"/>
        <v>-2.4561969168634287E-2</v>
      </c>
      <c r="S114" t="s">
        <v>415</v>
      </c>
      <c r="T114">
        <v>4</v>
      </c>
      <c r="U114" s="68">
        <f t="shared" si="3"/>
        <v>4.5558086560364463E-3</v>
      </c>
      <c r="V114" s="74">
        <f t="shared" si="4"/>
        <v>2.0755392510416612E-5</v>
      </c>
    </row>
    <row r="115" spans="10:22" x14ac:dyDescent="0.25">
      <c r="J115" t="s">
        <v>653</v>
      </c>
      <c r="K115">
        <v>1</v>
      </c>
      <c r="L115" s="67">
        <f t="shared" si="0"/>
        <v>1.1389521640091116E-3</v>
      </c>
      <c r="M115" s="67">
        <f t="shared" si="1"/>
        <v>-6.7776465936351169</v>
      </c>
      <c r="N115" s="67">
        <f t="shared" si="2"/>
        <v>-7.7194152547096998E-3</v>
      </c>
      <c r="S115" t="s">
        <v>416</v>
      </c>
      <c r="T115">
        <v>1</v>
      </c>
      <c r="U115" s="68">
        <f t="shared" si="3"/>
        <v>1.1389521640091116E-3</v>
      </c>
      <c r="V115" s="74">
        <f t="shared" si="4"/>
        <v>1.2972120319010382E-6</v>
      </c>
    </row>
    <row r="116" spans="10:22" x14ac:dyDescent="0.25">
      <c r="J116" t="s">
        <v>611</v>
      </c>
      <c r="K116">
        <v>1</v>
      </c>
      <c r="L116" s="67">
        <f t="shared" si="0"/>
        <v>1.1389521640091116E-3</v>
      </c>
      <c r="M116" s="67">
        <f t="shared" si="1"/>
        <v>-6.7776465936351169</v>
      </c>
      <c r="N116" s="67">
        <f t="shared" si="2"/>
        <v>-7.7194152547096998E-3</v>
      </c>
      <c r="S116" t="s">
        <v>417</v>
      </c>
      <c r="T116">
        <v>1</v>
      </c>
      <c r="U116" s="68">
        <f t="shared" si="3"/>
        <v>1.1389521640091116E-3</v>
      </c>
      <c r="V116" s="74">
        <f t="shared" si="4"/>
        <v>1.2972120319010382E-6</v>
      </c>
    </row>
    <row r="117" spans="10:22" x14ac:dyDescent="0.25">
      <c r="J117" t="s">
        <v>672</v>
      </c>
      <c r="K117">
        <v>1</v>
      </c>
      <c r="L117" s="67">
        <f t="shared" si="0"/>
        <v>1.1389521640091116E-3</v>
      </c>
      <c r="M117" s="67">
        <f t="shared" si="1"/>
        <v>-6.7776465936351169</v>
      </c>
      <c r="N117" s="67">
        <f t="shared" si="2"/>
        <v>-7.7194152547096998E-3</v>
      </c>
      <c r="S117" t="s">
        <v>672</v>
      </c>
      <c r="T117">
        <v>1</v>
      </c>
      <c r="U117" s="68">
        <f t="shared" si="3"/>
        <v>1.1389521640091116E-3</v>
      </c>
      <c r="V117" s="74">
        <f t="shared" si="4"/>
        <v>1.2972120319010382E-6</v>
      </c>
    </row>
    <row r="118" spans="10:22" x14ac:dyDescent="0.25">
      <c r="J118" t="s">
        <v>566</v>
      </c>
      <c r="K118">
        <v>11</v>
      </c>
      <c r="L118" s="67">
        <f t="shared" si="0"/>
        <v>1.2528473804100227E-2</v>
      </c>
      <c r="M118" s="67">
        <f t="shared" si="1"/>
        <v>-4.3797513208367462</v>
      </c>
      <c r="N118" s="67">
        <f t="shared" si="2"/>
        <v>-5.4871599691576546E-2</v>
      </c>
      <c r="S118" t="s">
        <v>566</v>
      </c>
      <c r="T118">
        <v>11</v>
      </c>
      <c r="U118" s="68">
        <f t="shared" si="3"/>
        <v>1.2528473804100227E-2</v>
      </c>
      <c r="V118" s="74">
        <f t="shared" si="4"/>
        <v>1.5696265586002562E-4</v>
      </c>
    </row>
    <row r="119" spans="10:22" x14ac:dyDescent="0.25">
      <c r="J119" t="s">
        <v>568</v>
      </c>
      <c r="K119">
        <v>1</v>
      </c>
      <c r="L119" s="67">
        <f t="shared" si="0"/>
        <v>1.1389521640091116E-3</v>
      </c>
      <c r="M119" s="67">
        <f t="shared" si="1"/>
        <v>-6.7776465936351169</v>
      </c>
      <c r="N119" s="67">
        <f t="shared" si="2"/>
        <v>-7.7194152547096998E-3</v>
      </c>
      <c r="S119" t="s">
        <v>464</v>
      </c>
      <c r="T119">
        <v>1</v>
      </c>
      <c r="U119" s="68">
        <f t="shared" si="3"/>
        <v>1.1389521640091116E-3</v>
      </c>
      <c r="V119" s="74">
        <f t="shared" si="4"/>
        <v>1.2972120319010382E-6</v>
      </c>
    </row>
    <row r="120" spans="10:22" x14ac:dyDescent="0.25">
      <c r="J120" t="s">
        <v>673</v>
      </c>
      <c r="K120">
        <v>1</v>
      </c>
      <c r="L120" s="67">
        <f t="shared" si="0"/>
        <v>1.1389521640091116E-3</v>
      </c>
      <c r="M120" s="67">
        <f t="shared" si="1"/>
        <v>-6.7776465936351169</v>
      </c>
      <c r="N120" s="67">
        <f t="shared" si="2"/>
        <v>-7.7194152547096998E-3</v>
      </c>
      <c r="S120" t="s">
        <v>465</v>
      </c>
      <c r="T120">
        <v>1</v>
      </c>
      <c r="U120" s="68">
        <f t="shared" si="3"/>
        <v>1.1389521640091116E-3</v>
      </c>
      <c r="V120" s="74">
        <f t="shared" si="4"/>
        <v>1.2972120319010382E-6</v>
      </c>
    </row>
    <row r="121" spans="10:22" x14ac:dyDescent="0.25">
      <c r="J121" t="s">
        <v>674</v>
      </c>
      <c r="K121">
        <v>1</v>
      </c>
      <c r="L121" s="67">
        <f t="shared" si="0"/>
        <v>1.1389521640091116E-3</v>
      </c>
      <c r="M121" s="67">
        <f t="shared" si="1"/>
        <v>-6.7776465936351169</v>
      </c>
      <c r="N121" s="67">
        <f t="shared" si="2"/>
        <v>-7.7194152547096998E-3</v>
      </c>
      <c r="S121" t="s">
        <v>453</v>
      </c>
      <c r="T121">
        <v>1</v>
      </c>
      <c r="U121" s="68">
        <f t="shared" si="3"/>
        <v>1.1389521640091116E-3</v>
      </c>
      <c r="V121" s="74">
        <f t="shared" si="4"/>
        <v>1.2972120319010382E-6</v>
      </c>
    </row>
    <row r="122" spans="10:22" x14ac:dyDescent="0.25">
      <c r="J122" t="s">
        <v>569</v>
      </c>
      <c r="K122">
        <v>1</v>
      </c>
      <c r="L122" s="67">
        <f t="shared" si="0"/>
        <v>1.1389521640091116E-3</v>
      </c>
      <c r="M122" s="67">
        <f t="shared" si="1"/>
        <v>-6.7776465936351169</v>
      </c>
      <c r="N122" s="67">
        <f t="shared" si="2"/>
        <v>-7.7194152547096998E-3</v>
      </c>
      <c r="S122" t="s">
        <v>434</v>
      </c>
      <c r="T122">
        <v>1</v>
      </c>
      <c r="U122" s="68">
        <f t="shared" si="3"/>
        <v>1.1389521640091116E-3</v>
      </c>
      <c r="V122" s="74">
        <f t="shared" si="4"/>
        <v>1.2972120319010382E-6</v>
      </c>
    </row>
    <row r="123" spans="10:22" x14ac:dyDescent="0.25">
      <c r="J123" t="s">
        <v>642</v>
      </c>
      <c r="K123">
        <v>3</v>
      </c>
      <c r="L123" s="67">
        <f t="shared" si="0"/>
        <v>3.4168564920273349E-3</v>
      </c>
      <c r="M123" s="67">
        <f t="shared" si="1"/>
        <v>-5.6790343049670069</v>
      </c>
      <c r="N123" s="67">
        <f t="shared" si="2"/>
        <v>-1.940444523337246E-2</v>
      </c>
      <c r="S123" t="s">
        <v>466</v>
      </c>
      <c r="T123">
        <v>3</v>
      </c>
      <c r="U123" s="68">
        <f t="shared" si="3"/>
        <v>3.4168564920273349E-3</v>
      </c>
      <c r="V123" s="74">
        <f t="shared" si="4"/>
        <v>1.1674908287109345E-5</v>
      </c>
    </row>
    <row r="124" spans="10:22" x14ac:dyDescent="0.25">
      <c r="J124" t="s">
        <v>675</v>
      </c>
      <c r="K124">
        <v>1</v>
      </c>
      <c r="L124" s="67">
        <f t="shared" si="0"/>
        <v>1.1389521640091116E-3</v>
      </c>
      <c r="M124" s="67">
        <f t="shared" si="1"/>
        <v>-6.7776465936351169</v>
      </c>
      <c r="N124" s="67">
        <f t="shared" si="2"/>
        <v>-7.7194152547096998E-3</v>
      </c>
      <c r="S124" t="s">
        <v>455</v>
      </c>
      <c r="T124">
        <v>1</v>
      </c>
      <c r="U124" s="68">
        <f t="shared" si="3"/>
        <v>1.1389521640091116E-3</v>
      </c>
      <c r="V124" s="74">
        <f t="shared" si="4"/>
        <v>1.2972120319010382E-6</v>
      </c>
    </row>
    <row r="125" spans="10:22" x14ac:dyDescent="0.25">
      <c r="J125" t="s">
        <v>599</v>
      </c>
      <c r="K125">
        <v>4</v>
      </c>
      <c r="L125" s="67">
        <f t="shared" si="0"/>
        <v>4.5558086560364463E-3</v>
      </c>
      <c r="M125" s="67">
        <f t="shared" si="1"/>
        <v>-5.3913522325152261</v>
      </c>
      <c r="N125" s="67">
        <f t="shared" si="2"/>
        <v>-2.4561969168634287E-2</v>
      </c>
      <c r="S125" t="s">
        <v>447</v>
      </c>
      <c r="T125">
        <v>4</v>
      </c>
      <c r="U125" s="68">
        <f t="shared" si="3"/>
        <v>4.5558086560364463E-3</v>
      </c>
      <c r="V125" s="74">
        <f t="shared" si="4"/>
        <v>2.0755392510416612E-5</v>
      </c>
    </row>
    <row r="126" spans="10:22" x14ac:dyDescent="0.25">
      <c r="J126" t="s">
        <v>602</v>
      </c>
      <c r="K126">
        <v>1</v>
      </c>
      <c r="L126" s="67">
        <f t="shared" si="0"/>
        <v>1.1389521640091116E-3</v>
      </c>
      <c r="M126" s="67">
        <f t="shared" si="1"/>
        <v>-6.7776465936351169</v>
      </c>
      <c r="N126" s="67">
        <f t="shared" si="2"/>
        <v>-7.7194152547096998E-3</v>
      </c>
      <c r="S126" t="s">
        <v>387</v>
      </c>
      <c r="T126">
        <v>1</v>
      </c>
      <c r="U126" s="68">
        <f t="shared" si="3"/>
        <v>1.1389521640091116E-3</v>
      </c>
      <c r="V126" s="74">
        <f t="shared" si="4"/>
        <v>1.2972120319010382E-6</v>
      </c>
    </row>
    <row r="127" spans="10:22" x14ac:dyDescent="0.25">
      <c r="J127" t="s">
        <v>576</v>
      </c>
      <c r="K127">
        <v>1</v>
      </c>
      <c r="L127" s="67">
        <f t="shared" si="0"/>
        <v>1.1389521640091116E-3</v>
      </c>
      <c r="M127" s="67">
        <f t="shared" si="1"/>
        <v>-6.7776465936351169</v>
      </c>
      <c r="N127" s="67">
        <f t="shared" si="2"/>
        <v>-7.7194152547096998E-3</v>
      </c>
      <c r="S127" t="s">
        <v>407</v>
      </c>
      <c r="T127">
        <v>1</v>
      </c>
      <c r="U127" s="68">
        <f t="shared" si="3"/>
        <v>1.1389521640091116E-3</v>
      </c>
      <c r="V127" s="74">
        <f t="shared" si="4"/>
        <v>1.2972120319010382E-6</v>
      </c>
    </row>
    <row r="128" spans="10:22" x14ac:dyDescent="0.25">
      <c r="J128" t="s">
        <v>555</v>
      </c>
      <c r="K128">
        <v>1</v>
      </c>
      <c r="L128" s="67">
        <f t="shared" si="0"/>
        <v>1.1389521640091116E-3</v>
      </c>
      <c r="M128" s="67">
        <f t="shared" si="1"/>
        <v>-6.7776465936351169</v>
      </c>
      <c r="N128" s="67">
        <f t="shared" si="2"/>
        <v>-7.7194152547096998E-3</v>
      </c>
      <c r="S128" t="s">
        <v>555</v>
      </c>
      <c r="T128">
        <v>1</v>
      </c>
      <c r="U128" s="68">
        <f t="shared" si="3"/>
        <v>1.1389521640091116E-3</v>
      </c>
      <c r="V128" s="74">
        <f t="shared" si="4"/>
        <v>1.2972120319010382E-6</v>
      </c>
    </row>
    <row r="129" spans="10:22" x14ac:dyDescent="0.25">
      <c r="J129" t="s">
        <v>676</v>
      </c>
      <c r="K129">
        <v>4</v>
      </c>
      <c r="L129" s="67">
        <f t="shared" si="0"/>
        <v>4.5558086560364463E-3</v>
      </c>
      <c r="M129" s="67">
        <f t="shared" si="1"/>
        <v>-5.3913522325152261</v>
      </c>
      <c r="N129" s="67">
        <f t="shared" si="2"/>
        <v>-2.4561969168634287E-2</v>
      </c>
      <c r="S129" t="s">
        <v>676</v>
      </c>
      <c r="T129">
        <v>4</v>
      </c>
      <c r="U129" s="68">
        <f t="shared" si="3"/>
        <v>4.5558086560364463E-3</v>
      </c>
      <c r="V129" s="74">
        <f t="shared" si="4"/>
        <v>2.0755392510416612E-5</v>
      </c>
    </row>
    <row r="130" spans="10:22" x14ac:dyDescent="0.25">
      <c r="J130" t="s">
        <v>577</v>
      </c>
      <c r="K130">
        <v>1</v>
      </c>
      <c r="L130" s="67">
        <f t="shared" si="0"/>
        <v>1.1389521640091116E-3</v>
      </c>
      <c r="M130" s="67">
        <f t="shared" si="1"/>
        <v>-6.7776465936351169</v>
      </c>
      <c r="N130" s="67">
        <f t="shared" si="2"/>
        <v>-7.7194152547096998E-3</v>
      </c>
      <c r="S130" t="s">
        <v>577</v>
      </c>
      <c r="T130">
        <v>1</v>
      </c>
      <c r="U130" s="68">
        <f t="shared" si="3"/>
        <v>1.1389521640091116E-3</v>
      </c>
      <c r="V130" s="74">
        <f t="shared" si="4"/>
        <v>1.2972120319010382E-6</v>
      </c>
    </row>
    <row r="131" spans="10:22" x14ac:dyDescent="0.25">
      <c r="J131" t="s">
        <v>677</v>
      </c>
      <c r="K131">
        <v>1</v>
      </c>
      <c r="L131" s="67">
        <f t="shared" si="0"/>
        <v>1.1389521640091116E-3</v>
      </c>
      <c r="M131" s="67">
        <f t="shared" si="1"/>
        <v>-6.7776465936351169</v>
      </c>
      <c r="N131" s="67">
        <f t="shared" si="2"/>
        <v>-7.7194152547096998E-3</v>
      </c>
      <c r="S131" t="s">
        <v>426</v>
      </c>
      <c r="T131">
        <v>1</v>
      </c>
      <c r="U131" s="68">
        <f t="shared" si="3"/>
        <v>1.1389521640091116E-3</v>
      </c>
      <c r="V131" s="74">
        <f t="shared" si="4"/>
        <v>1.2972120319010382E-6</v>
      </c>
    </row>
    <row r="132" spans="10:22" x14ac:dyDescent="0.25">
      <c r="J132" t="s">
        <v>613</v>
      </c>
      <c r="K132">
        <v>2</v>
      </c>
      <c r="L132" s="67">
        <f t="shared" si="0"/>
        <v>2.2779043280182231E-3</v>
      </c>
      <c r="M132" s="67">
        <f t="shared" si="1"/>
        <v>-6.0844994130751715</v>
      </c>
      <c r="N132" s="67">
        <f t="shared" si="2"/>
        <v>-1.3859907546868272E-2</v>
      </c>
      <c r="S132" t="s">
        <v>410</v>
      </c>
      <c r="T132">
        <v>2</v>
      </c>
      <c r="U132" s="68">
        <f t="shared" si="3"/>
        <v>2.2779043280182231E-3</v>
      </c>
      <c r="V132" s="74">
        <f t="shared" si="4"/>
        <v>5.188848127604153E-6</v>
      </c>
    </row>
    <row r="133" spans="10:22" x14ac:dyDescent="0.25">
      <c r="J133">
        <v>59</v>
      </c>
      <c r="K133">
        <f>SUM(K74:K132)</f>
        <v>878</v>
      </c>
      <c r="T133">
        <f>SUM(T74:T132)</f>
        <v>878</v>
      </c>
    </row>
  </sheetData>
  <sortState ref="A2:H107">
    <sortCondition ref="F2:F107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110"/>
  <sheetViews>
    <sheetView tabSelected="1" topLeftCell="I49" workbookViewId="0">
      <selection activeCell="S12" sqref="S12"/>
    </sheetView>
  </sheetViews>
  <sheetFormatPr defaultRowHeight="16.5" x14ac:dyDescent="0.25"/>
  <sheetData>
    <row r="3" spans="2:24" ht="16.149999999999999" x14ac:dyDescent="0.3">
      <c r="B3" s="67" t="s">
        <v>682</v>
      </c>
      <c r="C3" s="67"/>
      <c r="D3" s="67"/>
      <c r="E3" s="67"/>
      <c r="F3" s="67"/>
      <c r="H3" s="67" t="s">
        <v>511</v>
      </c>
      <c r="I3" s="67"/>
      <c r="J3" s="67">
        <f>SUM(F5:F60)</f>
        <v>-2.1847013920483533</v>
      </c>
    </row>
    <row r="4" spans="2:24" ht="17.25" thickBot="1" x14ac:dyDescent="0.3">
      <c r="B4" s="67" t="s">
        <v>506</v>
      </c>
      <c r="C4" s="67" t="s">
        <v>507</v>
      </c>
      <c r="D4" s="67" t="s">
        <v>508</v>
      </c>
      <c r="E4" s="67" t="s">
        <v>509</v>
      </c>
      <c r="F4" s="67" t="s">
        <v>510</v>
      </c>
      <c r="H4" s="67" t="s">
        <v>512</v>
      </c>
      <c r="I4" s="67"/>
      <c r="J4" s="67">
        <f>J3*(-1)</f>
        <v>2.1847013920483533</v>
      </c>
      <c r="L4" s="68">
        <f>SUM(O8:O63)</f>
        <v>0.28331619088280396</v>
      </c>
      <c r="M4" s="67" t="s">
        <v>515</v>
      </c>
      <c r="N4" s="67"/>
      <c r="O4" s="67"/>
      <c r="Q4" s="10" t="s">
        <v>75</v>
      </c>
      <c r="R4" s="10" t="s">
        <v>76</v>
      </c>
      <c r="S4" s="28" t="s">
        <v>77</v>
      </c>
      <c r="T4" s="10" t="s">
        <v>318</v>
      </c>
      <c r="U4" s="10" t="s">
        <v>319</v>
      </c>
      <c r="V4" s="10" t="s">
        <v>78</v>
      </c>
      <c r="W4" s="10" t="s">
        <v>79</v>
      </c>
      <c r="X4" s="6" t="s">
        <v>268</v>
      </c>
    </row>
    <row r="5" spans="2:24" ht="17.25" thickBot="1" x14ac:dyDescent="0.3">
      <c r="B5" t="s">
        <v>572</v>
      </c>
      <c r="C5">
        <v>1</v>
      </c>
      <c r="D5" s="67">
        <f>C5/681</f>
        <v>1.4684287812041115E-3</v>
      </c>
      <c r="E5" s="67">
        <f>LN(D5)</f>
        <v>-6.523562306149512</v>
      </c>
      <c r="F5" s="67">
        <f>D5*E5</f>
        <v>-9.5793866463282102E-3</v>
      </c>
      <c r="H5" t="s">
        <v>681</v>
      </c>
      <c r="I5">
        <f>J4/LOG(56)</f>
        <v>1.2496947458161516</v>
      </c>
      <c r="L5" s="68">
        <f>1-L4</f>
        <v>0.71668380911719609</v>
      </c>
      <c r="M5" s="67" t="s">
        <v>516</v>
      </c>
      <c r="N5" s="67"/>
      <c r="O5" s="67"/>
      <c r="Q5" s="10" t="s">
        <v>244</v>
      </c>
      <c r="R5" s="3">
        <v>42842</v>
      </c>
      <c r="S5" s="72">
        <v>5</v>
      </c>
      <c r="T5" s="79" t="s">
        <v>8</v>
      </c>
      <c r="U5" s="71" t="s">
        <v>5</v>
      </c>
      <c r="V5" s="52" t="s">
        <v>299</v>
      </c>
      <c r="W5" s="10"/>
      <c r="X5" s="6" t="s">
        <v>291</v>
      </c>
    </row>
    <row r="6" spans="2:24" ht="17.25" thickBot="1" x14ac:dyDescent="0.3">
      <c r="B6" t="s">
        <v>529</v>
      </c>
      <c r="C6">
        <v>1</v>
      </c>
      <c r="D6" s="67">
        <f t="shared" ref="D6:D60" si="0">C6/681</f>
        <v>1.4684287812041115E-3</v>
      </c>
      <c r="E6" s="67">
        <f t="shared" ref="E6:E60" si="1">LN(D6)</f>
        <v>-6.523562306149512</v>
      </c>
      <c r="F6" s="67">
        <f t="shared" ref="F6:F60" si="2">D6*E6</f>
        <v>-9.5793866463282102E-3</v>
      </c>
      <c r="L6" s="67" t="s">
        <v>513</v>
      </c>
      <c r="M6" s="67"/>
      <c r="N6" s="67"/>
      <c r="O6" s="67"/>
      <c r="Q6" s="10" t="s">
        <v>244</v>
      </c>
      <c r="R6" s="4">
        <v>42842</v>
      </c>
      <c r="S6" s="9">
        <v>1</v>
      </c>
      <c r="T6" s="13" t="s">
        <v>8</v>
      </c>
      <c r="U6" s="7" t="s">
        <v>146</v>
      </c>
      <c r="V6" s="52" t="s">
        <v>299</v>
      </c>
      <c r="W6" s="10"/>
      <c r="X6" s="6" t="s">
        <v>291</v>
      </c>
    </row>
    <row r="7" spans="2:24" ht="17.25" thickBot="1" x14ac:dyDescent="0.3">
      <c r="B7" t="s">
        <v>393</v>
      </c>
      <c r="C7">
        <v>2</v>
      </c>
      <c r="D7" s="67">
        <f t="shared" si="0"/>
        <v>2.936857562408223E-3</v>
      </c>
      <c r="E7" s="67">
        <f t="shared" si="1"/>
        <v>-5.8304151255895675</v>
      </c>
      <c r="F7" s="67">
        <f t="shared" si="2"/>
        <v>-1.7123098753567011E-2</v>
      </c>
      <c r="H7" t="s">
        <v>300</v>
      </c>
      <c r="I7">
        <v>11</v>
      </c>
      <c r="J7">
        <v>447</v>
      </c>
      <c r="K7" s="76">
        <f>J7/681</f>
        <v>0.65638766519823788</v>
      </c>
      <c r="L7" s="67" t="s">
        <v>506</v>
      </c>
      <c r="M7" s="67" t="s">
        <v>507</v>
      </c>
      <c r="N7" s="67" t="s">
        <v>508</v>
      </c>
      <c r="O7" s="67" t="s">
        <v>514</v>
      </c>
      <c r="Q7" s="10" t="s">
        <v>244</v>
      </c>
      <c r="R7" s="4">
        <v>42842</v>
      </c>
      <c r="S7" s="9">
        <v>326</v>
      </c>
      <c r="T7" s="13" t="s">
        <v>8</v>
      </c>
      <c r="U7" s="7" t="s">
        <v>1</v>
      </c>
      <c r="V7" s="52" t="s">
        <v>299</v>
      </c>
      <c r="W7" s="10"/>
      <c r="X7" s="6" t="s">
        <v>291</v>
      </c>
    </row>
    <row r="8" spans="2:24" ht="17.25" thickBot="1" x14ac:dyDescent="0.3">
      <c r="B8" t="s">
        <v>379</v>
      </c>
      <c r="C8">
        <v>1</v>
      </c>
      <c r="D8" s="67">
        <f t="shared" si="0"/>
        <v>1.4684287812041115E-3</v>
      </c>
      <c r="E8" s="67">
        <f t="shared" si="1"/>
        <v>-6.523562306149512</v>
      </c>
      <c r="F8" s="67">
        <f t="shared" si="2"/>
        <v>-9.5793866463282102E-3</v>
      </c>
      <c r="H8" t="s">
        <v>617</v>
      </c>
      <c r="I8">
        <v>25</v>
      </c>
      <c r="J8">
        <v>85</v>
      </c>
      <c r="K8" s="76">
        <f>J8/681</f>
        <v>0.12481644640234948</v>
      </c>
      <c r="L8" t="s">
        <v>572</v>
      </c>
      <c r="M8">
        <v>1</v>
      </c>
      <c r="N8" s="68">
        <f>M8/681</f>
        <v>1.4684287812041115E-3</v>
      </c>
      <c r="O8" s="74">
        <f>N8*N8</f>
        <v>2.1562830854685926E-6</v>
      </c>
      <c r="Q8" s="10" t="s">
        <v>244</v>
      </c>
      <c r="R8" s="4">
        <v>42842</v>
      </c>
      <c r="S8" s="2">
        <v>1</v>
      </c>
      <c r="T8" s="5" t="s">
        <v>207</v>
      </c>
      <c r="U8" s="5" t="s">
        <v>74</v>
      </c>
      <c r="V8" s="52" t="s">
        <v>297</v>
      </c>
      <c r="W8" s="44" t="s">
        <v>189</v>
      </c>
      <c r="X8" s="6" t="s">
        <v>291</v>
      </c>
    </row>
    <row r="9" spans="2:24" ht="17.25" thickBot="1" x14ac:dyDescent="0.3">
      <c r="B9" t="s">
        <v>419</v>
      </c>
      <c r="C9">
        <v>5</v>
      </c>
      <c r="D9" s="67">
        <f t="shared" si="0"/>
        <v>7.3421439060205578E-3</v>
      </c>
      <c r="E9" s="67">
        <f t="shared" si="1"/>
        <v>-4.9141243937154124</v>
      </c>
      <c r="F9" s="67">
        <f t="shared" si="2"/>
        <v>-3.6080208470744585E-2</v>
      </c>
      <c r="H9" t="s">
        <v>362</v>
      </c>
      <c r="I9">
        <v>9</v>
      </c>
      <c r="J9">
        <v>140</v>
      </c>
      <c r="K9" s="76">
        <f>J9/681</f>
        <v>0.20558002936857561</v>
      </c>
      <c r="L9" t="s">
        <v>529</v>
      </c>
      <c r="M9">
        <v>1</v>
      </c>
      <c r="N9" s="68">
        <f t="shared" ref="N9:N63" si="3">M9/681</f>
        <v>1.4684287812041115E-3</v>
      </c>
      <c r="O9" s="74">
        <f t="shared" ref="O9:O63" si="4">N9*N9</f>
        <v>2.1562830854685926E-6</v>
      </c>
      <c r="Q9" s="10" t="s">
        <v>244</v>
      </c>
      <c r="R9" s="4">
        <v>42842</v>
      </c>
      <c r="S9" s="2">
        <v>3</v>
      </c>
      <c r="T9" s="5" t="s">
        <v>117</v>
      </c>
      <c r="U9" s="5" t="s">
        <v>16</v>
      </c>
      <c r="V9" s="52" t="s">
        <v>297</v>
      </c>
      <c r="W9" s="44" t="s">
        <v>85</v>
      </c>
      <c r="X9" s="6" t="s">
        <v>291</v>
      </c>
    </row>
    <row r="10" spans="2:24" ht="17.25" thickBot="1" x14ac:dyDescent="0.3">
      <c r="B10" t="s">
        <v>428</v>
      </c>
      <c r="C10">
        <v>5</v>
      </c>
      <c r="D10" s="67">
        <f t="shared" si="0"/>
        <v>7.3421439060205578E-3</v>
      </c>
      <c r="E10" s="67">
        <f t="shared" si="1"/>
        <v>-4.9141243937154124</v>
      </c>
      <c r="F10" s="67">
        <f t="shared" si="2"/>
        <v>-3.6080208470744585E-2</v>
      </c>
      <c r="H10" t="s">
        <v>363</v>
      </c>
      <c r="I10">
        <v>5</v>
      </c>
      <c r="J10">
        <v>9</v>
      </c>
      <c r="K10" s="76">
        <f>J10/681</f>
        <v>1.3215859030837005E-2</v>
      </c>
      <c r="L10" t="s">
        <v>393</v>
      </c>
      <c r="M10">
        <v>2</v>
      </c>
      <c r="N10" s="68">
        <f t="shared" si="3"/>
        <v>2.936857562408223E-3</v>
      </c>
      <c r="O10" s="74">
        <f t="shared" si="4"/>
        <v>8.6251323418743702E-6</v>
      </c>
      <c r="Q10" s="10" t="s">
        <v>244</v>
      </c>
      <c r="R10" s="4">
        <v>42842</v>
      </c>
      <c r="S10" s="2">
        <v>1</v>
      </c>
      <c r="T10" s="5" t="s">
        <v>115</v>
      </c>
      <c r="U10" s="5" t="s">
        <v>25</v>
      </c>
      <c r="V10" s="52" t="s">
        <v>307</v>
      </c>
      <c r="W10" s="44" t="s">
        <v>88</v>
      </c>
      <c r="X10" s="6" t="s">
        <v>291</v>
      </c>
    </row>
    <row r="11" spans="2:24" ht="17.25" thickBot="1" x14ac:dyDescent="0.3">
      <c r="B11" t="s">
        <v>425</v>
      </c>
      <c r="C11">
        <v>1</v>
      </c>
      <c r="D11" s="67">
        <f t="shared" si="0"/>
        <v>1.4684287812041115E-3</v>
      </c>
      <c r="E11" s="67">
        <f t="shared" si="1"/>
        <v>-6.523562306149512</v>
      </c>
      <c r="F11" s="67">
        <f t="shared" si="2"/>
        <v>-9.5793866463282102E-3</v>
      </c>
      <c r="J11">
        <f>SUM(J7:J10)</f>
        <v>681</v>
      </c>
      <c r="L11" t="s">
        <v>379</v>
      </c>
      <c r="M11">
        <v>1</v>
      </c>
      <c r="N11" s="68">
        <f t="shared" si="3"/>
        <v>1.4684287812041115E-3</v>
      </c>
      <c r="O11" s="74">
        <f t="shared" si="4"/>
        <v>2.1562830854685926E-6</v>
      </c>
      <c r="Q11" s="10" t="s">
        <v>244</v>
      </c>
      <c r="R11" s="4">
        <v>42842</v>
      </c>
      <c r="S11" s="2">
        <v>5</v>
      </c>
      <c r="T11" s="5" t="s">
        <v>117</v>
      </c>
      <c r="U11" s="5" t="s">
        <v>26</v>
      </c>
      <c r="V11" s="52" t="s">
        <v>307</v>
      </c>
      <c r="W11" s="44" t="s">
        <v>212</v>
      </c>
      <c r="X11" s="6" t="s">
        <v>291</v>
      </c>
    </row>
    <row r="12" spans="2:24" ht="17.25" thickBot="1" x14ac:dyDescent="0.3">
      <c r="B12" t="s">
        <v>690</v>
      </c>
      <c r="C12">
        <v>26</v>
      </c>
      <c r="D12" s="67">
        <f t="shared" si="0"/>
        <v>3.81791483113069E-2</v>
      </c>
      <c r="E12" s="67">
        <f t="shared" si="1"/>
        <v>-3.2654657681280304</v>
      </c>
      <c r="F12" s="67">
        <f t="shared" si="2"/>
        <v>-0.12467270186685578</v>
      </c>
      <c r="H12" t="s">
        <v>572</v>
      </c>
      <c r="I12">
        <v>1</v>
      </c>
      <c r="L12" t="s">
        <v>419</v>
      </c>
      <c r="M12">
        <v>5</v>
      </c>
      <c r="N12" s="68">
        <f t="shared" si="3"/>
        <v>7.3421439060205578E-3</v>
      </c>
      <c r="O12" s="74">
        <f t="shared" si="4"/>
        <v>5.3907077136714812E-5</v>
      </c>
      <c r="Q12" s="10" t="s">
        <v>244</v>
      </c>
      <c r="R12" s="4">
        <v>42842</v>
      </c>
      <c r="S12" s="2">
        <v>1</v>
      </c>
      <c r="T12" s="5" t="s">
        <v>108</v>
      </c>
      <c r="U12" s="5" t="s">
        <v>256</v>
      </c>
      <c r="V12" s="52" t="s">
        <v>309</v>
      </c>
      <c r="W12" s="10" t="s">
        <v>333</v>
      </c>
      <c r="X12" s="6" t="s">
        <v>291</v>
      </c>
    </row>
    <row r="13" spans="2:24" ht="17.25" thickBot="1" x14ac:dyDescent="0.3">
      <c r="B13" t="s">
        <v>633</v>
      </c>
      <c r="C13">
        <v>5</v>
      </c>
      <c r="D13" s="67">
        <f t="shared" si="0"/>
        <v>7.3421439060205578E-3</v>
      </c>
      <c r="E13" s="67">
        <f t="shared" si="1"/>
        <v>-4.9141243937154124</v>
      </c>
      <c r="F13" s="67">
        <f t="shared" si="2"/>
        <v>-3.6080208470744585E-2</v>
      </c>
      <c r="H13" t="s">
        <v>529</v>
      </c>
      <c r="I13">
        <v>1</v>
      </c>
      <c r="L13" t="s">
        <v>428</v>
      </c>
      <c r="M13">
        <v>5</v>
      </c>
      <c r="N13" s="68">
        <f t="shared" si="3"/>
        <v>7.3421439060205578E-3</v>
      </c>
      <c r="O13" s="74">
        <f t="shared" si="4"/>
        <v>5.3907077136714812E-5</v>
      </c>
      <c r="Q13" s="10" t="s">
        <v>244</v>
      </c>
      <c r="R13" s="4">
        <v>42857</v>
      </c>
      <c r="S13" s="9">
        <v>1</v>
      </c>
      <c r="T13" s="13" t="s">
        <v>8</v>
      </c>
      <c r="U13" s="7" t="s">
        <v>13</v>
      </c>
      <c r="V13" s="52" t="s">
        <v>299</v>
      </c>
      <c r="W13" s="10"/>
      <c r="X13" s="6" t="s">
        <v>292</v>
      </c>
    </row>
    <row r="14" spans="2:24" ht="17.25" thickBot="1" x14ac:dyDescent="0.3">
      <c r="B14" t="s">
        <v>321</v>
      </c>
      <c r="C14">
        <v>1</v>
      </c>
      <c r="D14" s="67">
        <f t="shared" si="0"/>
        <v>1.4684287812041115E-3</v>
      </c>
      <c r="E14" s="67">
        <f t="shared" si="1"/>
        <v>-6.523562306149512</v>
      </c>
      <c r="F14" s="67">
        <f t="shared" si="2"/>
        <v>-9.5793866463282102E-3</v>
      </c>
      <c r="H14" t="s">
        <v>393</v>
      </c>
      <c r="I14">
        <v>2</v>
      </c>
      <c r="L14" t="s">
        <v>425</v>
      </c>
      <c r="M14">
        <v>1</v>
      </c>
      <c r="N14" s="68">
        <f t="shared" si="3"/>
        <v>1.4684287812041115E-3</v>
      </c>
      <c r="O14" s="74">
        <f t="shared" si="4"/>
        <v>2.1562830854685926E-6</v>
      </c>
      <c r="Q14" s="10" t="s">
        <v>244</v>
      </c>
      <c r="R14" s="4">
        <v>42857</v>
      </c>
      <c r="S14" s="9">
        <v>2</v>
      </c>
      <c r="T14" s="13" t="s">
        <v>8</v>
      </c>
      <c r="U14" s="7" t="s">
        <v>14</v>
      </c>
      <c r="V14" s="52" t="s">
        <v>299</v>
      </c>
      <c r="W14" s="10"/>
      <c r="X14" s="6" t="s">
        <v>292</v>
      </c>
    </row>
    <row r="15" spans="2:24" ht="17.25" thickBot="1" x14ac:dyDescent="0.3">
      <c r="B15" t="s">
        <v>397</v>
      </c>
      <c r="C15">
        <v>6</v>
      </c>
      <c r="D15" s="67">
        <f t="shared" si="0"/>
        <v>8.8105726872246704E-3</v>
      </c>
      <c r="E15" s="67">
        <f t="shared" si="1"/>
        <v>-4.7318028369214575</v>
      </c>
      <c r="F15" s="67">
        <f t="shared" si="2"/>
        <v>-4.1689892836312407E-2</v>
      </c>
      <c r="H15" t="s">
        <v>379</v>
      </c>
      <c r="I15">
        <v>1</v>
      </c>
      <c r="L15" t="s">
        <v>690</v>
      </c>
      <c r="M15">
        <v>26</v>
      </c>
      <c r="N15" s="68">
        <f t="shared" si="3"/>
        <v>3.81791483113069E-2</v>
      </c>
      <c r="O15" s="74">
        <f t="shared" si="4"/>
        <v>1.4576473657767685E-3</v>
      </c>
      <c r="Q15" s="10" t="s">
        <v>244</v>
      </c>
      <c r="R15" s="4">
        <v>42857</v>
      </c>
      <c r="S15" s="9">
        <v>1</v>
      </c>
      <c r="T15" s="13" t="s">
        <v>8</v>
      </c>
      <c r="U15" s="7" t="s">
        <v>4</v>
      </c>
      <c r="V15" s="52" t="s">
        <v>299</v>
      </c>
      <c r="W15" s="10"/>
      <c r="X15" s="6" t="s">
        <v>292</v>
      </c>
    </row>
    <row r="16" spans="2:24" ht="17.25" thickBot="1" x14ac:dyDescent="0.3">
      <c r="B16" t="s">
        <v>635</v>
      </c>
      <c r="C16">
        <v>1</v>
      </c>
      <c r="D16" s="67">
        <f t="shared" si="0"/>
        <v>1.4684287812041115E-3</v>
      </c>
      <c r="E16" s="67">
        <f t="shared" si="1"/>
        <v>-6.523562306149512</v>
      </c>
      <c r="F16" s="67">
        <f t="shared" si="2"/>
        <v>-9.5793866463282102E-3</v>
      </c>
      <c r="H16" t="s">
        <v>419</v>
      </c>
      <c r="I16">
        <v>5</v>
      </c>
      <c r="L16" t="s">
        <v>633</v>
      </c>
      <c r="M16">
        <v>5</v>
      </c>
      <c r="N16" s="68">
        <f t="shared" si="3"/>
        <v>7.3421439060205578E-3</v>
      </c>
      <c r="O16" s="74">
        <f t="shared" si="4"/>
        <v>5.3907077136714812E-5</v>
      </c>
      <c r="Q16" s="10" t="s">
        <v>244</v>
      </c>
      <c r="R16" s="4">
        <v>42857</v>
      </c>
      <c r="S16" s="9">
        <v>4</v>
      </c>
      <c r="T16" s="13" t="s">
        <v>8</v>
      </c>
      <c r="U16" s="7" t="s">
        <v>1</v>
      </c>
      <c r="V16" s="52" t="s">
        <v>299</v>
      </c>
      <c r="W16" s="10"/>
      <c r="X16" s="6" t="s">
        <v>292</v>
      </c>
    </row>
    <row r="17" spans="2:24" ht="17.25" thickBot="1" x14ac:dyDescent="0.3">
      <c r="B17" t="s">
        <v>423</v>
      </c>
      <c r="C17">
        <v>1</v>
      </c>
      <c r="D17" s="67">
        <f t="shared" si="0"/>
        <v>1.4684287812041115E-3</v>
      </c>
      <c r="E17" s="67">
        <f t="shared" si="1"/>
        <v>-6.523562306149512</v>
      </c>
      <c r="F17" s="67">
        <f t="shared" si="2"/>
        <v>-9.5793866463282102E-3</v>
      </c>
      <c r="H17" t="s">
        <v>428</v>
      </c>
      <c r="I17">
        <v>5</v>
      </c>
      <c r="L17" t="s">
        <v>321</v>
      </c>
      <c r="M17">
        <v>1</v>
      </c>
      <c r="N17" s="68">
        <f t="shared" si="3"/>
        <v>1.4684287812041115E-3</v>
      </c>
      <c r="O17" s="74">
        <f t="shared" si="4"/>
        <v>2.1562830854685926E-6</v>
      </c>
      <c r="Q17" s="10" t="s">
        <v>244</v>
      </c>
      <c r="R17" s="4">
        <v>42857</v>
      </c>
      <c r="S17" s="9">
        <v>1</v>
      </c>
      <c r="T17" s="13" t="s">
        <v>8</v>
      </c>
      <c r="U17" s="7" t="s">
        <v>12</v>
      </c>
      <c r="V17" s="52" t="s">
        <v>297</v>
      </c>
      <c r="W17" s="10"/>
      <c r="X17" s="6" t="s">
        <v>292</v>
      </c>
    </row>
    <row r="18" spans="2:24" ht="17.25" thickBot="1" x14ac:dyDescent="0.3">
      <c r="B18" t="s">
        <v>445</v>
      </c>
      <c r="C18">
        <v>25</v>
      </c>
      <c r="D18" s="67">
        <f t="shared" si="0"/>
        <v>3.6710719530102791E-2</v>
      </c>
      <c r="E18" s="67">
        <f t="shared" si="1"/>
        <v>-3.3046864812813115</v>
      </c>
      <c r="F18" s="67">
        <f t="shared" si="2"/>
        <v>-0.12131741854924051</v>
      </c>
      <c r="H18" t="s">
        <v>425</v>
      </c>
      <c r="I18">
        <v>1</v>
      </c>
      <c r="L18" t="s">
        <v>397</v>
      </c>
      <c r="M18">
        <v>6</v>
      </c>
      <c r="N18" s="68">
        <f t="shared" si="3"/>
        <v>8.8105726872246704E-3</v>
      </c>
      <c r="O18" s="74">
        <f t="shared" si="4"/>
        <v>7.7626191076869352E-5</v>
      </c>
      <c r="Q18" s="10" t="s">
        <v>244</v>
      </c>
      <c r="R18" s="4">
        <v>42857</v>
      </c>
      <c r="S18" s="9">
        <v>3</v>
      </c>
      <c r="T18" s="13" t="s">
        <v>8</v>
      </c>
      <c r="U18" s="7" t="s">
        <v>6</v>
      </c>
      <c r="V18" s="52" t="s">
        <v>297</v>
      </c>
      <c r="W18" s="44" t="s">
        <v>125</v>
      </c>
      <c r="X18" s="6" t="s">
        <v>292</v>
      </c>
    </row>
    <row r="19" spans="2:24" ht="17.25" thickBot="1" x14ac:dyDescent="0.3">
      <c r="B19" t="s">
        <v>442</v>
      </c>
      <c r="C19">
        <v>27</v>
      </c>
      <c r="D19" s="67">
        <f t="shared" si="0"/>
        <v>3.9647577092511016E-2</v>
      </c>
      <c r="E19" s="67">
        <f t="shared" si="1"/>
        <v>-3.2277254401451834</v>
      </c>
      <c r="F19" s="67">
        <f t="shared" si="2"/>
        <v>-0.12797149322161522</v>
      </c>
      <c r="H19" t="s">
        <v>690</v>
      </c>
      <c r="I19">
        <v>26</v>
      </c>
      <c r="L19" t="s">
        <v>635</v>
      </c>
      <c r="M19">
        <v>1</v>
      </c>
      <c r="N19" s="68">
        <f t="shared" si="3"/>
        <v>1.4684287812041115E-3</v>
      </c>
      <c r="O19" s="74">
        <f t="shared" si="4"/>
        <v>2.1562830854685926E-6</v>
      </c>
      <c r="Q19" s="10" t="s">
        <v>244</v>
      </c>
      <c r="R19" s="4">
        <v>42857</v>
      </c>
      <c r="S19" s="29">
        <v>2</v>
      </c>
      <c r="T19" s="13" t="s">
        <v>89</v>
      </c>
      <c r="U19" s="13" t="s">
        <v>90</v>
      </c>
      <c r="V19" s="52" t="s">
        <v>297</v>
      </c>
      <c r="W19" s="10"/>
      <c r="X19" s="6" t="s">
        <v>292</v>
      </c>
    </row>
    <row r="20" spans="2:24" ht="17.25" thickBot="1" x14ac:dyDescent="0.3">
      <c r="B20" t="s">
        <v>591</v>
      </c>
      <c r="C20">
        <v>4</v>
      </c>
      <c r="D20" s="67">
        <f t="shared" si="0"/>
        <v>5.8737151248164461E-3</v>
      </c>
      <c r="E20" s="67">
        <f t="shared" si="1"/>
        <v>-5.1372679450296221</v>
      </c>
      <c r="F20" s="67">
        <f t="shared" si="2"/>
        <v>-3.0174848428955195E-2</v>
      </c>
      <c r="H20" t="s">
        <v>633</v>
      </c>
      <c r="I20">
        <v>5</v>
      </c>
      <c r="L20" t="s">
        <v>423</v>
      </c>
      <c r="M20">
        <v>1</v>
      </c>
      <c r="N20" s="68">
        <f t="shared" si="3"/>
        <v>1.4684287812041115E-3</v>
      </c>
      <c r="O20" s="74">
        <f t="shared" si="4"/>
        <v>2.1562830854685926E-6</v>
      </c>
      <c r="Q20" s="10" t="s">
        <v>244</v>
      </c>
      <c r="R20" s="4">
        <v>42857</v>
      </c>
      <c r="S20" s="29">
        <v>1</v>
      </c>
      <c r="T20" s="13" t="s">
        <v>89</v>
      </c>
      <c r="U20" s="13" t="s">
        <v>91</v>
      </c>
      <c r="V20" s="52" t="s">
        <v>297</v>
      </c>
      <c r="W20" s="10" t="s">
        <v>138</v>
      </c>
      <c r="X20" s="6" t="s">
        <v>292</v>
      </c>
    </row>
    <row r="21" spans="2:24" ht="17.25" thickBot="1" x14ac:dyDescent="0.3">
      <c r="B21" t="s">
        <v>438</v>
      </c>
      <c r="C21">
        <v>1</v>
      </c>
      <c r="D21" s="67">
        <f t="shared" si="0"/>
        <v>1.4684287812041115E-3</v>
      </c>
      <c r="E21" s="67">
        <f t="shared" si="1"/>
        <v>-6.523562306149512</v>
      </c>
      <c r="F21" s="67">
        <f t="shared" si="2"/>
        <v>-9.5793866463282102E-3</v>
      </c>
      <c r="H21" t="s">
        <v>321</v>
      </c>
      <c r="I21">
        <v>1</v>
      </c>
      <c r="L21" t="s">
        <v>445</v>
      </c>
      <c r="M21">
        <v>25</v>
      </c>
      <c r="N21" s="68">
        <f t="shared" si="3"/>
        <v>3.6710719530102791E-2</v>
      </c>
      <c r="O21" s="74">
        <f t="shared" si="4"/>
        <v>1.3476769284178705E-3</v>
      </c>
      <c r="Q21" s="10" t="s">
        <v>244</v>
      </c>
      <c r="R21" s="4">
        <v>42857</v>
      </c>
      <c r="S21" s="9">
        <v>2</v>
      </c>
      <c r="T21" s="13" t="s">
        <v>8</v>
      </c>
      <c r="U21" s="7" t="s">
        <v>5</v>
      </c>
      <c r="V21" s="52" t="s">
        <v>297</v>
      </c>
      <c r="W21" s="10" t="s">
        <v>317</v>
      </c>
      <c r="X21" s="6" t="s">
        <v>292</v>
      </c>
    </row>
    <row r="22" spans="2:24" ht="17.25" thickBot="1" x14ac:dyDescent="0.3">
      <c r="B22" t="s">
        <v>432</v>
      </c>
      <c r="C22">
        <v>4</v>
      </c>
      <c r="D22" s="67">
        <f t="shared" si="0"/>
        <v>5.8737151248164461E-3</v>
      </c>
      <c r="E22" s="67">
        <f t="shared" si="1"/>
        <v>-5.1372679450296221</v>
      </c>
      <c r="F22" s="67">
        <f t="shared" si="2"/>
        <v>-3.0174848428955195E-2</v>
      </c>
      <c r="H22" t="s">
        <v>397</v>
      </c>
      <c r="I22">
        <v>6</v>
      </c>
      <c r="L22" t="s">
        <v>442</v>
      </c>
      <c r="M22">
        <v>27</v>
      </c>
      <c r="N22" s="68">
        <f t="shared" si="3"/>
        <v>3.9647577092511016E-2</v>
      </c>
      <c r="O22" s="74">
        <f t="shared" si="4"/>
        <v>1.5719303693066042E-3</v>
      </c>
      <c r="Q22" s="10" t="s">
        <v>244</v>
      </c>
      <c r="R22" s="4">
        <v>42857</v>
      </c>
      <c r="S22" s="2">
        <v>1</v>
      </c>
      <c r="T22" s="5" t="s">
        <v>117</v>
      </c>
      <c r="U22" s="5" t="s">
        <v>16</v>
      </c>
      <c r="V22" s="52" t="s">
        <v>297</v>
      </c>
      <c r="W22" s="44" t="s">
        <v>85</v>
      </c>
      <c r="X22" s="6" t="s">
        <v>292</v>
      </c>
    </row>
    <row r="23" spans="2:24" ht="17.25" thickBot="1" x14ac:dyDescent="0.3">
      <c r="B23" t="s">
        <v>390</v>
      </c>
      <c r="C23">
        <v>1</v>
      </c>
      <c r="D23" s="67">
        <f t="shared" si="0"/>
        <v>1.4684287812041115E-3</v>
      </c>
      <c r="E23" s="67">
        <f t="shared" si="1"/>
        <v>-6.523562306149512</v>
      </c>
      <c r="F23" s="67">
        <f t="shared" si="2"/>
        <v>-9.5793866463282102E-3</v>
      </c>
      <c r="H23" t="s">
        <v>635</v>
      </c>
      <c r="I23">
        <v>1</v>
      </c>
      <c r="L23" t="s">
        <v>591</v>
      </c>
      <c r="M23">
        <v>4</v>
      </c>
      <c r="N23" s="68">
        <f t="shared" si="3"/>
        <v>5.8737151248164461E-3</v>
      </c>
      <c r="O23" s="74">
        <f t="shared" si="4"/>
        <v>3.4500529367497481E-5</v>
      </c>
      <c r="Q23" s="10" t="s">
        <v>244</v>
      </c>
      <c r="R23" s="4">
        <v>42857</v>
      </c>
      <c r="S23" s="2">
        <v>1</v>
      </c>
      <c r="T23" s="5" t="s">
        <v>115</v>
      </c>
      <c r="U23" s="5" t="s">
        <v>47</v>
      </c>
      <c r="V23" s="52" t="s">
        <v>307</v>
      </c>
      <c r="W23" s="44" t="s">
        <v>176</v>
      </c>
      <c r="X23" s="6" t="s">
        <v>292</v>
      </c>
    </row>
    <row r="24" spans="2:24" ht="17.25" thickBot="1" x14ac:dyDescent="0.3">
      <c r="B24" t="s">
        <v>669</v>
      </c>
      <c r="C24">
        <v>1</v>
      </c>
      <c r="D24" s="67">
        <f t="shared" si="0"/>
        <v>1.4684287812041115E-3</v>
      </c>
      <c r="E24" s="67">
        <f t="shared" si="1"/>
        <v>-6.523562306149512</v>
      </c>
      <c r="F24" s="67">
        <f t="shared" si="2"/>
        <v>-9.5793866463282102E-3</v>
      </c>
      <c r="H24" t="s">
        <v>423</v>
      </c>
      <c r="I24">
        <v>1</v>
      </c>
      <c r="L24" t="s">
        <v>438</v>
      </c>
      <c r="M24">
        <v>1</v>
      </c>
      <c r="N24" s="68">
        <f t="shared" si="3"/>
        <v>1.4684287812041115E-3</v>
      </c>
      <c r="O24" s="74">
        <f t="shared" si="4"/>
        <v>2.1562830854685926E-6</v>
      </c>
      <c r="Q24" s="10" t="s">
        <v>244</v>
      </c>
      <c r="R24" s="4">
        <v>42857</v>
      </c>
      <c r="S24" s="2">
        <v>1</v>
      </c>
      <c r="T24" s="5" t="s">
        <v>258</v>
      </c>
      <c r="U24" s="5" t="s">
        <v>27</v>
      </c>
      <c r="V24" s="52" t="s">
        <v>307</v>
      </c>
      <c r="W24" s="44" t="s">
        <v>82</v>
      </c>
      <c r="X24" s="6" t="s">
        <v>292</v>
      </c>
    </row>
    <row r="25" spans="2:24" ht="17.25" thickBot="1" x14ac:dyDescent="0.3">
      <c r="B25" t="s">
        <v>383</v>
      </c>
      <c r="C25">
        <v>1</v>
      </c>
      <c r="D25" s="67">
        <f t="shared" si="0"/>
        <v>1.4684287812041115E-3</v>
      </c>
      <c r="E25" s="67">
        <f t="shared" si="1"/>
        <v>-6.523562306149512</v>
      </c>
      <c r="F25" s="67">
        <f t="shared" si="2"/>
        <v>-9.5793866463282102E-3</v>
      </c>
      <c r="H25" t="s">
        <v>445</v>
      </c>
      <c r="I25">
        <v>25</v>
      </c>
      <c r="L25" t="s">
        <v>432</v>
      </c>
      <c r="M25">
        <v>4</v>
      </c>
      <c r="N25" s="68">
        <f t="shared" si="3"/>
        <v>5.8737151248164461E-3</v>
      </c>
      <c r="O25" s="74">
        <f t="shared" si="4"/>
        <v>3.4500529367497481E-5</v>
      </c>
      <c r="Q25" s="10" t="s">
        <v>244</v>
      </c>
      <c r="R25" s="4">
        <v>42857</v>
      </c>
      <c r="S25" s="9">
        <v>1</v>
      </c>
      <c r="T25" s="13" t="s">
        <v>8</v>
      </c>
      <c r="U25" s="7" t="s">
        <v>11</v>
      </c>
      <c r="V25" s="52" t="s">
        <v>309</v>
      </c>
      <c r="W25" s="10" t="s">
        <v>329</v>
      </c>
      <c r="X25" s="6" t="s">
        <v>292</v>
      </c>
    </row>
    <row r="26" spans="2:24" ht="17.25" thickBot="1" x14ac:dyDescent="0.3">
      <c r="B26" t="s">
        <v>420</v>
      </c>
      <c r="C26">
        <v>1</v>
      </c>
      <c r="D26" s="67">
        <f t="shared" si="0"/>
        <v>1.4684287812041115E-3</v>
      </c>
      <c r="E26" s="67">
        <f t="shared" si="1"/>
        <v>-6.523562306149512</v>
      </c>
      <c r="F26" s="67">
        <f t="shared" si="2"/>
        <v>-9.5793866463282102E-3</v>
      </c>
      <c r="H26" t="s">
        <v>442</v>
      </c>
      <c r="I26">
        <v>27</v>
      </c>
      <c r="L26" t="s">
        <v>390</v>
      </c>
      <c r="M26">
        <v>1</v>
      </c>
      <c r="N26" s="68">
        <f t="shared" si="3"/>
        <v>1.4684287812041115E-3</v>
      </c>
      <c r="O26" s="74">
        <f t="shared" si="4"/>
        <v>2.1562830854685926E-6</v>
      </c>
      <c r="Q26" s="10" t="s">
        <v>244</v>
      </c>
      <c r="R26" s="4">
        <v>42857</v>
      </c>
      <c r="S26" s="2">
        <v>3</v>
      </c>
      <c r="T26" s="5" t="s">
        <v>117</v>
      </c>
      <c r="U26" s="5" t="s">
        <v>28</v>
      </c>
      <c r="V26" s="54" t="s">
        <v>311</v>
      </c>
      <c r="W26" s="44" t="s">
        <v>133</v>
      </c>
      <c r="X26" s="6" t="s">
        <v>292</v>
      </c>
    </row>
    <row r="27" spans="2:24" ht="17.25" thickBot="1" x14ac:dyDescent="0.3">
      <c r="B27" t="s">
        <v>446</v>
      </c>
      <c r="C27">
        <v>2</v>
      </c>
      <c r="D27" s="67">
        <f t="shared" si="0"/>
        <v>2.936857562408223E-3</v>
      </c>
      <c r="E27" s="67">
        <f t="shared" si="1"/>
        <v>-5.8304151255895675</v>
      </c>
      <c r="F27" s="67">
        <f t="shared" si="2"/>
        <v>-1.7123098753567011E-2</v>
      </c>
      <c r="H27" t="s">
        <v>591</v>
      </c>
      <c r="I27">
        <v>4</v>
      </c>
      <c r="L27" t="s">
        <v>669</v>
      </c>
      <c r="M27">
        <v>1</v>
      </c>
      <c r="N27" s="68">
        <f t="shared" si="3"/>
        <v>1.4684287812041115E-3</v>
      </c>
      <c r="O27" s="74">
        <f t="shared" si="4"/>
        <v>2.1562830854685926E-6</v>
      </c>
      <c r="Q27" s="10" t="s">
        <v>261</v>
      </c>
      <c r="R27" s="4">
        <v>42867</v>
      </c>
      <c r="S27" s="9">
        <v>1</v>
      </c>
      <c r="T27" s="5" t="s">
        <v>0</v>
      </c>
      <c r="U27" s="7" t="s">
        <v>5</v>
      </c>
      <c r="V27" s="52" t="s">
        <v>299</v>
      </c>
      <c r="W27" s="10"/>
      <c r="X27" s="6" t="s">
        <v>296</v>
      </c>
    </row>
    <row r="28" spans="2:24" ht="17.25" thickBot="1" x14ac:dyDescent="0.3">
      <c r="B28" t="s">
        <v>671</v>
      </c>
      <c r="C28">
        <v>1</v>
      </c>
      <c r="D28" s="67">
        <f t="shared" si="0"/>
        <v>1.4684287812041115E-3</v>
      </c>
      <c r="E28" s="67">
        <f t="shared" si="1"/>
        <v>-6.523562306149512</v>
      </c>
      <c r="F28" s="67">
        <f t="shared" si="2"/>
        <v>-9.5793866463282102E-3</v>
      </c>
      <c r="H28" t="s">
        <v>438</v>
      </c>
      <c r="I28">
        <v>1</v>
      </c>
      <c r="L28" t="s">
        <v>383</v>
      </c>
      <c r="M28">
        <v>1</v>
      </c>
      <c r="N28" s="68">
        <f t="shared" si="3"/>
        <v>1.4684287812041115E-3</v>
      </c>
      <c r="O28" s="74">
        <f t="shared" si="4"/>
        <v>2.1562830854685926E-6</v>
      </c>
      <c r="Q28" s="10" t="s">
        <v>261</v>
      </c>
      <c r="R28" s="4">
        <v>42867</v>
      </c>
      <c r="S28" s="9">
        <v>5</v>
      </c>
      <c r="T28" s="5" t="s">
        <v>0</v>
      </c>
      <c r="U28" s="7" t="s">
        <v>3</v>
      </c>
      <c r="V28" s="52" t="s">
        <v>299</v>
      </c>
      <c r="W28" s="10"/>
      <c r="X28" s="6" t="s">
        <v>296</v>
      </c>
    </row>
    <row r="29" spans="2:24" ht="17.25" thickBot="1" x14ac:dyDescent="0.3">
      <c r="B29" t="s">
        <v>451</v>
      </c>
      <c r="C29">
        <v>8</v>
      </c>
      <c r="D29" s="67">
        <f t="shared" si="0"/>
        <v>1.1747430249632892E-2</v>
      </c>
      <c r="E29" s="67">
        <f t="shared" si="1"/>
        <v>-4.4441207644696767</v>
      </c>
      <c r="F29" s="67">
        <f t="shared" si="2"/>
        <v>-5.2206998701552737E-2</v>
      </c>
      <c r="H29" t="s">
        <v>432</v>
      </c>
      <c r="I29">
        <v>4</v>
      </c>
      <c r="L29" t="s">
        <v>420</v>
      </c>
      <c r="M29">
        <v>1</v>
      </c>
      <c r="N29" s="68">
        <f t="shared" si="3"/>
        <v>1.4684287812041115E-3</v>
      </c>
      <c r="O29" s="74">
        <f t="shared" si="4"/>
        <v>2.1562830854685926E-6</v>
      </c>
      <c r="Q29" s="10" t="s">
        <v>261</v>
      </c>
      <c r="R29" s="4">
        <v>42867</v>
      </c>
      <c r="S29" s="9">
        <v>1</v>
      </c>
      <c r="T29" s="5" t="s">
        <v>0</v>
      </c>
      <c r="U29" s="7" t="s">
        <v>4</v>
      </c>
      <c r="V29" s="52" t="s">
        <v>299</v>
      </c>
      <c r="W29" s="10"/>
      <c r="X29" s="6" t="s">
        <v>296</v>
      </c>
    </row>
    <row r="30" spans="2:24" ht="17.25" thickBot="1" x14ac:dyDescent="0.3">
      <c r="B30" t="s">
        <v>443</v>
      </c>
      <c r="C30">
        <v>66</v>
      </c>
      <c r="D30" s="67">
        <f t="shared" si="0"/>
        <v>9.6916299559471369E-2</v>
      </c>
      <c r="E30" s="67">
        <f t="shared" si="1"/>
        <v>-2.3339075641230869</v>
      </c>
      <c r="F30" s="67">
        <f t="shared" si="2"/>
        <v>-0.22619368462866923</v>
      </c>
      <c r="H30" t="s">
        <v>390</v>
      </c>
      <c r="I30">
        <v>1</v>
      </c>
      <c r="L30" t="s">
        <v>446</v>
      </c>
      <c r="M30">
        <v>2</v>
      </c>
      <c r="N30" s="68">
        <f t="shared" si="3"/>
        <v>2.936857562408223E-3</v>
      </c>
      <c r="O30" s="74">
        <f t="shared" si="4"/>
        <v>8.6251323418743702E-6</v>
      </c>
      <c r="Q30" s="10" t="s">
        <v>261</v>
      </c>
      <c r="R30" s="4">
        <v>42867</v>
      </c>
      <c r="S30" s="9">
        <v>32</v>
      </c>
      <c r="T30" s="5" t="s">
        <v>0</v>
      </c>
      <c r="U30" s="7" t="s">
        <v>1</v>
      </c>
      <c r="V30" s="52" t="s">
        <v>299</v>
      </c>
      <c r="W30" s="10"/>
      <c r="X30" s="6" t="s">
        <v>296</v>
      </c>
    </row>
    <row r="31" spans="2:24" ht="17.25" thickBot="1" x14ac:dyDescent="0.3">
      <c r="B31" t="s">
        <v>433</v>
      </c>
      <c r="C31">
        <v>9</v>
      </c>
      <c r="D31" s="67">
        <f t="shared" si="0"/>
        <v>1.3215859030837005E-2</v>
      </c>
      <c r="E31" s="67">
        <f t="shared" si="1"/>
        <v>-4.3263377288132929</v>
      </c>
      <c r="F31" s="67">
        <f t="shared" si="2"/>
        <v>-5.7176269543788016E-2</v>
      </c>
      <c r="H31" t="s">
        <v>669</v>
      </c>
      <c r="I31">
        <v>1</v>
      </c>
      <c r="L31" t="s">
        <v>671</v>
      </c>
      <c r="M31">
        <v>1</v>
      </c>
      <c r="N31" s="68">
        <f t="shared" si="3"/>
        <v>1.4684287812041115E-3</v>
      </c>
      <c r="O31" s="74">
        <f t="shared" si="4"/>
        <v>2.1562830854685926E-6</v>
      </c>
      <c r="Q31" s="10" t="s">
        <v>261</v>
      </c>
      <c r="R31" s="4">
        <v>42867</v>
      </c>
      <c r="S31" s="9">
        <v>1</v>
      </c>
      <c r="T31" s="5" t="s">
        <v>0</v>
      </c>
      <c r="U31" s="7" t="s">
        <v>147</v>
      </c>
      <c r="V31" s="52" t="s">
        <v>299</v>
      </c>
      <c r="W31" s="10"/>
      <c r="X31" s="6" t="s">
        <v>296</v>
      </c>
    </row>
    <row r="32" spans="2:24" ht="17.25" thickBot="1" x14ac:dyDescent="0.3">
      <c r="B32" t="s">
        <v>382</v>
      </c>
      <c r="C32">
        <v>1</v>
      </c>
      <c r="D32" s="67">
        <f t="shared" si="0"/>
        <v>1.4684287812041115E-3</v>
      </c>
      <c r="E32" s="67">
        <f t="shared" si="1"/>
        <v>-6.523562306149512</v>
      </c>
      <c r="F32" s="67">
        <f t="shared" si="2"/>
        <v>-9.5793866463282102E-3</v>
      </c>
      <c r="H32" t="s">
        <v>383</v>
      </c>
      <c r="I32">
        <v>1</v>
      </c>
      <c r="L32" t="s">
        <v>451</v>
      </c>
      <c r="M32">
        <v>8</v>
      </c>
      <c r="N32" s="68">
        <f t="shared" si="3"/>
        <v>1.1747430249632892E-2</v>
      </c>
      <c r="O32" s="74">
        <f t="shared" si="4"/>
        <v>1.3800211746998992E-4</v>
      </c>
      <c r="Q32" s="10" t="s">
        <v>244</v>
      </c>
      <c r="R32" s="4">
        <v>42867</v>
      </c>
      <c r="S32" s="29">
        <v>4</v>
      </c>
      <c r="T32" s="13" t="s">
        <v>89</v>
      </c>
      <c r="U32" s="13" t="s">
        <v>90</v>
      </c>
      <c r="V32" s="52" t="s">
        <v>297</v>
      </c>
      <c r="W32" s="10"/>
      <c r="X32" s="6" t="s">
        <v>296</v>
      </c>
    </row>
    <row r="33" spans="2:24" ht="17.25" thickBot="1" x14ac:dyDescent="0.3">
      <c r="B33" t="s">
        <v>603</v>
      </c>
      <c r="C33">
        <v>2</v>
      </c>
      <c r="D33" s="67">
        <f t="shared" si="0"/>
        <v>2.936857562408223E-3</v>
      </c>
      <c r="E33" s="67">
        <f t="shared" si="1"/>
        <v>-5.8304151255895675</v>
      </c>
      <c r="F33" s="67">
        <f t="shared" si="2"/>
        <v>-1.7123098753567011E-2</v>
      </c>
      <c r="H33" t="s">
        <v>420</v>
      </c>
      <c r="I33">
        <v>1</v>
      </c>
      <c r="L33" t="s">
        <v>443</v>
      </c>
      <c r="M33">
        <v>66</v>
      </c>
      <c r="N33" s="68">
        <f t="shared" si="3"/>
        <v>9.6916299559471369E-2</v>
      </c>
      <c r="O33" s="74">
        <f t="shared" si="4"/>
        <v>9.3927691203011896E-3</v>
      </c>
      <c r="Q33" s="10" t="s">
        <v>261</v>
      </c>
      <c r="R33" s="4">
        <v>42867</v>
      </c>
      <c r="S33" s="9">
        <v>12</v>
      </c>
      <c r="T33" s="5" t="s">
        <v>0</v>
      </c>
      <c r="U33" s="7" t="s">
        <v>2</v>
      </c>
      <c r="V33" s="52" t="s">
        <v>297</v>
      </c>
      <c r="W33" s="44" t="s">
        <v>81</v>
      </c>
      <c r="X33" s="6" t="s">
        <v>296</v>
      </c>
    </row>
    <row r="34" spans="2:24" ht="17.25" thickBot="1" x14ac:dyDescent="0.3">
      <c r="B34" t="s">
        <v>640</v>
      </c>
      <c r="C34">
        <v>1</v>
      </c>
      <c r="D34" s="67">
        <f t="shared" si="0"/>
        <v>1.4684287812041115E-3</v>
      </c>
      <c r="E34" s="67">
        <f t="shared" si="1"/>
        <v>-6.523562306149512</v>
      </c>
      <c r="F34" s="67">
        <f t="shared" si="2"/>
        <v>-9.5793866463282102E-3</v>
      </c>
      <c r="H34" t="s">
        <v>446</v>
      </c>
      <c r="I34">
        <v>2</v>
      </c>
      <c r="L34" t="s">
        <v>433</v>
      </c>
      <c r="M34">
        <v>9</v>
      </c>
      <c r="N34" s="68">
        <f t="shared" si="3"/>
        <v>1.3215859030837005E-2</v>
      </c>
      <c r="O34" s="74">
        <f t="shared" si="4"/>
        <v>1.74658929922956E-4</v>
      </c>
      <c r="Q34" s="10" t="s">
        <v>244</v>
      </c>
      <c r="R34" s="4">
        <v>42867</v>
      </c>
      <c r="S34" s="2">
        <v>1</v>
      </c>
      <c r="T34" s="5" t="s">
        <v>260</v>
      </c>
      <c r="U34" s="5"/>
      <c r="V34" s="52" t="s">
        <v>297</v>
      </c>
      <c r="W34" s="10"/>
      <c r="X34" s="6" t="s">
        <v>296</v>
      </c>
    </row>
    <row r="35" spans="2:24" ht="17.25" thickBot="1" x14ac:dyDescent="0.3">
      <c r="B35" t="s">
        <v>403</v>
      </c>
      <c r="C35">
        <v>1</v>
      </c>
      <c r="D35" s="67">
        <f t="shared" si="0"/>
        <v>1.4684287812041115E-3</v>
      </c>
      <c r="E35" s="67">
        <f t="shared" si="1"/>
        <v>-6.523562306149512</v>
      </c>
      <c r="F35" s="67">
        <f t="shared" si="2"/>
        <v>-9.5793866463282102E-3</v>
      </c>
      <c r="H35" t="s">
        <v>671</v>
      </c>
      <c r="I35">
        <v>1</v>
      </c>
      <c r="L35" t="s">
        <v>382</v>
      </c>
      <c r="M35">
        <v>1</v>
      </c>
      <c r="N35" s="68">
        <f t="shared" si="3"/>
        <v>1.4684287812041115E-3</v>
      </c>
      <c r="O35" s="74">
        <f t="shared" si="4"/>
        <v>2.1562830854685926E-6</v>
      </c>
      <c r="Q35" s="10" t="s">
        <v>244</v>
      </c>
      <c r="R35" s="4">
        <v>42867</v>
      </c>
      <c r="S35" s="2">
        <v>6</v>
      </c>
      <c r="T35" s="5" t="s">
        <v>115</v>
      </c>
      <c r="U35" s="5" t="s">
        <v>25</v>
      </c>
      <c r="V35" s="52" t="s">
        <v>307</v>
      </c>
      <c r="W35" s="44" t="s">
        <v>128</v>
      </c>
      <c r="X35" s="6" t="s">
        <v>296</v>
      </c>
    </row>
    <row r="36" spans="2:24" ht="17.25" thickBot="1" x14ac:dyDescent="0.3">
      <c r="B36" t="s">
        <v>405</v>
      </c>
      <c r="C36">
        <v>1</v>
      </c>
      <c r="D36" s="67">
        <f t="shared" si="0"/>
        <v>1.4684287812041115E-3</v>
      </c>
      <c r="E36" s="67">
        <f t="shared" si="1"/>
        <v>-6.523562306149512</v>
      </c>
      <c r="F36" s="67">
        <f t="shared" si="2"/>
        <v>-9.5793866463282102E-3</v>
      </c>
      <c r="H36" t="s">
        <v>451</v>
      </c>
      <c r="I36">
        <v>8</v>
      </c>
      <c r="L36" t="s">
        <v>603</v>
      </c>
      <c r="M36">
        <v>2</v>
      </c>
      <c r="N36" s="68">
        <f t="shared" si="3"/>
        <v>2.936857562408223E-3</v>
      </c>
      <c r="O36" s="74">
        <f t="shared" si="4"/>
        <v>8.6251323418743702E-6</v>
      </c>
      <c r="Q36" s="10" t="s">
        <v>244</v>
      </c>
      <c r="R36" s="4">
        <v>42867</v>
      </c>
      <c r="S36" s="2">
        <v>15</v>
      </c>
      <c r="T36" s="5" t="s">
        <v>115</v>
      </c>
      <c r="U36" s="5" t="s">
        <v>25</v>
      </c>
      <c r="V36" s="52" t="s">
        <v>307</v>
      </c>
      <c r="W36" s="44" t="s">
        <v>88</v>
      </c>
      <c r="X36" s="6" t="s">
        <v>296</v>
      </c>
    </row>
    <row r="37" spans="2:24" ht="17.25" thickBot="1" x14ac:dyDescent="0.3">
      <c r="B37" t="s">
        <v>406</v>
      </c>
      <c r="C37">
        <v>1</v>
      </c>
      <c r="D37" s="67">
        <f t="shared" si="0"/>
        <v>1.4684287812041115E-3</v>
      </c>
      <c r="E37" s="67">
        <f t="shared" si="1"/>
        <v>-6.523562306149512</v>
      </c>
      <c r="F37" s="67">
        <f t="shared" si="2"/>
        <v>-9.5793866463282102E-3</v>
      </c>
      <c r="H37" t="s">
        <v>443</v>
      </c>
      <c r="I37">
        <v>66</v>
      </c>
      <c r="L37" t="s">
        <v>640</v>
      </c>
      <c r="M37">
        <v>1</v>
      </c>
      <c r="N37" s="68">
        <f t="shared" si="3"/>
        <v>1.4684287812041115E-3</v>
      </c>
      <c r="O37" s="74">
        <f t="shared" si="4"/>
        <v>2.1562830854685926E-6</v>
      </c>
      <c r="Q37" s="10" t="s">
        <v>244</v>
      </c>
      <c r="R37" s="4">
        <v>42867</v>
      </c>
      <c r="S37" s="2">
        <v>1</v>
      </c>
      <c r="T37" s="5" t="s">
        <v>108</v>
      </c>
      <c r="U37" s="5" t="s">
        <v>44</v>
      </c>
      <c r="V37" s="52" t="s">
        <v>309</v>
      </c>
      <c r="W37" s="44" t="s">
        <v>129</v>
      </c>
      <c r="X37" s="6" t="s">
        <v>296</v>
      </c>
    </row>
    <row r="38" spans="2:24" ht="17.25" thickBot="1" x14ac:dyDescent="0.3">
      <c r="B38" t="s">
        <v>409</v>
      </c>
      <c r="C38">
        <v>3</v>
      </c>
      <c r="D38" s="67">
        <f t="shared" si="0"/>
        <v>4.4052863436123352E-3</v>
      </c>
      <c r="E38" s="67">
        <f t="shared" si="1"/>
        <v>-5.4249500174814029</v>
      </c>
      <c r="F38" s="67">
        <f t="shared" si="2"/>
        <v>-2.3898458226790324E-2</v>
      </c>
      <c r="H38" t="s">
        <v>433</v>
      </c>
      <c r="I38">
        <v>9</v>
      </c>
      <c r="L38" t="s">
        <v>403</v>
      </c>
      <c r="M38">
        <v>1</v>
      </c>
      <c r="N38" s="68">
        <f t="shared" si="3"/>
        <v>1.4684287812041115E-3</v>
      </c>
      <c r="O38" s="74">
        <f t="shared" si="4"/>
        <v>2.1562830854685926E-6</v>
      </c>
      <c r="Q38" s="10" t="s">
        <v>244</v>
      </c>
      <c r="R38" s="4">
        <v>42867</v>
      </c>
      <c r="S38" s="2">
        <v>1</v>
      </c>
      <c r="T38" s="5" t="s">
        <v>117</v>
      </c>
      <c r="U38" s="5" t="s">
        <v>28</v>
      </c>
      <c r="V38" s="54" t="s">
        <v>311</v>
      </c>
      <c r="W38" s="44" t="s">
        <v>133</v>
      </c>
      <c r="X38" s="6" t="s">
        <v>296</v>
      </c>
    </row>
    <row r="39" spans="2:24" ht="17.25" thickBot="1" x14ac:dyDescent="0.3">
      <c r="B39" t="s">
        <v>396</v>
      </c>
      <c r="C39">
        <v>6</v>
      </c>
      <c r="D39" s="67">
        <f t="shared" si="0"/>
        <v>8.8105726872246704E-3</v>
      </c>
      <c r="E39" s="67">
        <f t="shared" si="1"/>
        <v>-4.7318028369214575</v>
      </c>
      <c r="F39" s="67">
        <f t="shared" si="2"/>
        <v>-4.1689892836312407E-2</v>
      </c>
      <c r="H39" t="s">
        <v>382</v>
      </c>
      <c r="I39">
        <v>1</v>
      </c>
      <c r="L39" t="s">
        <v>405</v>
      </c>
      <c r="M39">
        <v>1</v>
      </c>
      <c r="N39" s="68">
        <f t="shared" si="3"/>
        <v>1.4684287812041115E-3</v>
      </c>
      <c r="O39" s="74">
        <f t="shared" si="4"/>
        <v>2.1562830854685926E-6</v>
      </c>
      <c r="Q39" s="10" t="s">
        <v>244</v>
      </c>
      <c r="R39" s="4">
        <v>42894</v>
      </c>
      <c r="S39" s="2">
        <v>1</v>
      </c>
      <c r="T39" s="5" t="s">
        <v>0</v>
      </c>
      <c r="U39" s="5" t="s">
        <v>229</v>
      </c>
      <c r="V39" s="52" t="s">
        <v>299</v>
      </c>
      <c r="W39" s="10"/>
      <c r="X39" s="6" t="s">
        <v>294</v>
      </c>
    </row>
    <row r="40" spans="2:24" ht="17.25" thickBot="1" x14ac:dyDescent="0.3">
      <c r="B40" t="s">
        <v>408</v>
      </c>
      <c r="C40">
        <v>8</v>
      </c>
      <c r="D40" s="67">
        <f t="shared" si="0"/>
        <v>1.1747430249632892E-2</v>
      </c>
      <c r="E40" s="67">
        <f t="shared" si="1"/>
        <v>-4.4441207644696767</v>
      </c>
      <c r="F40" s="67">
        <f t="shared" si="2"/>
        <v>-5.2206998701552737E-2</v>
      </c>
      <c r="H40" t="s">
        <v>603</v>
      </c>
      <c r="I40">
        <v>2</v>
      </c>
      <c r="L40" t="s">
        <v>406</v>
      </c>
      <c r="M40">
        <v>1</v>
      </c>
      <c r="N40" s="68">
        <f t="shared" si="3"/>
        <v>1.4684287812041115E-3</v>
      </c>
      <c r="O40" s="74">
        <f t="shared" si="4"/>
        <v>2.1562830854685926E-6</v>
      </c>
      <c r="Q40" s="10" t="s">
        <v>244</v>
      </c>
      <c r="R40" s="4">
        <v>42894</v>
      </c>
      <c r="S40" s="2">
        <v>3</v>
      </c>
      <c r="T40" s="5" t="s">
        <v>0</v>
      </c>
      <c r="U40" s="5" t="s">
        <v>17</v>
      </c>
      <c r="V40" s="52" t="s">
        <v>299</v>
      </c>
      <c r="W40" s="10"/>
      <c r="X40" s="6" t="s">
        <v>294</v>
      </c>
    </row>
    <row r="41" spans="2:24" ht="17.25" thickBot="1" x14ac:dyDescent="0.3">
      <c r="B41" t="s">
        <v>691</v>
      </c>
      <c r="C41">
        <v>350</v>
      </c>
      <c r="D41" s="67">
        <f t="shared" si="0"/>
        <v>0.51395007342143906</v>
      </c>
      <c r="E41" s="67">
        <f t="shared" si="1"/>
        <v>-0.66562915166605297</v>
      </c>
      <c r="F41" s="67">
        <f t="shared" si="2"/>
        <v>-0.3421001513702181</v>
      </c>
      <c r="H41" t="s">
        <v>640</v>
      </c>
      <c r="I41">
        <v>1</v>
      </c>
      <c r="L41" t="s">
        <v>409</v>
      </c>
      <c r="M41">
        <v>3</v>
      </c>
      <c r="N41" s="68">
        <f t="shared" si="3"/>
        <v>4.4052863436123352E-3</v>
      </c>
      <c r="O41" s="74">
        <f t="shared" si="4"/>
        <v>1.9406547769217338E-5</v>
      </c>
      <c r="Q41" s="10" t="s">
        <v>244</v>
      </c>
      <c r="R41" s="4">
        <v>42894</v>
      </c>
      <c r="S41" s="2">
        <v>1</v>
      </c>
      <c r="T41" s="5" t="s">
        <v>0</v>
      </c>
      <c r="U41" s="5" t="s">
        <v>230</v>
      </c>
      <c r="V41" s="52" t="s">
        <v>299</v>
      </c>
      <c r="W41" s="10"/>
      <c r="X41" s="6" t="s">
        <v>294</v>
      </c>
    </row>
    <row r="42" spans="2:24" ht="17.25" thickBot="1" x14ac:dyDescent="0.3">
      <c r="B42" t="s">
        <v>416</v>
      </c>
      <c r="C42">
        <v>1</v>
      </c>
      <c r="D42" s="67">
        <f t="shared" si="0"/>
        <v>1.4684287812041115E-3</v>
      </c>
      <c r="E42" s="67">
        <f t="shared" si="1"/>
        <v>-6.523562306149512</v>
      </c>
      <c r="F42" s="67">
        <f t="shared" si="2"/>
        <v>-9.5793866463282102E-3</v>
      </c>
      <c r="H42" t="s">
        <v>403</v>
      </c>
      <c r="I42">
        <v>1</v>
      </c>
      <c r="L42" t="s">
        <v>396</v>
      </c>
      <c r="M42">
        <v>6</v>
      </c>
      <c r="N42" s="68">
        <f t="shared" si="3"/>
        <v>8.8105726872246704E-3</v>
      </c>
      <c r="O42" s="74">
        <f t="shared" si="4"/>
        <v>7.7626191076869352E-5</v>
      </c>
      <c r="Q42" s="10" t="s">
        <v>244</v>
      </c>
      <c r="R42" s="4">
        <v>42894</v>
      </c>
      <c r="S42" s="29">
        <v>1</v>
      </c>
      <c r="T42" s="13" t="s">
        <v>89</v>
      </c>
      <c r="U42" s="13" t="s">
        <v>90</v>
      </c>
      <c r="V42" s="52" t="s">
        <v>297</v>
      </c>
      <c r="W42" s="10"/>
      <c r="X42" s="6" t="s">
        <v>294</v>
      </c>
    </row>
    <row r="43" spans="2:24" ht="17.25" thickBot="1" x14ac:dyDescent="0.3">
      <c r="B43" t="s">
        <v>417</v>
      </c>
      <c r="C43">
        <v>1</v>
      </c>
      <c r="D43" s="67">
        <f t="shared" si="0"/>
        <v>1.4684287812041115E-3</v>
      </c>
      <c r="E43" s="67">
        <f t="shared" si="1"/>
        <v>-6.523562306149512</v>
      </c>
      <c r="F43" s="67">
        <f t="shared" si="2"/>
        <v>-9.5793866463282102E-3</v>
      </c>
      <c r="H43" t="s">
        <v>405</v>
      </c>
      <c r="I43">
        <v>1</v>
      </c>
      <c r="L43" t="s">
        <v>408</v>
      </c>
      <c r="M43">
        <v>8</v>
      </c>
      <c r="N43" s="68">
        <f t="shared" si="3"/>
        <v>1.1747430249632892E-2</v>
      </c>
      <c r="O43" s="74">
        <f t="shared" si="4"/>
        <v>1.3800211746998992E-4</v>
      </c>
      <c r="Q43" s="10" t="s">
        <v>244</v>
      </c>
      <c r="R43" s="4">
        <v>42894</v>
      </c>
      <c r="S43" s="29">
        <v>3</v>
      </c>
      <c r="T43" s="13" t="s">
        <v>89</v>
      </c>
      <c r="U43" s="13" t="s">
        <v>91</v>
      </c>
      <c r="V43" s="52" t="s">
        <v>297</v>
      </c>
      <c r="W43" s="10" t="s">
        <v>138</v>
      </c>
      <c r="X43" s="6" t="s">
        <v>294</v>
      </c>
    </row>
    <row r="44" spans="2:24" ht="17.25" thickBot="1" x14ac:dyDescent="0.3">
      <c r="B44" t="s">
        <v>672</v>
      </c>
      <c r="C44">
        <v>1</v>
      </c>
      <c r="D44" s="67">
        <f t="shared" si="0"/>
        <v>1.4684287812041115E-3</v>
      </c>
      <c r="E44" s="67">
        <f t="shared" si="1"/>
        <v>-6.523562306149512</v>
      </c>
      <c r="F44" s="67">
        <f t="shared" si="2"/>
        <v>-9.5793866463282102E-3</v>
      </c>
      <c r="H44" t="s">
        <v>406</v>
      </c>
      <c r="I44">
        <v>1</v>
      </c>
      <c r="L44" t="s">
        <v>691</v>
      </c>
      <c r="M44">
        <v>350</v>
      </c>
      <c r="N44" s="68">
        <f t="shared" si="3"/>
        <v>0.51395007342143906</v>
      </c>
      <c r="O44" s="74">
        <f t="shared" si="4"/>
        <v>0.2641446779699026</v>
      </c>
      <c r="Q44" s="10" t="s">
        <v>244</v>
      </c>
      <c r="R44" s="4">
        <v>42894</v>
      </c>
      <c r="S44" s="2">
        <v>5</v>
      </c>
      <c r="T44" s="5" t="s">
        <v>117</v>
      </c>
      <c r="U44" s="5" t="s">
        <v>16</v>
      </c>
      <c r="V44" s="52" t="s">
        <v>297</v>
      </c>
      <c r="W44" s="44" t="s">
        <v>85</v>
      </c>
      <c r="X44" s="6" t="s">
        <v>294</v>
      </c>
    </row>
    <row r="45" spans="2:24" ht="17.25" thickBot="1" x14ac:dyDescent="0.3">
      <c r="B45" t="s">
        <v>566</v>
      </c>
      <c r="C45">
        <v>8</v>
      </c>
      <c r="D45" s="67">
        <f t="shared" si="0"/>
        <v>1.1747430249632892E-2</v>
      </c>
      <c r="E45" s="67">
        <f t="shared" si="1"/>
        <v>-4.4441207644696767</v>
      </c>
      <c r="F45" s="67">
        <f t="shared" si="2"/>
        <v>-5.2206998701552737E-2</v>
      </c>
      <c r="H45" t="s">
        <v>409</v>
      </c>
      <c r="I45">
        <v>3</v>
      </c>
      <c r="L45" t="s">
        <v>416</v>
      </c>
      <c r="M45">
        <v>1</v>
      </c>
      <c r="N45" s="68">
        <f t="shared" si="3"/>
        <v>1.4684287812041115E-3</v>
      </c>
      <c r="O45" s="74">
        <f t="shared" si="4"/>
        <v>2.1562830854685926E-6</v>
      </c>
      <c r="Q45" s="10" t="s">
        <v>244</v>
      </c>
      <c r="R45" s="4">
        <v>42894</v>
      </c>
      <c r="S45" s="2">
        <v>10</v>
      </c>
      <c r="T45" s="5" t="s">
        <v>115</v>
      </c>
      <c r="U45" s="5" t="s">
        <v>25</v>
      </c>
      <c r="V45" s="52" t="s">
        <v>307</v>
      </c>
      <c r="W45" s="44" t="s">
        <v>128</v>
      </c>
      <c r="X45" s="6" t="s">
        <v>294</v>
      </c>
    </row>
    <row r="46" spans="2:24" ht="17.25" thickBot="1" x14ac:dyDescent="0.3">
      <c r="B46" t="s">
        <v>464</v>
      </c>
      <c r="C46">
        <v>1</v>
      </c>
      <c r="D46" s="67">
        <f t="shared" si="0"/>
        <v>1.4684287812041115E-3</v>
      </c>
      <c r="E46" s="67">
        <f t="shared" si="1"/>
        <v>-6.523562306149512</v>
      </c>
      <c r="F46" s="67">
        <f t="shared" si="2"/>
        <v>-9.5793866463282102E-3</v>
      </c>
      <c r="H46" t="s">
        <v>396</v>
      </c>
      <c r="I46">
        <v>6</v>
      </c>
      <c r="L46" t="s">
        <v>417</v>
      </c>
      <c r="M46">
        <v>1</v>
      </c>
      <c r="N46" s="68">
        <f t="shared" si="3"/>
        <v>1.4684287812041115E-3</v>
      </c>
      <c r="O46" s="74">
        <f t="shared" si="4"/>
        <v>2.1562830854685926E-6</v>
      </c>
      <c r="Q46" s="10" t="s">
        <v>244</v>
      </c>
      <c r="R46" s="4">
        <v>42894</v>
      </c>
      <c r="S46" s="2">
        <v>38</v>
      </c>
      <c r="T46" s="5" t="s">
        <v>115</v>
      </c>
      <c r="U46" s="5" t="s">
        <v>25</v>
      </c>
      <c r="V46" s="52" t="s">
        <v>307</v>
      </c>
      <c r="W46" s="44" t="s">
        <v>88</v>
      </c>
      <c r="X46" s="6" t="s">
        <v>294</v>
      </c>
    </row>
    <row r="47" spans="2:24" ht="17.25" thickBot="1" x14ac:dyDescent="0.3">
      <c r="B47" t="s">
        <v>465</v>
      </c>
      <c r="C47">
        <v>1</v>
      </c>
      <c r="D47" s="67">
        <f t="shared" si="0"/>
        <v>1.4684287812041115E-3</v>
      </c>
      <c r="E47" s="67">
        <f t="shared" si="1"/>
        <v>-6.523562306149512</v>
      </c>
      <c r="F47" s="67">
        <f t="shared" si="2"/>
        <v>-9.5793866463282102E-3</v>
      </c>
      <c r="H47" t="s">
        <v>408</v>
      </c>
      <c r="I47">
        <v>8</v>
      </c>
      <c r="L47" t="s">
        <v>672</v>
      </c>
      <c r="M47">
        <v>1</v>
      </c>
      <c r="N47" s="68">
        <f t="shared" si="3"/>
        <v>1.4684287812041115E-3</v>
      </c>
      <c r="O47" s="74">
        <f t="shared" si="4"/>
        <v>2.1562830854685926E-6</v>
      </c>
      <c r="Q47" s="10" t="s">
        <v>244</v>
      </c>
      <c r="R47" s="4">
        <v>42894</v>
      </c>
      <c r="S47" s="2">
        <v>1</v>
      </c>
      <c r="T47" s="5" t="s">
        <v>115</v>
      </c>
      <c r="U47" s="5" t="s">
        <v>30</v>
      </c>
      <c r="V47" s="52" t="s">
        <v>307</v>
      </c>
      <c r="W47" s="44" t="s">
        <v>123</v>
      </c>
      <c r="X47" s="6" t="s">
        <v>294</v>
      </c>
    </row>
    <row r="48" spans="2:24" ht="17.25" thickBot="1" x14ac:dyDescent="0.3">
      <c r="B48" t="s">
        <v>434</v>
      </c>
      <c r="C48">
        <v>1</v>
      </c>
      <c r="D48" s="67">
        <f t="shared" si="0"/>
        <v>1.4684287812041115E-3</v>
      </c>
      <c r="E48" s="67">
        <f t="shared" si="1"/>
        <v>-6.523562306149512</v>
      </c>
      <c r="F48" s="67">
        <f t="shared" si="2"/>
        <v>-9.5793866463282102E-3</v>
      </c>
      <c r="H48" t="s">
        <v>691</v>
      </c>
      <c r="I48">
        <v>350</v>
      </c>
      <c r="L48" t="s">
        <v>566</v>
      </c>
      <c r="M48">
        <v>8</v>
      </c>
      <c r="N48" s="68">
        <f t="shared" si="3"/>
        <v>1.1747430249632892E-2</v>
      </c>
      <c r="O48" s="74">
        <f t="shared" si="4"/>
        <v>1.3800211746998992E-4</v>
      </c>
      <c r="Q48" s="10" t="s">
        <v>244</v>
      </c>
      <c r="R48" s="4">
        <v>42894</v>
      </c>
      <c r="S48" s="2">
        <v>1</v>
      </c>
      <c r="T48" s="5" t="s">
        <v>106</v>
      </c>
      <c r="U48" s="5" t="s">
        <v>173</v>
      </c>
      <c r="V48" s="52" t="s">
        <v>307</v>
      </c>
      <c r="W48" s="44" t="s">
        <v>83</v>
      </c>
      <c r="X48" s="6" t="s">
        <v>294</v>
      </c>
    </row>
    <row r="49" spans="2:24" ht="17.25" thickBot="1" x14ac:dyDescent="0.3">
      <c r="B49" t="s">
        <v>466</v>
      </c>
      <c r="C49">
        <v>3</v>
      </c>
      <c r="D49" s="67">
        <f t="shared" si="0"/>
        <v>4.4052863436123352E-3</v>
      </c>
      <c r="E49" s="67">
        <f t="shared" si="1"/>
        <v>-5.4249500174814029</v>
      </c>
      <c r="F49" s="67">
        <f t="shared" si="2"/>
        <v>-2.3898458226790324E-2</v>
      </c>
      <c r="H49" t="s">
        <v>416</v>
      </c>
      <c r="I49">
        <v>1</v>
      </c>
      <c r="L49" t="s">
        <v>464</v>
      </c>
      <c r="M49">
        <v>1</v>
      </c>
      <c r="N49" s="68">
        <f t="shared" si="3"/>
        <v>1.4684287812041115E-3</v>
      </c>
      <c r="O49" s="74">
        <f t="shared" si="4"/>
        <v>2.1562830854685926E-6</v>
      </c>
      <c r="Q49" s="10" t="s">
        <v>244</v>
      </c>
      <c r="R49" s="4">
        <v>42881</v>
      </c>
      <c r="S49" s="2">
        <v>1</v>
      </c>
      <c r="T49" s="5" t="s">
        <v>0</v>
      </c>
      <c r="U49" s="5" t="s">
        <v>73</v>
      </c>
      <c r="V49" s="52" t="s">
        <v>299</v>
      </c>
      <c r="W49" s="10"/>
      <c r="X49" s="6" t="s">
        <v>293</v>
      </c>
    </row>
    <row r="50" spans="2:24" ht="17.25" thickBot="1" x14ac:dyDescent="0.3">
      <c r="B50" t="s">
        <v>455</v>
      </c>
      <c r="C50">
        <v>1</v>
      </c>
      <c r="D50" s="67">
        <f t="shared" si="0"/>
        <v>1.4684287812041115E-3</v>
      </c>
      <c r="E50" s="67">
        <f t="shared" si="1"/>
        <v>-6.523562306149512</v>
      </c>
      <c r="F50" s="67">
        <f t="shared" si="2"/>
        <v>-9.5793866463282102E-3</v>
      </c>
      <c r="H50" t="s">
        <v>417</v>
      </c>
      <c r="I50">
        <v>1</v>
      </c>
      <c r="L50" t="s">
        <v>465</v>
      </c>
      <c r="M50">
        <v>1</v>
      </c>
      <c r="N50" s="68">
        <f t="shared" si="3"/>
        <v>1.4684287812041115E-3</v>
      </c>
      <c r="O50" s="74">
        <f t="shared" si="4"/>
        <v>2.1562830854685926E-6</v>
      </c>
      <c r="Q50" s="10" t="s">
        <v>244</v>
      </c>
      <c r="R50" s="4">
        <v>42881</v>
      </c>
      <c r="S50" s="2">
        <v>1</v>
      </c>
      <c r="T50" s="5" t="s">
        <v>0</v>
      </c>
      <c r="U50" s="5" t="s">
        <v>57</v>
      </c>
      <c r="V50" s="52" t="s">
        <v>299</v>
      </c>
      <c r="W50" s="10"/>
      <c r="X50" s="6" t="s">
        <v>293</v>
      </c>
    </row>
    <row r="51" spans="2:24" ht="17.25" thickBot="1" x14ac:dyDescent="0.3">
      <c r="B51" t="s">
        <v>387</v>
      </c>
      <c r="C51">
        <v>1</v>
      </c>
      <c r="D51" s="67">
        <f t="shared" si="0"/>
        <v>1.4684287812041115E-3</v>
      </c>
      <c r="E51" s="67">
        <f t="shared" si="1"/>
        <v>-6.523562306149512</v>
      </c>
      <c r="F51" s="67">
        <f t="shared" si="2"/>
        <v>-9.5793866463282102E-3</v>
      </c>
      <c r="H51" t="s">
        <v>672</v>
      </c>
      <c r="I51">
        <v>1</v>
      </c>
      <c r="L51" t="s">
        <v>434</v>
      </c>
      <c r="M51">
        <v>1</v>
      </c>
      <c r="N51" s="68">
        <f t="shared" si="3"/>
        <v>1.4684287812041115E-3</v>
      </c>
      <c r="O51" s="74">
        <f t="shared" si="4"/>
        <v>2.1562830854685926E-6</v>
      </c>
      <c r="Q51" s="10" t="s">
        <v>244</v>
      </c>
      <c r="R51" s="4">
        <v>42881</v>
      </c>
      <c r="S51" s="2">
        <v>1</v>
      </c>
      <c r="T51" s="5" t="s">
        <v>0</v>
      </c>
      <c r="U51" s="5" t="s">
        <v>65</v>
      </c>
      <c r="V51" s="52" t="s">
        <v>299</v>
      </c>
      <c r="W51" s="10"/>
      <c r="X51" s="6" t="s">
        <v>293</v>
      </c>
    </row>
    <row r="52" spans="2:24" ht="17.25" thickBot="1" x14ac:dyDescent="0.3">
      <c r="B52" t="s">
        <v>555</v>
      </c>
      <c r="C52">
        <v>1</v>
      </c>
      <c r="D52" s="67">
        <f t="shared" si="0"/>
        <v>1.4684287812041115E-3</v>
      </c>
      <c r="E52" s="67">
        <f t="shared" si="1"/>
        <v>-6.523562306149512</v>
      </c>
      <c r="F52" s="67">
        <f t="shared" si="2"/>
        <v>-9.5793866463282102E-3</v>
      </c>
      <c r="H52" t="s">
        <v>566</v>
      </c>
      <c r="I52">
        <v>8</v>
      </c>
      <c r="L52" t="s">
        <v>466</v>
      </c>
      <c r="M52">
        <v>3</v>
      </c>
      <c r="N52" s="68">
        <f t="shared" si="3"/>
        <v>4.4052863436123352E-3</v>
      </c>
      <c r="O52" s="74">
        <f t="shared" si="4"/>
        <v>1.9406547769217338E-5</v>
      </c>
      <c r="Q52" s="10" t="s">
        <v>244</v>
      </c>
      <c r="R52" s="4">
        <v>42881</v>
      </c>
      <c r="S52" s="2">
        <v>51</v>
      </c>
      <c r="T52" s="5" t="s">
        <v>0</v>
      </c>
      <c r="U52" s="5" t="s">
        <v>17</v>
      </c>
      <c r="V52" s="52" t="s">
        <v>299</v>
      </c>
      <c r="W52" s="10"/>
      <c r="X52" s="6" t="s">
        <v>293</v>
      </c>
    </row>
    <row r="53" spans="2:24" ht="17.25" thickBot="1" x14ac:dyDescent="0.3">
      <c r="B53" t="s">
        <v>577</v>
      </c>
      <c r="C53">
        <v>1</v>
      </c>
      <c r="D53" s="67">
        <f t="shared" si="0"/>
        <v>1.4684287812041115E-3</v>
      </c>
      <c r="E53" s="67">
        <f t="shared" si="1"/>
        <v>-6.523562306149512</v>
      </c>
      <c r="F53" s="67">
        <f t="shared" si="2"/>
        <v>-9.5793866463282102E-3</v>
      </c>
      <c r="H53" t="s">
        <v>464</v>
      </c>
      <c r="I53">
        <v>1</v>
      </c>
      <c r="L53" t="s">
        <v>455</v>
      </c>
      <c r="M53">
        <v>1</v>
      </c>
      <c r="N53" s="68">
        <f t="shared" si="3"/>
        <v>1.4684287812041115E-3</v>
      </c>
      <c r="O53" s="74">
        <f t="shared" si="4"/>
        <v>2.1562830854685926E-6</v>
      </c>
      <c r="Q53" s="10" t="s">
        <v>244</v>
      </c>
      <c r="R53" s="4">
        <v>42881</v>
      </c>
      <c r="S53" s="2">
        <v>2</v>
      </c>
      <c r="T53" s="5" t="s">
        <v>0</v>
      </c>
      <c r="U53" s="5" t="s">
        <v>33</v>
      </c>
      <c r="V53" s="52" t="s">
        <v>313</v>
      </c>
      <c r="W53" s="44" t="s">
        <v>125</v>
      </c>
      <c r="X53" s="6" t="s">
        <v>293</v>
      </c>
    </row>
    <row r="54" spans="2:24" ht="17.25" thickBot="1" x14ac:dyDescent="0.3">
      <c r="B54" t="s">
        <v>426</v>
      </c>
      <c r="C54">
        <v>1</v>
      </c>
      <c r="D54" s="67">
        <f t="shared" si="0"/>
        <v>1.4684287812041115E-3</v>
      </c>
      <c r="E54" s="67">
        <f t="shared" si="1"/>
        <v>-6.523562306149512</v>
      </c>
      <c r="F54" s="67">
        <f t="shared" si="2"/>
        <v>-9.5793866463282102E-3</v>
      </c>
      <c r="H54" t="s">
        <v>465</v>
      </c>
      <c r="I54">
        <v>1</v>
      </c>
      <c r="L54" t="s">
        <v>387</v>
      </c>
      <c r="M54">
        <v>1</v>
      </c>
      <c r="N54" s="68">
        <f t="shared" si="3"/>
        <v>1.4684287812041115E-3</v>
      </c>
      <c r="O54" s="74">
        <f t="shared" si="4"/>
        <v>2.1562830854685926E-6</v>
      </c>
      <c r="Q54" s="10" t="s">
        <v>244</v>
      </c>
      <c r="R54" s="4">
        <v>42881</v>
      </c>
      <c r="S54" s="29">
        <v>1</v>
      </c>
      <c r="T54" s="13" t="s">
        <v>89</v>
      </c>
      <c r="U54" s="13" t="s">
        <v>90</v>
      </c>
      <c r="V54" s="52" t="s">
        <v>297</v>
      </c>
      <c r="W54" s="10"/>
      <c r="X54" s="6" t="s">
        <v>293</v>
      </c>
    </row>
    <row r="55" spans="2:24" ht="17.25" thickBot="1" x14ac:dyDescent="0.3">
      <c r="B55" t="s">
        <v>410</v>
      </c>
      <c r="C55">
        <v>1</v>
      </c>
      <c r="D55" s="67">
        <f t="shared" si="0"/>
        <v>1.4684287812041115E-3</v>
      </c>
      <c r="E55" s="67">
        <f t="shared" si="1"/>
        <v>-6.523562306149512</v>
      </c>
      <c r="F55" s="67">
        <f t="shared" si="2"/>
        <v>-9.5793866463282102E-3</v>
      </c>
      <c r="H55" t="s">
        <v>434</v>
      </c>
      <c r="I55">
        <v>1</v>
      </c>
      <c r="L55" t="s">
        <v>555</v>
      </c>
      <c r="M55">
        <v>1</v>
      </c>
      <c r="N55" s="68">
        <f t="shared" si="3"/>
        <v>1.4684287812041115E-3</v>
      </c>
      <c r="O55" s="74">
        <f t="shared" si="4"/>
        <v>2.1562830854685926E-6</v>
      </c>
      <c r="Q55" s="10" t="s">
        <v>244</v>
      </c>
      <c r="R55" s="4">
        <v>42881</v>
      </c>
      <c r="S55" s="29">
        <v>1</v>
      </c>
      <c r="T55" s="13" t="s">
        <v>89</v>
      </c>
      <c r="U55" s="13" t="s">
        <v>241</v>
      </c>
      <c r="V55" s="52" t="s">
        <v>297</v>
      </c>
      <c r="W55" s="10"/>
      <c r="X55" s="6" t="s">
        <v>293</v>
      </c>
    </row>
    <row r="56" spans="2:24" ht="17.25" thickBot="1" x14ac:dyDescent="0.3">
      <c r="B56" t="s">
        <v>692</v>
      </c>
      <c r="C56">
        <v>5</v>
      </c>
      <c r="D56" s="67">
        <f t="shared" si="0"/>
        <v>7.3421439060205578E-3</v>
      </c>
      <c r="E56" s="67">
        <f t="shared" si="1"/>
        <v>-4.9141243937154124</v>
      </c>
      <c r="F56" s="67">
        <f t="shared" si="2"/>
        <v>-3.6080208470744585E-2</v>
      </c>
      <c r="H56" t="s">
        <v>466</v>
      </c>
      <c r="I56">
        <v>3</v>
      </c>
      <c r="L56" t="s">
        <v>577</v>
      </c>
      <c r="M56">
        <v>1</v>
      </c>
      <c r="N56" s="68">
        <f t="shared" si="3"/>
        <v>1.4684287812041115E-3</v>
      </c>
      <c r="O56" s="74">
        <f t="shared" si="4"/>
        <v>2.1562830854685926E-6</v>
      </c>
      <c r="Q56" s="10" t="s">
        <v>244</v>
      </c>
      <c r="R56" s="4">
        <v>42881</v>
      </c>
      <c r="S56" s="29">
        <v>1</v>
      </c>
      <c r="T56" s="13" t="s">
        <v>89</v>
      </c>
      <c r="U56" s="13" t="s">
        <v>242</v>
      </c>
      <c r="V56" s="52" t="s">
        <v>297</v>
      </c>
      <c r="W56" s="10"/>
      <c r="X56" s="6" t="s">
        <v>293</v>
      </c>
    </row>
    <row r="57" spans="2:24" ht="17.25" thickBot="1" x14ac:dyDescent="0.3">
      <c r="B57" t="s">
        <v>693</v>
      </c>
      <c r="C57">
        <v>38</v>
      </c>
      <c r="D57" s="67">
        <f t="shared" si="0"/>
        <v>5.5800293685756244E-2</v>
      </c>
      <c r="E57" s="67">
        <f t="shared" si="1"/>
        <v>-2.8859761464231264</v>
      </c>
      <c r="F57" s="67">
        <f t="shared" si="2"/>
        <v>-0.16103831654049752</v>
      </c>
      <c r="H57" t="s">
        <v>455</v>
      </c>
      <c r="I57">
        <v>1</v>
      </c>
      <c r="L57" t="s">
        <v>426</v>
      </c>
      <c r="M57">
        <v>1</v>
      </c>
      <c r="N57" s="68">
        <f t="shared" si="3"/>
        <v>1.4684287812041115E-3</v>
      </c>
      <c r="O57" s="74">
        <f t="shared" si="4"/>
        <v>2.1562830854685926E-6</v>
      </c>
      <c r="Q57" s="10" t="s">
        <v>244</v>
      </c>
      <c r="R57" s="4">
        <v>42881</v>
      </c>
      <c r="S57" s="2">
        <v>1</v>
      </c>
      <c r="T57" s="5" t="s">
        <v>117</v>
      </c>
      <c r="U57" s="5" t="s">
        <v>54</v>
      </c>
      <c r="V57" s="52" t="s">
        <v>297</v>
      </c>
      <c r="W57" s="10"/>
      <c r="X57" s="6" t="s">
        <v>293</v>
      </c>
    </row>
    <row r="58" spans="2:24" ht="17.25" thickBot="1" x14ac:dyDescent="0.3">
      <c r="B58" t="s">
        <v>694</v>
      </c>
      <c r="C58">
        <v>2</v>
      </c>
      <c r="D58" s="67">
        <f t="shared" si="0"/>
        <v>2.936857562408223E-3</v>
      </c>
      <c r="E58" s="67">
        <f t="shared" si="1"/>
        <v>-5.8304151255895675</v>
      </c>
      <c r="F58" s="67">
        <f t="shared" si="2"/>
        <v>-1.7123098753567011E-2</v>
      </c>
      <c r="H58" t="s">
        <v>387</v>
      </c>
      <c r="I58">
        <v>1</v>
      </c>
      <c r="L58" t="s">
        <v>410</v>
      </c>
      <c r="M58">
        <v>1</v>
      </c>
      <c r="N58" s="68">
        <f t="shared" si="3"/>
        <v>1.4684287812041115E-3</v>
      </c>
      <c r="O58" s="74">
        <f t="shared" si="4"/>
        <v>2.1562830854685926E-6</v>
      </c>
      <c r="Q58" s="10" t="s">
        <v>244</v>
      </c>
      <c r="R58" s="4">
        <v>42881</v>
      </c>
      <c r="S58" s="29">
        <v>3</v>
      </c>
      <c r="T58" s="13" t="s">
        <v>89</v>
      </c>
      <c r="U58" s="13" t="s">
        <v>197</v>
      </c>
      <c r="V58" s="52" t="s">
        <v>297</v>
      </c>
      <c r="W58" s="10"/>
      <c r="X58" s="6" t="s">
        <v>293</v>
      </c>
    </row>
    <row r="59" spans="2:24" ht="17.25" thickBot="1" x14ac:dyDescent="0.3">
      <c r="B59" t="s">
        <v>695</v>
      </c>
      <c r="C59">
        <v>18</v>
      </c>
      <c r="D59" s="67">
        <f t="shared" si="0"/>
        <v>2.643171806167401E-2</v>
      </c>
      <c r="E59" s="67">
        <f t="shared" si="1"/>
        <v>-3.6331905482533475</v>
      </c>
      <c r="F59" s="67">
        <f t="shared" si="2"/>
        <v>-9.60314682357713E-2</v>
      </c>
      <c r="H59" t="s">
        <v>555</v>
      </c>
      <c r="I59">
        <v>1</v>
      </c>
      <c r="L59" t="s">
        <v>692</v>
      </c>
      <c r="M59">
        <v>5</v>
      </c>
      <c r="N59" s="68">
        <f t="shared" si="3"/>
        <v>7.3421439060205578E-3</v>
      </c>
      <c r="O59" s="74">
        <f t="shared" si="4"/>
        <v>5.3907077136714812E-5</v>
      </c>
      <c r="Q59" s="10" t="s">
        <v>244</v>
      </c>
      <c r="R59" s="4">
        <v>42881</v>
      </c>
      <c r="S59" s="2">
        <v>1</v>
      </c>
      <c r="T59" s="5" t="s">
        <v>108</v>
      </c>
      <c r="U59" s="5" t="s">
        <v>15</v>
      </c>
      <c r="V59" s="52" t="s">
        <v>297</v>
      </c>
      <c r="W59" s="44" t="s">
        <v>238</v>
      </c>
      <c r="X59" s="6" t="s">
        <v>293</v>
      </c>
    </row>
    <row r="60" spans="2:24" ht="17.25" thickBot="1" x14ac:dyDescent="0.3">
      <c r="B60" t="s">
        <v>696</v>
      </c>
      <c r="C60">
        <v>14</v>
      </c>
      <c r="D60" s="67">
        <f t="shared" si="0"/>
        <v>2.0558002936857563E-2</v>
      </c>
      <c r="E60" s="67">
        <f t="shared" si="1"/>
        <v>-3.8845049765342536</v>
      </c>
      <c r="F60" s="67">
        <f t="shared" si="2"/>
        <v>-7.9857664715829002E-2</v>
      </c>
      <c r="H60" t="s">
        <v>577</v>
      </c>
      <c r="I60">
        <v>1</v>
      </c>
      <c r="L60" t="s">
        <v>693</v>
      </c>
      <c r="M60">
        <v>38</v>
      </c>
      <c r="N60" s="68">
        <f t="shared" si="3"/>
        <v>5.5800293685756244E-2</v>
      </c>
      <c r="O60" s="74">
        <f t="shared" si="4"/>
        <v>3.113672775416648E-3</v>
      </c>
      <c r="Q60" s="10" t="s">
        <v>244</v>
      </c>
      <c r="R60" s="4">
        <v>42881</v>
      </c>
      <c r="S60" s="2">
        <v>19</v>
      </c>
      <c r="T60" s="5" t="s">
        <v>0</v>
      </c>
      <c r="U60" s="5" t="s">
        <v>36</v>
      </c>
      <c r="V60" s="52" t="s">
        <v>297</v>
      </c>
      <c r="W60" s="44" t="s">
        <v>81</v>
      </c>
      <c r="X60" s="6" t="s">
        <v>293</v>
      </c>
    </row>
    <row r="61" spans="2:24" ht="17.25" thickBot="1" x14ac:dyDescent="0.3">
      <c r="C61">
        <f>SUM(C5:C60)</f>
        <v>681</v>
      </c>
      <c r="H61" t="s">
        <v>426</v>
      </c>
      <c r="I61">
        <v>1</v>
      </c>
      <c r="L61" t="s">
        <v>694</v>
      </c>
      <c r="M61">
        <v>2</v>
      </c>
      <c r="N61" s="68">
        <f t="shared" si="3"/>
        <v>2.936857562408223E-3</v>
      </c>
      <c r="O61" s="74">
        <f t="shared" si="4"/>
        <v>8.6251323418743702E-6</v>
      </c>
      <c r="Q61" s="10" t="s">
        <v>244</v>
      </c>
      <c r="R61" s="4">
        <v>42881</v>
      </c>
      <c r="S61" s="2">
        <v>8</v>
      </c>
      <c r="T61" s="5" t="s">
        <v>115</v>
      </c>
      <c r="U61" s="5" t="s">
        <v>25</v>
      </c>
      <c r="V61" s="52" t="s">
        <v>307</v>
      </c>
      <c r="W61" s="44" t="s">
        <v>128</v>
      </c>
      <c r="X61" s="6" t="s">
        <v>293</v>
      </c>
    </row>
    <row r="62" spans="2:24" ht="17.25" thickBot="1" x14ac:dyDescent="0.3">
      <c r="H62" t="s">
        <v>410</v>
      </c>
      <c r="I62">
        <v>1</v>
      </c>
      <c r="L62" t="s">
        <v>695</v>
      </c>
      <c r="M62">
        <v>18</v>
      </c>
      <c r="N62" s="68">
        <f t="shared" si="3"/>
        <v>2.643171806167401E-2</v>
      </c>
      <c r="O62" s="74">
        <f t="shared" si="4"/>
        <v>6.9863571969182401E-4</v>
      </c>
      <c r="Q62" s="10" t="s">
        <v>244</v>
      </c>
      <c r="R62" s="4">
        <v>42881</v>
      </c>
      <c r="S62" s="2">
        <v>4</v>
      </c>
      <c r="T62" s="5" t="s">
        <v>115</v>
      </c>
      <c r="U62" s="5" t="s">
        <v>25</v>
      </c>
      <c r="V62" s="52" t="s">
        <v>307</v>
      </c>
      <c r="W62" s="44" t="s">
        <v>88</v>
      </c>
      <c r="X62" s="6" t="s">
        <v>293</v>
      </c>
    </row>
    <row r="63" spans="2:24" ht="17.25" thickBot="1" x14ac:dyDescent="0.3">
      <c r="H63" t="s">
        <v>692</v>
      </c>
      <c r="I63">
        <v>5</v>
      </c>
      <c r="L63" t="s">
        <v>696</v>
      </c>
      <c r="M63">
        <v>14</v>
      </c>
      <c r="N63" s="68">
        <f t="shared" si="3"/>
        <v>2.0558002936857563E-2</v>
      </c>
      <c r="O63" s="74">
        <f t="shared" si="4"/>
        <v>4.2263148475184416E-4</v>
      </c>
      <c r="Q63" s="10" t="s">
        <v>244</v>
      </c>
      <c r="R63" s="4">
        <v>42881</v>
      </c>
      <c r="S63" s="2">
        <v>6</v>
      </c>
      <c r="T63" s="5" t="s">
        <v>115</v>
      </c>
      <c r="U63" s="5" t="s">
        <v>30</v>
      </c>
      <c r="V63" s="52" t="s">
        <v>307</v>
      </c>
      <c r="W63" s="44" t="s">
        <v>123</v>
      </c>
      <c r="X63" s="6" t="s">
        <v>293</v>
      </c>
    </row>
    <row r="64" spans="2:24" ht="17.25" thickBot="1" x14ac:dyDescent="0.3">
      <c r="H64" t="s">
        <v>693</v>
      </c>
      <c r="I64">
        <v>38</v>
      </c>
      <c r="Q64" s="10" t="s">
        <v>244</v>
      </c>
      <c r="R64" s="4">
        <v>42881</v>
      </c>
      <c r="S64" s="2">
        <v>1</v>
      </c>
      <c r="T64" s="5" t="s">
        <v>95</v>
      </c>
      <c r="U64" s="5" t="s">
        <v>31</v>
      </c>
      <c r="V64" s="52" t="s">
        <v>307</v>
      </c>
      <c r="W64" s="44" t="s">
        <v>130</v>
      </c>
      <c r="X64" s="6" t="s">
        <v>293</v>
      </c>
    </row>
    <row r="65" spans="8:24" ht="17.25" thickBot="1" x14ac:dyDescent="0.3">
      <c r="H65" t="s">
        <v>694</v>
      </c>
      <c r="I65">
        <v>2</v>
      </c>
      <c r="Q65" s="10" t="s">
        <v>244</v>
      </c>
      <c r="R65" s="4">
        <v>42881</v>
      </c>
      <c r="S65" s="2">
        <v>4</v>
      </c>
      <c r="T65" s="5" t="s">
        <v>106</v>
      </c>
      <c r="U65" s="21" t="s">
        <v>173</v>
      </c>
      <c r="V65" s="52" t="s">
        <v>307</v>
      </c>
      <c r="W65" s="44" t="s">
        <v>83</v>
      </c>
      <c r="X65" s="6" t="s">
        <v>293</v>
      </c>
    </row>
    <row r="66" spans="8:24" ht="17.25" thickBot="1" x14ac:dyDescent="0.3">
      <c r="H66" t="s">
        <v>695</v>
      </c>
      <c r="I66">
        <v>18</v>
      </c>
      <c r="Q66" s="10" t="s">
        <v>244</v>
      </c>
      <c r="R66" s="4">
        <v>42881</v>
      </c>
      <c r="S66" s="2">
        <v>1</v>
      </c>
      <c r="T66" s="5" t="s">
        <v>106</v>
      </c>
      <c r="U66" s="21" t="s">
        <v>173</v>
      </c>
      <c r="V66" s="52" t="s">
        <v>307</v>
      </c>
      <c r="W66" s="44" t="s">
        <v>240</v>
      </c>
      <c r="X66" s="6" t="s">
        <v>293</v>
      </c>
    </row>
    <row r="67" spans="8:24" ht="17.25" thickBot="1" x14ac:dyDescent="0.3">
      <c r="H67" t="s">
        <v>696</v>
      </c>
      <c r="I67">
        <v>14</v>
      </c>
      <c r="Q67" s="10" t="s">
        <v>244</v>
      </c>
      <c r="R67" s="4">
        <v>42881</v>
      </c>
      <c r="S67" s="2">
        <v>7</v>
      </c>
      <c r="T67" s="5" t="s">
        <v>258</v>
      </c>
      <c r="U67" s="5" t="s">
        <v>27</v>
      </c>
      <c r="V67" s="52" t="s">
        <v>307</v>
      </c>
      <c r="W67" s="44" t="s">
        <v>82</v>
      </c>
      <c r="X67" s="6" t="s">
        <v>293</v>
      </c>
    </row>
    <row r="68" spans="8:24" ht="17.25" thickBot="1" x14ac:dyDescent="0.3">
      <c r="Q68" s="10" t="s">
        <v>244</v>
      </c>
      <c r="R68" s="4">
        <v>42881</v>
      </c>
      <c r="S68" s="2">
        <v>1</v>
      </c>
      <c r="T68" s="5" t="s">
        <v>108</v>
      </c>
      <c r="U68" s="5" t="s">
        <v>35</v>
      </c>
      <c r="V68" s="52" t="s">
        <v>309</v>
      </c>
      <c r="W68" s="10" t="s">
        <v>326</v>
      </c>
      <c r="X68" s="6" t="s">
        <v>293</v>
      </c>
    </row>
    <row r="69" spans="8:24" ht="17.25" thickBot="1" x14ac:dyDescent="0.3">
      <c r="Q69" s="10" t="s">
        <v>244</v>
      </c>
      <c r="R69" s="4">
        <v>42881</v>
      </c>
      <c r="S69" s="2">
        <v>1</v>
      </c>
      <c r="T69" s="5" t="s">
        <v>108</v>
      </c>
      <c r="U69" s="5" t="s">
        <v>62</v>
      </c>
      <c r="V69" s="52" t="s">
        <v>309</v>
      </c>
      <c r="W69" s="10"/>
      <c r="X69" s="6" t="s">
        <v>293</v>
      </c>
    </row>
    <row r="70" spans="8:24" ht="17.25" thickBot="1" x14ac:dyDescent="0.3">
      <c r="Q70" s="10" t="s">
        <v>244</v>
      </c>
      <c r="R70" s="4">
        <v>42881</v>
      </c>
      <c r="S70" s="2">
        <v>1</v>
      </c>
      <c r="T70" s="5" t="s">
        <v>108</v>
      </c>
      <c r="U70" s="5" t="s">
        <v>43</v>
      </c>
      <c r="V70" s="52" t="s">
        <v>309</v>
      </c>
      <c r="W70" s="10"/>
      <c r="X70" s="6" t="s">
        <v>293</v>
      </c>
    </row>
    <row r="71" spans="8:24" ht="17.25" thickBot="1" x14ac:dyDescent="0.3">
      <c r="Q71" s="10" t="s">
        <v>244</v>
      </c>
      <c r="R71" s="4">
        <v>42881</v>
      </c>
      <c r="S71" s="2">
        <v>1</v>
      </c>
      <c r="T71" s="5" t="s">
        <v>108</v>
      </c>
      <c r="U71" s="5" t="s">
        <v>45</v>
      </c>
      <c r="V71" s="52" t="s">
        <v>309</v>
      </c>
      <c r="W71" s="44" t="s">
        <v>87</v>
      </c>
      <c r="X71" s="6" t="s">
        <v>293</v>
      </c>
    </row>
    <row r="72" spans="8:24" ht="17.25" thickBot="1" x14ac:dyDescent="0.3">
      <c r="Q72" s="10" t="s">
        <v>244</v>
      </c>
      <c r="R72" s="4">
        <v>42881</v>
      </c>
      <c r="S72" s="2">
        <v>1</v>
      </c>
      <c r="T72" s="5" t="s">
        <v>117</v>
      </c>
      <c r="U72" s="5" t="s">
        <v>28</v>
      </c>
      <c r="V72" s="52" t="s">
        <v>314</v>
      </c>
      <c r="W72" s="10"/>
      <c r="X72" s="6" t="s">
        <v>293</v>
      </c>
    </row>
    <row r="73" spans="8:24" ht="17.25" thickBot="1" x14ac:dyDescent="0.3">
      <c r="Q73" s="10" t="s">
        <v>244</v>
      </c>
      <c r="R73" s="4">
        <v>42881</v>
      </c>
      <c r="S73" s="2">
        <v>1</v>
      </c>
      <c r="T73" s="5" t="s">
        <v>95</v>
      </c>
      <c r="U73" s="5" t="s">
        <v>70</v>
      </c>
      <c r="V73" s="54" t="s">
        <v>311</v>
      </c>
      <c r="W73" s="10"/>
      <c r="X73" s="6" t="s">
        <v>293</v>
      </c>
    </row>
    <row r="74" spans="8:24" ht="17.25" thickBot="1" x14ac:dyDescent="0.3">
      <c r="Q74" s="10" t="s">
        <v>244</v>
      </c>
      <c r="R74" s="4">
        <v>42881</v>
      </c>
      <c r="S74" s="2">
        <v>1</v>
      </c>
      <c r="T74" s="5" t="s">
        <v>95</v>
      </c>
      <c r="U74" s="5" t="s">
        <v>262</v>
      </c>
      <c r="V74" s="54" t="s">
        <v>311</v>
      </c>
      <c r="W74" s="44" t="s">
        <v>239</v>
      </c>
      <c r="X74" s="6" t="s">
        <v>293</v>
      </c>
    </row>
    <row r="75" spans="8:24" ht="17.25" thickBot="1" x14ac:dyDescent="0.3">
      <c r="Q75" s="10" t="s">
        <v>244</v>
      </c>
      <c r="R75" s="4">
        <v>42881</v>
      </c>
      <c r="S75" s="2">
        <v>1</v>
      </c>
      <c r="T75" s="5" t="s">
        <v>0</v>
      </c>
      <c r="U75" s="5" t="s">
        <v>255</v>
      </c>
      <c r="V75" s="54" t="s">
        <v>311</v>
      </c>
      <c r="W75" s="10"/>
      <c r="X75" s="6" t="s">
        <v>293</v>
      </c>
    </row>
    <row r="76" spans="8:24" ht="17.25" thickBot="1" x14ac:dyDescent="0.3">
      <c r="Q76" s="80" t="s">
        <v>746</v>
      </c>
      <c r="R76" s="86">
        <v>42812</v>
      </c>
      <c r="S76" s="87">
        <v>1</v>
      </c>
      <c r="T76" s="88" t="s">
        <v>702</v>
      </c>
      <c r="U76" s="88" t="s">
        <v>336</v>
      </c>
      <c r="V76" s="91" t="s">
        <v>299</v>
      </c>
      <c r="W76" s="80"/>
      <c r="X76" s="98" t="s">
        <v>289</v>
      </c>
    </row>
    <row r="77" spans="8:24" ht="17.25" thickBot="1" x14ac:dyDescent="0.3">
      <c r="Q77" s="80" t="s">
        <v>746</v>
      </c>
      <c r="R77" s="86">
        <v>42812</v>
      </c>
      <c r="S77" s="87">
        <v>23</v>
      </c>
      <c r="T77" s="88" t="s">
        <v>702</v>
      </c>
      <c r="U77" s="88" t="s">
        <v>706</v>
      </c>
      <c r="V77" s="91" t="s">
        <v>299</v>
      </c>
      <c r="W77" s="80"/>
      <c r="X77" s="98" t="s">
        <v>289</v>
      </c>
    </row>
    <row r="78" spans="8:24" ht="17.25" thickBot="1" x14ac:dyDescent="0.3">
      <c r="Q78" s="80" t="s">
        <v>746</v>
      </c>
      <c r="R78" s="86">
        <v>42812</v>
      </c>
      <c r="S78" s="87">
        <v>1</v>
      </c>
      <c r="T78" s="88" t="s">
        <v>702</v>
      </c>
      <c r="U78" s="88" t="s">
        <v>720</v>
      </c>
      <c r="V78" s="91" t="s">
        <v>299</v>
      </c>
      <c r="W78" s="80"/>
      <c r="X78" s="98" t="s">
        <v>289</v>
      </c>
    </row>
    <row r="79" spans="8:24" ht="17.25" thickBot="1" x14ac:dyDescent="0.3">
      <c r="Q79" s="80" t="s">
        <v>746</v>
      </c>
      <c r="R79" s="86">
        <v>42812</v>
      </c>
      <c r="S79" s="87">
        <v>4</v>
      </c>
      <c r="T79" s="88" t="s">
        <v>702</v>
      </c>
      <c r="U79" s="88" t="s">
        <v>747</v>
      </c>
      <c r="V79" s="91" t="s">
        <v>299</v>
      </c>
      <c r="W79" s="80"/>
      <c r="X79" s="98" t="s">
        <v>289</v>
      </c>
    </row>
    <row r="80" spans="8:24" ht="17.25" thickBot="1" x14ac:dyDescent="0.3">
      <c r="Q80" s="80" t="s">
        <v>751</v>
      </c>
      <c r="R80" s="86">
        <v>42812</v>
      </c>
      <c r="S80" s="112">
        <v>3</v>
      </c>
      <c r="T80" s="90" t="s">
        <v>752</v>
      </c>
      <c r="U80" s="114" t="s">
        <v>755</v>
      </c>
      <c r="V80" s="91" t="s">
        <v>297</v>
      </c>
      <c r="W80" s="80"/>
      <c r="X80" s="98" t="s">
        <v>289</v>
      </c>
    </row>
    <row r="81" spans="17:24" ht="17.25" thickBot="1" x14ac:dyDescent="0.3">
      <c r="Q81" s="80" t="s">
        <v>746</v>
      </c>
      <c r="R81" s="86">
        <v>42812</v>
      </c>
      <c r="S81" s="99">
        <v>4</v>
      </c>
      <c r="T81" s="88" t="s">
        <v>702</v>
      </c>
      <c r="U81" s="95" t="s">
        <v>748</v>
      </c>
      <c r="V81" s="91" t="s">
        <v>297</v>
      </c>
      <c r="W81" s="80" t="s">
        <v>328</v>
      </c>
      <c r="X81" s="98" t="s">
        <v>289</v>
      </c>
    </row>
    <row r="82" spans="17:24" ht="17.25" thickBot="1" x14ac:dyDescent="0.3">
      <c r="Q82" s="80" t="s">
        <v>746</v>
      </c>
      <c r="R82" s="86">
        <v>42812</v>
      </c>
      <c r="S82" s="112">
        <v>1</v>
      </c>
      <c r="T82" s="90" t="s">
        <v>742</v>
      </c>
      <c r="U82" s="114" t="s">
        <v>749</v>
      </c>
      <c r="V82" s="91" t="s">
        <v>297</v>
      </c>
      <c r="W82" s="91" t="s">
        <v>316</v>
      </c>
      <c r="X82" s="98" t="s">
        <v>289</v>
      </c>
    </row>
    <row r="83" spans="17:24" ht="17.25" thickBot="1" x14ac:dyDescent="0.3">
      <c r="Q83" s="80" t="s">
        <v>751</v>
      </c>
      <c r="R83" s="86">
        <v>42812</v>
      </c>
      <c r="S83" s="112">
        <v>2</v>
      </c>
      <c r="T83" s="90" t="s">
        <v>752</v>
      </c>
      <c r="U83" s="114" t="s">
        <v>753</v>
      </c>
      <c r="V83" s="91" t="s">
        <v>297</v>
      </c>
      <c r="W83" s="80" t="s">
        <v>754</v>
      </c>
      <c r="X83" s="98" t="s">
        <v>289</v>
      </c>
    </row>
    <row r="84" spans="17:24" ht="17.25" thickBot="1" x14ac:dyDescent="0.3">
      <c r="Q84" s="80" t="s">
        <v>751</v>
      </c>
      <c r="R84" s="86">
        <v>42812</v>
      </c>
      <c r="S84" s="99">
        <v>1</v>
      </c>
      <c r="T84" s="88" t="s">
        <v>756</v>
      </c>
      <c r="U84" s="95" t="s">
        <v>757</v>
      </c>
      <c r="V84" s="91" t="s">
        <v>297</v>
      </c>
      <c r="W84" s="80"/>
      <c r="X84" s="98" t="s">
        <v>289</v>
      </c>
    </row>
    <row r="85" spans="17:24" ht="17.25" thickBot="1" x14ac:dyDescent="0.3">
      <c r="Q85" s="80" t="s">
        <v>746</v>
      </c>
      <c r="R85" s="86">
        <v>42812</v>
      </c>
      <c r="S85" s="99">
        <v>1</v>
      </c>
      <c r="T85" s="88" t="s">
        <v>712</v>
      </c>
      <c r="U85" s="95" t="s">
        <v>722</v>
      </c>
      <c r="V85" s="91" t="s">
        <v>297</v>
      </c>
      <c r="W85" s="80" t="s">
        <v>750</v>
      </c>
      <c r="X85" s="98" t="s">
        <v>289</v>
      </c>
    </row>
    <row r="86" spans="17:24" ht="17.25" thickBot="1" x14ac:dyDescent="0.3">
      <c r="Q86" s="80" t="s">
        <v>751</v>
      </c>
      <c r="R86" s="86">
        <v>42812</v>
      </c>
      <c r="S86" s="99">
        <v>2</v>
      </c>
      <c r="T86" s="100" t="s">
        <v>715</v>
      </c>
      <c r="U86" s="95" t="s">
        <v>760</v>
      </c>
      <c r="V86" s="91" t="s">
        <v>307</v>
      </c>
      <c r="W86" s="80" t="s">
        <v>761</v>
      </c>
      <c r="X86" s="98" t="s">
        <v>289</v>
      </c>
    </row>
    <row r="87" spans="17:24" ht="17.25" thickBot="1" x14ac:dyDescent="0.3">
      <c r="Q87" s="80" t="s">
        <v>762</v>
      </c>
      <c r="R87" s="86">
        <v>42812</v>
      </c>
      <c r="S87" s="99">
        <v>4</v>
      </c>
      <c r="T87" s="100" t="s">
        <v>715</v>
      </c>
      <c r="U87" s="95" t="s">
        <v>716</v>
      </c>
      <c r="V87" s="91" t="s">
        <v>307</v>
      </c>
      <c r="W87" s="80"/>
      <c r="X87" s="98" t="s">
        <v>289</v>
      </c>
    </row>
    <row r="88" spans="17:24" ht="17.25" thickBot="1" x14ac:dyDescent="0.3">
      <c r="Q88" s="80" t="s">
        <v>751</v>
      </c>
      <c r="R88" s="86">
        <v>42812</v>
      </c>
      <c r="S88" s="99">
        <v>1</v>
      </c>
      <c r="T88" s="100" t="s">
        <v>715</v>
      </c>
      <c r="U88" s="95" t="s">
        <v>758</v>
      </c>
      <c r="V88" s="91" t="s">
        <v>307</v>
      </c>
      <c r="W88" s="80" t="s">
        <v>759</v>
      </c>
      <c r="X88" s="98" t="s">
        <v>289</v>
      </c>
    </row>
    <row r="89" spans="17:24" ht="17.25" thickBot="1" x14ac:dyDescent="0.3">
      <c r="Q89" s="80" t="s">
        <v>762</v>
      </c>
      <c r="R89" s="86">
        <v>42812</v>
      </c>
      <c r="S89" s="99">
        <v>1</v>
      </c>
      <c r="T89" s="100" t="s">
        <v>702</v>
      </c>
      <c r="U89" s="95" t="s">
        <v>764</v>
      </c>
      <c r="V89" s="91" t="s">
        <v>309</v>
      </c>
      <c r="W89" s="80"/>
      <c r="X89" s="98" t="s">
        <v>289</v>
      </c>
    </row>
    <row r="90" spans="17:24" ht="17.25" thickBot="1" x14ac:dyDescent="0.3">
      <c r="Q90" s="80" t="s">
        <v>762</v>
      </c>
      <c r="R90" s="86">
        <v>42812</v>
      </c>
      <c r="S90" s="99">
        <v>2</v>
      </c>
      <c r="T90" s="100" t="s">
        <v>702</v>
      </c>
      <c r="U90" s="95" t="s">
        <v>763</v>
      </c>
      <c r="V90" s="91" t="s">
        <v>309</v>
      </c>
      <c r="W90" s="80" t="s">
        <v>329</v>
      </c>
      <c r="X90" s="98" t="s">
        <v>289</v>
      </c>
    </row>
    <row r="91" spans="17:24" ht="17.25" thickBot="1" x14ac:dyDescent="0.3">
      <c r="Q91" s="80" t="s">
        <v>762</v>
      </c>
      <c r="R91" s="86">
        <v>42812</v>
      </c>
      <c r="S91" s="99">
        <v>1</v>
      </c>
      <c r="T91" s="100" t="s">
        <v>715</v>
      </c>
      <c r="U91" s="95" t="s">
        <v>765</v>
      </c>
      <c r="V91" s="84" t="s">
        <v>311</v>
      </c>
      <c r="W91" s="80" t="s">
        <v>766</v>
      </c>
      <c r="X91" s="98" t="s">
        <v>289</v>
      </c>
    </row>
    <row r="92" spans="17:24" ht="17.25" thickBot="1" x14ac:dyDescent="0.3">
      <c r="Q92" s="80" t="s">
        <v>762</v>
      </c>
      <c r="R92" s="86">
        <v>42812</v>
      </c>
      <c r="S92" s="99">
        <v>4</v>
      </c>
      <c r="T92" s="100" t="s">
        <v>715</v>
      </c>
      <c r="U92" s="95" t="s">
        <v>767</v>
      </c>
      <c r="V92" s="84" t="s">
        <v>311</v>
      </c>
      <c r="W92" s="80"/>
      <c r="X92" s="98" t="s">
        <v>289</v>
      </c>
    </row>
    <row r="93" spans="17:24" ht="17.25" thickBot="1" x14ac:dyDescent="0.3">
      <c r="Q93" s="80" t="s">
        <v>762</v>
      </c>
      <c r="R93" s="86">
        <v>42812</v>
      </c>
      <c r="S93" s="107">
        <v>1</v>
      </c>
      <c r="T93" s="100" t="s">
        <v>702</v>
      </c>
      <c r="U93" s="108" t="s">
        <v>768</v>
      </c>
      <c r="V93" s="84" t="s">
        <v>311</v>
      </c>
      <c r="W93" s="80"/>
      <c r="X93" s="98" t="s">
        <v>289</v>
      </c>
    </row>
    <row r="94" spans="17:24" ht="17.25" thickBot="1" x14ac:dyDescent="0.3">
      <c r="Q94" s="10" t="s">
        <v>244</v>
      </c>
      <c r="R94" s="47">
        <v>42825</v>
      </c>
      <c r="S94" s="57">
        <v>5</v>
      </c>
      <c r="T94" s="45" t="s">
        <v>8</v>
      </c>
      <c r="U94" s="58" t="s">
        <v>98</v>
      </c>
      <c r="V94" s="52" t="s">
        <v>299</v>
      </c>
      <c r="W94" s="10"/>
      <c r="X94" s="6" t="s">
        <v>290</v>
      </c>
    </row>
    <row r="95" spans="17:24" ht="17.25" thickBot="1" x14ac:dyDescent="0.3">
      <c r="Q95" s="10" t="s">
        <v>244</v>
      </c>
      <c r="R95" s="47">
        <v>42825</v>
      </c>
      <c r="S95" s="57">
        <v>1</v>
      </c>
      <c r="T95" s="45" t="s">
        <v>8</v>
      </c>
      <c r="U95" s="58" t="s">
        <v>10</v>
      </c>
      <c r="V95" s="55" t="s">
        <v>297</v>
      </c>
      <c r="W95" s="55" t="s">
        <v>317</v>
      </c>
      <c r="X95" s="6" t="s">
        <v>290</v>
      </c>
    </row>
    <row r="96" spans="17:24" ht="17.25" thickBot="1" x14ac:dyDescent="0.3">
      <c r="Q96" s="10" t="s">
        <v>244</v>
      </c>
      <c r="R96" s="4">
        <v>42825</v>
      </c>
      <c r="S96" s="12">
        <v>1</v>
      </c>
      <c r="T96" s="24" t="s">
        <v>115</v>
      </c>
      <c r="U96" s="22" t="s">
        <v>25</v>
      </c>
      <c r="V96" s="52" t="s">
        <v>307</v>
      </c>
      <c r="W96" s="44" t="s">
        <v>88</v>
      </c>
      <c r="X96" s="6" t="s">
        <v>290</v>
      </c>
    </row>
    <row r="97" spans="17:24" ht="17.25" thickBot="1" x14ac:dyDescent="0.3">
      <c r="Q97" s="10" t="s">
        <v>244</v>
      </c>
      <c r="R97" s="4">
        <v>42912</v>
      </c>
      <c r="S97" s="8">
        <v>1</v>
      </c>
      <c r="T97" s="24" t="s">
        <v>0</v>
      </c>
      <c r="U97" s="21" t="s">
        <v>229</v>
      </c>
      <c r="V97" s="52" t="s">
        <v>299</v>
      </c>
      <c r="W97" s="10"/>
      <c r="X97" s="6" t="s">
        <v>295</v>
      </c>
    </row>
    <row r="98" spans="17:24" ht="17.25" thickBot="1" x14ac:dyDescent="0.3">
      <c r="Q98" s="10" t="s">
        <v>244</v>
      </c>
      <c r="R98" s="4">
        <v>42912</v>
      </c>
      <c r="S98" s="8">
        <v>1</v>
      </c>
      <c r="T98" s="24" t="s">
        <v>0</v>
      </c>
      <c r="U98" s="21" t="s">
        <v>40</v>
      </c>
      <c r="V98" s="52" t="s">
        <v>299</v>
      </c>
      <c r="W98" s="10"/>
      <c r="X98" s="6" t="s">
        <v>295</v>
      </c>
    </row>
    <row r="99" spans="17:24" ht="17.25" thickBot="1" x14ac:dyDescent="0.3">
      <c r="Q99" s="10" t="s">
        <v>244</v>
      </c>
      <c r="R99" s="4">
        <v>42912</v>
      </c>
      <c r="S99" s="8">
        <v>1</v>
      </c>
      <c r="T99" s="24" t="s">
        <v>0</v>
      </c>
      <c r="U99" s="21" t="s">
        <v>17</v>
      </c>
      <c r="V99" s="52" t="s">
        <v>299</v>
      </c>
      <c r="W99" s="10"/>
      <c r="X99" s="6" t="s">
        <v>295</v>
      </c>
    </row>
    <row r="100" spans="17:24" ht="17.25" thickBot="1" x14ac:dyDescent="0.3">
      <c r="Q100" s="10" t="s">
        <v>244</v>
      </c>
      <c r="R100" s="4">
        <v>42912</v>
      </c>
      <c r="S100" s="8">
        <v>1</v>
      </c>
      <c r="T100" s="24" t="s">
        <v>0</v>
      </c>
      <c r="U100" s="21" t="s">
        <v>33</v>
      </c>
      <c r="V100" s="52" t="s">
        <v>313</v>
      </c>
      <c r="W100" s="44" t="s">
        <v>125</v>
      </c>
      <c r="X100" s="6" t="s">
        <v>295</v>
      </c>
    </row>
    <row r="101" spans="17:24" ht="17.25" thickBot="1" x14ac:dyDescent="0.3">
      <c r="Q101" s="10" t="s">
        <v>244</v>
      </c>
      <c r="R101" s="4">
        <v>42912</v>
      </c>
      <c r="S101" s="8">
        <v>2</v>
      </c>
      <c r="T101" s="24" t="s">
        <v>0</v>
      </c>
      <c r="U101" s="21" t="s">
        <v>252</v>
      </c>
      <c r="V101" s="52" t="s">
        <v>297</v>
      </c>
      <c r="W101" s="10" t="s">
        <v>328</v>
      </c>
      <c r="X101" s="6" t="s">
        <v>295</v>
      </c>
    </row>
    <row r="102" spans="17:24" ht="17.25" thickBot="1" x14ac:dyDescent="0.3">
      <c r="Q102" s="10" t="s">
        <v>244</v>
      </c>
      <c r="R102" s="4">
        <v>42912</v>
      </c>
      <c r="S102" s="8">
        <v>2</v>
      </c>
      <c r="T102" s="24" t="s">
        <v>0</v>
      </c>
      <c r="U102" s="21" t="s">
        <v>58</v>
      </c>
      <c r="V102" s="52" t="s">
        <v>297</v>
      </c>
      <c r="W102" s="52" t="s">
        <v>317</v>
      </c>
      <c r="X102" s="6" t="s">
        <v>295</v>
      </c>
    </row>
    <row r="103" spans="17:24" ht="17.25" thickBot="1" x14ac:dyDescent="0.3">
      <c r="Q103" s="10" t="s">
        <v>244</v>
      </c>
      <c r="R103" s="4">
        <v>42912</v>
      </c>
      <c r="S103" s="8">
        <v>1</v>
      </c>
      <c r="T103" s="24" t="s">
        <v>0</v>
      </c>
      <c r="U103" s="21" t="s">
        <v>59</v>
      </c>
      <c r="V103" s="52" t="s">
        <v>297</v>
      </c>
      <c r="W103" s="44" t="s">
        <v>131</v>
      </c>
      <c r="X103" s="6" t="s">
        <v>295</v>
      </c>
    </row>
    <row r="104" spans="17:24" ht="17.25" thickBot="1" x14ac:dyDescent="0.3">
      <c r="Q104" s="10" t="s">
        <v>244</v>
      </c>
      <c r="R104" s="4">
        <v>42912</v>
      </c>
      <c r="S104" s="8">
        <v>1</v>
      </c>
      <c r="T104" s="24" t="s">
        <v>108</v>
      </c>
      <c r="U104" s="21" t="s">
        <v>15</v>
      </c>
      <c r="V104" s="52" t="s">
        <v>297</v>
      </c>
      <c r="W104" s="56" t="s">
        <v>321</v>
      </c>
      <c r="X104" s="6" t="s">
        <v>295</v>
      </c>
    </row>
    <row r="105" spans="17:24" ht="17.25" thickBot="1" x14ac:dyDescent="0.3">
      <c r="Q105" s="10" t="s">
        <v>244</v>
      </c>
      <c r="R105" s="4">
        <v>42912</v>
      </c>
      <c r="S105" s="8">
        <v>3</v>
      </c>
      <c r="T105" s="24" t="s">
        <v>115</v>
      </c>
      <c r="U105" s="21" t="s">
        <v>25</v>
      </c>
      <c r="V105" s="52" t="s">
        <v>307</v>
      </c>
      <c r="W105" s="44" t="s">
        <v>128</v>
      </c>
      <c r="X105" s="6" t="s">
        <v>295</v>
      </c>
    </row>
    <row r="106" spans="17:24" ht="17.25" thickBot="1" x14ac:dyDescent="0.3">
      <c r="Q106" s="10" t="s">
        <v>244</v>
      </c>
      <c r="R106" s="4">
        <v>42912</v>
      </c>
      <c r="S106" s="8">
        <v>7</v>
      </c>
      <c r="T106" s="24" t="s">
        <v>115</v>
      </c>
      <c r="U106" s="21" t="s">
        <v>25</v>
      </c>
      <c r="V106" s="52" t="s">
        <v>307</v>
      </c>
      <c r="W106" s="44" t="s">
        <v>88</v>
      </c>
      <c r="X106" s="6" t="s">
        <v>295</v>
      </c>
    </row>
    <row r="107" spans="17:24" ht="17.25" thickBot="1" x14ac:dyDescent="0.3">
      <c r="Q107" s="10" t="s">
        <v>244</v>
      </c>
      <c r="R107" s="4">
        <v>42912</v>
      </c>
      <c r="S107" s="8">
        <v>1</v>
      </c>
      <c r="T107" s="24" t="s">
        <v>115</v>
      </c>
      <c r="U107" s="21" t="s">
        <v>47</v>
      </c>
      <c r="V107" s="52" t="s">
        <v>307</v>
      </c>
      <c r="W107" s="44" t="s">
        <v>176</v>
      </c>
      <c r="X107" s="6" t="s">
        <v>295</v>
      </c>
    </row>
    <row r="108" spans="17:24" ht="17.25" thickBot="1" x14ac:dyDescent="0.3">
      <c r="Q108" s="10" t="s">
        <v>244</v>
      </c>
      <c r="R108" s="4">
        <v>42912</v>
      </c>
      <c r="S108" s="8">
        <v>18</v>
      </c>
      <c r="T108" s="24" t="s">
        <v>115</v>
      </c>
      <c r="U108" s="21" t="s">
        <v>30</v>
      </c>
      <c r="V108" s="52" t="s">
        <v>307</v>
      </c>
      <c r="W108" s="44" t="s">
        <v>123</v>
      </c>
      <c r="X108" s="6" t="s">
        <v>295</v>
      </c>
    </row>
    <row r="109" spans="17:24" x14ac:dyDescent="0.25">
      <c r="Q109" s="10" t="s">
        <v>244</v>
      </c>
      <c r="R109" s="11">
        <v>42912</v>
      </c>
      <c r="S109" s="8">
        <v>1</v>
      </c>
      <c r="T109" s="24" t="s">
        <v>108</v>
      </c>
      <c r="U109" s="21" t="s">
        <v>32</v>
      </c>
      <c r="V109" s="52" t="s">
        <v>309</v>
      </c>
      <c r="W109" s="56" t="s">
        <v>323</v>
      </c>
      <c r="X109" s="6" t="s">
        <v>295</v>
      </c>
    </row>
    <row r="110" spans="17:24" x14ac:dyDescent="0.25">
      <c r="Q110" s="10" t="s">
        <v>244</v>
      </c>
      <c r="R110" s="11">
        <v>42912</v>
      </c>
      <c r="S110" s="12">
        <v>1</v>
      </c>
      <c r="T110" s="24" t="s">
        <v>115</v>
      </c>
      <c r="U110" s="22" t="s">
        <v>267</v>
      </c>
      <c r="V110" s="54" t="s">
        <v>311</v>
      </c>
      <c r="W110" s="44" t="s">
        <v>188</v>
      </c>
      <c r="X110" s="6" t="s">
        <v>295</v>
      </c>
    </row>
  </sheetData>
  <sortState ref="Q5:X110">
    <sortCondition ref="X5:X110"/>
  </sortState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opLeftCell="E88" workbookViewId="0">
      <selection activeCell="J25" sqref="J25:K103"/>
    </sheetView>
  </sheetViews>
  <sheetFormatPr defaultRowHeight="16.5" x14ac:dyDescent="0.25"/>
  <sheetData>
    <row r="1" spans="1:10" ht="17.25" thickBot="1" x14ac:dyDescent="0.3">
      <c r="A1" s="10" t="s">
        <v>75</v>
      </c>
      <c r="B1" s="10" t="s">
        <v>76</v>
      </c>
      <c r="C1" s="28" t="s">
        <v>77</v>
      </c>
      <c r="D1" s="10" t="s">
        <v>318</v>
      </c>
      <c r="E1" s="10" t="s">
        <v>319</v>
      </c>
      <c r="F1" s="10" t="s">
        <v>78</v>
      </c>
      <c r="G1" s="10" t="s">
        <v>79</v>
      </c>
    </row>
    <row r="2" spans="1:10" ht="17.25" thickBot="1" x14ac:dyDescent="0.3">
      <c r="A2" s="10" t="s">
        <v>244</v>
      </c>
      <c r="B2" s="3">
        <v>42894</v>
      </c>
      <c r="C2" s="1">
        <v>1</v>
      </c>
      <c r="D2" s="20" t="s">
        <v>0</v>
      </c>
      <c r="E2" s="20" t="s">
        <v>229</v>
      </c>
      <c r="F2" s="52" t="s">
        <v>299</v>
      </c>
      <c r="G2" s="10"/>
      <c r="I2" t="s">
        <v>774</v>
      </c>
      <c r="J2" t="s">
        <v>784</v>
      </c>
    </row>
    <row r="3" spans="1:10" ht="17.25" thickBot="1" x14ac:dyDescent="0.3">
      <c r="A3" s="10" t="s">
        <v>244</v>
      </c>
      <c r="B3" s="4">
        <v>42912</v>
      </c>
      <c r="C3" s="2">
        <v>1</v>
      </c>
      <c r="D3" s="5" t="s">
        <v>0</v>
      </c>
      <c r="E3" s="5" t="s">
        <v>229</v>
      </c>
      <c r="F3" s="52" t="s">
        <v>299</v>
      </c>
      <c r="G3" s="10"/>
      <c r="I3" s="25" t="s">
        <v>785</v>
      </c>
      <c r="J3">
        <v>9</v>
      </c>
    </row>
    <row r="4" spans="1:10" ht="17.25" thickBot="1" x14ac:dyDescent="0.3">
      <c r="A4" s="80" t="s">
        <v>797</v>
      </c>
      <c r="B4" s="86">
        <v>42812</v>
      </c>
      <c r="C4" s="87">
        <v>1</v>
      </c>
      <c r="D4" s="88" t="s">
        <v>702</v>
      </c>
      <c r="E4" s="88" t="s">
        <v>718</v>
      </c>
      <c r="F4" s="91" t="s">
        <v>299</v>
      </c>
      <c r="G4" s="80"/>
      <c r="I4" s="25" t="s">
        <v>786</v>
      </c>
      <c r="J4">
        <v>5</v>
      </c>
    </row>
    <row r="5" spans="1:10" ht="17.25" thickBot="1" x14ac:dyDescent="0.3">
      <c r="A5" s="80" t="s">
        <v>798</v>
      </c>
      <c r="B5" s="86">
        <v>42812</v>
      </c>
      <c r="C5" s="87">
        <v>1</v>
      </c>
      <c r="D5" s="88" t="s">
        <v>715</v>
      </c>
      <c r="E5" s="88" t="s">
        <v>765</v>
      </c>
      <c r="F5" s="84" t="s">
        <v>311</v>
      </c>
      <c r="G5" s="80" t="s">
        <v>766</v>
      </c>
      <c r="I5" s="25" t="s">
        <v>791</v>
      </c>
      <c r="J5">
        <v>28</v>
      </c>
    </row>
    <row r="6" spans="1:10" ht="17.25" thickBot="1" x14ac:dyDescent="0.3">
      <c r="A6" s="10" t="s">
        <v>244</v>
      </c>
      <c r="B6" s="4">
        <v>42857</v>
      </c>
      <c r="C6" s="9">
        <v>1</v>
      </c>
      <c r="D6" s="13" t="s">
        <v>8</v>
      </c>
      <c r="E6" s="7" t="s">
        <v>12</v>
      </c>
      <c r="F6" s="52" t="s">
        <v>297</v>
      </c>
      <c r="G6" s="10"/>
      <c r="I6" s="25" t="s">
        <v>789</v>
      </c>
      <c r="J6">
        <v>14</v>
      </c>
    </row>
    <row r="7" spans="1:10" ht="17.25" thickBot="1" x14ac:dyDescent="0.3">
      <c r="A7" s="10" t="s">
        <v>244</v>
      </c>
      <c r="B7" s="4">
        <v>42881</v>
      </c>
      <c r="C7" s="2">
        <v>1</v>
      </c>
      <c r="D7" s="5" t="s">
        <v>0</v>
      </c>
      <c r="E7" s="5" t="s">
        <v>73</v>
      </c>
      <c r="F7" s="52" t="s">
        <v>299</v>
      </c>
      <c r="G7" s="10"/>
      <c r="I7" s="25" t="s">
        <v>790</v>
      </c>
      <c r="J7">
        <v>6</v>
      </c>
    </row>
    <row r="8" spans="1:10" ht="17.25" thickBot="1" x14ac:dyDescent="0.3">
      <c r="A8" s="10" t="s">
        <v>198</v>
      </c>
      <c r="B8" s="4">
        <v>42881</v>
      </c>
      <c r="C8" s="2">
        <v>1</v>
      </c>
      <c r="D8" s="5" t="s">
        <v>0</v>
      </c>
      <c r="E8" s="5" t="s">
        <v>73</v>
      </c>
      <c r="F8" s="52" t="s">
        <v>297</v>
      </c>
      <c r="G8" s="10"/>
      <c r="I8" s="25" t="s">
        <v>792</v>
      </c>
      <c r="J8">
        <v>1</v>
      </c>
    </row>
    <row r="9" spans="1:10" ht="17.25" thickBot="1" x14ac:dyDescent="0.3">
      <c r="A9" s="10" t="s">
        <v>150</v>
      </c>
      <c r="B9" s="4">
        <v>42894</v>
      </c>
      <c r="C9" s="2">
        <v>1</v>
      </c>
      <c r="D9" s="5" t="s">
        <v>0</v>
      </c>
      <c r="E9" s="5" t="s">
        <v>40</v>
      </c>
      <c r="F9" s="52" t="s">
        <v>299</v>
      </c>
      <c r="G9" s="10"/>
      <c r="I9" s="25" t="s">
        <v>793</v>
      </c>
      <c r="J9">
        <v>2</v>
      </c>
    </row>
    <row r="10" spans="1:10" ht="17.25" thickBot="1" x14ac:dyDescent="0.3">
      <c r="A10" s="10" t="s">
        <v>244</v>
      </c>
      <c r="B10" s="4">
        <v>42912</v>
      </c>
      <c r="C10" s="2">
        <v>1</v>
      </c>
      <c r="D10" s="5" t="s">
        <v>0</v>
      </c>
      <c r="E10" s="5" t="s">
        <v>40</v>
      </c>
      <c r="F10" s="52" t="s">
        <v>299</v>
      </c>
      <c r="G10" s="10"/>
      <c r="I10" s="111" t="s">
        <v>794</v>
      </c>
      <c r="J10">
        <v>8</v>
      </c>
    </row>
    <row r="11" spans="1:10" ht="17.25" thickBot="1" x14ac:dyDescent="0.3">
      <c r="A11" s="10" t="s">
        <v>150</v>
      </c>
      <c r="B11" s="4">
        <v>42881</v>
      </c>
      <c r="C11" s="2">
        <v>1</v>
      </c>
      <c r="D11" s="5" t="s">
        <v>108</v>
      </c>
      <c r="E11" s="5" t="s">
        <v>35</v>
      </c>
      <c r="F11" s="52" t="s">
        <v>309</v>
      </c>
      <c r="G11" s="10" t="s">
        <v>326</v>
      </c>
      <c r="I11" s="25" t="s">
        <v>787</v>
      </c>
      <c r="J11">
        <v>1</v>
      </c>
    </row>
    <row r="12" spans="1:10" ht="17.25" thickBot="1" x14ac:dyDescent="0.3">
      <c r="A12" s="10" t="s">
        <v>244</v>
      </c>
      <c r="B12" s="4">
        <v>42881</v>
      </c>
      <c r="C12" s="2">
        <v>1</v>
      </c>
      <c r="D12" s="5" t="s">
        <v>108</v>
      </c>
      <c r="E12" s="5" t="s">
        <v>35</v>
      </c>
      <c r="F12" s="52" t="s">
        <v>309</v>
      </c>
      <c r="G12" s="10" t="s">
        <v>326</v>
      </c>
      <c r="I12" s="25" t="s">
        <v>788</v>
      </c>
      <c r="J12">
        <v>1</v>
      </c>
    </row>
    <row r="13" spans="1:10" ht="17.25" thickBot="1" x14ac:dyDescent="0.3">
      <c r="A13" s="10" t="s">
        <v>150</v>
      </c>
      <c r="B13" s="4">
        <v>42894</v>
      </c>
      <c r="C13" s="2">
        <v>1</v>
      </c>
      <c r="D13" s="5" t="s">
        <v>108</v>
      </c>
      <c r="E13" s="5" t="s">
        <v>325</v>
      </c>
      <c r="F13" s="52" t="s">
        <v>309</v>
      </c>
      <c r="G13" s="10"/>
    </row>
    <row r="14" spans="1:10" ht="17.25" thickBot="1" x14ac:dyDescent="0.3">
      <c r="A14" s="80" t="s">
        <v>797</v>
      </c>
      <c r="B14" s="86">
        <v>42812</v>
      </c>
      <c r="C14" s="89">
        <v>2</v>
      </c>
      <c r="D14" s="90" t="s">
        <v>799</v>
      </c>
      <c r="E14" s="90" t="s">
        <v>800</v>
      </c>
      <c r="F14" s="91" t="s">
        <v>297</v>
      </c>
      <c r="G14" s="98" t="s">
        <v>348</v>
      </c>
    </row>
    <row r="15" spans="1:10" ht="17.25" thickBot="1" x14ac:dyDescent="0.3">
      <c r="A15" s="10" t="s">
        <v>198</v>
      </c>
      <c r="B15" s="47">
        <v>42832</v>
      </c>
      <c r="C15" s="29">
        <v>1</v>
      </c>
      <c r="D15" s="13" t="s">
        <v>89</v>
      </c>
      <c r="E15" s="13" t="s">
        <v>179</v>
      </c>
      <c r="F15" s="52" t="s">
        <v>297</v>
      </c>
      <c r="G15" s="56" t="s">
        <v>338</v>
      </c>
    </row>
    <row r="16" spans="1:10" ht="17.25" thickBot="1" x14ac:dyDescent="0.3">
      <c r="A16" s="80" t="s">
        <v>798</v>
      </c>
      <c r="B16" s="86">
        <v>42812</v>
      </c>
      <c r="C16" s="87">
        <v>4</v>
      </c>
      <c r="D16" s="88" t="s">
        <v>715</v>
      </c>
      <c r="E16" s="88" t="s">
        <v>767</v>
      </c>
      <c r="F16" s="84" t="s">
        <v>311</v>
      </c>
      <c r="G16" s="80"/>
    </row>
    <row r="17" spans="1:18" ht="17.25" thickBot="1" x14ac:dyDescent="0.3">
      <c r="A17" s="10" t="s">
        <v>150</v>
      </c>
      <c r="B17" s="4">
        <v>42912</v>
      </c>
      <c r="C17" s="2">
        <v>4</v>
      </c>
      <c r="D17" s="5" t="s">
        <v>108</v>
      </c>
      <c r="E17" s="77" t="s">
        <v>48</v>
      </c>
      <c r="F17" s="52" t="s">
        <v>309</v>
      </c>
      <c r="G17" s="10"/>
    </row>
    <row r="18" spans="1:18" ht="17.25" thickBot="1" x14ac:dyDescent="0.3">
      <c r="A18" s="10" t="s">
        <v>150</v>
      </c>
      <c r="B18" s="19">
        <v>42842</v>
      </c>
      <c r="C18" s="9">
        <v>1</v>
      </c>
      <c r="D18" s="13" t="s">
        <v>8</v>
      </c>
      <c r="E18" s="7" t="s">
        <v>161</v>
      </c>
      <c r="F18" s="54" t="s">
        <v>351</v>
      </c>
      <c r="G18" s="10"/>
    </row>
    <row r="19" spans="1:18" ht="17.25" thickBot="1" x14ac:dyDescent="0.3">
      <c r="A19" s="80" t="s">
        <v>797</v>
      </c>
      <c r="B19" s="86">
        <v>42812</v>
      </c>
      <c r="C19" s="87">
        <v>1</v>
      </c>
      <c r="D19" s="88" t="s">
        <v>702</v>
      </c>
      <c r="E19" s="88" t="s">
        <v>721</v>
      </c>
      <c r="F19" s="91" t="s">
        <v>352</v>
      </c>
      <c r="G19" s="80"/>
    </row>
    <row r="20" spans="1:18" ht="17.25" thickBot="1" x14ac:dyDescent="0.3">
      <c r="A20" s="10" t="s">
        <v>150</v>
      </c>
      <c r="B20" s="19">
        <v>42857</v>
      </c>
      <c r="C20" s="9">
        <v>1</v>
      </c>
      <c r="D20" s="13" t="s">
        <v>8</v>
      </c>
      <c r="E20" s="7" t="s">
        <v>166</v>
      </c>
      <c r="F20" s="52" t="s">
        <v>313</v>
      </c>
      <c r="G20" s="44" t="s">
        <v>125</v>
      </c>
    </row>
    <row r="21" spans="1:18" ht="17.25" thickBot="1" x14ac:dyDescent="0.3">
      <c r="A21" s="10" t="s">
        <v>244</v>
      </c>
      <c r="B21" s="4">
        <v>42857</v>
      </c>
      <c r="C21" s="9">
        <v>3</v>
      </c>
      <c r="D21" s="13" t="s">
        <v>8</v>
      </c>
      <c r="E21" s="7" t="s">
        <v>6</v>
      </c>
      <c r="F21" s="52" t="s">
        <v>297</v>
      </c>
      <c r="G21" s="44" t="s">
        <v>125</v>
      </c>
    </row>
    <row r="22" spans="1:18" ht="17.25" thickBot="1" x14ac:dyDescent="0.3">
      <c r="A22" s="10" t="s">
        <v>198</v>
      </c>
      <c r="B22" s="4">
        <v>42867</v>
      </c>
      <c r="C22" s="2">
        <v>2</v>
      </c>
      <c r="D22" s="5" t="s">
        <v>0</v>
      </c>
      <c r="E22" s="5" t="s">
        <v>33</v>
      </c>
      <c r="F22" s="52" t="s">
        <v>313</v>
      </c>
      <c r="G22" s="44" t="s">
        <v>125</v>
      </c>
    </row>
    <row r="23" spans="1:18" ht="17.25" thickBot="1" x14ac:dyDescent="0.3">
      <c r="A23" s="10" t="s">
        <v>150</v>
      </c>
      <c r="B23" s="4">
        <v>42881</v>
      </c>
      <c r="C23" s="2">
        <v>2</v>
      </c>
      <c r="D23" s="5" t="s">
        <v>0</v>
      </c>
      <c r="E23" s="5" t="s">
        <v>33</v>
      </c>
      <c r="F23" s="52" t="s">
        <v>313</v>
      </c>
      <c r="G23" s="44" t="s">
        <v>125</v>
      </c>
    </row>
    <row r="24" spans="1:18" ht="17.25" thickBot="1" x14ac:dyDescent="0.3">
      <c r="A24" s="10" t="s">
        <v>244</v>
      </c>
      <c r="B24" s="4">
        <v>42881</v>
      </c>
      <c r="C24" s="2">
        <v>2</v>
      </c>
      <c r="D24" s="5" t="s">
        <v>0</v>
      </c>
      <c r="E24" s="5" t="s">
        <v>33</v>
      </c>
      <c r="F24" s="52" t="s">
        <v>313</v>
      </c>
      <c r="G24" s="44" t="s">
        <v>125</v>
      </c>
    </row>
    <row r="25" spans="1:18" ht="17.25" thickBot="1" x14ac:dyDescent="0.3">
      <c r="A25" s="10" t="s">
        <v>198</v>
      </c>
      <c r="B25" s="4">
        <v>42881</v>
      </c>
      <c r="C25" s="2">
        <v>2</v>
      </c>
      <c r="D25" s="5" t="s">
        <v>0</v>
      </c>
      <c r="E25" s="5" t="s">
        <v>33</v>
      </c>
      <c r="F25" s="52" t="s">
        <v>313</v>
      </c>
      <c r="G25" s="44" t="s">
        <v>125</v>
      </c>
      <c r="J25" t="s">
        <v>419</v>
      </c>
      <c r="K25">
        <v>7</v>
      </c>
    </row>
    <row r="26" spans="1:18" ht="17.25" thickBot="1" x14ac:dyDescent="0.3">
      <c r="A26" s="10" t="s">
        <v>198</v>
      </c>
      <c r="B26" s="4">
        <v>42894</v>
      </c>
      <c r="C26" s="2">
        <v>4</v>
      </c>
      <c r="D26" s="5" t="s">
        <v>0</v>
      </c>
      <c r="E26" s="5" t="s">
        <v>33</v>
      </c>
      <c r="F26" s="52" t="s">
        <v>313</v>
      </c>
      <c r="G26" s="44" t="s">
        <v>125</v>
      </c>
      <c r="J26" t="s">
        <v>535</v>
      </c>
      <c r="K26">
        <v>3</v>
      </c>
      <c r="M26" s="67" t="s">
        <v>517</v>
      </c>
      <c r="N26" s="67"/>
      <c r="O26" s="67">
        <f>SUM(R31:R109)</f>
        <v>-2.6614534186662433</v>
      </c>
    </row>
    <row r="27" spans="1:18" ht="17.25" thickBot="1" x14ac:dyDescent="0.3">
      <c r="A27" s="10" t="s">
        <v>150</v>
      </c>
      <c r="B27" s="4">
        <v>42912</v>
      </c>
      <c r="C27" s="2">
        <v>1</v>
      </c>
      <c r="D27" s="5" t="s">
        <v>0</v>
      </c>
      <c r="E27" s="5" t="s">
        <v>33</v>
      </c>
      <c r="F27" s="52" t="s">
        <v>313</v>
      </c>
      <c r="G27" s="44" t="s">
        <v>125</v>
      </c>
      <c r="J27" t="s">
        <v>640</v>
      </c>
      <c r="K27">
        <v>2</v>
      </c>
      <c r="M27" s="67" t="s">
        <v>512</v>
      </c>
      <c r="N27" s="67"/>
      <c r="O27" s="67">
        <f>O26*(-1)</f>
        <v>2.6614534186662433</v>
      </c>
    </row>
    <row r="28" spans="1:18" ht="17.25" thickBot="1" x14ac:dyDescent="0.3">
      <c r="A28" s="10" t="s">
        <v>244</v>
      </c>
      <c r="B28" s="4">
        <v>42912</v>
      </c>
      <c r="C28" s="2">
        <v>1</v>
      </c>
      <c r="D28" s="5" t="s">
        <v>0</v>
      </c>
      <c r="E28" s="5" t="s">
        <v>33</v>
      </c>
      <c r="F28" s="52" t="s">
        <v>313</v>
      </c>
      <c r="G28" s="44" t="s">
        <v>125</v>
      </c>
      <c r="J28" t="s">
        <v>672</v>
      </c>
      <c r="K28">
        <v>1</v>
      </c>
      <c r="O28">
        <f>O27/LOG(79)</f>
        <v>1.4025165591709474</v>
      </c>
    </row>
    <row r="29" spans="1:18" ht="17.25" thickBot="1" x14ac:dyDescent="0.3">
      <c r="A29" s="10" t="s">
        <v>198</v>
      </c>
      <c r="B29" s="4">
        <v>42912</v>
      </c>
      <c r="C29" s="2">
        <v>8</v>
      </c>
      <c r="D29" s="5" t="s">
        <v>0</v>
      </c>
      <c r="E29" s="5" t="s">
        <v>33</v>
      </c>
      <c r="F29" s="52" t="s">
        <v>313</v>
      </c>
      <c r="G29" s="44" t="s">
        <v>125</v>
      </c>
      <c r="J29" t="s">
        <v>603</v>
      </c>
      <c r="K29">
        <v>2</v>
      </c>
      <c r="N29" s="67" t="s">
        <v>519</v>
      </c>
      <c r="O29" s="67"/>
      <c r="P29" s="67"/>
      <c r="Q29" s="67"/>
      <c r="R29" s="67"/>
    </row>
    <row r="30" spans="1:18" ht="17.25" thickBot="1" x14ac:dyDescent="0.3">
      <c r="A30" s="80" t="s">
        <v>797</v>
      </c>
      <c r="B30" s="86">
        <v>42812</v>
      </c>
      <c r="C30" s="87">
        <v>1</v>
      </c>
      <c r="D30" s="88" t="s">
        <v>715</v>
      </c>
      <c r="E30" s="88" t="s">
        <v>731</v>
      </c>
      <c r="F30" s="91" t="s">
        <v>307</v>
      </c>
      <c r="G30" s="80"/>
      <c r="J30" t="s">
        <v>403</v>
      </c>
      <c r="K30">
        <v>2</v>
      </c>
      <c r="N30" s="67" t="s">
        <v>506</v>
      </c>
      <c r="O30" s="67" t="s">
        <v>507</v>
      </c>
      <c r="P30" s="67" t="s">
        <v>518</v>
      </c>
      <c r="Q30" s="67" t="s">
        <v>509</v>
      </c>
      <c r="R30" s="67" t="s">
        <v>510</v>
      </c>
    </row>
    <row r="31" spans="1:18" ht="17.25" thickBot="1" x14ac:dyDescent="0.3">
      <c r="A31" s="10" t="s">
        <v>150</v>
      </c>
      <c r="B31" s="4">
        <v>42867</v>
      </c>
      <c r="C31" s="2">
        <v>1</v>
      </c>
      <c r="D31" s="5" t="s">
        <v>108</v>
      </c>
      <c r="E31" s="5" t="s">
        <v>32</v>
      </c>
      <c r="F31" s="52" t="s">
        <v>309</v>
      </c>
      <c r="G31" s="6" t="s">
        <v>322</v>
      </c>
      <c r="J31" t="s">
        <v>457</v>
      </c>
      <c r="K31">
        <v>1</v>
      </c>
      <c r="N31" t="s">
        <v>419</v>
      </c>
      <c r="O31">
        <v>7</v>
      </c>
      <c r="P31" s="67">
        <f>O31/1514</f>
        <v>4.623513870541612E-3</v>
      </c>
      <c r="Q31" s="67">
        <f>LN(P31)</f>
        <v>-5.3766002849420804</v>
      </c>
      <c r="R31" s="67">
        <f>P31*Q31</f>
        <v>-2.4858785993787692E-2</v>
      </c>
    </row>
    <row r="32" spans="1:18" ht="17.25" thickBot="1" x14ac:dyDescent="0.3">
      <c r="A32" s="10" t="s">
        <v>198</v>
      </c>
      <c r="B32" s="4">
        <v>42867</v>
      </c>
      <c r="C32" s="2">
        <v>1</v>
      </c>
      <c r="D32" s="5" t="s">
        <v>108</v>
      </c>
      <c r="E32" s="5" t="s">
        <v>32</v>
      </c>
      <c r="F32" s="52" t="s">
        <v>309</v>
      </c>
      <c r="G32" s="44" t="s">
        <v>187</v>
      </c>
      <c r="J32" t="s">
        <v>422</v>
      </c>
      <c r="K32">
        <v>1</v>
      </c>
      <c r="N32" t="s">
        <v>535</v>
      </c>
      <c r="O32">
        <v>3</v>
      </c>
      <c r="P32" s="67">
        <f t="shared" ref="P32:P95" si="0">O32/1514</f>
        <v>1.9815059445178335E-3</v>
      </c>
      <c r="Q32" s="67">
        <f t="shared" ref="Q32:Q95" si="1">LN(P32)</f>
        <v>-6.2238981453292848</v>
      </c>
      <c r="R32" s="67">
        <f t="shared" ref="R32:R95" si="2">P32*Q32</f>
        <v>-1.2332691173043496E-2</v>
      </c>
    </row>
    <row r="33" spans="1:18" ht="17.25" thickBot="1" x14ac:dyDescent="0.3">
      <c r="A33" s="10" t="s">
        <v>150</v>
      </c>
      <c r="B33" s="4">
        <v>42881</v>
      </c>
      <c r="C33" s="2">
        <v>1</v>
      </c>
      <c r="D33" s="5" t="s">
        <v>108</v>
      </c>
      <c r="E33" s="5" t="s">
        <v>32</v>
      </c>
      <c r="F33" s="52" t="s">
        <v>309</v>
      </c>
      <c r="G33" s="10" t="s">
        <v>371</v>
      </c>
      <c r="J33" t="s">
        <v>379</v>
      </c>
      <c r="K33">
        <v>2</v>
      </c>
      <c r="N33" t="s">
        <v>640</v>
      </c>
      <c r="O33">
        <v>2</v>
      </c>
      <c r="P33" s="67">
        <f t="shared" si="0"/>
        <v>1.321003963011889E-3</v>
      </c>
      <c r="Q33" s="67">
        <f t="shared" si="1"/>
        <v>-6.6293632534374485</v>
      </c>
      <c r="R33" s="67">
        <f t="shared" si="2"/>
        <v>-8.7574151300362588E-3</v>
      </c>
    </row>
    <row r="34" spans="1:18" ht="17.25" thickBot="1" x14ac:dyDescent="0.3">
      <c r="A34" s="10" t="s">
        <v>150</v>
      </c>
      <c r="B34" s="4">
        <v>42894</v>
      </c>
      <c r="C34" s="7">
        <v>1</v>
      </c>
      <c r="D34" s="5" t="s">
        <v>108</v>
      </c>
      <c r="E34" s="5" t="s">
        <v>32</v>
      </c>
      <c r="F34" s="52" t="s">
        <v>309</v>
      </c>
      <c r="G34" s="6" t="s">
        <v>322</v>
      </c>
      <c r="J34" t="s">
        <v>428</v>
      </c>
      <c r="K34">
        <v>5</v>
      </c>
      <c r="N34" t="s">
        <v>672</v>
      </c>
      <c r="O34">
        <v>1</v>
      </c>
      <c r="P34" s="67">
        <f t="shared" si="0"/>
        <v>6.6050198150594452E-4</v>
      </c>
      <c r="Q34" s="67">
        <f t="shared" si="1"/>
        <v>-7.3225104339973939</v>
      </c>
      <c r="R34" s="67">
        <f t="shared" si="2"/>
        <v>-4.8365326512532321E-3</v>
      </c>
    </row>
    <row r="35" spans="1:18" ht="17.25" thickBot="1" x14ac:dyDescent="0.3">
      <c r="A35" s="10" t="s">
        <v>244</v>
      </c>
      <c r="B35" s="4">
        <v>42912</v>
      </c>
      <c r="C35" s="2">
        <v>1</v>
      </c>
      <c r="D35" s="5" t="s">
        <v>108</v>
      </c>
      <c r="E35" s="5" t="s">
        <v>32</v>
      </c>
      <c r="F35" s="52" t="s">
        <v>309</v>
      </c>
      <c r="G35" s="56" t="s">
        <v>323</v>
      </c>
      <c r="J35" t="s">
        <v>425</v>
      </c>
      <c r="K35">
        <v>4</v>
      </c>
      <c r="N35" t="s">
        <v>603</v>
      </c>
      <c r="O35">
        <v>2</v>
      </c>
      <c r="P35" s="67">
        <f t="shared" si="0"/>
        <v>1.321003963011889E-3</v>
      </c>
      <c r="Q35" s="67">
        <f t="shared" si="1"/>
        <v>-6.6293632534374485</v>
      </c>
      <c r="R35" s="67">
        <f t="shared" si="2"/>
        <v>-8.7574151300362588E-3</v>
      </c>
    </row>
    <row r="36" spans="1:18" ht="17.25" thickBot="1" x14ac:dyDescent="0.3">
      <c r="A36" s="10" t="s">
        <v>150</v>
      </c>
      <c r="B36" s="4">
        <v>42857</v>
      </c>
      <c r="C36" s="2">
        <v>2</v>
      </c>
      <c r="D36" s="5" t="s">
        <v>117</v>
      </c>
      <c r="E36" s="5" t="s">
        <v>28</v>
      </c>
      <c r="F36" s="54" t="s">
        <v>311</v>
      </c>
      <c r="G36" s="44" t="s">
        <v>133</v>
      </c>
      <c r="J36" t="s">
        <v>633</v>
      </c>
      <c r="K36">
        <v>7</v>
      </c>
      <c r="N36" t="s">
        <v>403</v>
      </c>
      <c r="O36">
        <v>2</v>
      </c>
      <c r="P36" s="67">
        <f t="shared" si="0"/>
        <v>1.321003963011889E-3</v>
      </c>
      <c r="Q36" s="67">
        <f t="shared" si="1"/>
        <v>-6.6293632534374485</v>
      </c>
      <c r="R36" s="67">
        <f t="shared" si="2"/>
        <v>-8.7574151300362588E-3</v>
      </c>
    </row>
    <row r="37" spans="1:18" ht="17.25" thickBot="1" x14ac:dyDescent="0.3">
      <c r="A37" s="10" t="s">
        <v>244</v>
      </c>
      <c r="B37" s="4">
        <v>42857</v>
      </c>
      <c r="C37" s="2">
        <v>3</v>
      </c>
      <c r="D37" s="5" t="s">
        <v>117</v>
      </c>
      <c r="E37" s="5" t="s">
        <v>28</v>
      </c>
      <c r="F37" s="54" t="s">
        <v>311</v>
      </c>
      <c r="G37" s="44" t="s">
        <v>133</v>
      </c>
      <c r="J37" t="s">
        <v>697</v>
      </c>
      <c r="K37">
        <v>3</v>
      </c>
      <c r="N37" t="s">
        <v>457</v>
      </c>
      <c r="O37">
        <v>1</v>
      </c>
      <c r="P37" s="67">
        <f t="shared" si="0"/>
        <v>6.6050198150594452E-4</v>
      </c>
      <c r="Q37" s="67">
        <f t="shared" si="1"/>
        <v>-7.3225104339973939</v>
      </c>
      <c r="R37" s="67">
        <f t="shared" si="2"/>
        <v>-4.8365326512532321E-3</v>
      </c>
    </row>
    <row r="38" spans="1:18" ht="17.25" thickBot="1" x14ac:dyDescent="0.3">
      <c r="A38" s="10" t="s">
        <v>150</v>
      </c>
      <c r="B38" s="4">
        <v>42867</v>
      </c>
      <c r="C38" s="2">
        <v>1</v>
      </c>
      <c r="D38" s="5" t="s">
        <v>117</v>
      </c>
      <c r="E38" s="5" t="s">
        <v>28</v>
      </c>
      <c r="F38" s="54" t="s">
        <v>311</v>
      </c>
      <c r="G38" s="6" t="s">
        <v>349</v>
      </c>
      <c r="J38" t="s">
        <v>690</v>
      </c>
      <c r="K38">
        <v>50</v>
      </c>
      <c r="N38" t="s">
        <v>422</v>
      </c>
      <c r="O38">
        <v>1</v>
      </c>
      <c r="P38" s="67">
        <f t="shared" si="0"/>
        <v>6.6050198150594452E-4</v>
      </c>
      <c r="Q38" s="67">
        <f t="shared" si="1"/>
        <v>-7.3225104339973939</v>
      </c>
      <c r="R38" s="67">
        <f t="shared" si="2"/>
        <v>-4.8365326512532321E-3</v>
      </c>
    </row>
    <row r="39" spans="1:18" ht="17.25" thickBot="1" x14ac:dyDescent="0.3">
      <c r="A39" s="10" t="s">
        <v>244</v>
      </c>
      <c r="B39" s="4">
        <v>42867</v>
      </c>
      <c r="C39" s="2">
        <v>1</v>
      </c>
      <c r="D39" s="5" t="s">
        <v>117</v>
      </c>
      <c r="E39" s="5" t="s">
        <v>28</v>
      </c>
      <c r="F39" s="54" t="s">
        <v>311</v>
      </c>
      <c r="G39" s="44" t="s">
        <v>133</v>
      </c>
      <c r="J39" t="s">
        <v>692</v>
      </c>
      <c r="K39">
        <v>5</v>
      </c>
      <c r="N39" t="s">
        <v>379</v>
      </c>
      <c r="O39">
        <v>2</v>
      </c>
      <c r="P39" s="67">
        <f t="shared" si="0"/>
        <v>1.321003963011889E-3</v>
      </c>
      <c r="Q39" s="67">
        <f t="shared" si="1"/>
        <v>-6.6293632534374485</v>
      </c>
      <c r="R39" s="67">
        <f t="shared" si="2"/>
        <v>-8.7574151300362588E-3</v>
      </c>
    </row>
    <row r="40" spans="1:18" ht="17.25" thickBot="1" x14ac:dyDescent="0.3">
      <c r="A40" s="10" t="s">
        <v>244</v>
      </c>
      <c r="B40" s="4">
        <v>42881</v>
      </c>
      <c r="C40" s="2">
        <v>1</v>
      </c>
      <c r="D40" s="5" t="s">
        <v>117</v>
      </c>
      <c r="E40" s="5" t="s">
        <v>28</v>
      </c>
      <c r="F40" s="52" t="s">
        <v>314</v>
      </c>
      <c r="G40" s="6" t="s">
        <v>350</v>
      </c>
      <c r="J40" t="s">
        <v>622</v>
      </c>
      <c r="K40">
        <v>4</v>
      </c>
      <c r="N40" t="s">
        <v>428</v>
      </c>
      <c r="O40">
        <v>5</v>
      </c>
      <c r="P40" s="67">
        <f t="shared" si="0"/>
        <v>3.3025099075297227E-3</v>
      </c>
      <c r="Q40" s="67">
        <f t="shared" si="1"/>
        <v>-5.7130725215632934</v>
      </c>
      <c r="R40" s="67">
        <f t="shared" si="2"/>
        <v>-1.8867478604898593E-2</v>
      </c>
    </row>
    <row r="41" spans="1:18" ht="17.25" thickBot="1" x14ac:dyDescent="0.3">
      <c r="A41" s="80" t="s">
        <v>798</v>
      </c>
      <c r="B41" s="86">
        <v>42812</v>
      </c>
      <c r="C41" s="89">
        <v>3</v>
      </c>
      <c r="D41" s="90" t="s">
        <v>799</v>
      </c>
      <c r="E41" s="90" t="s">
        <v>801</v>
      </c>
      <c r="F41" s="91" t="s">
        <v>297</v>
      </c>
      <c r="G41" s="91" t="s">
        <v>347</v>
      </c>
      <c r="J41" t="s">
        <v>691</v>
      </c>
      <c r="K41">
        <v>502</v>
      </c>
      <c r="N41" t="s">
        <v>425</v>
      </c>
      <c r="O41">
        <v>4</v>
      </c>
      <c r="P41" s="67">
        <f t="shared" si="0"/>
        <v>2.6420079260237781E-3</v>
      </c>
      <c r="Q41" s="67">
        <f t="shared" si="1"/>
        <v>-5.9362160728775031</v>
      </c>
      <c r="R41" s="67">
        <f t="shared" si="2"/>
        <v>-1.5683529915132107E-2</v>
      </c>
    </row>
    <row r="42" spans="1:18" ht="17.25" thickBot="1" x14ac:dyDescent="0.3">
      <c r="A42" s="10" t="s">
        <v>150</v>
      </c>
      <c r="B42" s="19">
        <v>42842</v>
      </c>
      <c r="C42" s="29">
        <v>2</v>
      </c>
      <c r="D42" s="13" t="s">
        <v>89</v>
      </c>
      <c r="E42" s="7" t="s">
        <v>180</v>
      </c>
      <c r="F42" s="52" t="s">
        <v>297</v>
      </c>
      <c r="G42" s="52" t="s">
        <v>347</v>
      </c>
      <c r="J42" t="s">
        <v>695</v>
      </c>
      <c r="K42">
        <v>35</v>
      </c>
      <c r="N42" t="s">
        <v>633</v>
      </c>
      <c r="O42">
        <v>7</v>
      </c>
      <c r="P42" s="67">
        <f t="shared" si="0"/>
        <v>4.623513870541612E-3</v>
      </c>
      <c r="Q42" s="67">
        <f t="shared" si="1"/>
        <v>-5.3766002849420804</v>
      </c>
      <c r="R42" s="67">
        <f t="shared" si="2"/>
        <v>-2.4858785993787692E-2</v>
      </c>
    </row>
    <row r="43" spans="1:18" ht="17.25" thickBot="1" x14ac:dyDescent="0.3">
      <c r="A43" s="10" t="s">
        <v>244</v>
      </c>
      <c r="B43" s="4">
        <v>42857</v>
      </c>
      <c r="C43" s="29">
        <v>2</v>
      </c>
      <c r="D43" s="13" t="s">
        <v>89</v>
      </c>
      <c r="E43" s="13" t="s">
        <v>90</v>
      </c>
      <c r="F43" s="52" t="s">
        <v>297</v>
      </c>
      <c r="G43" s="52" t="s">
        <v>347</v>
      </c>
      <c r="J43" t="s">
        <v>696</v>
      </c>
      <c r="K43">
        <v>14</v>
      </c>
      <c r="N43" t="s">
        <v>697</v>
      </c>
      <c r="O43">
        <v>3</v>
      </c>
      <c r="P43" s="67">
        <f t="shared" si="0"/>
        <v>1.9815059445178335E-3</v>
      </c>
      <c r="Q43" s="67">
        <f t="shared" si="1"/>
        <v>-6.2238981453292848</v>
      </c>
      <c r="R43" s="67">
        <f t="shared" si="2"/>
        <v>-1.2332691173043496E-2</v>
      </c>
    </row>
    <row r="44" spans="1:18" ht="17.25" thickBot="1" x14ac:dyDescent="0.3">
      <c r="A44" s="10" t="s">
        <v>198</v>
      </c>
      <c r="B44" s="19">
        <v>42857</v>
      </c>
      <c r="C44" s="29">
        <v>1</v>
      </c>
      <c r="D44" s="13" t="s">
        <v>89</v>
      </c>
      <c r="E44" s="13" t="s">
        <v>90</v>
      </c>
      <c r="F44" s="52" t="s">
        <v>297</v>
      </c>
      <c r="G44" s="52" t="s">
        <v>347</v>
      </c>
      <c r="J44" t="s">
        <v>386</v>
      </c>
      <c r="K44">
        <v>4</v>
      </c>
      <c r="N44" t="s">
        <v>690</v>
      </c>
      <c r="O44">
        <v>50</v>
      </c>
      <c r="P44" s="67">
        <f t="shared" si="0"/>
        <v>3.3025099075297229E-2</v>
      </c>
      <c r="Q44" s="67">
        <f t="shared" si="1"/>
        <v>-3.4104874285692479</v>
      </c>
      <c r="R44" s="67">
        <f t="shared" si="2"/>
        <v>-0.1126316852235551</v>
      </c>
    </row>
    <row r="45" spans="1:18" ht="17.25" thickBot="1" x14ac:dyDescent="0.3">
      <c r="A45" s="10" t="s">
        <v>244</v>
      </c>
      <c r="B45" s="4">
        <v>42867</v>
      </c>
      <c r="C45" s="29">
        <v>4</v>
      </c>
      <c r="D45" s="13" t="s">
        <v>89</v>
      </c>
      <c r="E45" s="13" t="s">
        <v>90</v>
      </c>
      <c r="F45" s="52" t="s">
        <v>297</v>
      </c>
      <c r="G45" s="52" t="s">
        <v>347</v>
      </c>
      <c r="J45" t="s">
        <v>404</v>
      </c>
      <c r="K45">
        <v>1</v>
      </c>
      <c r="N45" t="s">
        <v>692</v>
      </c>
      <c r="O45">
        <v>5</v>
      </c>
      <c r="P45" s="67">
        <f t="shared" si="0"/>
        <v>3.3025099075297227E-3</v>
      </c>
      <c r="Q45" s="67">
        <f t="shared" si="1"/>
        <v>-5.7130725215632934</v>
      </c>
      <c r="R45" s="67">
        <f t="shared" si="2"/>
        <v>-1.8867478604898593E-2</v>
      </c>
    </row>
    <row r="46" spans="1:18" ht="17.25" thickBot="1" x14ac:dyDescent="0.3">
      <c r="A46" s="10" t="s">
        <v>198</v>
      </c>
      <c r="B46" s="4">
        <v>42867</v>
      </c>
      <c r="C46" s="29">
        <v>1</v>
      </c>
      <c r="D46" s="13" t="s">
        <v>89</v>
      </c>
      <c r="E46" s="13" t="s">
        <v>90</v>
      </c>
      <c r="F46" s="52" t="s">
        <v>297</v>
      </c>
      <c r="G46" s="52" t="s">
        <v>347</v>
      </c>
      <c r="J46" t="s">
        <v>395</v>
      </c>
      <c r="K46">
        <v>4</v>
      </c>
      <c r="N46" t="s">
        <v>622</v>
      </c>
      <c r="O46">
        <v>4</v>
      </c>
      <c r="P46" s="67">
        <f t="shared" si="0"/>
        <v>2.6420079260237781E-3</v>
      </c>
      <c r="Q46" s="67">
        <f t="shared" si="1"/>
        <v>-5.9362160728775031</v>
      </c>
      <c r="R46" s="67">
        <f t="shared" si="2"/>
        <v>-1.5683529915132107E-2</v>
      </c>
    </row>
    <row r="47" spans="1:18" ht="17.25" thickBot="1" x14ac:dyDescent="0.3">
      <c r="A47" s="10" t="s">
        <v>150</v>
      </c>
      <c r="B47" s="4">
        <v>42881</v>
      </c>
      <c r="C47" s="29">
        <v>1</v>
      </c>
      <c r="D47" s="13" t="s">
        <v>89</v>
      </c>
      <c r="E47" s="7" t="s">
        <v>180</v>
      </c>
      <c r="F47" s="52" t="s">
        <v>297</v>
      </c>
      <c r="G47" s="52" t="s">
        <v>347</v>
      </c>
      <c r="J47" t="s">
        <v>321</v>
      </c>
      <c r="K47">
        <v>1</v>
      </c>
      <c r="N47" t="s">
        <v>691</v>
      </c>
      <c r="O47">
        <v>502</v>
      </c>
      <c r="P47" s="67">
        <f t="shared" si="0"/>
        <v>0.33157199471598414</v>
      </c>
      <c r="Q47" s="67">
        <f t="shared" si="1"/>
        <v>-1.103910314305665</v>
      </c>
      <c r="R47" s="67">
        <f t="shared" si="2"/>
        <v>-0.36602574490187834</v>
      </c>
    </row>
    <row r="48" spans="1:18" ht="17.25" thickBot="1" x14ac:dyDescent="0.3">
      <c r="A48" s="10" t="s">
        <v>244</v>
      </c>
      <c r="B48" s="4">
        <v>42881</v>
      </c>
      <c r="C48" s="29">
        <v>1</v>
      </c>
      <c r="D48" s="13" t="s">
        <v>89</v>
      </c>
      <c r="E48" s="13" t="s">
        <v>90</v>
      </c>
      <c r="F48" s="52" t="s">
        <v>297</v>
      </c>
      <c r="G48" s="52" t="s">
        <v>347</v>
      </c>
      <c r="J48" t="s">
        <v>380</v>
      </c>
      <c r="K48">
        <v>1</v>
      </c>
      <c r="N48" t="s">
        <v>695</v>
      </c>
      <c r="O48">
        <v>35</v>
      </c>
      <c r="P48" s="67">
        <f t="shared" si="0"/>
        <v>2.3117569352708058E-2</v>
      </c>
      <c r="Q48" s="67">
        <f t="shared" si="1"/>
        <v>-3.7671623725079804</v>
      </c>
      <c r="R48" s="67">
        <f t="shared" si="2"/>
        <v>-8.7087637409365468E-2</v>
      </c>
    </row>
    <row r="49" spans="1:18" ht="17.25" thickBot="1" x14ac:dyDescent="0.3">
      <c r="A49" s="10" t="s">
        <v>198</v>
      </c>
      <c r="B49" s="4">
        <v>42881</v>
      </c>
      <c r="C49" s="29">
        <v>1</v>
      </c>
      <c r="D49" s="13" t="s">
        <v>89</v>
      </c>
      <c r="E49" s="13" t="s">
        <v>90</v>
      </c>
      <c r="F49" s="52" t="s">
        <v>297</v>
      </c>
      <c r="G49" s="52" t="s">
        <v>347</v>
      </c>
      <c r="J49" t="s">
        <v>577</v>
      </c>
      <c r="K49">
        <v>2</v>
      </c>
      <c r="N49" t="s">
        <v>696</v>
      </c>
      <c r="O49">
        <v>14</v>
      </c>
      <c r="P49" s="67">
        <f t="shared" si="0"/>
        <v>9.247027741083224E-3</v>
      </c>
      <c r="Q49" s="67">
        <f t="shared" si="1"/>
        <v>-4.683453104382135</v>
      </c>
      <c r="R49" s="67">
        <f t="shared" si="2"/>
        <v>-4.3308020780283944E-2</v>
      </c>
    </row>
    <row r="50" spans="1:18" ht="17.25" thickBot="1" x14ac:dyDescent="0.3">
      <c r="A50" s="10" t="s">
        <v>244</v>
      </c>
      <c r="B50" s="4">
        <v>42894</v>
      </c>
      <c r="C50" s="29">
        <v>1</v>
      </c>
      <c r="D50" s="13" t="s">
        <v>89</v>
      </c>
      <c r="E50" s="13" t="s">
        <v>90</v>
      </c>
      <c r="F50" s="52" t="s">
        <v>297</v>
      </c>
      <c r="G50" s="52" t="s">
        <v>347</v>
      </c>
      <c r="J50" t="s">
        <v>566</v>
      </c>
      <c r="K50">
        <v>14</v>
      </c>
      <c r="N50" t="s">
        <v>386</v>
      </c>
      <c r="O50">
        <v>4</v>
      </c>
      <c r="P50" s="67">
        <f t="shared" si="0"/>
        <v>2.6420079260237781E-3</v>
      </c>
      <c r="Q50" s="67">
        <f t="shared" si="1"/>
        <v>-5.9362160728775031</v>
      </c>
      <c r="R50" s="67">
        <f t="shared" si="2"/>
        <v>-1.5683529915132107E-2</v>
      </c>
    </row>
    <row r="51" spans="1:18" ht="17.25" thickBot="1" x14ac:dyDescent="0.3">
      <c r="A51" s="10" t="s">
        <v>150</v>
      </c>
      <c r="B51" s="4">
        <v>42894</v>
      </c>
      <c r="C51" s="2">
        <v>1</v>
      </c>
      <c r="D51" s="5" t="s">
        <v>0</v>
      </c>
      <c r="E51" s="5" t="s">
        <v>37</v>
      </c>
      <c r="F51" s="52" t="s">
        <v>297</v>
      </c>
      <c r="G51" s="10" t="s">
        <v>328</v>
      </c>
      <c r="J51" t="s">
        <v>393</v>
      </c>
      <c r="K51">
        <v>3</v>
      </c>
      <c r="N51" t="s">
        <v>404</v>
      </c>
      <c r="O51">
        <v>1</v>
      </c>
      <c r="P51" s="67">
        <f t="shared" si="0"/>
        <v>6.6050198150594452E-4</v>
      </c>
      <c r="Q51" s="67">
        <f t="shared" si="1"/>
        <v>-7.3225104339973939</v>
      </c>
      <c r="R51" s="67">
        <f t="shared" si="2"/>
        <v>-4.8365326512532321E-3</v>
      </c>
    </row>
    <row r="52" spans="1:18" ht="17.25" thickBot="1" x14ac:dyDescent="0.3">
      <c r="A52" s="80" t="s">
        <v>798</v>
      </c>
      <c r="B52" s="86">
        <v>42812</v>
      </c>
      <c r="C52" s="87">
        <v>4</v>
      </c>
      <c r="D52" s="88" t="s">
        <v>702</v>
      </c>
      <c r="E52" s="95" t="s">
        <v>748</v>
      </c>
      <c r="F52" s="91" t="s">
        <v>297</v>
      </c>
      <c r="G52" s="80" t="s">
        <v>328</v>
      </c>
      <c r="J52" t="s">
        <v>397</v>
      </c>
      <c r="K52">
        <v>26</v>
      </c>
      <c r="N52" t="s">
        <v>395</v>
      </c>
      <c r="O52">
        <v>4</v>
      </c>
      <c r="P52" s="67">
        <f t="shared" si="0"/>
        <v>2.6420079260237781E-3</v>
      </c>
      <c r="Q52" s="67">
        <f t="shared" si="1"/>
        <v>-5.9362160728775031</v>
      </c>
      <c r="R52" s="67">
        <f t="shared" si="2"/>
        <v>-1.5683529915132107E-2</v>
      </c>
    </row>
    <row r="53" spans="1:18" ht="17.25" thickBot="1" x14ac:dyDescent="0.3">
      <c r="A53" s="10" t="s">
        <v>244</v>
      </c>
      <c r="B53" s="4">
        <v>42912</v>
      </c>
      <c r="C53" s="2">
        <v>2</v>
      </c>
      <c r="D53" s="5" t="s">
        <v>0</v>
      </c>
      <c r="E53" s="5" t="s">
        <v>252</v>
      </c>
      <c r="F53" s="52" t="s">
        <v>297</v>
      </c>
      <c r="G53" s="10" t="s">
        <v>328</v>
      </c>
      <c r="J53" t="s">
        <v>635</v>
      </c>
      <c r="K53">
        <v>2</v>
      </c>
      <c r="N53" t="s">
        <v>321</v>
      </c>
      <c r="O53">
        <v>1</v>
      </c>
      <c r="P53" s="67">
        <f t="shared" si="0"/>
        <v>6.6050198150594452E-4</v>
      </c>
      <c r="Q53" s="67">
        <f t="shared" si="1"/>
        <v>-7.3225104339973939</v>
      </c>
      <c r="R53" s="67">
        <f t="shared" si="2"/>
        <v>-4.8365326512532321E-3</v>
      </c>
    </row>
    <row r="54" spans="1:18" ht="17.25" thickBot="1" x14ac:dyDescent="0.3">
      <c r="A54" s="80" t="s">
        <v>798</v>
      </c>
      <c r="B54" s="86">
        <v>42812</v>
      </c>
      <c r="C54" s="89">
        <v>1</v>
      </c>
      <c r="D54" s="90" t="s">
        <v>799</v>
      </c>
      <c r="E54" s="90" t="s">
        <v>802</v>
      </c>
      <c r="F54" s="91" t="s">
        <v>297</v>
      </c>
      <c r="G54" s="91" t="s">
        <v>316</v>
      </c>
      <c r="J54" t="s">
        <v>462</v>
      </c>
      <c r="K54">
        <v>2</v>
      </c>
      <c r="N54" t="s">
        <v>380</v>
      </c>
      <c r="O54">
        <v>1</v>
      </c>
      <c r="P54" s="67">
        <f t="shared" si="0"/>
        <v>6.6050198150594452E-4</v>
      </c>
      <c r="Q54" s="67">
        <f t="shared" si="1"/>
        <v>-7.3225104339973939</v>
      </c>
      <c r="R54" s="67">
        <f t="shared" si="2"/>
        <v>-4.8365326512532321E-3</v>
      </c>
    </row>
    <row r="55" spans="1:18" ht="17.25" thickBot="1" x14ac:dyDescent="0.3">
      <c r="A55" s="80" t="s">
        <v>798</v>
      </c>
      <c r="B55" s="86">
        <v>42812</v>
      </c>
      <c r="C55" s="89">
        <v>2</v>
      </c>
      <c r="D55" s="90" t="s">
        <v>799</v>
      </c>
      <c r="E55" s="90" t="s">
        <v>802</v>
      </c>
      <c r="F55" s="91" t="s">
        <v>297</v>
      </c>
      <c r="G55" s="80" t="s">
        <v>803</v>
      </c>
      <c r="J55" t="s">
        <v>423</v>
      </c>
      <c r="K55">
        <v>1</v>
      </c>
      <c r="N55" t="s">
        <v>577</v>
      </c>
      <c r="O55">
        <v>2</v>
      </c>
      <c r="P55" s="67">
        <f t="shared" si="0"/>
        <v>1.321003963011889E-3</v>
      </c>
      <c r="Q55" s="67">
        <f t="shared" si="1"/>
        <v>-6.6293632534374485</v>
      </c>
      <c r="R55" s="67">
        <f t="shared" si="2"/>
        <v>-8.7574151300362588E-3</v>
      </c>
    </row>
    <row r="56" spans="1:18" ht="17.25" thickBot="1" x14ac:dyDescent="0.3">
      <c r="A56" s="10" t="s">
        <v>150</v>
      </c>
      <c r="B56" s="19">
        <v>42857</v>
      </c>
      <c r="C56" s="26">
        <v>1</v>
      </c>
      <c r="D56" s="13" t="s">
        <v>89</v>
      </c>
      <c r="E56" s="58" t="s">
        <v>136</v>
      </c>
      <c r="F56" s="52" t="s">
        <v>297</v>
      </c>
      <c r="G56" s="10" t="s">
        <v>138</v>
      </c>
      <c r="J56" t="s">
        <v>387</v>
      </c>
      <c r="K56">
        <v>1</v>
      </c>
      <c r="N56" t="s">
        <v>566</v>
      </c>
      <c r="O56">
        <v>14</v>
      </c>
      <c r="P56" s="67">
        <f t="shared" si="0"/>
        <v>9.247027741083224E-3</v>
      </c>
      <c r="Q56" s="67">
        <f t="shared" si="1"/>
        <v>-4.683453104382135</v>
      </c>
      <c r="R56" s="67">
        <f t="shared" si="2"/>
        <v>-4.3308020780283944E-2</v>
      </c>
    </row>
    <row r="57" spans="1:18" ht="17.25" thickBot="1" x14ac:dyDescent="0.3">
      <c r="A57" s="10" t="s">
        <v>244</v>
      </c>
      <c r="B57" s="4">
        <v>42857</v>
      </c>
      <c r="C57" s="26">
        <v>1</v>
      </c>
      <c r="D57" s="13" t="s">
        <v>89</v>
      </c>
      <c r="E57" s="25" t="s">
        <v>91</v>
      </c>
      <c r="F57" s="52" t="s">
        <v>297</v>
      </c>
      <c r="G57" s="10" t="s">
        <v>138</v>
      </c>
      <c r="J57" t="s">
        <v>405</v>
      </c>
      <c r="K57">
        <v>4</v>
      </c>
      <c r="N57" t="s">
        <v>393</v>
      </c>
      <c r="O57">
        <v>3</v>
      </c>
      <c r="P57" s="67">
        <f t="shared" si="0"/>
        <v>1.9815059445178335E-3</v>
      </c>
      <c r="Q57" s="67">
        <f t="shared" si="1"/>
        <v>-6.2238981453292848</v>
      </c>
      <c r="R57" s="67">
        <f t="shared" si="2"/>
        <v>-1.2332691173043496E-2</v>
      </c>
    </row>
    <row r="58" spans="1:18" ht="17.25" thickBot="1" x14ac:dyDescent="0.3">
      <c r="A58" s="10" t="s">
        <v>198</v>
      </c>
      <c r="B58" s="19">
        <v>42857</v>
      </c>
      <c r="C58" s="26">
        <v>2</v>
      </c>
      <c r="D58" s="13" t="s">
        <v>89</v>
      </c>
      <c r="E58" s="25" t="s">
        <v>91</v>
      </c>
      <c r="F58" s="52" t="s">
        <v>297</v>
      </c>
      <c r="G58" s="44" t="s">
        <v>194</v>
      </c>
      <c r="J58" t="s">
        <v>455</v>
      </c>
      <c r="K58">
        <v>1</v>
      </c>
      <c r="N58" t="s">
        <v>397</v>
      </c>
      <c r="O58">
        <v>26</v>
      </c>
      <c r="P58" s="67">
        <f t="shared" si="0"/>
        <v>1.7173051519154558E-2</v>
      </c>
      <c r="Q58" s="67">
        <f t="shared" si="1"/>
        <v>-4.0644138959759122</v>
      </c>
      <c r="R58" s="67">
        <f t="shared" si="2"/>
        <v>-6.9798389230762037E-2</v>
      </c>
    </row>
    <row r="59" spans="1:18" ht="17.25" thickBot="1" x14ac:dyDescent="0.3">
      <c r="A59" s="10" t="s">
        <v>244</v>
      </c>
      <c r="B59" s="4">
        <v>42894</v>
      </c>
      <c r="C59" s="26">
        <v>3</v>
      </c>
      <c r="D59" s="13" t="s">
        <v>89</v>
      </c>
      <c r="E59" s="25" t="s">
        <v>91</v>
      </c>
      <c r="F59" s="52" t="s">
        <v>297</v>
      </c>
      <c r="G59" s="10" t="s">
        <v>138</v>
      </c>
      <c r="J59" t="s">
        <v>442</v>
      </c>
      <c r="K59">
        <v>59</v>
      </c>
      <c r="N59" t="s">
        <v>635</v>
      </c>
      <c r="O59">
        <v>2</v>
      </c>
      <c r="P59" s="67">
        <f t="shared" si="0"/>
        <v>1.321003963011889E-3</v>
      </c>
      <c r="Q59" s="67">
        <f t="shared" si="1"/>
        <v>-6.6293632534374485</v>
      </c>
      <c r="R59" s="67">
        <f t="shared" si="2"/>
        <v>-8.7574151300362588E-3</v>
      </c>
    </row>
    <row r="60" spans="1:18" ht="17.25" thickBot="1" x14ac:dyDescent="0.3">
      <c r="A60" s="10" t="s">
        <v>198</v>
      </c>
      <c r="B60" s="4">
        <v>42867</v>
      </c>
      <c r="C60" s="8">
        <v>1</v>
      </c>
      <c r="D60" s="5" t="s">
        <v>115</v>
      </c>
      <c r="E60" s="21" t="s">
        <v>72</v>
      </c>
      <c r="F60" s="54" t="s">
        <v>311</v>
      </c>
      <c r="G60" s="44" t="s">
        <v>188</v>
      </c>
      <c r="J60" t="s">
        <v>406</v>
      </c>
      <c r="K60">
        <v>5</v>
      </c>
      <c r="N60" t="s">
        <v>462</v>
      </c>
      <c r="O60">
        <v>2</v>
      </c>
      <c r="P60" s="67">
        <f t="shared" si="0"/>
        <v>1.321003963011889E-3</v>
      </c>
      <c r="Q60" s="67">
        <f t="shared" si="1"/>
        <v>-6.6293632534374485</v>
      </c>
      <c r="R60" s="67">
        <f t="shared" si="2"/>
        <v>-8.7574151300362588E-3</v>
      </c>
    </row>
    <row r="61" spans="1:18" ht="17.25" thickBot="1" x14ac:dyDescent="0.3">
      <c r="A61" s="10" t="s">
        <v>244</v>
      </c>
      <c r="B61" s="4">
        <v>42912</v>
      </c>
      <c r="C61" s="8">
        <v>1</v>
      </c>
      <c r="D61" s="5" t="s">
        <v>115</v>
      </c>
      <c r="E61" s="21" t="s">
        <v>267</v>
      </c>
      <c r="F61" s="54" t="s">
        <v>311</v>
      </c>
      <c r="G61" s="44" t="s">
        <v>188</v>
      </c>
      <c r="J61" t="s">
        <v>447</v>
      </c>
      <c r="K61">
        <v>1</v>
      </c>
      <c r="N61" t="s">
        <v>423</v>
      </c>
      <c r="O61">
        <v>1</v>
      </c>
      <c r="P61" s="67">
        <f t="shared" si="0"/>
        <v>6.6050198150594452E-4</v>
      </c>
      <c r="Q61" s="67">
        <f t="shared" si="1"/>
        <v>-7.3225104339973939</v>
      </c>
      <c r="R61" s="67">
        <f t="shared" si="2"/>
        <v>-4.8365326512532321E-3</v>
      </c>
    </row>
    <row r="62" spans="1:18" x14ac:dyDescent="0.25">
      <c r="A62" s="10" t="s">
        <v>198</v>
      </c>
      <c r="B62" s="62">
        <v>42857</v>
      </c>
      <c r="C62" s="26">
        <v>2</v>
      </c>
      <c r="D62" s="45" t="s">
        <v>89</v>
      </c>
      <c r="E62" s="25" t="s">
        <v>196</v>
      </c>
      <c r="F62" s="52" t="s">
        <v>297</v>
      </c>
      <c r="G62" s="10"/>
      <c r="J62" t="s">
        <v>426</v>
      </c>
      <c r="K62">
        <v>2</v>
      </c>
      <c r="N62" t="s">
        <v>387</v>
      </c>
      <c r="O62">
        <v>1</v>
      </c>
      <c r="P62" s="67">
        <f t="shared" si="0"/>
        <v>6.6050198150594452E-4</v>
      </c>
      <c r="Q62" s="67">
        <f t="shared" si="1"/>
        <v>-7.3225104339973939</v>
      </c>
      <c r="R62" s="67">
        <f t="shared" si="2"/>
        <v>-4.8365326512532321E-3</v>
      </c>
    </row>
    <row r="63" spans="1:18" x14ac:dyDescent="0.25">
      <c r="A63" s="80" t="s">
        <v>796</v>
      </c>
      <c r="B63" s="101">
        <v>42812</v>
      </c>
      <c r="C63" s="99">
        <v>2</v>
      </c>
      <c r="D63" s="100" t="s">
        <v>715</v>
      </c>
      <c r="E63" s="95" t="s">
        <v>760</v>
      </c>
      <c r="F63" s="91" t="s">
        <v>307</v>
      </c>
      <c r="G63" s="80" t="s">
        <v>761</v>
      </c>
      <c r="J63" t="s">
        <v>407</v>
      </c>
      <c r="K63">
        <v>2</v>
      </c>
      <c r="N63" t="s">
        <v>405</v>
      </c>
      <c r="O63">
        <v>4</v>
      </c>
      <c r="P63" s="67">
        <f t="shared" si="0"/>
        <v>2.6420079260237781E-3</v>
      </c>
      <c r="Q63" s="67">
        <f t="shared" si="1"/>
        <v>-5.9362160728775031</v>
      </c>
      <c r="R63" s="67">
        <f t="shared" si="2"/>
        <v>-1.5683529915132107E-2</v>
      </c>
    </row>
    <row r="64" spans="1:18" x14ac:dyDescent="0.25">
      <c r="A64" s="10" t="s">
        <v>244</v>
      </c>
      <c r="B64" s="11">
        <v>42825</v>
      </c>
      <c r="C64" s="8">
        <v>1</v>
      </c>
      <c r="D64" s="24" t="s">
        <v>115</v>
      </c>
      <c r="E64" s="21" t="s">
        <v>25</v>
      </c>
      <c r="F64" s="52" t="s">
        <v>307</v>
      </c>
      <c r="G64" s="44" t="s">
        <v>88</v>
      </c>
      <c r="J64" t="s">
        <v>445</v>
      </c>
      <c r="K64">
        <v>25</v>
      </c>
      <c r="N64" t="s">
        <v>455</v>
      </c>
      <c r="O64">
        <v>1</v>
      </c>
      <c r="P64" s="67">
        <f t="shared" si="0"/>
        <v>6.6050198150594452E-4</v>
      </c>
      <c r="Q64" s="67">
        <f t="shared" si="1"/>
        <v>-7.3225104339973939</v>
      </c>
      <c r="R64" s="67">
        <f t="shared" si="2"/>
        <v>-4.8365326512532321E-3</v>
      </c>
    </row>
    <row r="65" spans="1:18" x14ac:dyDescent="0.25">
      <c r="A65" s="10" t="s">
        <v>244</v>
      </c>
      <c r="B65" s="11">
        <v>42842</v>
      </c>
      <c r="C65" s="12">
        <v>1</v>
      </c>
      <c r="D65" s="24" t="s">
        <v>115</v>
      </c>
      <c r="E65" s="22" t="s">
        <v>25</v>
      </c>
      <c r="F65" s="52" t="s">
        <v>307</v>
      </c>
      <c r="G65" s="44" t="s">
        <v>88</v>
      </c>
      <c r="J65" t="s">
        <v>529</v>
      </c>
      <c r="K65">
        <v>2</v>
      </c>
      <c r="N65" t="s">
        <v>442</v>
      </c>
      <c r="O65">
        <v>59</v>
      </c>
      <c r="P65" s="67">
        <f t="shared" si="0"/>
        <v>3.8969616908850729E-2</v>
      </c>
      <c r="Q65" s="67">
        <f t="shared" si="1"/>
        <v>-3.2449729900916746</v>
      </c>
      <c r="R65" s="67">
        <f t="shared" si="2"/>
        <v>-0.12645535430344043</v>
      </c>
    </row>
    <row r="66" spans="1:18" x14ac:dyDescent="0.25">
      <c r="A66" s="10" t="s">
        <v>150</v>
      </c>
      <c r="B66" s="11">
        <v>42857</v>
      </c>
      <c r="C66" s="8">
        <v>1</v>
      </c>
      <c r="D66" s="24" t="s">
        <v>115</v>
      </c>
      <c r="E66" s="21" t="s">
        <v>25</v>
      </c>
      <c r="F66" s="52" t="s">
        <v>307</v>
      </c>
      <c r="G66" s="44" t="s">
        <v>88</v>
      </c>
      <c r="J66" t="s">
        <v>1109</v>
      </c>
      <c r="K66">
        <v>220</v>
      </c>
      <c r="N66" t="s">
        <v>406</v>
      </c>
      <c r="O66">
        <v>5</v>
      </c>
      <c r="P66" s="67">
        <f t="shared" si="0"/>
        <v>3.3025099075297227E-3</v>
      </c>
      <c r="Q66" s="67">
        <f t="shared" si="1"/>
        <v>-5.7130725215632934</v>
      </c>
      <c r="R66" s="67">
        <f t="shared" si="2"/>
        <v>-1.8867478604898593E-2</v>
      </c>
    </row>
    <row r="67" spans="1:18" x14ac:dyDescent="0.25">
      <c r="A67" s="10" t="s">
        <v>150</v>
      </c>
      <c r="B67" s="11">
        <v>42867</v>
      </c>
      <c r="C67" s="8">
        <v>1</v>
      </c>
      <c r="D67" s="24" t="s">
        <v>115</v>
      </c>
      <c r="E67" s="21" t="s">
        <v>25</v>
      </c>
      <c r="F67" s="52" t="s">
        <v>307</v>
      </c>
      <c r="G67" s="44" t="s">
        <v>86</v>
      </c>
      <c r="J67" t="s">
        <v>385</v>
      </c>
      <c r="K67">
        <v>5</v>
      </c>
      <c r="N67" t="s">
        <v>447</v>
      </c>
      <c r="O67">
        <v>1</v>
      </c>
      <c r="P67" s="67">
        <f t="shared" si="0"/>
        <v>6.6050198150594452E-4</v>
      </c>
      <c r="Q67" s="67">
        <f t="shared" si="1"/>
        <v>-7.3225104339973939</v>
      </c>
      <c r="R67" s="67">
        <f t="shared" si="2"/>
        <v>-4.8365326512532321E-3</v>
      </c>
    </row>
    <row r="68" spans="1:18" x14ac:dyDescent="0.25">
      <c r="A68" s="10" t="s">
        <v>150</v>
      </c>
      <c r="B68" s="11">
        <v>42867</v>
      </c>
      <c r="C68" s="8">
        <v>1</v>
      </c>
      <c r="D68" s="24" t="s">
        <v>115</v>
      </c>
      <c r="E68" s="21" t="s">
        <v>25</v>
      </c>
      <c r="F68" s="52" t="s">
        <v>307</v>
      </c>
      <c r="G68" s="44" t="s">
        <v>88</v>
      </c>
      <c r="J68" t="s">
        <v>464</v>
      </c>
      <c r="K68">
        <v>2</v>
      </c>
      <c r="N68" t="s">
        <v>426</v>
      </c>
      <c r="O68">
        <v>2</v>
      </c>
      <c r="P68" s="67">
        <f t="shared" si="0"/>
        <v>1.321003963011889E-3</v>
      </c>
      <c r="Q68" s="67">
        <f t="shared" si="1"/>
        <v>-6.6293632534374485</v>
      </c>
      <c r="R68" s="67">
        <f t="shared" si="2"/>
        <v>-8.7574151300362588E-3</v>
      </c>
    </row>
    <row r="69" spans="1:18" x14ac:dyDescent="0.25">
      <c r="A69" s="10" t="s">
        <v>244</v>
      </c>
      <c r="B69" s="11">
        <v>42867</v>
      </c>
      <c r="C69" s="12">
        <v>6</v>
      </c>
      <c r="D69" s="24" t="s">
        <v>115</v>
      </c>
      <c r="E69" s="22" t="s">
        <v>25</v>
      </c>
      <c r="F69" s="52" t="s">
        <v>307</v>
      </c>
      <c r="G69" s="44" t="s">
        <v>128</v>
      </c>
      <c r="J69" t="s">
        <v>408</v>
      </c>
      <c r="K69">
        <v>35</v>
      </c>
      <c r="N69" t="s">
        <v>407</v>
      </c>
      <c r="O69">
        <v>2</v>
      </c>
      <c r="P69" s="67">
        <f t="shared" si="0"/>
        <v>1.321003963011889E-3</v>
      </c>
      <c r="Q69" s="67">
        <f t="shared" si="1"/>
        <v>-6.6293632534374485</v>
      </c>
      <c r="R69" s="67">
        <f t="shared" si="2"/>
        <v>-8.7574151300362588E-3</v>
      </c>
    </row>
    <row r="70" spans="1:18" ht="17.25" thickBot="1" x14ac:dyDescent="0.3">
      <c r="A70" s="10" t="s">
        <v>244</v>
      </c>
      <c r="B70" s="4">
        <v>42867</v>
      </c>
      <c r="C70" s="8">
        <v>15</v>
      </c>
      <c r="D70" s="24" t="s">
        <v>115</v>
      </c>
      <c r="E70" s="21" t="s">
        <v>25</v>
      </c>
      <c r="F70" s="52" t="s">
        <v>307</v>
      </c>
      <c r="G70" s="44" t="s">
        <v>88</v>
      </c>
      <c r="J70" t="s">
        <v>409</v>
      </c>
      <c r="K70">
        <v>23</v>
      </c>
      <c r="N70" t="s">
        <v>445</v>
      </c>
      <c r="O70">
        <v>25</v>
      </c>
      <c r="P70" s="67">
        <f t="shared" si="0"/>
        <v>1.6512549537648614E-2</v>
      </c>
      <c r="Q70" s="67">
        <f t="shared" si="1"/>
        <v>-4.1036346091291929</v>
      </c>
      <c r="R70" s="67">
        <f t="shared" si="2"/>
        <v>-6.7761469767655111E-2</v>
      </c>
    </row>
    <row r="71" spans="1:18" ht="17.25" thickBot="1" x14ac:dyDescent="0.3">
      <c r="A71" s="10" t="s">
        <v>198</v>
      </c>
      <c r="B71" s="4">
        <v>42867</v>
      </c>
      <c r="C71" s="8">
        <v>1</v>
      </c>
      <c r="D71" s="24" t="s">
        <v>115</v>
      </c>
      <c r="E71" s="21" t="s">
        <v>25</v>
      </c>
      <c r="F71" s="52" t="s">
        <v>307</v>
      </c>
      <c r="G71" s="44" t="s">
        <v>86</v>
      </c>
      <c r="J71" t="s">
        <v>591</v>
      </c>
      <c r="K71">
        <v>7</v>
      </c>
      <c r="N71" t="s">
        <v>529</v>
      </c>
      <c r="O71">
        <v>2</v>
      </c>
      <c r="P71" s="67">
        <f t="shared" si="0"/>
        <v>1.321003963011889E-3</v>
      </c>
      <c r="Q71" s="67">
        <f t="shared" si="1"/>
        <v>-6.6293632534374485</v>
      </c>
      <c r="R71" s="67">
        <f t="shared" si="2"/>
        <v>-8.7574151300362588E-3</v>
      </c>
    </row>
    <row r="72" spans="1:18" ht="17.25" thickBot="1" x14ac:dyDescent="0.3">
      <c r="A72" s="10" t="s">
        <v>198</v>
      </c>
      <c r="B72" s="4">
        <v>42867</v>
      </c>
      <c r="C72" s="8">
        <v>8</v>
      </c>
      <c r="D72" s="24" t="s">
        <v>115</v>
      </c>
      <c r="E72" s="21" t="s">
        <v>25</v>
      </c>
      <c r="F72" s="52" t="s">
        <v>307</v>
      </c>
      <c r="G72" s="44" t="s">
        <v>84</v>
      </c>
      <c r="J72" t="s">
        <v>572</v>
      </c>
      <c r="K72">
        <v>2</v>
      </c>
      <c r="N72" t="s">
        <v>396</v>
      </c>
      <c r="O72">
        <v>220</v>
      </c>
      <c r="P72" s="67">
        <f t="shared" si="0"/>
        <v>0.1453104359313078</v>
      </c>
      <c r="Q72" s="67">
        <f t="shared" si="1"/>
        <v>-1.9288828876450326</v>
      </c>
      <c r="R72" s="67">
        <f t="shared" si="2"/>
        <v>-0.28028681326413946</v>
      </c>
    </row>
    <row r="73" spans="1:18" ht="17.25" thickBot="1" x14ac:dyDescent="0.3">
      <c r="A73" s="10" t="s">
        <v>198</v>
      </c>
      <c r="B73" s="4">
        <v>42867</v>
      </c>
      <c r="C73" s="8">
        <v>1</v>
      </c>
      <c r="D73" s="24" t="s">
        <v>115</v>
      </c>
      <c r="E73" s="21" t="s">
        <v>25</v>
      </c>
      <c r="F73" s="52" t="s">
        <v>307</v>
      </c>
      <c r="G73" s="44" t="s">
        <v>88</v>
      </c>
      <c r="J73" t="s">
        <v>438</v>
      </c>
      <c r="K73">
        <v>2</v>
      </c>
      <c r="N73" t="s">
        <v>385</v>
      </c>
      <c r="O73">
        <v>5</v>
      </c>
      <c r="P73" s="67">
        <f t="shared" si="0"/>
        <v>3.3025099075297227E-3</v>
      </c>
      <c r="Q73" s="67">
        <f t="shared" si="1"/>
        <v>-5.7130725215632934</v>
      </c>
      <c r="R73" s="67">
        <f t="shared" si="2"/>
        <v>-1.8867478604898593E-2</v>
      </c>
    </row>
    <row r="74" spans="1:18" ht="17.25" thickBot="1" x14ac:dyDescent="0.3">
      <c r="A74" s="10" t="s">
        <v>150</v>
      </c>
      <c r="B74" s="4">
        <v>42881</v>
      </c>
      <c r="C74" s="8">
        <v>1</v>
      </c>
      <c r="D74" s="24" t="s">
        <v>115</v>
      </c>
      <c r="E74" s="21" t="s">
        <v>1141</v>
      </c>
      <c r="F74" s="52" t="s">
        <v>307</v>
      </c>
      <c r="G74" s="44" t="s">
        <v>128</v>
      </c>
      <c r="J74" t="s">
        <v>432</v>
      </c>
      <c r="K74">
        <v>6</v>
      </c>
      <c r="N74" t="s">
        <v>464</v>
      </c>
      <c r="O74">
        <v>2</v>
      </c>
      <c r="P74" s="67">
        <f t="shared" si="0"/>
        <v>1.321003963011889E-3</v>
      </c>
      <c r="Q74" s="67">
        <f t="shared" si="1"/>
        <v>-6.6293632534374485</v>
      </c>
      <c r="R74" s="67">
        <f t="shared" si="2"/>
        <v>-8.7574151300362588E-3</v>
      </c>
    </row>
    <row r="75" spans="1:18" ht="17.25" thickBot="1" x14ac:dyDescent="0.3">
      <c r="A75" s="10" t="s">
        <v>244</v>
      </c>
      <c r="B75" s="4">
        <v>42881</v>
      </c>
      <c r="C75" s="8">
        <v>8</v>
      </c>
      <c r="D75" s="24" t="s">
        <v>115</v>
      </c>
      <c r="E75" s="21" t="s">
        <v>25</v>
      </c>
      <c r="F75" s="52" t="s">
        <v>307</v>
      </c>
      <c r="G75" s="44" t="s">
        <v>128</v>
      </c>
      <c r="J75" t="s">
        <v>411</v>
      </c>
      <c r="K75">
        <v>3</v>
      </c>
      <c r="N75" t="s">
        <v>408</v>
      </c>
      <c r="O75">
        <v>35</v>
      </c>
      <c r="P75" s="67">
        <f t="shared" si="0"/>
        <v>2.3117569352708058E-2</v>
      </c>
      <c r="Q75" s="67">
        <f t="shared" si="1"/>
        <v>-3.7671623725079804</v>
      </c>
      <c r="R75" s="67">
        <f t="shared" si="2"/>
        <v>-8.7087637409365468E-2</v>
      </c>
    </row>
    <row r="76" spans="1:18" x14ac:dyDescent="0.25">
      <c r="A76" s="10" t="s">
        <v>244</v>
      </c>
      <c r="B76" s="11">
        <v>42881</v>
      </c>
      <c r="C76" s="8">
        <v>4</v>
      </c>
      <c r="D76" s="24" t="s">
        <v>115</v>
      </c>
      <c r="E76" s="22" t="s">
        <v>25</v>
      </c>
      <c r="F76" s="52" t="s">
        <v>307</v>
      </c>
      <c r="G76" s="44" t="s">
        <v>88</v>
      </c>
      <c r="J76" t="s">
        <v>444</v>
      </c>
      <c r="K76">
        <v>3</v>
      </c>
      <c r="N76" t="s">
        <v>409</v>
      </c>
      <c r="O76">
        <v>23</v>
      </c>
      <c r="P76" s="67">
        <f t="shared" si="0"/>
        <v>1.5191545574636724E-2</v>
      </c>
      <c r="Q76" s="67">
        <f t="shared" si="1"/>
        <v>-4.1870162180682442</v>
      </c>
      <c r="R76" s="67">
        <f t="shared" si="2"/>
        <v>-6.3607247698526825E-2</v>
      </c>
    </row>
    <row r="77" spans="1:18" ht="17.25" thickBot="1" x14ac:dyDescent="0.3">
      <c r="A77" s="10" t="s">
        <v>198</v>
      </c>
      <c r="B77" s="4">
        <v>42881</v>
      </c>
      <c r="C77" s="8">
        <v>5</v>
      </c>
      <c r="D77" s="24" t="s">
        <v>115</v>
      </c>
      <c r="E77" s="5" t="s">
        <v>25</v>
      </c>
      <c r="F77" s="52" t="s">
        <v>307</v>
      </c>
      <c r="G77" s="44" t="s">
        <v>84</v>
      </c>
      <c r="J77" t="s">
        <v>390</v>
      </c>
      <c r="K77">
        <v>1</v>
      </c>
      <c r="N77" t="s">
        <v>591</v>
      </c>
      <c r="O77">
        <v>7</v>
      </c>
      <c r="P77" s="67">
        <f t="shared" si="0"/>
        <v>4.623513870541612E-3</v>
      </c>
      <c r="Q77" s="67">
        <f t="shared" si="1"/>
        <v>-5.3766002849420804</v>
      </c>
      <c r="R77" s="67">
        <f t="shared" si="2"/>
        <v>-2.4858785993787692E-2</v>
      </c>
    </row>
    <row r="78" spans="1:18" ht="17.25" thickBot="1" x14ac:dyDescent="0.3">
      <c r="A78" s="10" t="s">
        <v>198</v>
      </c>
      <c r="B78" s="3">
        <v>42881</v>
      </c>
      <c r="C78" s="1">
        <v>2</v>
      </c>
      <c r="D78" s="20" t="s">
        <v>115</v>
      </c>
      <c r="E78" s="20" t="s">
        <v>25</v>
      </c>
      <c r="F78" s="52" t="s">
        <v>307</v>
      </c>
      <c r="G78" s="44" t="s">
        <v>88</v>
      </c>
      <c r="J78" t="s">
        <v>424</v>
      </c>
      <c r="K78">
        <v>4</v>
      </c>
      <c r="N78" t="s">
        <v>572</v>
      </c>
      <c r="O78">
        <v>2</v>
      </c>
      <c r="P78" s="67">
        <f t="shared" si="0"/>
        <v>1.321003963011889E-3</v>
      </c>
      <c r="Q78" s="67">
        <f t="shared" si="1"/>
        <v>-6.6293632534374485</v>
      </c>
      <c r="R78" s="67">
        <f t="shared" si="2"/>
        <v>-8.7574151300362588E-3</v>
      </c>
    </row>
    <row r="79" spans="1:18" ht="17.25" thickBot="1" x14ac:dyDescent="0.3">
      <c r="A79" s="10" t="s">
        <v>150</v>
      </c>
      <c r="B79" s="4">
        <v>42894</v>
      </c>
      <c r="C79" s="2">
        <v>2</v>
      </c>
      <c r="D79" s="5" t="s">
        <v>115</v>
      </c>
      <c r="E79" s="21" t="s">
        <v>25</v>
      </c>
      <c r="F79" s="52" t="s">
        <v>307</v>
      </c>
      <c r="G79" s="44" t="s">
        <v>128</v>
      </c>
      <c r="J79" t="s">
        <v>669</v>
      </c>
      <c r="K79">
        <v>1</v>
      </c>
      <c r="N79" t="s">
        <v>438</v>
      </c>
      <c r="O79">
        <v>2</v>
      </c>
      <c r="P79" s="67">
        <f t="shared" si="0"/>
        <v>1.321003963011889E-3</v>
      </c>
      <c r="Q79" s="67">
        <f t="shared" si="1"/>
        <v>-6.6293632534374485</v>
      </c>
      <c r="R79" s="67">
        <f t="shared" si="2"/>
        <v>-8.7574151300362588E-3</v>
      </c>
    </row>
    <row r="80" spans="1:18" ht="17.25" thickBot="1" x14ac:dyDescent="0.3">
      <c r="A80" s="10" t="s">
        <v>244</v>
      </c>
      <c r="B80" s="4">
        <v>42894</v>
      </c>
      <c r="C80" s="2">
        <v>10</v>
      </c>
      <c r="D80" s="5" t="s">
        <v>115</v>
      </c>
      <c r="E80" s="5" t="s">
        <v>25</v>
      </c>
      <c r="F80" s="52" t="s">
        <v>307</v>
      </c>
      <c r="G80" s="44" t="s">
        <v>128</v>
      </c>
      <c r="J80" t="s">
        <v>547</v>
      </c>
      <c r="K80">
        <v>1</v>
      </c>
      <c r="N80" t="s">
        <v>432</v>
      </c>
      <c r="O80">
        <v>6</v>
      </c>
      <c r="P80" s="67">
        <f t="shared" si="0"/>
        <v>3.9630118890356669E-3</v>
      </c>
      <c r="Q80" s="67">
        <f t="shared" si="1"/>
        <v>-5.5307509647693394</v>
      </c>
      <c r="R80" s="67">
        <f t="shared" si="2"/>
        <v>-2.1918431828676376E-2</v>
      </c>
    </row>
    <row r="81" spans="1:18" ht="17.25" thickBot="1" x14ac:dyDescent="0.3">
      <c r="A81" s="10" t="s">
        <v>244</v>
      </c>
      <c r="B81" s="4">
        <v>42894</v>
      </c>
      <c r="C81" s="2">
        <v>38</v>
      </c>
      <c r="D81" s="5" t="s">
        <v>115</v>
      </c>
      <c r="E81" s="5" t="s">
        <v>25</v>
      </c>
      <c r="F81" s="52" t="s">
        <v>307</v>
      </c>
      <c r="G81" s="44" t="s">
        <v>88</v>
      </c>
      <c r="J81" t="s">
        <v>413</v>
      </c>
      <c r="K81">
        <v>3</v>
      </c>
      <c r="N81" t="s">
        <v>411</v>
      </c>
      <c r="O81">
        <v>3</v>
      </c>
      <c r="P81" s="67">
        <f t="shared" si="0"/>
        <v>1.9815059445178335E-3</v>
      </c>
      <c r="Q81" s="67">
        <f t="shared" si="1"/>
        <v>-6.2238981453292848</v>
      </c>
      <c r="R81" s="67">
        <f t="shared" si="2"/>
        <v>-1.2332691173043496E-2</v>
      </c>
    </row>
    <row r="82" spans="1:18" ht="17.25" thickBot="1" x14ac:dyDescent="0.3">
      <c r="A82" s="10" t="s">
        <v>198</v>
      </c>
      <c r="B82" s="4">
        <v>42894</v>
      </c>
      <c r="C82" s="2">
        <v>2</v>
      </c>
      <c r="D82" s="5" t="s">
        <v>115</v>
      </c>
      <c r="E82" s="5" t="s">
        <v>25</v>
      </c>
      <c r="F82" s="52" t="s">
        <v>307</v>
      </c>
      <c r="G82" s="44" t="s">
        <v>86</v>
      </c>
      <c r="J82" t="s">
        <v>414</v>
      </c>
      <c r="K82">
        <v>3</v>
      </c>
      <c r="N82" t="s">
        <v>444</v>
      </c>
      <c r="O82">
        <v>3</v>
      </c>
      <c r="P82" s="67">
        <f t="shared" si="0"/>
        <v>1.9815059445178335E-3</v>
      </c>
      <c r="Q82" s="67">
        <f t="shared" si="1"/>
        <v>-6.2238981453292848</v>
      </c>
      <c r="R82" s="67">
        <f t="shared" si="2"/>
        <v>-1.2332691173043496E-2</v>
      </c>
    </row>
    <row r="83" spans="1:18" ht="17.25" thickBot="1" x14ac:dyDescent="0.3">
      <c r="A83" s="10" t="s">
        <v>198</v>
      </c>
      <c r="B83" s="4">
        <v>42894</v>
      </c>
      <c r="C83" s="2">
        <v>14</v>
      </c>
      <c r="D83" s="5" t="s">
        <v>115</v>
      </c>
      <c r="E83" s="5" t="s">
        <v>25</v>
      </c>
      <c r="F83" s="52" t="s">
        <v>307</v>
      </c>
      <c r="G83" s="44" t="s">
        <v>84</v>
      </c>
      <c r="J83" t="s">
        <v>382</v>
      </c>
      <c r="K83">
        <v>3</v>
      </c>
      <c r="N83" t="s">
        <v>390</v>
      </c>
      <c r="O83">
        <v>1</v>
      </c>
      <c r="P83" s="67">
        <f t="shared" si="0"/>
        <v>6.6050198150594452E-4</v>
      </c>
      <c r="Q83" s="67">
        <f t="shared" si="1"/>
        <v>-7.3225104339973939</v>
      </c>
      <c r="R83" s="67">
        <f t="shared" si="2"/>
        <v>-4.8365326512532321E-3</v>
      </c>
    </row>
    <row r="84" spans="1:18" ht="17.25" thickBot="1" x14ac:dyDescent="0.3">
      <c r="A84" s="10" t="s">
        <v>150</v>
      </c>
      <c r="B84" s="4">
        <v>42912</v>
      </c>
      <c r="C84" s="2">
        <v>2</v>
      </c>
      <c r="D84" s="5" t="s">
        <v>115</v>
      </c>
      <c r="E84" s="5" t="s">
        <v>25</v>
      </c>
      <c r="F84" s="52" t="s">
        <v>307</v>
      </c>
      <c r="G84" s="44" t="s">
        <v>128</v>
      </c>
      <c r="J84" t="s">
        <v>436</v>
      </c>
      <c r="K84">
        <v>2</v>
      </c>
      <c r="N84" t="s">
        <v>424</v>
      </c>
      <c r="O84">
        <v>4</v>
      </c>
      <c r="P84" s="67">
        <f t="shared" si="0"/>
        <v>2.6420079260237781E-3</v>
      </c>
      <c r="Q84" s="67">
        <f t="shared" si="1"/>
        <v>-5.9362160728775031</v>
      </c>
      <c r="R84" s="67">
        <f t="shared" si="2"/>
        <v>-1.5683529915132107E-2</v>
      </c>
    </row>
    <row r="85" spans="1:18" ht="17.25" thickBot="1" x14ac:dyDescent="0.3">
      <c r="A85" s="10" t="s">
        <v>244</v>
      </c>
      <c r="B85" s="4">
        <v>42912</v>
      </c>
      <c r="C85" s="2">
        <v>3</v>
      </c>
      <c r="D85" s="5" t="s">
        <v>115</v>
      </c>
      <c r="E85" s="5" t="s">
        <v>25</v>
      </c>
      <c r="F85" s="52" t="s">
        <v>307</v>
      </c>
      <c r="G85" s="44" t="s">
        <v>128</v>
      </c>
      <c r="J85" t="s">
        <v>420</v>
      </c>
      <c r="K85">
        <v>2</v>
      </c>
      <c r="N85" t="s">
        <v>669</v>
      </c>
      <c r="O85">
        <v>1</v>
      </c>
      <c r="P85" s="67">
        <f t="shared" si="0"/>
        <v>6.6050198150594452E-4</v>
      </c>
      <c r="Q85" s="67">
        <f t="shared" si="1"/>
        <v>-7.3225104339973939</v>
      </c>
      <c r="R85" s="67">
        <f t="shared" si="2"/>
        <v>-4.8365326512532321E-3</v>
      </c>
    </row>
    <row r="86" spans="1:18" ht="17.25" thickBot="1" x14ac:dyDescent="0.3">
      <c r="A86" s="10" t="s">
        <v>244</v>
      </c>
      <c r="B86" s="4">
        <v>42912</v>
      </c>
      <c r="C86" s="2">
        <v>7</v>
      </c>
      <c r="D86" s="5" t="s">
        <v>115</v>
      </c>
      <c r="E86" s="5" t="s">
        <v>25</v>
      </c>
      <c r="F86" s="52" t="s">
        <v>307</v>
      </c>
      <c r="G86" s="44" t="s">
        <v>88</v>
      </c>
      <c r="J86" t="s">
        <v>549</v>
      </c>
      <c r="K86">
        <v>3</v>
      </c>
      <c r="N86" t="s">
        <v>547</v>
      </c>
      <c r="O86">
        <v>1</v>
      </c>
      <c r="P86" s="67">
        <f t="shared" si="0"/>
        <v>6.6050198150594452E-4</v>
      </c>
      <c r="Q86" s="67">
        <f t="shared" si="1"/>
        <v>-7.3225104339973939</v>
      </c>
      <c r="R86" s="67">
        <f t="shared" si="2"/>
        <v>-4.8365326512532321E-3</v>
      </c>
    </row>
    <row r="87" spans="1:18" ht="17.25" thickBot="1" x14ac:dyDescent="0.3">
      <c r="A87" s="10" t="s">
        <v>150</v>
      </c>
      <c r="B87" s="4">
        <v>42894</v>
      </c>
      <c r="C87" s="2">
        <v>1</v>
      </c>
      <c r="D87" s="5" t="s">
        <v>115</v>
      </c>
      <c r="E87" s="5" t="s">
        <v>41</v>
      </c>
      <c r="F87" s="52" t="s">
        <v>307</v>
      </c>
      <c r="G87" s="44" t="s">
        <v>88</v>
      </c>
      <c r="J87" t="s">
        <v>637</v>
      </c>
      <c r="K87">
        <v>4</v>
      </c>
      <c r="N87" t="s">
        <v>413</v>
      </c>
      <c r="O87">
        <v>3</v>
      </c>
      <c r="P87" s="67">
        <f t="shared" si="0"/>
        <v>1.9815059445178335E-3</v>
      </c>
      <c r="Q87" s="67">
        <f t="shared" si="1"/>
        <v>-6.2238981453292848</v>
      </c>
      <c r="R87" s="67">
        <f t="shared" si="2"/>
        <v>-1.2332691173043496E-2</v>
      </c>
    </row>
    <row r="88" spans="1:18" ht="17.25" thickBot="1" x14ac:dyDescent="0.3">
      <c r="A88" s="10" t="s">
        <v>244</v>
      </c>
      <c r="B88" s="4">
        <v>42881</v>
      </c>
      <c r="C88" s="2">
        <v>1</v>
      </c>
      <c r="D88" s="5" t="s">
        <v>108</v>
      </c>
      <c r="E88" s="5" t="s">
        <v>62</v>
      </c>
      <c r="F88" s="52" t="s">
        <v>309</v>
      </c>
      <c r="G88" s="10"/>
      <c r="J88" t="s">
        <v>451</v>
      </c>
      <c r="K88">
        <v>11</v>
      </c>
      <c r="N88" t="s">
        <v>414</v>
      </c>
      <c r="O88">
        <v>3</v>
      </c>
      <c r="P88" s="67">
        <f t="shared" si="0"/>
        <v>1.9815059445178335E-3</v>
      </c>
      <c r="Q88" s="67">
        <f t="shared" si="1"/>
        <v>-6.2238981453292848</v>
      </c>
      <c r="R88" s="67">
        <f t="shared" si="2"/>
        <v>-1.2332691173043496E-2</v>
      </c>
    </row>
    <row r="89" spans="1:18" ht="17.25" thickBot="1" x14ac:dyDescent="0.3">
      <c r="A89" s="10" t="s">
        <v>244</v>
      </c>
      <c r="B89" s="4">
        <v>42857</v>
      </c>
      <c r="C89" s="9">
        <v>1</v>
      </c>
      <c r="D89" s="13" t="s">
        <v>8</v>
      </c>
      <c r="E89" s="7" t="s">
        <v>13</v>
      </c>
      <c r="F89" s="52" t="s">
        <v>299</v>
      </c>
      <c r="G89" s="10"/>
      <c r="J89" t="s">
        <v>443</v>
      </c>
      <c r="K89">
        <v>72</v>
      </c>
      <c r="N89" t="s">
        <v>382</v>
      </c>
      <c r="O89">
        <v>3</v>
      </c>
      <c r="P89" s="67">
        <f t="shared" si="0"/>
        <v>1.9815059445178335E-3</v>
      </c>
      <c r="Q89" s="67">
        <f t="shared" si="1"/>
        <v>-6.2238981453292848</v>
      </c>
      <c r="R89" s="67">
        <f t="shared" si="2"/>
        <v>-1.2332691173043496E-2</v>
      </c>
    </row>
    <row r="90" spans="1:18" ht="17.25" thickBot="1" x14ac:dyDescent="0.3">
      <c r="A90" s="10" t="s">
        <v>198</v>
      </c>
      <c r="B90" s="19">
        <v>42857</v>
      </c>
      <c r="C90" s="9">
        <v>2</v>
      </c>
      <c r="D90" s="13" t="s">
        <v>8</v>
      </c>
      <c r="E90" s="7" t="s">
        <v>29</v>
      </c>
      <c r="F90" s="52" t="s">
        <v>299</v>
      </c>
      <c r="G90" s="10"/>
      <c r="J90" t="s">
        <v>433</v>
      </c>
      <c r="K90">
        <v>12</v>
      </c>
      <c r="N90" t="s">
        <v>436</v>
      </c>
      <c r="O90">
        <v>2</v>
      </c>
      <c r="P90" s="67">
        <f t="shared" si="0"/>
        <v>1.321003963011889E-3</v>
      </c>
      <c r="Q90" s="67">
        <f t="shared" si="1"/>
        <v>-6.6293632534374485</v>
      </c>
      <c r="R90" s="67">
        <f t="shared" si="2"/>
        <v>-8.7574151300362588E-3</v>
      </c>
    </row>
    <row r="91" spans="1:18" ht="17.25" thickBot="1" x14ac:dyDescent="0.3">
      <c r="A91" s="10" t="s">
        <v>150</v>
      </c>
      <c r="B91" s="4">
        <v>42867</v>
      </c>
      <c r="C91" s="9">
        <v>1</v>
      </c>
      <c r="D91" s="5" t="s">
        <v>0</v>
      </c>
      <c r="E91" s="7" t="s">
        <v>29</v>
      </c>
      <c r="F91" s="52" t="s">
        <v>299</v>
      </c>
      <c r="G91" s="10"/>
      <c r="J91" t="s">
        <v>416</v>
      </c>
      <c r="K91">
        <v>1</v>
      </c>
      <c r="N91" t="s">
        <v>420</v>
      </c>
      <c r="O91">
        <v>2</v>
      </c>
      <c r="P91" s="67">
        <f t="shared" si="0"/>
        <v>1.321003963011889E-3</v>
      </c>
      <c r="Q91" s="67">
        <f t="shared" si="1"/>
        <v>-6.6293632534374485</v>
      </c>
      <c r="R91" s="67">
        <f t="shared" si="2"/>
        <v>-8.7574151300362588E-3</v>
      </c>
    </row>
    <row r="92" spans="1:18" ht="17.25" thickBot="1" x14ac:dyDescent="0.3">
      <c r="A92" s="80" t="s">
        <v>804</v>
      </c>
      <c r="B92" s="86">
        <v>42812</v>
      </c>
      <c r="C92" s="89">
        <v>1</v>
      </c>
      <c r="D92" s="90" t="s">
        <v>805</v>
      </c>
      <c r="E92" s="90" t="s">
        <v>806</v>
      </c>
      <c r="F92" s="91" t="s">
        <v>297</v>
      </c>
      <c r="G92" s="80"/>
      <c r="J92" t="s">
        <v>465</v>
      </c>
      <c r="K92">
        <v>1</v>
      </c>
      <c r="N92" t="s">
        <v>549</v>
      </c>
      <c r="O92">
        <v>3</v>
      </c>
      <c r="P92" s="67">
        <f t="shared" si="0"/>
        <v>1.9815059445178335E-3</v>
      </c>
      <c r="Q92" s="67">
        <f t="shared" si="1"/>
        <v>-6.2238981453292848</v>
      </c>
      <c r="R92" s="67">
        <f t="shared" si="2"/>
        <v>-1.2332691173043496E-2</v>
      </c>
    </row>
    <row r="93" spans="1:18" ht="17.25" thickBot="1" x14ac:dyDescent="0.3">
      <c r="A93" s="10" t="s">
        <v>198</v>
      </c>
      <c r="B93" s="4">
        <v>42867</v>
      </c>
      <c r="C93" s="2">
        <v>3</v>
      </c>
      <c r="D93" s="5" t="s">
        <v>0</v>
      </c>
      <c r="E93" s="5" t="s">
        <v>57</v>
      </c>
      <c r="F93" s="52" t="s">
        <v>299</v>
      </c>
      <c r="G93" s="10"/>
      <c r="J93" t="s">
        <v>1110</v>
      </c>
      <c r="K93">
        <v>1</v>
      </c>
      <c r="N93" t="s">
        <v>637</v>
      </c>
      <c r="O93">
        <v>4</v>
      </c>
      <c r="P93" s="67">
        <f t="shared" si="0"/>
        <v>2.6420079260237781E-3</v>
      </c>
      <c r="Q93" s="67">
        <f t="shared" si="1"/>
        <v>-5.9362160728775031</v>
      </c>
      <c r="R93" s="67">
        <f t="shared" si="2"/>
        <v>-1.5683529915132107E-2</v>
      </c>
    </row>
    <row r="94" spans="1:18" ht="17.25" thickBot="1" x14ac:dyDescent="0.3">
      <c r="A94" s="10" t="s">
        <v>244</v>
      </c>
      <c r="B94" s="4">
        <v>42881</v>
      </c>
      <c r="C94" s="2">
        <v>1</v>
      </c>
      <c r="D94" s="5" t="s">
        <v>0</v>
      </c>
      <c r="E94" s="5" t="s">
        <v>57</v>
      </c>
      <c r="F94" s="52" t="s">
        <v>299</v>
      </c>
      <c r="G94" s="10"/>
      <c r="J94" t="s">
        <v>434</v>
      </c>
      <c r="K94">
        <v>2</v>
      </c>
      <c r="N94" t="s">
        <v>451</v>
      </c>
      <c r="O94">
        <v>11</v>
      </c>
      <c r="P94" s="67">
        <f t="shared" si="0"/>
        <v>7.2655217965653896E-3</v>
      </c>
      <c r="Q94" s="67">
        <f t="shared" si="1"/>
        <v>-4.9246151611990232</v>
      </c>
      <c r="R94" s="67">
        <f t="shared" si="2"/>
        <v>-3.5779898793387881E-2</v>
      </c>
    </row>
    <row r="95" spans="1:18" ht="17.25" thickBot="1" x14ac:dyDescent="0.3">
      <c r="A95" s="10" t="s">
        <v>198</v>
      </c>
      <c r="B95" s="4">
        <v>42881</v>
      </c>
      <c r="C95" s="2">
        <v>1</v>
      </c>
      <c r="D95" s="5" t="s">
        <v>0</v>
      </c>
      <c r="E95" s="5" t="s">
        <v>57</v>
      </c>
      <c r="F95" s="52" t="s">
        <v>299</v>
      </c>
      <c r="G95" s="10"/>
      <c r="J95" t="s">
        <v>1171</v>
      </c>
      <c r="K95">
        <v>178</v>
      </c>
      <c r="N95" t="s">
        <v>443</v>
      </c>
      <c r="O95">
        <v>72</v>
      </c>
      <c r="P95" s="67">
        <f t="shared" si="0"/>
        <v>4.7556142668428003E-2</v>
      </c>
      <c r="Q95" s="67">
        <f t="shared" si="1"/>
        <v>-3.045844314981339</v>
      </c>
      <c r="R95" s="67">
        <f t="shared" si="2"/>
        <v>-0.14484860678907291</v>
      </c>
    </row>
    <row r="96" spans="1:18" ht="17.25" thickBot="1" x14ac:dyDescent="0.3">
      <c r="A96" s="80" t="s">
        <v>807</v>
      </c>
      <c r="B96" s="86">
        <v>42812</v>
      </c>
      <c r="C96" s="87">
        <v>4</v>
      </c>
      <c r="D96" s="88" t="s">
        <v>715</v>
      </c>
      <c r="E96" s="88" t="s">
        <v>716</v>
      </c>
      <c r="F96" s="91" t="s">
        <v>307</v>
      </c>
      <c r="G96" s="80"/>
      <c r="J96" t="s">
        <v>1172</v>
      </c>
      <c r="K96">
        <v>55</v>
      </c>
      <c r="N96" t="s">
        <v>433</v>
      </c>
      <c r="O96">
        <v>12</v>
      </c>
      <c r="P96" s="67">
        <f t="shared" ref="P96:P109" si="3">O96/1514</f>
        <v>7.9260237780713338E-3</v>
      </c>
      <c r="Q96" s="67">
        <f t="shared" ref="Q96:Q109" si="4">LN(P96)</f>
        <v>-4.837603784209394</v>
      </c>
      <c r="R96" s="67">
        <f t="shared" ref="R96:R109" si="5">P96*Q96</f>
        <v>-3.8342962622531521E-2</v>
      </c>
    </row>
    <row r="97" spans="1:18" ht="17.25" thickBot="1" x14ac:dyDescent="0.3">
      <c r="A97" s="10" t="s">
        <v>198</v>
      </c>
      <c r="B97" s="4">
        <v>42842</v>
      </c>
      <c r="C97" s="2">
        <v>1</v>
      </c>
      <c r="D97" s="5" t="s">
        <v>115</v>
      </c>
      <c r="E97" s="5" t="s">
        <v>51</v>
      </c>
      <c r="F97" s="52" t="s">
        <v>307</v>
      </c>
      <c r="G97" s="10"/>
      <c r="J97" t="s">
        <v>700</v>
      </c>
      <c r="K97">
        <v>19</v>
      </c>
      <c r="N97" t="s">
        <v>416</v>
      </c>
      <c r="O97">
        <v>1</v>
      </c>
      <c r="P97" s="67">
        <f t="shared" si="3"/>
        <v>6.6050198150594452E-4</v>
      </c>
      <c r="Q97" s="67">
        <f t="shared" si="4"/>
        <v>-7.3225104339973939</v>
      </c>
      <c r="R97" s="67">
        <f t="shared" si="5"/>
        <v>-4.8365326512532321E-3</v>
      </c>
    </row>
    <row r="98" spans="1:18" ht="17.25" thickBot="1" x14ac:dyDescent="0.3">
      <c r="A98" s="10" t="s">
        <v>198</v>
      </c>
      <c r="B98" s="4">
        <v>42842</v>
      </c>
      <c r="C98" s="2">
        <v>1</v>
      </c>
      <c r="D98" s="5" t="s">
        <v>95</v>
      </c>
      <c r="E98" s="5" t="s">
        <v>70</v>
      </c>
      <c r="F98" s="54" t="s">
        <v>311</v>
      </c>
      <c r="G98" s="10"/>
      <c r="J98" t="s">
        <v>466</v>
      </c>
      <c r="K98">
        <v>4</v>
      </c>
      <c r="N98" t="s">
        <v>465</v>
      </c>
      <c r="O98">
        <v>1</v>
      </c>
      <c r="P98" s="67">
        <f t="shared" si="3"/>
        <v>6.6050198150594452E-4</v>
      </c>
      <c r="Q98" s="67">
        <f t="shared" si="4"/>
        <v>-7.3225104339973939</v>
      </c>
      <c r="R98" s="67">
        <f t="shared" si="5"/>
        <v>-4.8365326512532321E-3</v>
      </c>
    </row>
    <row r="99" spans="1:18" ht="17.25" thickBot="1" x14ac:dyDescent="0.3">
      <c r="A99" s="10" t="s">
        <v>244</v>
      </c>
      <c r="B99" s="4">
        <v>42881</v>
      </c>
      <c r="C99" s="2">
        <v>1</v>
      </c>
      <c r="D99" s="5" t="s">
        <v>95</v>
      </c>
      <c r="E99" s="5" t="s">
        <v>70</v>
      </c>
      <c r="F99" s="54" t="s">
        <v>311</v>
      </c>
      <c r="G99" s="10"/>
      <c r="J99" t="s">
        <v>555</v>
      </c>
      <c r="K99">
        <v>2</v>
      </c>
      <c r="N99" t="s">
        <v>417</v>
      </c>
      <c r="O99">
        <v>1</v>
      </c>
      <c r="P99" s="67">
        <f t="shared" si="3"/>
        <v>6.6050198150594452E-4</v>
      </c>
      <c r="Q99" s="67">
        <f t="shared" si="4"/>
        <v>-7.3225104339973939</v>
      </c>
      <c r="R99" s="67">
        <f t="shared" si="5"/>
        <v>-4.8365326512532321E-3</v>
      </c>
    </row>
    <row r="100" spans="1:18" ht="17.25" thickBot="1" x14ac:dyDescent="0.3">
      <c r="A100" s="10" t="s">
        <v>198</v>
      </c>
      <c r="B100" s="4">
        <v>42881</v>
      </c>
      <c r="C100" s="2">
        <v>1</v>
      </c>
      <c r="D100" s="5" t="s">
        <v>95</v>
      </c>
      <c r="E100" s="5" t="s">
        <v>70</v>
      </c>
      <c r="F100" s="54" t="s">
        <v>311</v>
      </c>
      <c r="G100" s="10"/>
      <c r="J100" t="s">
        <v>410</v>
      </c>
      <c r="K100">
        <v>1</v>
      </c>
      <c r="N100" t="s">
        <v>434</v>
      </c>
      <c r="O100">
        <v>2</v>
      </c>
      <c r="P100" s="67">
        <f t="shared" si="3"/>
        <v>1.321003963011889E-3</v>
      </c>
      <c r="Q100" s="67">
        <f t="shared" si="4"/>
        <v>-6.6293632534374485</v>
      </c>
      <c r="R100" s="67">
        <f t="shared" si="5"/>
        <v>-8.7574151300362588E-3</v>
      </c>
    </row>
    <row r="101" spans="1:18" ht="17.25" thickBot="1" x14ac:dyDescent="0.3">
      <c r="A101" s="10" t="s">
        <v>150</v>
      </c>
      <c r="B101" s="4">
        <v>42867</v>
      </c>
      <c r="C101" s="9">
        <v>2</v>
      </c>
      <c r="D101" s="5" t="s">
        <v>0</v>
      </c>
      <c r="E101" s="7" t="s">
        <v>172</v>
      </c>
      <c r="F101" s="52" t="s">
        <v>309</v>
      </c>
      <c r="G101" s="10"/>
      <c r="J101" t="s">
        <v>383</v>
      </c>
      <c r="K101">
        <v>1</v>
      </c>
      <c r="N101" t="s">
        <v>699</v>
      </c>
      <c r="O101">
        <v>178</v>
      </c>
      <c r="P101" s="67">
        <f t="shared" si="3"/>
        <v>0.11756935270805813</v>
      </c>
      <c r="Q101" s="67">
        <f t="shared" si="4"/>
        <v>-2.1407268837053088</v>
      </c>
      <c r="R101" s="67">
        <f t="shared" si="5"/>
        <v>-0.25168387404197157</v>
      </c>
    </row>
    <row r="102" spans="1:18" ht="17.25" thickBot="1" x14ac:dyDescent="0.3">
      <c r="A102" s="80" t="s">
        <v>807</v>
      </c>
      <c r="B102" s="86">
        <v>42812</v>
      </c>
      <c r="C102" s="87">
        <v>1</v>
      </c>
      <c r="D102" s="88" t="s">
        <v>702</v>
      </c>
      <c r="E102" s="88" t="s">
        <v>764</v>
      </c>
      <c r="F102" s="91" t="s">
        <v>309</v>
      </c>
      <c r="G102" s="80"/>
      <c r="J102" t="s">
        <v>402</v>
      </c>
      <c r="K102">
        <v>1</v>
      </c>
      <c r="N102" t="s">
        <v>1079</v>
      </c>
      <c r="O102">
        <v>55</v>
      </c>
      <c r="P102" s="67">
        <f t="shared" si="3"/>
        <v>3.6327608982826949E-2</v>
      </c>
      <c r="Q102" s="67">
        <f t="shared" si="4"/>
        <v>-3.3151772487649231</v>
      </c>
      <c r="R102" s="67">
        <f t="shared" si="5"/>
        <v>-0.12043246280189615</v>
      </c>
    </row>
    <row r="103" spans="1:18" ht="17.25" thickBot="1" x14ac:dyDescent="0.3">
      <c r="A103" s="10" t="s">
        <v>150</v>
      </c>
      <c r="B103" s="19">
        <v>42857</v>
      </c>
      <c r="C103" s="9">
        <v>1</v>
      </c>
      <c r="D103" s="13" t="s">
        <v>8</v>
      </c>
      <c r="E103" s="7" t="s">
        <v>167</v>
      </c>
      <c r="F103" s="52" t="s">
        <v>309</v>
      </c>
      <c r="G103" s="10" t="s">
        <v>329</v>
      </c>
      <c r="J103" t="s">
        <v>694</v>
      </c>
      <c r="K103">
        <v>5</v>
      </c>
      <c r="N103" t="s">
        <v>700</v>
      </c>
      <c r="O103">
        <v>19</v>
      </c>
      <c r="P103" s="67">
        <f t="shared" si="3"/>
        <v>1.2549537648612946E-2</v>
      </c>
      <c r="Q103" s="67">
        <f t="shared" si="4"/>
        <v>-4.3780714548309536</v>
      </c>
      <c r="R103" s="67">
        <f t="shared" si="5"/>
        <v>-5.4942772550718708E-2</v>
      </c>
    </row>
    <row r="104" spans="1:18" ht="17.25" thickBot="1" x14ac:dyDescent="0.3">
      <c r="A104" s="10" t="s">
        <v>244</v>
      </c>
      <c r="B104" s="4">
        <v>42857</v>
      </c>
      <c r="C104" s="9">
        <v>1</v>
      </c>
      <c r="D104" s="13" t="s">
        <v>8</v>
      </c>
      <c r="E104" s="7" t="s">
        <v>11</v>
      </c>
      <c r="F104" s="52" t="s">
        <v>309</v>
      </c>
      <c r="G104" s="10" t="s">
        <v>329</v>
      </c>
      <c r="N104" t="s">
        <v>466</v>
      </c>
      <c r="O104">
        <v>4</v>
      </c>
      <c r="P104" s="67">
        <f t="shared" si="3"/>
        <v>2.6420079260237781E-3</v>
      </c>
      <c r="Q104" s="67">
        <f t="shared" si="4"/>
        <v>-5.9362160728775031</v>
      </c>
      <c r="R104" s="67">
        <f t="shared" si="5"/>
        <v>-1.5683529915132107E-2</v>
      </c>
    </row>
    <row r="105" spans="1:18" ht="17.25" thickBot="1" x14ac:dyDescent="0.3">
      <c r="A105" s="80" t="s">
        <v>807</v>
      </c>
      <c r="B105" s="86">
        <v>42812</v>
      </c>
      <c r="C105" s="87">
        <v>2</v>
      </c>
      <c r="D105" s="88" t="s">
        <v>702</v>
      </c>
      <c r="E105" s="88" t="s">
        <v>808</v>
      </c>
      <c r="F105" s="91" t="s">
        <v>309</v>
      </c>
      <c r="G105" s="80" t="s">
        <v>329</v>
      </c>
      <c r="N105" t="s">
        <v>555</v>
      </c>
      <c r="O105">
        <v>2</v>
      </c>
      <c r="P105" s="67">
        <f t="shared" si="3"/>
        <v>1.321003963011889E-3</v>
      </c>
      <c r="Q105" s="67">
        <f t="shared" si="4"/>
        <v>-6.6293632534374485</v>
      </c>
      <c r="R105" s="67">
        <f t="shared" si="5"/>
        <v>-8.7574151300362588E-3</v>
      </c>
    </row>
    <row r="106" spans="1:18" ht="17.25" thickBot="1" x14ac:dyDescent="0.3">
      <c r="A106" s="80" t="s">
        <v>809</v>
      </c>
      <c r="B106" s="86">
        <v>42812</v>
      </c>
      <c r="C106" s="87">
        <v>1</v>
      </c>
      <c r="D106" s="88" t="s">
        <v>702</v>
      </c>
      <c r="E106" s="88" t="s">
        <v>808</v>
      </c>
      <c r="F106" s="91" t="s">
        <v>309</v>
      </c>
      <c r="G106" s="80" t="s">
        <v>329</v>
      </c>
      <c r="N106" t="s">
        <v>410</v>
      </c>
      <c r="O106">
        <v>1</v>
      </c>
      <c r="P106" s="67">
        <f t="shared" si="3"/>
        <v>6.6050198150594452E-4</v>
      </c>
      <c r="Q106" s="67">
        <f t="shared" si="4"/>
        <v>-7.3225104339973939</v>
      </c>
      <c r="R106" s="67">
        <f t="shared" si="5"/>
        <v>-4.8365326512532321E-3</v>
      </c>
    </row>
    <row r="107" spans="1:18" ht="17.25" thickBot="1" x14ac:dyDescent="0.3">
      <c r="A107" s="10" t="s">
        <v>150</v>
      </c>
      <c r="B107" s="47">
        <v>42825</v>
      </c>
      <c r="C107" s="29">
        <v>2</v>
      </c>
      <c r="D107" s="13" t="s">
        <v>8</v>
      </c>
      <c r="E107" s="7" t="s">
        <v>5</v>
      </c>
      <c r="F107" s="52" t="s">
        <v>297</v>
      </c>
      <c r="G107" s="10" t="s">
        <v>185</v>
      </c>
      <c r="N107" t="s">
        <v>383</v>
      </c>
      <c r="O107">
        <v>1</v>
      </c>
      <c r="P107" s="67">
        <f t="shared" si="3"/>
        <v>6.6050198150594452E-4</v>
      </c>
      <c r="Q107" s="67">
        <f t="shared" si="4"/>
        <v>-7.3225104339973939</v>
      </c>
      <c r="R107" s="67">
        <f t="shared" si="5"/>
        <v>-4.8365326512532321E-3</v>
      </c>
    </row>
    <row r="108" spans="1:18" ht="17.25" thickBot="1" x14ac:dyDescent="0.3">
      <c r="A108" s="10" t="s">
        <v>244</v>
      </c>
      <c r="B108" s="47">
        <v>42825</v>
      </c>
      <c r="C108" s="9">
        <v>1</v>
      </c>
      <c r="D108" s="13" t="s">
        <v>8</v>
      </c>
      <c r="E108" s="7" t="s">
        <v>10</v>
      </c>
      <c r="F108" s="55" t="s">
        <v>297</v>
      </c>
      <c r="G108" s="55" t="s">
        <v>317</v>
      </c>
      <c r="N108" t="s">
        <v>402</v>
      </c>
      <c r="O108">
        <v>1</v>
      </c>
      <c r="P108" s="67">
        <f t="shared" si="3"/>
        <v>6.6050198150594452E-4</v>
      </c>
      <c r="Q108" s="67">
        <f t="shared" si="4"/>
        <v>-7.3225104339973939</v>
      </c>
      <c r="R108" s="67">
        <f t="shared" si="5"/>
        <v>-4.8365326512532321E-3</v>
      </c>
    </row>
    <row r="109" spans="1:18" ht="17.25" thickBot="1" x14ac:dyDescent="0.3">
      <c r="A109" s="10" t="s">
        <v>198</v>
      </c>
      <c r="B109" s="19">
        <v>42832</v>
      </c>
      <c r="C109" s="9">
        <v>12</v>
      </c>
      <c r="D109" s="13" t="s">
        <v>8</v>
      </c>
      <c r="E109" s="7" t="s">
        <v>5</v>
      </c>
      <c r="F109" s="52" t="s">
        <v>299</v>
      </c>
      <c r="G109" s="10"/>
      <c r="N109" t="s">
        <v>694</v>
      </c>
      <c r="O109">
        <v>5</v>
      </c>
      <c r="P109" s="67">
        <f t="shared" si="3"/>
        <v>3.3025099075297227E-3</v>
      </c>
      <c r="Q109" s="67">
        <f t="shared" si="4"/>
        <v>-5.7130725215632934</v>
      </c>
      <c r="R109" s="67">
        <f t="shared" si="5"/>
        <v>-1.8867478604898593E-2</v>
      </c>
    </row>
    <row r="110" spans="1:18" ht="17.25" thickBot="1" x14ac:dyDescent="0.3">
      <c r="A110" s="10" t="s">
        <v>150</v>
      </c>
      <c r="B110" s="19">
        <v>42842</v>
      </c>
      <c r="C110" s="9">
        <v>2</v>
      </c>
      <c r="D110" s="13" t="s">
        <v>8</v>
      </c>
      <c r="E110" s="7" t="s">
        <v>10</v>
      </c>
      <c r="F110" s="52" t="s">
        <v>297</v>
      </c>
      <c r="G110" s="10" t="s">
        <v>185</v>
      </c>
      <c r="O110">
        <f>SUM(O31:O109)</f>
        <v>1514</v>
      </c>
    </row>
    <row r="111" spans="1:18" ht="17.25" thickBot="1" x14ac:dyDescent="0.3">
      <c r="A111" s="10" t="s">
        <v>244</v>
      </c>
      <c r="B111" s="4">
        <v>42842</v>
      </c>
      <c r="C111" s="9">
        <v>5</v>
      </c>
      <c r="D111" s="13" t="s">
        <v>8</v>
      </c>
      <c r="E111" s="7" t="s">
        <v>5</v>
      </c>
      <c r="F111" s="52" t="s">
        <v>299</v>
      </c>
      <c r="G111" s="10"/>
    </row>
    <row r="112" spans="1:18" ht="17.25" thickBot="1" x14ac:dyDescent="0.3">
      <c r="A112" s="10" t="s">
        <v>198</v>
      </c>
      <c r="B112" s="19">
        <v>42842</v>
      </c>
      <c r="C112" s="9">
        <v>201</v>
      </c>
      <c r="D112" s="13" t="s">
        <v>8</v>
      </c>
      <c r="E112" s="7" t="s">
        <v>10</v>
      </c>
      <c r="F112" s="52" t="s">
        <v>299</v>
      </c>
      <c r="G112" s="10"/>
    </row>
    <row r="113" spans="1:7" ht="17.25" thickBot="1" x14ac:dyDescent="0.3">
      <c r="A113" s="10" t="s">
        <v>244</v>
      </c>
      <c r="B113" s="4">
        <v>42857</v>
      </c>
      <c r="C113" s="9">
        <v>2</v>
      </c>
      <c r="D113" s="13" t="s">
        <v>8</v>
      </c>
      <c r="E113" s="7" t="s">
        <v>5</v>
      </c>
      <c r="F113" s="52" t="s">
        <v>297</v>
      </c>
      <c r="G113" s="10" t="s">
        <v>317</v>
      </c>
    </row>
    <row r="114" spans="1:7" ht="17.25" thickBot="1" x14ac:dyDescent="0.3">
      <c r="A114" s="10" t="s">
        <v>198</v>
      </c>
      <c r="B114" s="4">
        <v>42857</v>
      </c>
      <c r="C114" s="2">
        <v>1</v>
      </c>
      <c r="D114" s="5" t="s">
        <v>0</v>
      </c>
      <c r="E114" s="5" t="s">
        <v>58</v>
      </c>
      <c r="F114" s="52" t="s">
        <v>297</v>
      </c>
      <c r="G114" s="52" t="s">
        <v>317</v>
      </c>
    </row>
    <row r="115" spans="1:7" ht="17.25" thickBot="1" x14ac:dyDescent="0.3">
      <c r="A115" s="10" t="s">
        <v>198</v>
      </c>
      <c r="B115" s="19">
        <v>42857</v>
      </c>
      <c r="C115" s="9">
        <v>1</v>
      </c>
      <c r="D115" s="13" t="s">
        <v>8</v>
      </c>
      <c r="E115" s="7" t="s">
        <v>10</v>
      </c>
      <c r="F115" s="52" t="s">
        <v>297</v>
      </c>
      <c r="G115" s="44" t="s">
        <v>186</v>
      </c>
    </row>
    <row r="116" spans="1:7" ht="17.25" thickBot="1" x14ac:dyDescent="0.3">
      <c r="A116" s="10" t="s">
        <v>261</v>
      </c>
      <c r="B116" s="4">
        <v>42867</v>
      </c>
      <c r="C116" s="9">
        <v>1</v>
      </c>
      <c r="D116" s="5" t="s">
        <v>0</v>
      </c>
      <c r="E116" s="7" t="s">
        <v>5</v>
      </c>
      <c r="F116" s="52" t="s">
        <v>299</v>
      </c>
      <c r="G116" s="10"/>
    </row>
    <row r="117" spans="1:7" ht="17.25" thickBot="1" x14ac:dyDescent="0.3">
      <c r="A117" s="10" t="s">
        <v>198</v>
      </c>
      <c r="B117" s="4">
        <v>42867</v>
      </c>
      <c r="C117" s="2">
        <v>2</v>
      </c>
      <c r="D117" s="5" t="s">
        <v>0</v>
      </c>
      <c r="E117" s="5" t="s">
        <v>58</v>
      </c>
      <c r="F117" s="52" t="s">
        <v>299</v>
      </c>
      <c r="G117" s="10"/>
    </row>
    <row r="118" spans="1:7" ht="17.25" thickBot="1" x14ac:dyDescent="0.3">
      <c r="A118" s="10" t="s">
        <v>198</v>
      </c>
      <c r="B118" s="4">
        <v>42894</v>
      </c>
      <c r="C118" s="2">
        <v>2</v>
      </c>
      <c r="D118" s="5" t="s">
        <v>0</v>
      </c>
      <c r="E118" s="5" t="s">
        <v>58</v>
      </c>
      <c r="F118" s="52" t="s">
        <v>299</v>
      </c>
      <c r="G118" s="10"/>
    </row>
    <row r="119" spans="1:7" x14ac:dyDescent="0.25">
      <c r="A119" s="10" t="s">
        <v>244</v>
      </c>
      <c r="B119" s="11">
        <v>42912</v>
      </c>
      <c r="C119" s="8">
        <v>2</v>
      </c>
      <c r="D119" s="24" t="s">
        <v>0</v>
      </c>
      <c r="E119" s="21" t="s">
        <v>58</v>
      </c>
      <c r="F119" s="52" t="s">
        <v>297</v>
      </c>
      <c r="G119" s="52" t="s">
        <v>317</v>
      </c>
    </row>
    <row r="120" spans="1:7" x14ac:dyDescent="0.25">
      <c r="A120" s="10" t="s">
        <v>244</v>
      </c>
      <c r="B120" s="11">
        <v>42842</v>
      </c>
      <c r="C120" s="8">
        <v>1</v>
      </c>
      <c r="D120" s="24" t="s">
        <v>207</v>
      </c>
      <c r="E120" s="21" t="s">
        <v>74</v>
      </c>
      <c r="F120" s="52" t="s">
        <v>297</v>
      </c>
      <c r="G120" s="44" t="s">
        <v>189</v>
      </c>
    </row>
    <row r="121" spans="1:7" x14ac:dyDescent="0.25">
      <c r="A121" s="10" t="s">
        <v>198</v>
      </c>
      <c r="B121" s="11">
        <v>42881</v>
      </c>
      <c r="C121" s="8">
        <v>1</v>
      </c>
      <c r="D121" s="24" t="s">
        <v>207</v>
      </c>
      <c r="E121" s="21" t="s">
        <v>74</v>
      </c>
      <c r="F121" s="52" t="s">
        <v>297</v>
      </c>
      <c r="G121" s="44" t="s">
        <v>189</v>
      </c>
    </row>
    <row r="122" spans="1:7" x14ac:dyDescent="0.25">
      <c r="A122" s="10" t="s">
        <v>150</v>
      </c>
      <c r="B122" s="11">
        <v>42881</v>
      </c>
      <c r="C122" s="26">
        <v>1</v>
      </c>
      <c r="D122" s="45" t="s">
        <v>89</v>
      </c>
      <c r="E122" s="58" t="s">
        <v>183</v>
      </c>
      <c r="F122" s="52" t="s">
        <v>297</v>
      </c>
      <c r="G122" s="10"/>
    </row>
    <row r="123" spans="1:7" x14ac:dyDescent="0.25">
      <c r="A123" s="10" t="s">
        <v>244</v>
      </c>
      <c r="B123" s="11">
        <v>42881</v>
      </c>
      <c r="C123" s="109">
        <v>1</v>
      </c>
      <c r="D123" s="45" t="s">
        <v>89</v>
      </c>
      <c r="E123" s="110" t="s">
        <v>241</v>
      </c>
      <c r="F123" s="52" t="s">
        <v>297</v>
      </c>
      <c r="G123" s="10"/>
    </row>
    <row r="124" spans="1:7" x14ac:dyDescent="0.25">
      <c r="A124" s="10" t="s">
        <v>244</v>
      </c>
      <c r="B124" s="11">
        <v>42857</v>
      </c>
      <c r="C124" s="57">
        <v>2</v>
      </c>
      <c r="D124" s="45" t="s">
        <v>8</v>
      </c>
      <c r="E124" s="58" t="s">
        <v>14</v>
      </c>
      <c r="F124" s="52" t="s">
        <v>299</v>
      </c>
      <c r="G124" s="10"/>
    </row>
    <row r="125" spans="1:7" x14ac:dyDescent="0.25">
      <c r="A125" s="10" t="s">
        <v>198</v>
      </c>
      <c r="B125" s="62">
        <v>42857</v>
      </c>
      <c r="C125" s="60">
        <v>4</v>
      </c>
      <c r="D125" s="45" t="s">
        <v>8</v>
      </c>
      <c r="E125" s="61" t="s">
        <v>3</v>
      </c>
      <c r="F125" s="52" t="s">
        <v>299</v>
      </c>
      <c r="G125" s="10"/>
    </row>
    <row r="126" spans="1:7" x14ac:dyDescent="0.25">
      <c r="A126" s="10" t="s">
        <v>150</v>
      </c>
      <c r="B126" s="11">
        <v>42867</v>
      </c>
      <c r="C126" s="57">
        <v>3</v>
      </c>
      <c r="D126" s="24" t="s">
        <v>0</v>
      </c>
      <c r="E126" s="58" t="s">
        <v>3</v>
      </c>
      <c r="F126" s="52" t="s">
        <v>299</v>
      </c>
      <c r="G126" s="10"/>
    </row>
    <row r="127" spans="1:7" ht="17.25" thickBot="1" x14ac:dyDescent="0.3">
      <c r="A127" s="10" t="s">
        <v>261</v>
      </c>
      <c r="B127" s="4">
        <v>42867</v>
      </c>
      <c r="C127" s="57">
        <v>5</v>
      </c>
      <c r="D127" s="24" t="s">
        <v>0</v>
      </c>
      <c r="E127" s="58" t="s">
        <v>3</v>
      </c>
      <c r="F127" s="52" t="s">
        <v>299</v>
      </c>
      <c r="G127" s="10"/>
    </row>
    <row r="128" spans="1:7" ht="17.25" thickBot="1" x14ac:dyDescent="0.3">
      <c r="A128" s="10" t="s">
        <v>198</v>
      </c>
      <c r="B128" s="4">
        <v>42867</v>
      </c>
      <c r="C128" s="8">
        <v>11</v>
      </c>
      <c r="D128" s="24" t="s">
        <v>0</v>
      </c>
      <c r="E128" s="21" t="s">
        <v>65</v>
      </c>
      <c r="F128" s="52" t="s">
        <v>299</v>
      </c>
      <c r="G128" s="10"/>
    </row>
    <row r="129" spans="1:7" ht="17.25" thickBot="1" x14ac:dyDescent="0.3">
      <c r="A129" s="10" t="s">
        <v>244</v>
      </c>
      <c r="B129" s="4">
        <v>42881</v>
      </c>
      <c r="C129" s="8">
        <v>1</v>
      </c>
      <c r="D129" s="24" t="s">
        <v>0</v>
      </c>
      <c r="E129" s="21" t="s">
        <v>65</v>
      </c>
      <c r="F129" s="52" t="s">
        <v>299</v>
      </c>
      <c r="G129" s="10"/>
    </row>
    <row r="130" spans="1:7" ht="17.25" thickBot="1" x14ac:dyDescent="0.3">
      <c r="A130" s="10" t="s">
        <v>198</v>
      </c>
      <c r="B130" s="4">
        <v>42881</v>
      </c>
      <c r="C130" s="8">
        <v>9</v>
      </c>
      <c r="D130" s="24" t="s">
        <v>0</v>
      </c>
      <c r="E130" s="21" t="s">
        <v>65</v>
      </c>
      <c r="F130" s="52" t="s">
        <v>299</v>
      </c>
      <c r="G130" s="10"/>
    </row>
    <row r="131" spans="1:7" ht="17.25" thickBot="1" x14ac:dyDescent="0.3">
      <c r="A131" s="10" t="s">
        <v>244</v>
      </c>
      <c r="B131" s="4">
        <v>42842</v>
      </c>
      <c r="C131" s="57">
        <v>1</v>
      </c>
      <c r="D131" s="45" t="s">
        <v>8</v>
      </c>
      <c r="E131" s="58" t="s">
        <v>146</v>
      </c>
      <c r="F131" s="52" t="s">
        <v>299</v>
      </c>
      <c r="G131" s="10"/>
    </row>
    <row r="132" spans="1:7" ht="17.25" thickBot="1" x14ac:dyDescent="0.3">
      <c r="A132" s="10" t="s">
        <v>244</v>
      </c>
      <c r="B132" s="4">
        <v>42857</v>
      </c>
      <c r="C132" s="57">
        <v>1</v>
      </c>
      <c r="D132" s="45" t="s">
        <v>8</v>
      </c>
      <c r="E132" s="58" t="s">
        <v>4</v>
      </c>
      <c r="F132" s="52" t="s">
        <v>299</v>
      </c>
      <c r="G132" s="10"/>
    </row>
    <row r="133" spans="1:7" x14ac:dyDescent="0.25">
      <c r="A133" s="10" t="s">
        <v>261</v>
      </c>
      <c r="B133" s="11">
        <v>42867</v>
      </c>
      <c r="C133" s="57">
        <v>1</v>
      </c>
      <c r="D133" s="24" t="s">
        <v>0</v>
      </c>
      <c r="E133" s="58" t="s">
        <v>4</v>
      </c>
      <c r="F133" s="52" t="s">
        <v>299</v>
      </c>
      <c r="G133" s="10"/>
    </row>
    <row r="134" spans="1:7" x14ac:dyDescent="0.25">
      <c r="A134" s="10" t="s">
        <v>198</v>
      </c>
      <c r="B134" s="11">
        <v>42881</v>
      </c>
      <c r="C134" s="8">
        <v>2</v>
      </c>
      <c r="D134" s="24" t="s">
        <v>0</v>
      </c>
      <c r="E134" s="21" t="s">
        <v>60</v>
      </c>
      <c r="F134" s="52" t="s">
        <v>299</v>
      </c>
      <c r="G134" s="10"/>
    </row>
    <row r="135" spans="1:7" ht="17.25" thickBot="1" x14ac:dyDescent="0.3">
      <c r="A135" s="10" t="s">
        <v>198</v>
      </c>
      <c r="B135" s="11">
        <v>42894</v>
      </c>
      <c r="C135" s="8">
        <v>1</v>
      </c>
      <c r="D135" s="24" t="s">
        <v>0</v>
      </c>
      <c r="E135" s="21" t="s">
        <v>60</v>
      </c>
      <c r="F135" s="52" t="s">
        <v>299</v>
      </c>
      <c r="G135" s="10"/>
    </row>
    <row r="136" spans="1:7" ht="17.25" thickBot="1" x14ac:dyDescent="0.3">
      <c r="A136" s="80" t="s">
        <v>804</v>
      </c>
      <c r="B136" s="81">
        <v>42812</v>
      </c>
      <c r="C136" s="82">
        <v>1</v>
      </c>
      <c r="D136" s="83" t="s">
        <v>702</v>
      </c>
      <c r="E136" s="117" t="s">
        <v>336</v>
      </c>
      <c r="F136" s="91" t="s">
        <v>299</v>
      </c>
      <c r="G136" s="80"/>
    </row>
    <row r="137" spans="1:7" ht="17.25" thickBot="1" x14ac:dyDescent="0.3">
      <c r="A137" s="80" t="s">
        <v>807</v>
      </c>
      <c r="B137" s="86">
        <v>42812</v>
      </c>
      <c r="C137" s="87">
        <v>1</v>
      </c>
      <c r="D137" s="88" t="s">
        <v>702</v>
      </c>
      <c r="E137" s="116" t="s">
        <v>336</v>
      </c>
      <c r="F137" s="91" t="s">
        <v>299</v>
      </c>
      <c r="G137" s="80"/>
    </row>
    <row r="138" spans="1:7" ht="17.25" thickBot="1" x14ac:dyDescent="0.3">
      <c r="A138" s="10" t="s">
        <v>150</v>
      </c>
      <c r="B138" s="4">
        <v>42894</v>
      </c>
      <c r="C138" s="2">
        <v>6</v>
      </c>
      <c r="D138" s="5" t="s">
        <v>0</v>
      </c>
      <c r="E138" s="65" t="s">
        <v>336</v>
      </c>
      <c r="F138" s="52" t="s">
        <v>299</v>
      </c>
      <c r="G138" s="10"/>
    </row>
    <row r="139" spans="1:7" ht="17.25" thickBot="1" x14ac:dyDescent="0.3">
      <c r="A139" s="10" t="s">
        <v>150</v>
      </c>
      <c r="B139" s="4">
        <v>42912</v>
      </c>
      <c r="C139" s="2">
        <v>11</v>
      </c>
      <c r="D139" s="5" t="s">
        <v>0</v>
      </c>
      <c r="E139" s="65" t="s">
        <v>336</v>
      </c>
      <c r="F139" s="52" t="s">
        <v>299</v>
      </c>
      <c r="G139" s="10"/>
    </row>
    <row r="140" spans="1:7" ht="17.25" thickBot="1" x14ac:dyDescent="0.3">
      <c r="A140" s="10" t="s">
        <v>198</v>
      </c>
      <c r="B140" s="4">
        <v>42832</v>
      </c>
      <c r="C140" s="2">
        <v>4</v>
      </c>
      <c r="D140" s="5" t="s">
        <v>95</v>
      </c>
      <c r="E140" s="5" t="s">
        <v>69</v>
      </c>
      <c r="F140" s="54" t="s">
        <v>311</v>
      </c>
      <c r="G140" s="10"/>
    </row>
    <row r="141" spans="1:7" ht="17.25" thickBot="1" x14ac:dyDescent="0.3">
      <c r="A141" s="10" t="s">
        <v>244</v>
      </c>
      <c r="B141" s="4">
        <v>42842</v>
      </c>
      <c r="C141" s="2">
        <v>1</v>
      </c>
      <c r="D141" s="5" t="s">
        <v>108</v>
      </c>
      <c r="E141" s="5" t="s">
        <v>256</v>
      </c>
      <c r="F141" s="52" t="s">
        <v>309</v>
      </c>
      <c r="G141" s="10" t="s">
        <v>333</v>
      </c>
    </row>
    <row r="142" spans="1:7" ht="17.25" thickBot="1" x14ac:dyDescent="0.3">
      <c r="A142" s="10" t="s">
        <v>150</v>
      </c>
      <c r="B142" s="4">
        <v>42857</v>
      </c>
      <c r="C142" s="2">
        <v>1</v>
      </c>
      <c r="D142" s="5" t="s">
        <v>115</v>
      </c>
      <c r="E142" s="5" t="s">
        <v>24</v>
      </c>
      <c r="F142" s="52" t="s">
        <v>307</v>
      </c>
      <c r="G142" s="44" t="s">
        <v>127</v>
      </c>
    </row>
    <row r="143" spans="1:7" ht="17.25" thickBot="1" x14ac:dyDescent="0.3">
      <c r="A143" s="10" t="s">
        <v>150</v>
      </c>
      <c r="B143" s="4">
        <v>42912</v>
      </c>
      <c r="C143" s="2">
        <v>1</v>
      </c>
      <c r="D143" s="5" t="s">
        <v>115</v>
      </c>
      <c r="E143" s="5" t="s">
        <v>24</v>
      </c>
      <c r="F143" s="52" t="s">
        <v>307</v>
      </c>
      <c r="G143" s="44" t="s">
        <v>127</v>
      </c>
    </row>
    <row r="144" spans="1:7" ht="17.25" thickBot="1" x14ac:dyDescent="0.3">
      <c r="A144" s="10" t="s">
        <v>244</v>
      </c>
      <c r="B144" s="4">
        <v>42842</v>
      </c>
      <c r="C144" s="2">
        <v>5</v>
      </c>
      <c r="D144" s="5" t="s">
        <v>117</v>
      </c>
      <c r="E144" s="5" t="s">
        <v>26</v>
      </c>
      <c r="F144" s="52" t="s">
        <v>307</v>
      </c>
      <c r="G144" s="44" t="s">
        <v>212</v>
      </c>
    </row>
    <row r="145" spans="1:7" ht="17.25" thickBot="1" x14ac:dyDescent="0.3">
      <c r="A145" s="10" t="s">
        <v>150</v>
      </c>
      <c r="B145" s="4">
        <v>42857</v>
      </c>
      <c r="C145" s="2">
        <v>2</v>
      </c>
      <c r="D145" s="5" t="s">
        <v>117</v>
      </c>
      <c r="E145" s="5" t="s">
        <v>26</v>
      </c>
      <c r="F145" s="52" t="s">
        <v>307</v>
      </c>
      <c r="G145" s="44" t="s">
        <v>163</v>
      </c>
    </row>
    <row r="146" spans="1:7" ht="17.25" thickBot="1" x14ac:dyDescent="0.3">
      <c r="A146" s="10" t="s">
        <v>150</v>
      </c>
      <c r="B146" s="4">
        <v>42881</v>
      </c>
      <c r="C146" s="2">
        <v>1</v>
      </c>
      <c r="D146" s="5" t="s">
        <v>117</v>
      </c>
      <c r="E146" s="5" t="s">
        <v>26</v>
      </c>
      <c r="F146" s="52" t="s">
        <v>307</v>
      </c>
      <c r="G146" s="44" t="s">
        <v>163</v>
      </c>
    </row>
    <row r="147" spans="1:7" ht="17.25" thickBot="1" x14ac:dyDescent="0.3">
      <c r="A147" s="10" t="s">
        <v>150</v>
      </c>
      <c r="B147" s="4">
        <v>42894</v>
      </c>
      <c r="C147" s="2">
        <v>1</v>
      </c>
      <c r="D147" s="5" t="s">
        <v>0</v>
      </c>
      <c r="E147" s="5" t="s">
        <v>39</v>
      </c>
      <c r="F147" s="52" t="s">
        <v>299</v>
      </c>
      <c r="G147" s="10"/>
    </row>
    <row r="148" spans="1:7" ht="17.25" thickBot="1" x14ac:dyDescent="0.3">
      <c r="A148" s="10" t="s">
        <v>198</v>
      </c>
      <c r="B148" s="4">
        <v>42894</v>
      </c>
      <c r="C148" s="2">
        <v>1</v>
      </c>
      <c r="D148" s="5" t="s">
        <v>0</v>
      </c>
      <c r="E148" s="5" t="s">
        <v>39</v>
      </c>
      <c r="F148" s="52" t="s">
        <v>299</v>
      </c>
      <c r="G148" s="10"/>
    </row>
    <row r="149" spans="1:7" ht="17.25" thickBot="1" x14ac:dyDescent="0.3">
      <c r="A149" s="10" t="s">
        <v>150</v>
      </c>
      <c r="B149" s="4">
        <v>42912</v>
      </c>
      <c r="C149" s="2">
        <v>1</v>
      </c>
      <c r="D149" s="5" t="s">
        <v>0</v>
      </c>
      <c r="E149" s="5" t="s">
        <v>39</v>
      </c>
      <c r="F149" s="52" t="s">
        <v>299</v>
      </c>
      <c r="G149" s="10"/>
    </row>
    <row r="150" spans="1:7" ht="17.25" thickBot="1" x14ac:dyDescent="0.3">
      <c r="A150" s="10" t="s">
        <v>244</v>
      </c>
      <c r="B150" s="47">
        <v>42825</v>
      </c>
      <c r="C150" s="9">
        <v>5</v>
      </c>
      <c r="D150" s="13" t="s">
        <v>8</v>
      </c>
      <c r="E150" s="7" t="s">
        <v>98</v>
      </c>
      <c r="F150" s="52" t="s">
        <v>299</v>
      </c>
      <c r="G150" s="10"/>
    </row>
    <row r="151" spans="1:7" ht="17.25" thickBot="1" x14ac:dyDescent="0.3">
      <c r="A151" s="10" t="s">
        <v>150</v>
      </c>
      <c r="B151" s="19">
        <v>42842</v>
      </c>
      <c r="C151" s="9">
        <v>30</v>
      </c>
      <c r="D151" s="13" t="s">
        <v>8</v>
      </c>
      <c r="E151" s="7" t="s">
        <v>98</v>
      </c>
      <c r="F151" s="52" t="s">
        <v>299</v>
      </c>
      <c r="G151" s="10"/>
    </row>
    <row r="152" spans="1:7" ht="17.25" thickBot="1" x14ac:dyDescent="0.3">
      <c r="A152" s="10" t="s">
        <v>244</v>
      </c>
      <c r="B152" s="4">
        <v>42842</v>
      </c>
      <c r="C152" s="9">
        <v>466</v>
      </c>
      <c r="D152" s="13" t="s">
        <v>8</v>
      </c>
      <c r="E152" s="7" t="s">
        <v>1</v>
      </c>
      <c r="F152" s="52" t="s">
        <v>299</v>
      </c>
      <c r="G152" s="10"/>
    </row>
    <row r="153" spans="1:7" ht="17.25" thickBot="1" x14ac:dyDescent="0.3">
      <c r="A153" s="10" t="s">
        <v>198</v>
      </c>
      <c r="B153" s="19">
        <v>42842</v>
      </c>
      <c r="C153" s="9">
        <v>218</v>
      </c>
      <c r="D153" s="13" t="s">
        <v>8</v>
      </c>
      <c r="E153" s="7" t="s">
        <v>1</v>
      </c>
      <c r="F153" s="52" t="s">
        <v>299</v>
      </c>
      <c r="G153" s="10"/>
    </row>
    <row r="154" spans="1:7" ht="17.25" thickBot="1" x14ac:dyDescent="0.3">
      <c r="A154" s="10" t="s">
        <v>150</v>
      </c>
      <c r="B154" s="19">
        <v>42857</v>
      </c>
      <c r="C154" s="9">
        <v>5</v>
      </c>
      <c r="D154" s="13" t="s">
        <v>8</v>
      </c>
      <c r="E154" s="7" t="s">
        <v>1</v>
      </c>
      <c r="F154" s="52" t="s">
        <v>299</v>
      </c>
      <c r="G154" s="10"/>
    </row>
    <row r="155" spans="1:7" ht="17.25" thickBot="1" x14ac:dyDescent="0.3">
      <c r="A155" s="10" t="s">
        <v>244</v>
      </c>
      <c r="B155" s="4">
        <v>42857</v>
      </c>
      <c r="C155" s="9">
        <v>4</v>
      </c>
      <c r="D155" s="13" t="s">
        <v>8</v>
      </c>
      <c r="E155" s="7" t="s">
        <v>1</v>
      </c>
      <c r="F155" s="52" t="s">
        <v>299</v>
      </c>
      <c r="G155" s="10"/>
    </row>
    <row r="156" spans="1:7" ht="17.25" thickBot="1" x14ac:dyDescent="0.3">
      <c r="A156" s="10" t="s">
        <v>198</v>
      </c>
      <c r="B156" s="19">
        <v>42857</v>
      </c>
      <c r="C156" s="9">
        <v>15</v>
      </c>
      <c r="D156" s="13" t="s">
        <v>8</v>
      </c>
      <c r="E156" s="7" t="s">
        <v>98</v>
      </c>
      <c r="F156" s="52" t="s">
        <v>299</v>
      </c>
      <c r="G156" s="10"/>
    </row>
    <row r="157" spans="1:7" ht="17.25" thickBot="1" x14ac:dyDescent="0.3">
      <c r="A157" s="10" t="s">
        <v>150</v>
      </c>
      <c r="B157" s="4">
        <v>42867</v>
      </c>
      <c r="C157" s="9">
        <v>2</v>
      </c>
      <c r="D157" s="5" t="s">
        <v>0</v>
      </c>
      <c r="E157" s="7" t="s">
        <v>1</v>
      </c>
      <c r="F157" s="52" t="s">
        <v>299</v>
      </c>
      <c r="G157" s="10"/>
    </row>
    <row r="158" spans="1:7" ht="17.25" thickBot="1" x14ac:dyDescent="0.3">
      <c r="A158" s="10" t="s">
        <v>261</v>
      </c>
      <c r="B158" s="4">
        <v>42867</v>
      </c>
      <c r="C158" s="9">
        <v>32</v>
      </c>
      <c r="D158" s="5" t="s">
        <v>0</v>
      </c>
      <c r="E158" s="7" t="s">
        <v>1</v>
      </c>
      <c r="F158" s="52" t="s">
        <v>299</v>
      </c>
      <c r="G158" s="10"/>
    </row>
    <row r="159" spans="1:7" ht="17.25" thickBot="1" x14ac:dyDescent="0.3">
      <c r="A159" s="10" t="s">
        <v>150</v>
      </c>
      <c r="B159" s="4">
        <v>42894</v>
      </c>
      <c r="C159" s="2">
        <v>12</v>
      </c>
      <c r="D159" s="5" t="s">
        <v>0</v>
      </c>
      <c r="E159" s="5" t="s">
        <v>38</v>
      </c>
      <c r="F159" s="52" t="s">
        <v>299</v>
      </c>
      <c r="G159" s="10"/>
    </row>
    <row r="160" spans="1:7" ht="17.25" thickBot="1" x14ac:dyDescent="0.3">
      <c r="A160" s="10" t="s">
        <v>150</v>
      </c>
      <c r="B160" s="4">
        <v>42912</v>
      </c>
      <c r="C160" s="2">
        <v>28</v>
      </c>
      <c r="D160" s="5" t="s">
        <v>0</v>
      </c>
      <c r="E160" s="5" t="s">
        <v>38</v>
      </c>
      <c r="F160" s="52" t="s">
        <v>299</v>
      </c>
      <c r="G160" s="10"/>
    </row>
    <row r="161" spans="1:7" ht="17.25" thickBot="1" x14ac:dyDescent="0.3">
      <c r="A161" s="80" t="s">
        <v>804</v>
      </c>
      <c r="B161" s="86">
        <v>42812</v>
      </c>
      <c r="C161" s="87">
        <v>2</v>
      </c>
      <c r="D161" s="88" t="s">
        <v>702</v>
      </c>
      <c r="E161" s="88" t="s">
        <v>706</v>
      </c>
      <c r="F161" s="91" t="s">
        <v>299</v>
      </c>
      <c r="G161" s="80"/>
    </row>
    <row r="162" spans="1:7" ht="17.25" thickBot="1" x14ac:dyDescent="0.3">
      <c r="A162" s="80" t="s">
        <v>807</v>
      </c>
      <c r="B162" s="86">
        <v>42812</v>
      </c>
      <c r="C162" s="87">
        <v>23</v>
      </c>
      <c r="D162" s="88" t="s">
        <v>702</v>
      </c>
      <c r="E162" s="88" t="s">
        <v>706</v>
      </c>
      <c r="F162" s="91" t="s">
        <v>299</v>
      </c>
      <c r="G162" s="80"/>
    </row>
    <row r="163" spans="1:7" ht="17.25" thickBot="1" x14ac:dyDescent="0.3">
      <c r="A163" s="80" t="s">
        <v>809</v>
      </c>
      <c r="B163" s="86">
        <v>42812</v>
      </c>
      <c r="C163" s="87">
        <v>2</v>
      </c>
      <c r="D163" s="88" t="s">
        <v>702</v>
      </c>
      <c r="E163" s="88" t="s">
        <v>706</v>
      </c>
      <c r="F163" s="91" t="s">
        <v>299</v>
      </c>
      <c r="G163" s="80"/>
    </row>
    <row r="164" spans="1:7" ht="17.25" thickBot="1" x14ac:dyDescent="0.3">
      <c r="A164" s="10" t="s">
        <v>244</v>
      </c>
      <c r="B164" s="4">
        <v>42881</v>
      </c>
      <c r="C164" s="2">
        <v>51</v>
      </c>
      <c r="D164" s="5" t="s">
        <v>0</v>
      </c>
      <c r="E164" s="5" t="s">
        <v>17</v>
      </c>
      <c r="F164" s="52" t="s">
        <v>299</v>
      </c>
      <c r="G164" s="10"/>
    </row>
    <row r="165" spans="1:7" ht="17.25" thickBot="1" x14ac:dyDescent="0.3">
      <c r="A165" s="10" t="s">
        <v>198</v>
      </c>
      <c r="B165" s="4">
        <v>42881</v>
      </c>
      <c r="C165" s="2">
        <v>12</v>
      </c>
      <c r="D165" s="5" t="s">
        <v>0</v>
      </c>
      <c r="E165" s="5" t="s">
        <v>17</v>
      </c>
      <c r="F165" s="52" t="s">
        <v>299</v>
      </c>
      <c r="G165" s="10"/>
    </row>
    <row r="166" spans="1:7" ht="17.25" thickBot="1" x14ac:dyDescent="0.3">
      <c r="A166" s="10" t="s">
        <v>244</v>
      </c>
      <c r="B166" s="4">
        <v>42894</v>
      </c>
      <c r="C166" s="2">
        <v>3</v>
      </c>
      <c r="D166" s="5" t="s">
        <v>0</v>
      </c>
      <c r="E166" s="5" t="s">
        <v>17</v>
      </c>
      <c r="F166" s="52" t="s">
        <v>299</v>
      </c>
      <c r="G166" s="10"/>
    </row>
    <row r="167" spans="1:7" ht="17.25" thickBot="1" x14ac:dyDescent="0.3">
      <c r="A167" s="10" t="s">
        <v>198</v>
      </c>
      <c r="B167" s="4">
        <v>42894</v>
      </c>
      <c r="C167" s="2">
        <v>64</v>
      </c>
      <c r="D167" s="5" t="s">
        <v>0</v>
      </c>
      <c r="E167" s="5" t="s">
        <v>17</v>
      </c>
      <c r="F167" s="52" t="s">
        <v>299</v>
      </c>
      <c r="G167" s="10"/>
    </row>
    <row r="168" spans="1:7" ht="17.25" thickBot="1" x14ac:dyDescent="0.3">
      <c r="A168" s="10" t="s">
        <v>244</v>
      </c>
      <c r="B168" s="4">
        <v>42912</v>
      </c>
      <c r="C168" s="2">
        <v>1</v>
      </c>
      <c r="D168" s="5" t="s">
        <v>0</v>
      </c>
      <c r="E168" s="5" t="s">
        <v>17</v>
      </c>
      <c r="F168" s="52" t="s">
        <v>299</v>
      </c>
      <c r="G168" s="10"/>
    </row>
    <row r="169" spans="1:7" ht="17.25" thickBot="1" x14ac:dyDescent="0.3">
      <c r="A169" s="10" t="s">
        <v>244</v>
      </c>
      <c r="B169" s="4">
        <v>42857</v>
      </c>
      <c r="C169" s="2">
        <v>1</v>
      </c>
      <c r="D169" s="5" t="s">
        <v>115</v>
      </c>
      <c r="E169" s="5" t="s">
        <v>47</v>
      </c>
      <c r="F169" s="52" t="s">
        <v>307</v>
      </c>
      <c r="G169" s="44" t="s">
        <v>176</v>
      </c>
    </row>
    <row r="170" spans="1:7" ht="17.25" thickBot="1" x14ac:dyDescent="0.3">
      <c r="A170" s="10" t="s">
        <v>150</v>
      </c>
      <c r="B170" s="4">
        <v>42912</v>
      </c>
      <c r="C170" s="2">
        <v>1</v>
      </c>
      <c r="D170" s="5" t="s">
        <v>115</v>
      </c>
      <c r="E170" s="5" t="s">
        <v>47</v>
      </c>
      <c r="F170" s="52" t="s">
        <v>307</v>
      </c>
      <c r="G170" s="44" t="s">
        <v>176</v>
      </c>
    </row>
    <row r="171" spans="1:7" ht="17.25" thickBot="1" x14ac:dyDescent="0.3">
      <c r="A171" s="10" t="s">
        <v>244</v>
      </c>
      <c r="B171" s="4">
        <v>42912</v>
      </c>
      <c r="C171" s="2">
        <v>1</v>
      </c>
      <c r="D171" s="5" t="s">
        <v>115</v>
      </c>
      <c r="E171" s="5" t="s">
        <v>47</v>
      </c>
      <c r="F171" s="52" t="s">
        <v>307</v>
      </c>
      <c r="G171" s="44" t="s">
        <v>176</v>
      </c>
    </row>
    <row r="172" spans="1:7" ht="17.25" thickBot="1" x14ac:dyDescent="0.3">
      <c r="A172" s="80" t="s">
        <v>807</v>
      </c>
      <c r="B172" s="86">
        <v>42812</v>
      </c>
      <c r="C172" s="87">
        <v>1</v>
      </c>
      <c r="D172" s="88" t="s">
        <v>715</v>
      </c>
      <c r="E172" s="88" t="s">
        <v>758</v>
      </c>
      <c r="F172" s="91" t="s">
        <v>307</v>
      </c>
      <c r="G172" s="80" t="s">
        <v>759</v>
      </c>
    </row>
    <row r="173" spans="1:7" ht="17.25" thickBot="1" x14ac:dyDescent="0.3">
      <c r="A173" s="10" t="s">
        <v>150</v>
      </c>
      <c r="B173" s="4">
        <v>42867</v>
      </c>
      <c r="C173" s="2">
        <v>3</v>
      </c>
      <c r="D173" s="5" t="s">
        <v>115</v>
      </c>
      <c r="E173" s="5" t="s">
        <v>30</v>
      </c>
      <c r="F173" s="52" t="s">
        <v>307</v>
      </c>
      <c r="G173" s="44" t="s">
        <v>170</v>
      </c>
    </row>
    <row r="174" spans="1:7" ht="17.25" thickBot="1" x14ac:dyDescent="0.3">
      <c r="A174" s="10" t="s">
        <v>244</v>
      </c>
      <c r="B174" s="4">
        <v>42881</v>
      </c>
      <c r="C174" s="2">
        <v>6</v>
      </c>
      <c r="D174" s="5" t="s">
        <v>115</v>
      </c>
      <c r="E174" s="5" t="s">
        <v>30</v>
      </c>
      <c r="F174" s="52" t="s">
        <v>307</v>
      </c>
      <c r="G174" s="44" t="s">
        <v>123</v>
      </c>
    </row>
    <row r="175" spans="1:7" ht="17.25" thickBot="1" x14ac:dyDescent="0.3">
      <c r="A175" s="10" t="s">
        <v>244</v>
      </c>
      <c r="B175" s="4">
        <v>42894</v>
      </c>
      <c r="C175" s="2">
        <v>1</v>
      </c>
      <c r="D175" s="5" t="s">
        <v>115</v>
      </c>
      <c r="E175" s="5" t="s">
        <v>30</v>
      </c>
      <c r="F175" s="52" t="s">
        <v>307</v>
      </c>
      <c r="G175" s="44" t="s">
        <v>123</v>
      </c>
    </row>
    <row r="176" spans="1:7" ht="17.25" thickBot="1" x14ac:dyDescent="0.3">
      <c r="A176" s="10" t="s">
        <v>244</v>
      </c>
      <c r="B176" s="4">
        <v>42912</v>
      </c>
      <c r="C176" s="2">
        <v>18</v>
      </c>
      <c r="D176" s="5" t="s">
        <v>115</v>
      </c>
      <c r="E176" s="5" t="s">
        <v>30</v>
      </c>
      <c r="F176" s="52" t="s">
        <v>307</v>
      </c>
      <c r="G176" s="44" t="s">
        <v>123</v>
      </c>
    </row>
    <row r="177" spans="1:7" ht="17.25" thickBot="1" x14ac:dyDescent="0.3">
      <c r="A177" s="10" t="s">
        <v>198</v>
      </c>
      <c r="B177" s="19">
        <v>42832</v>
      </c>
      <c r="C177" s="9">
        <v>3</v>
      </c>
      <c r="D177" s="13" t="s">
        <v>8</v>
      </c>
      <c r="E177" s="7" t="s">
        <v>210</v>
      </c>
      <c r="F177" s="52" t="s">
        <v>300</v>
      </c>
      <c r="G177" s="10"/>
    </row>
    <row r="178" spans="1:7" ht="17.25" thickBot="1" x14ac:dyDescent="0.3">
      <c r="A178" s="10" t="s">
        <v>198</v>
      </c>
      <c r="B178" s="4">
        <v>42867</v>
      </c>
      <c r="C178" s="2">
        <v>2</v>
      </c>
      <c r="D178" s="5" t="s">
        <v>0</v>
      </c>
      <c r="E178" s="5" t="s">
        <v>71</v>
      </c>
      <c r="F178" s="52" t="s">
        <v>299</v>
      </c>
      <c r="G178" s="10"/>
    </row>
    <row r="179" spans="1:7" ht="17.25" thickBot="1" x14ac:dyDescent="0.3">
      <c r="A179" s="10" t="s">
        <v>198</v>
      </c>
      <c r="B179" s="4">
        <v>42881</v>
      </c>
      <c r="C179" s="2">
        <v>1</v>
      </c>
      <c r="D179" s="5" t="s">
        <v>0</v>
      </c>
      <c r="E179" s="5" t="s">
        <v>71</v>
      </c>
      <c r="F179" s="52" t="s">
        <v>299</v>
      </c>
      <c r="G179" s="10"/>
    </row>
    <row r="180" spans="1:7" ht="17.25" thickBot="1" x14ac:dyDescent="0.3">
      <c r="A180" s="80" t="s">
        <v>804</v>
      </c>
      <c r="B180" s="86">
        <v>42812</v>
      </c>
      <c r="C180" s="87">
        <v>1</v>
      </c>
      <c r="D180" s="88" t="s">
        <v>702</v>
      </c>
      <c r="E180" s="88" t="s">
        <v>720</v>
      </c>
      <c r="F180" s="91" t="s">
        <v>299</v>
      </c>
      <c r="G180" s="80"/>
    </row>
    <row r="181" spans="1:7" ht="17.25" thickBot="1" x14ac:dyDescent="0.3">
      <c r="A181" s="80" t="s">
        <v>807</v>
      </c>
      <c r="B181" s="86">
        <v>42812</v>
      </c>
      <c r="C181" s="87">
        <v>1</v>
      </c>
      <c r="D181" s="88" t="s">
        <v>702</v>
      </c>
      <c r="E181" s="88" t="s">
        <v>720</v>
      </c>
      <c r="F181" s="91" t="s">
        <v>299</v>
      </c>
      <c r="G181" s="80"/>
    </row>
    <row r="182" spans="1:7" ht="17.25" thickBot="1" x14ac:dyDescent="0.3">
      <c r="A182" s="10" t="s">
        <v>244</v>
      </c>
      <c r="B182" s="4">
        <v>42867</v>
      </c>
      <c r="C182" s="2">
        <v>1</v>
      </c>
      <c r="D182" s="5" t="s">
        <v>108</v>
      </c>
      <c r="E182" s="5" t="s">
        <v>44</v>
      </c>
      <c r="F182" s="52" t="s">
        <v>309</v>
      </c>
      <c r="G182" s="44" t="s">
        <v>129</v>
      </c>
    </row>
    <row r="183" spans="1:7" ht="17.25" thickBot="1" x14ac:dyDescent="0.3">
      <c r="A183" s="10" t="s">
        <v>150</v>
      </c>
      <c r="B183" s="4">
        <v>42894</v>
      </c>
      <c r="C183" s="2">
        <v>2</v>
      </c>
      <c r="D183" s="5" t="s">
        <v>108</v>
      </c>
      <c r="E183" s="5" t="s">
        <v>44</v>
      </c>
      <c r="F183" s="52" t="s">
        <v>309</v>
      </c>
      <c r="G183" s="44" t="s">
        <v>129</v>
      </c>
    </row>
    <row r="184" spans="1:7" ht="17.25" thickBot="1" x14ac:dyDescent="0.3">
      <c r="A184" s="80" t="s">
        <v>807</v>
      </c>
      <c r="B184" s="86">
        <v>42812</v>
      </c>
      <c r="C184" s="87">
        <v>4</v>
      </c>
      <c r="D184" s="88" t="s">
        <v>702</v>
      </c>
      <c r="E184" s="88" t="s">
        <v>747</v>
      </c>
      <c r="F184" s="91" t="s">
        <v>299</v>
      </c>
      <c r="G184" s="80"/>
    </row>
    <row r="185" spans="1:7" ht="17.25" thickBot="1" x14ac:dyDescent="0.3">
      <c r="A185" s="10" t="s">
        <v>150</v>
      </c>
      <c r="B185" s="4">
        <v>42842</v>
      </c>
      <c r="C185" s="2">
        <v>1</v>
      </c>
      <c r="D185" s="5" t="s">
        <v>108</v>
      </c>
      <c r="E185" s="5" t="s">
        <v>23</v>
      </c>
      <c r="F185" s="52" t="s">
        <v>309</v>
      </c>
      <c r="G185" s="44" t="s">
        <v>132</v>
      </c>
    </row>
    <row r="186" spans="1:7" ht="17.25" thickBot="1" x14ac:dyDescent="0.3">
      <c r="A186" s="10" t="s">
        <v>150</v>
      </c>
      <c r="B186" s="4">
        <v>42912</v>
      </c>
      <c r="C186" s="2">
        <v>3</v>
      </c>
      <c r="D186" s="5" t="s">
        <v>108</v>
      </c>
      <c r="E186" s="5" t="s">
        <v>23</v>
      </c>
      <c r="F186" s="52" t="s">
        <v>309</v>
      </c>
      <c r="G186" s="44" t="s">
        <v>132</v>
      </c>
    </row>
    <row r="187" spans="1:7" ht="17.25" thickBot="1" x14ac:dyDescent="0.3">
      <c r="A187" s="10" t="s">
        <v>150</v>
      </c>
      <c r="B187" s="4">
        <v>42894</v>
      </c>
      <c r="C187" s="2">
        <v>1</v>
      </c>
      <c r="D187" s="5" t="s">
        <v>108</v>
      </c>
      <c r="E187" s="5" t="s">
        <v>1156</v>
      </c>
      <c r="F187" s="52" t="s">
        <v>309</v>
      </c>
      <c r="G187" s="44" t="s">
        <v>132</v>
      </c>
    </row>
    <row r="188" spans="1:7" ht="17.25" thickBot="1" x14ac:dyDescent="0.3">
      <c r="A188" s="10" t="s">
        <v>150</v>
      </c>
      <c r="B188" s="4">
        <v>42867</v>
      </c>
      <c r="C188" s="2">
        <v>1</v>
      </c>
      <c r="D188" s="5" t="s">
        <v>95</v>
      </c>
      <c r="E188" s="5" t="s">
        <v>31</v>
      </c>
      <c r="F188" s="52" t="s">
        <v>307</v>
      </c>
      <c r="G188" s="44" t="s">
        <v>80</v>
      </c>
    </row>
    <row r="189" spans="1:7" ht="17.25" thickBot="1" x14ac:dyDescent="0.3">
      <c r="A189" s="10" t="s">
        <v>150</v>
      </c>
      <c r="B189" s="4">
        <v>42881</v>
      </c>
      <c r="C189" s="2">
        <v>1</v>
      </c>
      <c r="D189" s="5" t="s">
        <v>95</v>
      </c>
      <c r="E189" s="5" t="s">
        <v>31</v>
      </c>
      <c r="F189" s="52" t="s">
        <v>307</v>
      </c>
      <c r="G189" s="44" t="s">
        <v>130</v>
      </c>
    </row>
    <row r="190" spans="1:7" ht="17.25" thickBot="1" x14ac:dyDescent="0.3">
      <c r="A190" s="10" t="s">
        <v>244</v>
      </c>
      <c r="B190" s="4">
        <v>42881</v>
      </c>
      <c r="C190" s="2">
        <v>1</v>
      </c>
      <c r="D190" s="5" t="s">
        <v>95</v>
      </c>
      <c r="E190" s="5" t="s">
        <v>31</v>
      </c>
      <c r="F190" s="52" t="s">
        <v>307</v>
      </c>
      <c r="G190" s="44" t="s">
        <v>130</v>
      </c>
    </row>
    <row r="191" spans="1:7" ht="17.25" thickBot="1" x14ac:dyDescent="0.3">
      <c r="A191" s="10" t="s">
        <v>150</v>
      </c>
      <c r="B191" s="4">
        <v>42894</v>
      </c>
      <c r="C191" s="2">
        <v>2</v>
      </c>
      <c r="D191" s="5" t="s">
        <v>95</v>
      </c>
      <c r="E191" s="5" t="s">
        <v>31</v>
      </c>
      <c r="F191" s="52" t="s">
        <v>307</v>
      </c>
      <c r="G191" s="44" t="s">
        <v>130</v>
      </c>
    </row>
    <row r="192" spans="1:7" ht="17.25" thickBot="1" x14ac:dyDescent="0.3">
      <c r="A192" s="80" t="s">
        <v>804</v>
      </c>
      <c r="B192" s="86">
        <v>42812</v>
      </c>
      <c r="C192" s="87">
        <v>1</v>
      </c>
      <c r="D192" s="88" t="s">
        <v>724</v>
      </c>
      <c r="E192" s="88" t="s">
        <v>725</v>
      </c>
      <c r="F192" s="91" t="s">
        <v>297</v>
      </c>
      <c r="G192" s="80" t="s">
        <v>726</v>
      </c>
    </row>
    <row r="193" spans="1:7" ht="17.25" thickBot="1" x14ac:dyDescent="0.3">
      <c r="A193" s="10" t="s">
        <v>244</v>
      </c>
      <c r="B193" s="4">
        <v>42842</v>
      </c>
      <c r="C193" s="2">
        <v>3</v>
      </c>
      <c r="D193" s="5" t="s">
        <v>117</v>
      </c>
      <c r="E193" s="5" t="s">
        <v>16</v>
      </c>
      <c r="F193" s="52" t="s">
        <v>297</v>
      </c>
      <c r="G193" s="44" t="s">
        <v>85</v>
      </c>
    </row>
    <row r="194" spans="1:7" ht="17.25" thickBot="1" x14ac:dyDescent="0.3">
      <c r="A194" s="10" t="s">
        <v>244</v>
      </c>
      <c r="B194" s="4">
        <v>42857</v>
      </c>
      <c r="C194" s="2">
        <v>1</v>
      </c>
      <c r="D194" s="5" t="s">
        <v>117</v>
      </c>
      <c r="E194" s="5" t="s">
        <v>16</v>
      </c>
      <c r="F194" s="52" t="s">
        <v>297</v>
      </c>
      <c r="G194" s="44" t="s">
        <v>85</v>
      </c>
    </row>
    <row r="195" spans="1:7" ht="17.25" thickBot="1" x14ac:dyDescent="0.3">
      <c r="A195" s="10" t="s">
        <v>150</v>
      </c>
      <c r="B195" s="4">
        <v>42894</v>
      </c>
      <c r="C195" s="2">
        <v>1</v>
      </c>
      <c r="D195" s="5" t="s">
        <v>117</v>
      </c>
      <c r="E195" s="5" t="s">
        <v>16</v>
      </c>
      <c r="F195" s="52" t="s">
        <v>297</v>
      </c>
      <c r="G195" s="44" t="s">
        <v>85</v>
      </c>
    </row>
    <row r="196" spans="1:7" ht="17.25" thickBot="1" x14ac:dyDescent="0.3">
      <c r="A196" s="10" t="s">
        <v>244</v>
      </c>
      <c r="B196" s="4">
        <v>42894</v>
      </c>
      <c r="C196" s="2">
        <v>5</v>
      </c>
      <c r="D196" s="5" t="s">
        <v>117</v>
      </c>
      <c r="E196" s="21" t="s">
        <v>16</v>
      </c>
      <c r="F196" s="52" t="s">
        <v>297</v>
      </c>
      <c r="G196" s="44" t="s">
        <v>85</v>
      </c>
    </row>
    <row r="197" spans="1:7" ht="17.25" thickBot="1" x14ac:dyDescent="0.3">
      <c r="A197" s="10" t="s">
        <v>198</v>
      </c>
      <c r="B197" s="4">
        <v>42894</v>
      </c>
      <c r="C197" s="2">
        <v>1</v>
      </c>
      <c r="D197" s="5" t="s">
        <v>117</v>
      </c>
      <c r="E197" s="21" t="s">
        <v>16</v>
      </c>
      <c r="F197" s="52" t="s">
        <v>297</v>
      </c>
      <c r="G197" s="44" t="s">
        <v>85</v>
      </c>
    </row>
    <row r="198" spans="1:7" ht="17.25" thickBot="1" x14ac:dyDescent="0.3">
      <c r="A198" s="10" t="s">
        <v>150</v>
      </c>
      <c r="B198" s="4">
        <v>42912</v>
      </c>
      <c r="C198" s="2">
        <v>1</v>
      </c>
      <c r="D198" s="5" t="s">
        <v>117</v>
      </c>
      <c r="E198" s="5" t="s">
        <v>16</v>
      </c>
      <c r="F198" s="52" t="s">
        <v>297</v>
      </c>
      <c r="G198" s="44" t="s">
        <v>85</v>
      </c>
    </row>
    <row r="199" spans="1:7" ht="17.25" thickBot="1" x14ac:dyDescent="0.3">
      <c r="A199" s="10" t="s">
        <v>244</v>
      </c>
      <c r="B199" s="4">
        <v>42894</v>
      </c>
      <c r="C199" s="2">
        <v>1</v>
      </c>
      <c r="D199" s="5" t="s">
        <v>0</v>
      </c>
      <c r="E199" s="5" t="s">
        <v>230</v>
      </c>
      <c r="F199" s="52" t="s">
        <v>299</v>
      </c>
      <c r="G199" s="10"/>
    </row>
    <row r="200" spans="1:7" ht="17.25" thickBot="1" x14ac:dyDescent="0.3">
      <c r="A200" s="10" t="s">
        <v>198</v>
      </c>
      <c r="B200" s="4">
        <v>42832</v>
      </c>
      <c r="C200" s="2">
        <v>1</v>
      </c>
      <c r="D200" s="5" t="s">
        <v>106</v>
      </c>
      <c r="E200" s="5" t="s">
        <v>173</v>
      </c>
      <c r="F200" s="52" t="s">
        <v>307</v>
      </c>
      <c r="G200" s="44" t="s">
        <v>83</v>
      </c>
    </row>
    <row r="201" spans="1:7" ht="17.25" thickBot="1" x14ac:dyDescent="0.3">
      <c r="A201" s="10" t="s">
        <v>244</v>
      </c>
      <c r="B201" s="4">
        <v>42881</v>
      </c>
      <c r="C201" s="2">
        <v>4</v>
      </c>
      <c r="D201" s="5" t="s">
        <v>106</v>
      </c>
      <c r="E201" s="5" t="s">
        <v>173</v>
      </c>
      <c r="F201" s="52" t="s">
        <v>307</v>
      </c>
      <c r="G201" s="44" t="s">
        <v>83</v>
      </c>
    </row>
    <row r="202" spans="1:7" ht="17.25" thickBot="1" x14ac:dyDescent="0.3">
      <c r="A202" s="10" t="s">
        <v>244</v>
      </c>
      <c r="B202" s="4">
        <v>42881</v>
      </c>
      <c r="C202" s="2">
        <v>1</v>
      </c>
      <c r="D202" s="5" t="s">
        <v>106</v>
      </c>
      <c r="E202" s="5" t="s">
        <v>173</v>
      </c>
      <c r="F202" s="52" t="s">
        <v>307</v>
      </c>
      <c r="G202" s="44" t="s">
        <v>240</v>
      </c>
    </row>
    <row r="203" spans="1:7" ht="17.25" thickBot="1" x14ac:dyDescent="0.3">
      <c r="A203" s="10" t="s">
        <v>150</v>
      </c>
      <c r="B203" s="4">
        <v>42894</v>
      </c>
      <c r="C203" s="2">
        <v>1</v>
      </c>
      <c r="D203" s="5" t="s">
        <v>106</v>
      </c>
      <c r="E203" s="5" t="s">
        <v>173</v>
      </c>
      <c r="F203" s="52" t="s">
        <v>307</v>
      </c>
      <c r="G203" s="44" t="s">
        <v>174</v>
      </c>
    </row>
    <row r="204" spans="1:7" ht="17.25" thickBot="1" x14ac:dyDescent="0.3">
      <c r="A204" s="10" t="s">
        <v>244</v>
      </c>
      <c r="B204" s="4">
        <v>42894</v>
      </c>
      <c r="C204" s="2">
        <v>1</v>
      </c>
      <c r="D204" s="5" t="s">
        <v>106</v>
      </c>
      <c r="E204" s="5" t="s">
        <v>173</v>
      </c>
      <c r="F204" s="52" t="s">
        <v>307</v>
      </c>
      <c r="G204" s="44" t="s">
        <v>83</v>
      </c>
    </row>
    <row r="205" spans="1:7" ht="17.25" thickBot="1" x14ac:dyDescent="0.3">
      <c r="A205" s="10" t="s">
        <v>198</v>
      </c>
      <c r="B205" s="4">
        <v>42894</v>
      </c>
      <c r="C205" s="2">
        <v>1</v>
      </c>
      <c r="D205" s="5" t="s">
        <v>106</v>
      </c>
      <c r="E205" s="5" t="s">
        <v>173</v>
      </c>
      <c r="F205" s="52" t="s">
        <v>307</v>
      </c>
      <c r="G205" s="44" t="s">
        <v>83</v>
      </c>
    </row>
    <row r="206" spans="1:7" ht="17.25" thickBot="1" x14ac:dyDescent="0.3">
      <c r="A206" s="10" t="s">
        <v>244</v>
      </c>
      <c r="B206" s="4">
        <v>42881</v>
      </c>
      <c r="C206" s="29">
        <v>1</v>
      </c>
      <c r="D206" s="13" t="s">
        <v>89</v>
      </c>
      <c r="E206" s="13" t="s">
        <v>242</v>
      </c>
      <c r="F206" s="52" t="s">
        <v>297</v>
      </c>
      <c r="G206" s="10"/>
    </row>
    <row r="207" spans="1:7" ht="17.25" thickBot="1" x14ac:dyDescent="0.3">
      <c r="A207" s="10" t="s">
        <v>244</v>
      </c>
      <c r="B207" s="4">
        <v>42881</v>
      </c>
      <c r="C207" s="2">
        <v>1</v>
      </c>
      <c r="D207" s="5" t="s">
        <v>95</v>
      </c>
      <c r="E207" s="5" t="s">
        <v>262</v>
      </c>
      <c r="F207" s="54" t="s">
        <v>311</v>
      </c>
      <c r="G207" s="44" t="s">
        <v>239</v>
      </c>
    </row>
    <row r="208" spans="1:7" ht="17.25" thickBot="1" x14ac:dyDescent="0.3">
      <c r="A208" s="10" t="s">
        <v>244</v>
      </c>
      <c r="B208" s="4">
        <v>42912</v>
      </c>
      <c r="C208" s="2">
        <v>1</v>
      </c>
      <c r="D208" s="5" t="s">
        <v>0</v>
      </c>
      <c r="E208" s="5" t="s">
        <v>59</v>
      </c>
      <c r="F208" s="52" t="s">
        <v>297</v>
      </c>
      <c r="G208" s="44" t="s">
        <v>131</v>
      </c>
    </row>
    <row r="209" spans="1:7" ht="17.25" thickBot="1" x14ac:dyDescent="0.3">
      <c r="A209" s="10" t="s">
        <v>261</v>
      </c>
      <c r="B209" s="4">
        <v>42867</v>
      </c>
      <c r="C209" s="9">
        <v>1</v>
      </c>
      <c r="D209" s="5" t="s">
        <v>0</v>
      </c>
      <c r="E209" s="7" t="s">
        <v>147</v>
      </c>
      <c r="F209" s="52" t="s">
        <v>299</v>
      </c>
      <c r="G209" s="10"/>
    </row>
    <row r="210" spans="1:7" ht="17.25" thickBot="1" x14ac:dyDescent="0.3">
      <c r="A210" s="10" t="s">
        <v>244</v>
      </c>
      <c r="B210" s="4">
        <v>42857</v>
      </c>
      <c r="C210" s="2">
        <v>1</v>
      </c>
      <c r="D210" s="5" t="s">
        <v>258</v>
      </c>
      <c r="E210" s="5" t="s">
        <v>27</v>
      </c>
      <c r="F210" s="52" t="s">
        <v>307</v>
      </c>
      <c r="G210" s="44" t="s">
        <v>82</v>
      </c>
    </row>
    <row r="211" spans="1:7" ht="17.25" thickBot="1" x14ac:dyDescent="0.3">
      <c r="A211" s="10" t="s">
        <v>150</v>
      </c>
      <c r="B211" s="4">
        <v>42857</v>
      </c>
      <c r="C211" s="8">
        <v>2</v>
      </c>
      <c r="D211" s="5" t="s">
        <v>104</v>
      </c>
      <c r="E211" s="21" t="s">
        <v>1152</v>
      </c>
      <c r="F211" s="52" t="s">
        <v>307</v>
      </c>
      <c r="G211" s="44" t="s">
        <v>82</v>
      </c>
    </row>
    <row r="212" spans="1:7" ht="17.25" thickBot="1" x14ac:dyDescent="0.3">
      <c r="A212" s="10" t="s">
        <v>198</v>
      </c>
      <c r="B212" s="4">
        <v>42857</v>
      </c>
      <c r="C212" s="8">
        <v>1</v>
      </c>
      <c r="D212" s="5" t="s">
        <v>104</v>
      </c>
      <c r="E212" s="21" t="s">
        <v>27</v>
      </c>
      <c r="F212" s="52" t="s">
        <v>307</v>
      </c>
      <c r="G212" s="44" t="s">
        <v>82</v>
      </c>
    </row>
    <row r="213" spans="1:7" ht="17.25" thickBot="1" x14ac:dyDescent="0.3">
      <c r="A213" s="10" t="s">
        <v>244</v>
      </c>
      <c r="B213" s="4">
        <v>42881</v>
      </c>
      <c r="C213" s="8">
        <v>7</v>
      </c>
      <c r="D213" s="5" t="s">
        <v>258</v>
      </c>
      <c r="E213" s="21" t="s">
        <v>27</v>
      </c>
      <c r="F213" s="52" t="s">
        <v>307</v>
      </c>
      <c r="G213" s="44" t="s">
        <v>82</v>
      </c>
    </row>
    <row r="214" spans="1:7" ht="17.25" thickBot="1" x14ac:dyDescent="0.3">
      <c r="A214" s="80" t="s">
        <v>810</v>
      </c>
      <c r="B214" s="86">
        <v>42812</v>
      </c>
      <c r="C214" s="99">
        <v>1</v>
      </c>
      <c r="D214" s="88" t="s">
        <v>756</v>
      </c>
      <c r="E214" s="95" t="s">
        <v>757</v>
      </c>
      <c r="F214" s="91" t="s">
        <v>297</v>
      </c>
      <c r="G214" s="80"/>
    </row>
    <row r="215" spans="1:7" ht="17.25" thickBot="1" x14ac:dyDescent="0.3">
      <c r="A215" s="10" t="s">
        <v>244</v>
      </c>
      <c r="B215" s="4">
        <v>42881</v>
      </c>
      <c r="C215" s="8">
        <v>1</v>
      </c>
      <c r="D215" s="5" t="s">
        <v>117</v>
      </c>
      <c r="E215" s="21" t="s">
        <v>54</v>
      </c>
      <c r="F215" s="52" t="s">
        <v>297</v>
      </c>
      <c r="G215" s="10"/>
    </row>
    <row r="216" spans="1:7" ht="17.25" thickBot="1" x14ac:dyDescent="0.3">
      <c r="A216" s="10" t="s">
        <v>150</v>
      </c>
      <c r="B216" s="4">
        <v>42881</v>
      </c>
      <c r="C216" s="8">
        <v>1</v>
      </c>
      <c r="D216" s="5" t="s">
        <v>117</v>
      </c>
      <c r="E216" s="21" t="s">
        <v>34</v>
      </c>
      <c r="F216" s="52" t="s">
        <v>297</v>
      </c>
      <c r="G216" s="10"/>
    </row>
    <row r="217" spans="1:7" ht="17.25" thickBot="1" x14ac:dyDescent="0.3">
      <c r="A217" s="10" t="s">
        <v>198</v>
      </c>
      <c r="B217" s="4">
        <v>42867</v>
      </c>
      <c r="C217" s="26">
        <v>1</v>
      </c>
      <c r="D217" s="45" t="s">
        <v>89</v>
      </c>
      <c r="E217" s="25" t="s">
        <v>197</v>
      </c>
      <c r="F217" s="52" t="s">
        <v>297</v>
      </c>
      <c r="G217" s="10"/>
    </row>
    <row r="218" spans="1:7" ht="17.25" thickBot="1" x14ac:dyDescent="0.3">
      <c r="A218" s="10" t="s">
        <v>244</v>
      </c>
      <c r="B218" s="4">
        <v>42881</v>
      </c>
      <c r="C218" s="26">
        <v>3</v>
      </c>
      <c r="D218" s="45" t="s">
        <v>89</v>
      </c>
      <c r="E218" s="25" t="s">
        <v>197</v>
      </c>
      <c r="F218" s="52" t="s">
        <v>297</v>
      </c>
      <c r="G218" s="10"/>
    </row>
    <row r="219" spans="1:7" ht="17.25" thickBot="1" x14ac:dyDescent="0.3">
      <c r="A219" s="10" t="s">
        <v>244</v>
      </c>
      <c r="B219" s="4">
        <v>42881</v>
      </c>
      <c r="C219" s="8">
        <v>1</v>
      </c>
      <c r="D219" s="24" t="s">
        <v>108</v>
      </c>
      <c r="E219" s="21" t="s">
        <v>43</v>
      </c>
      <c r="F219" s="52" t="s">
        <v>309</v>
      </c>
      <c r="G219" s="44" t="s">
        <v>175</v>
      </c>
    </row>
    <row r="220" spans="1:7" ht="17.25" thickBot="1" x14ac:dyDescent="0.3">
      <c r="A220" s="10" t="s">
        <v>150</v>
      </c>
      <c r="B220" s="4">
        <v>42894</v>
      </c>
      <c r="C220" s="8">
        <v>1</v>
      </c>
      <c r="D220" s="24" t="s">
        <v>108</v>
      </c>
      <c r="E220" s="21" t="s">
        <v>43</v>
      </c>
      <c r="F220" s="52" t="s">
        <v>309</v>
      </c>
      <c r="G220" s="44" t="s">
        <v>175</v>
      </c>
    </row>
    <row r="221" spans="1:7" ht="17.25" thickBot="1" x14ac:dyDescent="0.3">
      <c r="A221" s="80" t="s">
        <v>811</v>
      </c>
      <c r="B221" s="86">
        <v>42812</v>
      </c>
      <c r="C221" s="99">
        <v>1</v>
      </c>
      <c r="D221" s="100" t="s">
        <v>712</v>
      </c>
      <c r="E221" s="95" t="s">
        <v>722</v>
      </c>
      <c r="F221" s="91" t="s">
        <v>297</v>
      </c>
      <c r="G221" s="80" t="s">
        <v>723</v>
      </c>
    </row>
    <row r="222" spans="1:7" ht="17.25" thickBot="1" x14ac:dyDescent="0.3">
      <c r="A222" s="80" t="s">
        <v>810</v>
      </c>
      <c r="B222" s="86">
        <v>42812</v>
      </c>
      <c r="C222" s="99">
        <v>1</v>
      </c>
      <c r="D222" s="100" t="s">
        <v>712</v>
      </c>
      <c r="E222" s="95" t="s">
        <v>722</v>
      </c>
      <c r="F222" s="91" t="s">
        <v>297</v>
      </c>
      <c r="G222" s="80" t="s">
        <v>750</v>
      </c>
    </row>
    <row r="223" spans="1:7" ht="17.25" thickBot="1" x14ac:dyDescent="0.3">
      <c r="A223" s="10" t="s">
        <v>244</v>
      </c>
      <c r="B223" s="4">
        <v>42881</v>
      </c>
      <c r="C223" s="8">
        <v>1</v>
      </c>
      <c r="D223" s="24" t="s">
        <v>108</v>
      </c>
      <c r="E223" s="21" t="s">
        <v>15</v>
      </c>
      <c r="F223" s="52" t="s">
        <v>297</v>
      </c>
      <c r="G223" s="44" t="s">
        <v>238</v>
      </c>
    </row>
    <row r="224" spans="1:7" ht="17.25" thickBot="1" x14ac:dyDescent="0.3">
      <c r="A224" s="10" t="s">
        <v>244</v>
      </c>
      <c r="B224" s="4">
        <v>42912</v>
      </c>
      <c r="C224" s="12">
        <v>1</v>
      </c>
      <c r="D224" s="24" t="s">
        <v>108</v>
      </c>
      <c r="E224" s="22" t="s">
        <v>15</v>
      </c>
      <c r="F224" s="52" t="s">
        <v>297</v>
      </c>
      <c r="G224" s="56" t="s">
        <v>321</v>
      </c>
    </row>
    <row r="225" spans="1:7" ht="17.25" thickBot="1" x14ac:dyDescent="0.3">
      <c r="A225" s="10" t="s">
        <v>198</v>
      </c>
      <c r="B225" s="19">
        <v>42832</v>
      </c>
      <c r="C225" s="57">
        <v>2</v>
      </c>
      <c r="D225" s="45" t="s">
        <v>8</v>
      </c>
      <c r="E225" s="58" t="s">
        <v>2</v>
      </c>
      <c r="F225" s="52" t="s">
        <v>297</v>
      </c>
      <c r="G225" s="6" t="s">
        <v>331</v>
      </c>
    </row>
    <row r="226" spans="1:7" ht="17.25" thickBot="1" x14ac:dyDescent="0.3">
      <c r="A226" s="10" t="s">
        <v>150</v>
      </c>
      <c r="B226" s="19">
        <v>42842</v>
      </c>
      <c r="C226" s="57">
        <v>2</v>
      </c>
      <c r="D226" s="45" t="s">
        <v>8</v>
      </c>
      <c r="E226" s="58" t="s">
        <v>2</v>
      </c>
      <c r="F226" s="52" t="s">
        <v>297</v>
      </c>
      <c r="G226" s="44" t="s">
        <v>157</v>
      </c>
    </row>
    <row r="227" spans="1:7" ht="17.25" thickBot="1" x14ac:dyDescent="0.3">
      <c r="A227" s="10" t="s">
        <v>150</v>
      </c>
      <c r="B227" s="19">
        <v>42857</v>
      </c>
      <c r="C227" s="60">
        <v>3</v>
      </c>
      <c r="D227" s="45" t="s">
        <v>8</v>
      </c>
      <c r="E227" s="61" t="s">
        <v>2</v>
      </c>
      <c r="F227" s="52" t="s">
        <v>297</v>
      </c>
      <c r="G227" s="6" t="s">
        <v>331</v>
      </c>
    </row>
    <row r="228" spans="1:7" ht="17.25" thickBot="1" x14ac:dyDescent="0.3">
      <c r="A228" s="10" t="s">
        <v>198</v>
      </c>
      <c r="B228" s="19">
        <v>42857</v>
      </c>
      <c r="C228" s="57">
        <v>2</v>
      </c>
      <c r="D228" s="45" t="s">
        <v>8</v>
      </c>
      <c r="E228" s="58" t="s">
        <v>100</v>
      </c>
      <c r="F228" s="52" t="s">
        <v>297</v>
      </c>
      <c r="G228" s="44" t="s">
        <v>81</v>
      </c>
    </row>
    <row r="229" spans="1:7" ht="17.25" thickBot="1" x14ac:dyDescent="0.3">
      <c r="A229" s="10" t="s">
        <v>150</v>
      </c>
      <c r="B229" s="4">
        <v>42867</v>
      </c>
      <c r="C229" s="57">
        <v>1</v>
      </c>
      <c r="D229" s="24" t="s">
        <v>0</v>
      </c>
      <c r="E229" s="58" t="s">
        <v>2</v>
      </c>
      <c r="F229" s="52" t="s">
        <v>297</v>
      </c>
      <c r="G229" s="6" t="s">
        <v>331</v>
      </c>
    </row>
    <row r="230" spans="1:7" ht="17.25" thickBot="1" x14ac:dyDescent="0.3">
      <c r="A230" s="10" t="s">
        <v>261</v>
      </c>
      <c r="B230" s="4">
        <v>42867</v>
      </c>
      <c r="C230" s="57">
        <v>12</v>
      </c>
      <c r="D230" s="24" t="s">
        <v>0</v>
      </c>
      <c r="E230" s="58" t="s">
        <v>2</v>
      </c>
      <c r="F230" s="52" t="s">
        <v>297</v>
      </c>
      <c r="G230" s="44" t="s">
        <v>81</v>
      </c>
    </row>
    <row r="231" spans="1:7" ht="17.25" thickBot="1" x14ac:dyDescent="0.3">
      <c r="A231" s="10" t="s">
        <v>244</v>
      </c>
      <c r="B231" s="4">
        <v>42881</v>
      </c>
      <c r="C231" s="8">
        <v>19</v>
      </c>
      <c r="D231" s="24" t="s">
        <v>0</v>
      </c>
      <c r="E231" s="21" t="s">
        <v>36</v>
      </c>
      <c r="F231" s="52" t="s">
        <v>297</v>
      </c>
      <c r="G231" s="44" t="s">
        <v>81</v>
      </c>
    </row>
    <row r="232" spans="1:7" ht="17.25" thickBot="1" x14ac:dyDescent="0.3">
      <c r="A232" s="10" t="s">
        <v>198</v>
      </c>
      <c r="B232" s="4">
        <v>42881</v>
      </c>
      <c r="C232" s="8">
        <v>1</v>
      </c>
      <c r="D232" s="24" t="s">
        <v>0</v>
      </c>
      <c r="E232" s="21" t="s">
        <v>36</v>
      </c>
      <c r="F232" s="52" t="s">
        <v>297</v>
      </c>
      <c r="G232" s="56" t="s">
        <v>332</v>
      </c>
    </row>
    <row r="233" spans="1:7" ht="17.25" thickBot="1" x14ac:dyDescent="0.3">
      <c r="A233" s="10" t="s">
        <v>150</v>
      </c>
      <c r="B233" s="4">
        <v>42894</v>
      </c>
      <c r="C233" s="8">
        <v>9</v>
      </c>
      <c r="D233" s="24" t="s">
        <v>0</v>
      </c>
      <c r="E233" s="21" t="s">
        <v>36</v>
      </c>
      <c r="F233" s="52" t="s">
        <v>297</v>
      </c>
      <c r="G233" s="44" t="s">
        <v>157</v>
      </c>
    </row>
    <row r="234" spans="1:7" ht="17.25" thickBot="1" x14ac:dyDescent="0.3">
      <c r="A234" s="10" t="s">
        <v>198</v>
      </c>
      <c r="B234" s="4">
        <v>42894</v>
      </c>
      <c r="C234" s="8">
        <v>2</v>
      </c>
      <c r="D234" s="24" t="s">
        <v>0</v>
      </c>
      <c r="E234" s="21" t="s">
        <v>36</v>
      </c>
      <c r="F234" s="52" t="s">
        <v>297</v>
      </c>
      <c r="G234" s="6" t="s">
        <v>331</v>
      </c>
    </row>
    <row r="235" spans="1:7" ht="17.25" thickBot="1" x14ac:dyDescent="0.3">
      <c r="A235" s="10" t="s">
        <v>150</v>
      </c>
      <c r="B235" s="4">
        <v>42912</v>
      </c>
      <c r="C235" s="8">
        <v>2</v>
      </c>
      <c r="D235" s="24" t="s">
        <v>0</v>
      </c>
      <c r="E235" s="21" t="s">
        <v>36</v>
      </c>
      <c r="F235" s="52" t="s">
        <v>297</v>
      </c>
      <c r="G235" s="44" t="s">
        <v>157</v>
      </c>
    </row>
    <row r="236" spans="1:7" ht="17.25" thickBot="1" x14ac:dyDescent="0.3">
      <c r="A236" s="80" t="s">
        <v>812</v>
      </c>
      <c r="B236" s="86">
        <v>42812</v>
      </c>
      <c r="C236" s="99">
        <v>1</v>
      </c>
      <c r="D236" s="100" t="s">
        <v>702</v>
      </c>
      <c r="E236" s="95" t="s">
        <v>768</v>
      </c>
      <c r="F236" s="84" t="s">
        <v>311</v>
      </c>
      <c r="G236" s="80"/>
    </row>
    <row r="237" spans="1:7" ht="17.25" thickBot="1" x14ac:dyDescent="0.3">
      <c r="A237" s="10" t="s">
        <v>244</v>
      </c>
      <c r="B237" s="4">
        <v>42881</v>
      </c>
      <c r="C237" s="8">
        <v>1</v>
      </c>
      <c r="D237" s="24" t="s">
        <v>0</v>
      </c>
      <c r="E237" s="21" t="s">
        <v>255</v>
      </c>
      <c r="F237" s="54" t="s">
        <v>311</v>
      </c>
      <c r="G237" s="10"/>
    </row>
    <row r="238" spans="1:7" ht="17.25" thickBot="1" x14ac:dyDescent="0.3">
      <c r="A238" s="10" t="s">
        <v>244</v>
      </c>
      <c r="B238" s="4">
        <v>42881</v>
      </c>
      <c r="C238" s="8">
        <v>1</v>
      </c>
      <c r="D238" s="24" t="s">
        <v>108</v>
      </c>
      <c r="E238" s="21" t="s">
        <v>45</v>
      </c>
      <c r="F238" s="52" t="s">
        <v>309</v>
      </c>
      <c r="G238" s="44" t="s">
        <v>87</v>
      </c>
    </row>
    <row r="239" spans="1:7" ht="17.25" thickBot="1" x14ac:dyDescent="0.3">
      <c r="A239" s="10" t="s">
        <v>150</v>
      </c>
      <c r="B239" s="4">
        <v>42894</v>
      </c>
      <c r="C239" s="8">
        <v>1</v>
      </c>
      <c r="D239" s="24" t="s">
        <v>108</v>
      </c>
      <c r="E239" s="21" t="s">
        <v>45</v>
      </c>
      <c r="F239" s="52" t="s">
        <v>309</v>
      </c>
      <c r="G239" s="44" t="s">
        <v>87</v>
      </c>
    </row>
    <row r="240" spans="1:7" x14ac:dyDescent="0.25">
      <c r="A240" s="10" t="s">
        <v>150</v>
      </c>
      <c r="B240" s="11">
        <v>42867</v>
      </c>
      <c r="C240" s="57">
        <v>1</v>
      </c>
      <c r="D240" s="24" t="s">
        <v>0</v>
      </c>
      <c r="E240" s="58" t="s">
        <v>168</v>
      </c>
      <c r="F240" s="52" t="s">
        <v>299</v>
      </c>
      <c r="G240" s="10"/>
    </row>
    <row r="241" spans="1:7" x14ac:dyDescent="0.25">
      <c r="A241" s="10" t="s">
        <v>244</v>
      </c>
      <c r="B241" s="11">
        <v>42867</v>
      </c>
      <c r="C241" s="12">
        <v>1</v>
      </c>
      <c r="D241" s="24" t="s">
        <v>260</v>
      </c>
      <c r="E241" s="22"/>
      <c r="F241" s="52" t="s">
        <v>297</v>
      </c>
      <c r="G241" s="10"/>
    </row>
  </sheetData>
  <sortState ref="A2:G241">
    <sortCondition ref="E2:E2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topLeftCell="E1" workbookViewId="0">
      <selection activeCell="I34" sqref="I34:J93"/>
    </sheetView>
  </sheetViews>
  <sheetFormatPr defaultRowHeight="16.5" x14ac:dyDescent="0.25"/>
  <sheetData>
    <row r="1" spans="1:11" ht="17.25" thickBot="1" x14ac:dyDescent="0.3">
      <c r="A1" s="10" t="s">
        <v>75</v>
      </c>
      <c r="B1" s="10" t="s">
        <v>76</v>
      </c>
      <c r="C1" s="28" t="s">
        <v>77</v>
      </c>
      <c r="D1" s="10" t="s">
        <v>318</v>
      </c>
      <c r="E1" s="10" t="s">
        <v>319</v>
      </c>
      <c r="F1" s="10" t="s">
        <v>78</v>
      </c>
      <c r="G1" s="10" t="s">
        <v>79</v>
      </c>
    </row>
    <row r="2" spans="1:11" ht="17.25" thickBot="1" x14ac:dyDescent="0.3">
      <c r="A2" s="10" t="s">
        <v>9</v>
      </c>
      <c r="B2" s="15">
        <v>42894</v>
      </c>
      <c r="C2" s="1">
        <v>1</v>
      </c>
      <c r="D2" s="20" t="s">
        <v>0</v>
      </c>
      <c r="E2" s="20" t="s">
        <v>229</v>
      </c>
      <c r="F2" s="52" t="s">
        <v>299</v>
      </c>
      <c r="G2" s="10"/>
      <c r="J2" t="s">
        <v>774</v>
      </c>
      <c r="K2" t="s">
        <v>784</v>
      </c>
    </row>
    <row r="3" spans="1:11" ht="17.25" thickBot="1" x14ac:dyDescent="0.3">
      <c r="A3" s="80" t="s">
        <v>701</v>
      </c>
      <c r="B3" s="86">
        <v>42812</v>
      </c>
      <c r="C3" s="87">
        <v>1</v>
      </c>
      <c r="D3" s="88" t="s">
        <v>702</v>
      </c>
      <c r="E3" s="88" t="s">
        <v>718</v>
      </c>
      <c r="F3" s="84" t="s">
        <v>299</v>
      </c>
      <c r="G3" s="80"/>
      <c r="J3" t="s">
        <v>775</v>
      </c>
      <c r="K3">
        <v>6</v>
      </c>
    </row>
    <row r="4" spans="1:11" ht="17.25" thickBot="1" x14ac:dyDescent="0.3">
      <c r="A4" s="34" t="s">
        <v>93</v>
      </c>
      <c r="B4" s="35">
        <v>42857</v>
      </c>
      <c r="C4" s="36">
        <v>2</v>
      </c>
      <c r="D4" s="37" t="s">
        <v>8</v>
      </c>
      <c r="E4" s="36" t="s">
        <v>337</v>
      </c>
      <c r="F4" s="53" t="s">
        <v>299</v>
      </c>
      <c r="G4" s="34"/>
      <c r="J4" t="s">
        <v>776</v>
      </c>
      <c r="K4">
        <v>2</v>
      </c>
    </row>
    <row r="5" spans="1:11" ht="17.25" thickBot="1" x14ac:dyDescent="0.3">
      <c r="A5" s="10" t="s">
        <v>140</v>
      </c>
      <c r="B5" s="4">
        <v>42912</v>
      </c>
      <c r="C5" s="2">
        <v>2</v>
      </c>
      <c r="D5" s="5" t="s">
        <v>0</v>
      </c>
      <c r="E5" s="5" t="s">
        <v>40</v>
      </c>
      <c r="F5" s="53" t="s">
        <v>299</v>
      </c>
      <c r="G5" s="10"/>
      <c r="J5" t="s">
        <v>777</v>
      </c>
      <c r="K5">
        <v>23</v>
      </c>
    </row>
    <row r="6" spans="1:11" ht="17.25" thickBot="1" x14ac:dyDescent="0.3">
      <c r="A6" s="10" t="s">
        <v>9</v>
      </c>
      <c r="B6" s="16">
        <v>42867</v>
      </c>
      <c r="C6" s="2">
        <v>1</v>
      </c>
      <c r="D6" s="5" t="s">
        <v>108</v>
      </c>
      <c r="E6" s="5" t="s">
        <v>67</v>
      </c>
      <c r="F6" s="52" t="s">
        <v>309</v>
      </c>
      <c r="G6" s="10"/>
      <c r="J6" t="s">
        <v>778</v>
      </c>
      <c r="K6">
        <v>11</v>
      </c>
    </row>
    <row r="7" spans="1:11" ht="17.25" thickBot="1" x14ac:dyDescent="0.3">
      <c r="A7" s="34" t="s">
        <v>93</v>
      </c>
      <c r="B7" s="32">
        <v>42881</v>
      </c>
      <c r="C7" s="33">
        <v>1</v>
      </c>
      <c r="D7" s="33" t="s">
        <v>108</v>
      </c>
      <c r="E7" s="33" t="s">
        <v>67</v>
      </c>
      <c r="F7" s="53" t="s">
        <v>309</v>
      </c>
      <c r="G7" s="34"/>
      <c r="J7" t="s">
        <v>779</v>
      </c>
      <c r="K7">
        <v>6</v>
      </c>
    </row>
    <row r="8" spans="1:11" ht="17.25" thickBot="1" x14ac:dyDescent="0.3">
      <c r="A8" s="10" t="s">
        <v>140</v>
      </c>
      <c r="B8" s="4">
        <v>42881</v>
      </c>
      <c r="C8" s="2">
        <v>1</v>
      </c>
      <c r="D8" s="5" t="s">
        <v>108</v>
      </c>
      <c r="E8" s="5" t="s">
        <v>35</v>
      </c>
      <c r="F8" s="53" t="s">
        <v>309</v>
      </c>
      <c r="G8" s="10" t="s">
        <v>326</v>
      </c>
      <c r="J8" t="s">
        <v>781</v>
      </c>
      <c r="K8">
        <v>1</v>
      </c>
    </row>
    <row r="9" spans="1:11" ht="17.25" thickBot="1" x14ac:dyDescent="0.3">
      <c r="A9" s="80" t="s">
        <v>817</v>
      </c>
      <c r="B9" s="96">
        <v>42812</v>
      </c>
      <c r="C9" s="87">
        <v>1</v>
      </c>
      <c r="D9" s="88" t="s">
        <v>740</v>
      </c>
      <c r="E9" s="88" t="s">
        <v>741</v>
      </c>
      <c r="F9" s="91" t="s">
        <v>300</v>
      </c>
      <c r="G9" s="80"/>
      <c r="J9" t="s">
        <v>782</v>
      </c>
      <c r="K9">
        <v>2</v>
      </c>
    </row>
    <row r="10" spans="1:11" ht="17.25" thickBot="1" x14ac:dyDescent="0.3">
      <c r="A10" s="34" t="s">
        <v>93</v>
      </c>
      <c r="B10" s="32">
        <v>42857</v>
      </c>
      <c r="C10" s="33">
        <v>1</v>
      </c>
      <c r="D10" s="33" t="s">
        <v>103</v>
      </c>
      <c r="E10" s="33" t="s">
        <v>64</v>
      </c>
      <c r="F10" s="53" t="s">
        <v>300</v>
      </c>
      <c r="G10" s="34"/>
      <c r="J10" t="s">
        <v>783</v>
      </c>
      <c r="K10">
        <v>9</v>
      </c>
    </row>
    <row r="11" spans="1:11" ht="17.25" thickBot="1" x14ac:dyDescent="0.3">
      <c r="A11" s="80" t="s">
        <v>817</v>
      </c>
      <c r="B11" s="96">
        <v>42812</v>
      </c>
      <c r="C11" s="89">
        <v>3</v>
      </c>
      <c r="D11" s="90" t="s">
        <v>820</v>
      </c>
      <c r="E11" s="90" t="s">
        <v>821</v>
      </c>
      <c r="F11" s="91" t="s">
        <v>297</v>
      </c>
      <c r="G11" s="80"/>
      <c r="J11" t="s">
        <v>780</v>
      </c>
      <c r="K11">
        <v>1</v>
      </c>
    </row>
    <row r="12" spans="1:11" ht="17.25" thickBot="1" x14ac:dyDescent="0.3">
      <c r="A12" s="10" t="s">
        <v>140</v>
      </c>
      <c r="B12" s="4">
        <v>42857</v>
      </c>
      <c r="C12" s="29">
        <v>1</v>
      </c>
      <c r="D12" s="13" t="s">
        <v>89</v>
      </c>
      <c r="E12" s="7" t="s">
        <v>135</v>
      </c>
      <c r="F12" s="53" t="s">
        <v>297</v>
      </c>
      <c r="G12" s="10"/>
    </row>
    <row r="13" spans="1:11" ht="17.25" thickBot="1" x14ac:dyDescent="0.3">
      <c r="A13" s="10" t="s">
        <v>140</v>
      </c>
      <c r="B13" s="4">
        <v>42912</v>
      </c>
      <c r="C13" s="2">
        <v>4</v>
      </c>
      <c r="D13" s="5" t="s">
        <v>108</v>
      </c>
      <c r="E13" s="77" t="s">
        <v>1158</v>
      </c>
      <c r="F13" s="53" t="s">
        <v>309</v>
      </c>
      <c r="G13" s="10"/>
    </row>
    <row r="14" spans="1:11" ht="17.25" thickBot="1" x14ac:dyDescent="0.3">
      <c r="A14" s="10" t="s">
        <v>140</v>
      </c>
      <c r="B14" s="4">
        <v>42867</v>
      </c>
      <c r="C14" s="9">
        <v>1</v>
      </c>
      <c r="D14" s="5" t="s">
        <v>0</v>
      </c>
      <c r="E14" s="7" t="s">
        <v>6</v>
      </c>
      <c r="F14" s="53" t="s">
        <v>313</v>
      </c>
      <c r="G14" s="44" t="s">
        <v>125</v>
      </c>
    </row>
    <row r="15" spans="1:11" ht="17.25" thickBot="1" x14ac:dyDescent="0.3">
      <c r="A15" s="10" t="s">
        <v>140</v>
      </c>
      <c r="B15" s="4">
        <v>42881</v>
      </c>
      <c r="C15" s="2">
        <v>1</v>
      </c>
      <c r="D15" s="5" t="s">
        <v>0</v>
      </c>
      <c r="E15" s="5" t="s">
        <v>1139</v>
      </c>
      <c r="F15" s="53" t="s">
        <v>313</v>
      </c>
      <c r="G15" s="44" t="s">
        <v>125</v>
      </c>
    </row>
    <row r="16" spans="1:11" ht="17.25" thickBot="1" x14ac:dyDescent="0.3">
      <c r="A16" s="10" t="s">
        <v>9</v>
      </c>
      <c r="B16" s="16">
        <v>42881</v>
      </c>
      <c r="C16" s="2">
        <v>1</v>
      </c>
      <c r="D16" s="5" t="s">
        <v>0</v>
      </c>
      <c r="E16" s="5" t="s">
        <v>33</v>
      </c>
      <c r="F16" s="52" t="s">
        <v>313</v>
      </c>
      <c r="G16" s="44" t="s">
        <v>125</v>
      </c>
    </row>
    <row r="17" spans="1:7" ht="17.25" thickBot="1" x14ac:dyDescent="0.3">
      <c r="A17" s="10" t="s">
        <v>140</v>
      </c>
      <c r="B17" s="4">
        <v>42912</v>
      </c>
      <c r="C17" s="2">
        <v>4</v>
      </c>
      <c r="D17" s="5" t="s">
        <v>0</v>
      </c>
      <c r="E17" s="5" t="s">
        <v>33</v>
      </c>
      <c r="F17" s="53" t="s">
        <v>313</v>
      </c>
      <c r="G17" s="44" t="s">
        <v>125</v>
      </c>
    </row>
    <row r="18" spans="1:7" ht="17.25" thickBot="1" x14ac:dyDescent="0.3">
      <c r="A18" s="10" t="s">
        <v>9</v>
      </c>
      <c r="B18" s="16">
        <v>42912</v>
      </c>
      <c r="C18" s="2">
        <v>1</v>
      </c>
      <c r="D18" s="5" t="s">
        <v>0</v>
      </c>
      <c r="E18" s="5" t="s">
        <v>33</v>
      </c>
      <c r="F18" s="52" t="s">
        <v>313</v>
      </c>
      <c r="G18" s="44" t="s">
        <v>125</v>
      </c>
    </row>
    <row r="19" spans="1:7" ht="17.25" thickBot="1" x14ac:dyDescent="0.3">
      <c r="A19" s="34" t="s">
        <v>93</v>
      </c>
      <c r="B19" s="32">
        <v>42912</v>
      </c>
      <c r="C19" s="33">
        <v>1</v>
      </c>
      <c r="D19" s="33" t="s">
        <v>0</v>
      </c>
      <c r="E19" s="33" t="s">
        <v>33</v>
      </c>
      <c r="F19" s="53" t="s">
        <v>313</v>
      </c>
      <c r="G19" s="50" t="s">
        <v>353</v>
      </c>
    </row>
    <row r="20" spans="1:7" ht="17.25" thickBot="1" x14ac:dyDescent="0.3">
      <c r="A20" s="10" t="s">
        <v>140</v>
      </c>
      <c r="B20" s="4">
        <v>42867</v>
      </c>
      <c r="C20" s="2">
        <v>1</v>
      </c>
      <c r="D20" s="5" t="s">
        <v>108</v>
      </c>
      <c r="E20" s="5" t="s">
        <v>32</v>
      </c>
      <c r="F20" s="53" t="s">
        <v>309</v>
      </c>
      <c r="G20" s="6" t="s">
        <v>322</v>
      </c>
    </row>
    <row r="21" spans="1:7" ht="17.25" thickBot="1" x14ac:dyDescent="0.3">
      <c r="A21" s="80" t="s">
        <v>701</v>
      </c>
      <c r="B21" s="86">
        <v>42812</v>
      </c>
      <c r="C21" s="87">
        <v>4</v>
      </c>
      <c r="D21" s="88" t="s">
        <v>702</v>
      </c>
      <c r="E21" s="88" t="s">
        <v>704</v>
      </c>
      <c r="F21" s="84" t="s">
        <v>299</v>
      </c>
      <c r="G21" s="80"/>
    </row>
    <row r="22" spans="1:7" ht="17.25" thickBot="1" x14ac:dyDescent="0.3">
      <c r="A22" s="10" t="s">
        <v>140</v>
      </c>
      <c r="B22" s="4">
        <v>42894</v>
      </c>
      <c r="C22" s="2">
        <v>1</v>
      </c>
      <c r="D22" s="5" t="s">
        <v>117</v>
      </c>
      <c r="E22" s="5" t="s">
        <v>63</v>
      </c>
      <c r="F22" s="54" t="s">
        <v>311</v>
      </c>
      <c r="G22" s="44" t="s">
        <v>133</v>
      </c>
    </row>
    <row r="23" spans="1:7" ht="17.25" thickBot="1" x14ac:dyDescent="0.3">
      <c r="A23" s="10" t="s">
        <v>140</v>
      </c>
      <c r="B23" s="4">
        <v>42857</v>
      </c>
      <c r="C23" s="2">
        <v>1</v>
      </c>
      <c r="D23" s="5" t="s">
        <v>117</v>
      </c>
      <c r="E23" s="5" t="s">
        <v>28</v>
      </c>
      <c r="F23" s="54" t="s">
        <v>311</v>
      </c>
      <c r="G23" s="44" t="s">
        <v>124</v>
      </c>
    </row>
    <row r="24" spans="1:7" ht="17.25" thickBot="1" x14ac:dyDescent="0.3">
      <c r="A24" s="80" t="s">
        <v>701</v>
      </c>
      <c r="B24" s="86">
        <v>42812</v>
      </c>
      <c r="C24" s="89">
        <v>3</v>
      </c>
      <c r="D24" s="90" t="s">
        <v>814</v>
      </c>
      <c r="E24" s="90" t="s">
        <v>815</v>
      </c>
      <c r="F24" s="84" t="s">
        <v>297</v>
      </c>
      <c r="G24" s="80" t="s">
        <v>816</v>
      </c>
    </row>
    <row r="25" spans="1:7" ht="17.25" thickBot="1" x14ac:dyDescent="0.3">
      <c r="A25" s="80" t="s">
        <v>817</v>
      </c>
      <c r="B25" s="96">
        <v>42812</v>
      </c>
      <c r="C25" s="89">
        <v>2</v>
      </c>
      <c r="D25" s="97" t="s">
        <v>335</v>
      </c>
      <c r="E25" s="90" t="s">
        <v>818</v>
      </c>
      <c r="F25" s="91" t="s">
        <v>297</v>
      </c>
      <c r="G25" s="80" t="s">
        <v>819</v>
      </c>
    </row>
    <row r="26" spans="1:7" ht="17.25" thickBot="1" x14ac:dyDescent="0.3">
      <c r="A26" s="34" t="s">
        <v>93</v>
      </c>
      <c r="B26" s="32">
        <v>42857</v>
      </c>
      <c r="C26" s="37">
        <v>1</v>
      </c>
      <c r="D26" s="37" t="s">
        <v>89</v>
      </c>
      <c r="E26" s="37" t="s">
        <v>90</v>
      </c>
      <c r="F26" s="53" t="s">
        <v>297</v>
      </c>
      <c r="G26" s="44" t="s">
        <v>134</v>
      </c>
    </row>
    <row r="27" spans="1:7" ht="17.25" thickBot="1" x14ac:dyDescent="0.3">
      <c r="A27" s="34" t="s">
        <v>93</v>
      </c>
      <c r="B27" s="32">
        <v>42894</v>
      </c>
      <c r="C27" s="37">
        <v>1</v>
      </c>
      <c r="D27" s="37" t="s">
        <v>89</v>
      </c>
      <c r="E27" s="37" t="s">
        <v>90</v>
      </c>
      <c r="F27" s="53" t="s">
        <v>297</v>
      </c>
      <c r="G27" s="44" t="s">
        <v>134</v>
      </c>
    </row>
    <row r="28" spans="1:7" ht="17.25" thickBot="1" x14ac:dyDescent="0.3">
      <c r="A28" s="34" t="s">
        <v>140</v>
      </c>
      <c r="B28" s="19">
        <v>42825</v>
      </c>
      <c r="C28" s="9">
        <v>1</v>
      </c>
      <c r="D28" s="37" t="s">
        <v>8</v>
      </c>
      <c r="E28" s="36" t="s">
        <v>52</v>
      </c>
      <c r="F28" s="53" t="s">
        <v>297</v>
      </c>
      <c r="G28" s="10" t="s">
        <v>328</v>
      </c>
    </row>
    <row r="29" spans="1:7" ht="17.25" thickBot="1" x14ac:dyDescent="0.3">
      <c r="A29" s="10" t="s">
        <v>9</v>
      </c>
      <c r="B29" s="47">
        <v>42825</v>
      </c>
      <c r="C29" s="48">
        <v>1</v>
      </c>
      <c r="D29" s="13" t="s">
        <v>8</v>
      </c>
      <c r="E29" s="7" t="s">
        <v>102</v>
      </c>
      <c r="F29" s="55" t="s">
        <v>297</v>
      </c>
      <c r="G29" s="10" t="s">
        <v>328</v>
      </c>
    </row>
    <row r="30" spans="1:7" ht="17.25" thickBot="1" x14ac:dyDescent="0.3">
      <c r="A30" s="10" t="s">
        <v>140</v>
      </c>
      <c r="B30" s="19">
        <v>42842</v>
      </c>
      <c r="C30" s="9">
        <v>1</v>
      </c>
      <c r="D30" s="13" t="s">
        <v>8</v>
      </c>
      <c r="E30" s="7" t="s">
        <v>52</v>
      </c>
      <c r="F30" s="53" t="s">
        <v>297</v>
      </c>
      <c r="G30" s="10" t="s">
        <v>328</v>
      </c>
    </row>
    <row r="31" spans="1:7" ht="17.25" thickBot="1" x14ac:dyDescent="0.3">
      <c r="A31" s="34" t="s">
        <v>93</v>
      </c>
      <c r="B31" s="35">
        <v>42842</v>
      </c>
      <c r="C31" s="36">
        <v>1</v>
      </c>
      <c r="D31" s="37" t="s">
        <v>8</v>
      </c>
      <c r="E31" s="36" t="s">
        <v>102</v>
      </c>
      <c r="F31" s="53" t="s">
        <v>297</v>
      </c>
      <c r="G31" s="10" t="s">
        <v>328</v>
      </c>
    </row>
    <row r="32" spans="1:7" ht="17.25" thickBot="1" x14ac:dyDescent="0.3">
      <c r="A32" s="10" t="s">
        <v>140</v>
      </c>
      <c r="B32" s="4">
        <v>42857</v>
      </c>
      <c r="C32" s="9">
        <v>1</v>
      </c>
      <c r="D32" s="13" t="s">
        <v>8</v>
      </c>
      <c r="E32" s="7" t="s">
        <v>52</v>
      </c>
      <c r="F32" s="53" t="s">
        <v>297</v>
      </c>
      <c r="G32" s="10" t="s">
        <v>328</v>
      </c>
    </row>
    <row r="33" spans="1:19" ht="17.25" thickBot="1" x14ac:dyDescent="0.3">
      <c r="A33" s="34" t="s">
        <v>93</v>
      </c>
      <c r="B33" s="35">
        <v>42857</v>
      </c>
      <c r="C33" s="36">
        <v>1</v>
      </c>
      <c r="D33" s="37" t="s">
        <v>8</v>
      </c>
      <c r="E33" s="36" t="s">
        <v>102</v>
      </c>
      <c r="F33" s="53" t="s">
        <v>297</v>
      </c>
      <c r="G33" s="10" t="s">
        <v>328</v>
      </c>
    </row>
    <row r="34" spans="1:19" ht="17.25" thickBot="1" x14ac:dyDescent="0.3">
      <c r="A34" s="34" t="s">
        <v>93</v>
      </c>
      <c r="B34" s="32">
        <v>42867</v>
      </c>
      <c r="C34" s="33">
        <v>2</v>
      </c>
      <c r="D34" s="33" t="s">
        <v>0</v>
      </c>
      <c r="E34" s="33" t="s">
        <v>37</v>
      </c>
      <c r="F34" s="53" t="s">
        <v>297</v>
      </c>
      <c r="G34" s="10" t="s">
        <v>328</v>
      </c>
      <c r="I34" t="s">
        <v>419</v>
      </c>
      <c r="J34">
        <v>2</v>
      </c>
      <c r="N34" s="67" t="s">
        <v>517</v>
      </c>
      <c r="O34" s="67"/>
      <c r="P34" s="67">
        <f>SUM(S39:S98)</f>
        <v>-2.3979429856528651</v>
      </c>
    </row>
    <row r="35" spans="1:19" ht="17.25" thickBot="1" x14ac:dyDescent="0.3">
      <c r="A35" s="80" t="s">
        <v>701</v>
      </c>
      <c r="B35" s="86">
        <v>42812</v>
      </c>
      <c r="C35" s="87">
        <v>1</v>
      </c>
      <c r="D35" s="88" t="s">
        <v>702</v>
      </c>
      <c r="E35" s="88" t="s">
        <v>824</v>
      </c>
      <c r="F35" s="84" t="s">
        <v>297</v>
      </c>
      <c r="G35" s="80" t="s">
        <v>328</v>
      </c>
      <c r="I35" t="s">
        <v>603</v>
      </c>
      <c r="J35">
        <v>1</v>
      </c>
      <c r="N35" s="67" t="s">
        <v>512</v>
      </c>
      <c r="O35" s="67"/>
      <c r="P35" s="67">
        <f>P34*(-1)</f>
        <v>2.3979429856528651</v>
      </c>
    </row>
    <row r="36" spans="1:19" ht="17.25" thickBot="1" x14ac:dyDescent="0.3">
      <c r="A36" s="10" t="s">
        <v>140</v>
      </c>
      <c r="B36" s="4">
        <v>42857</v>
      </c>
      <c r="C36" s="29">
        <v>2</v>
      </c>
      <c r="D36" s="13" t="s">
        <v>89</v>
      </c>
      <c r="E36" s="7" t="s">
        <v>136</v>
      </c>
      <c r="F36" s="53" t="s">
        <v>297</v>
      </c>
      <c r="G36" s="10" t="s">
        <v>92</v>
      </c>
      <c r="I36" t="s">
        <v>306</v>
      </c>
      <c r="J36">
        <v>1</v>
      </c>
      <c r="P36">
        <f>P35/LOG(60)</f>
        <v>1.3485596262609825</v>
      </c>
    </row>
    <row r="37" spans="1:19" ht="17.25" thickBot="1" x14ac:dyDescent="0.3">
      <c r="A37" s="10" t="s">
        <v>140</v>
      </c>
      <c r="B37" s="4">
        <v>42857</v>
      </c>
      <c r="C37" s="29">
        <v>1</v>
      </c>
      <c r="D37" s="13" t="s">
        <v>89</v>
      </c>
      <c r="E37" s="7" t="s">
        <v>136</v>
      </c>
      <c r="F37" s="53" t="s">
        <v>297</v>
      </c>
      <c r="G37" s="10" t="s">
        <v>137</v>
      </c>
      <c r="I37" t="s">
        <v>403</v>
      </c>
      <c r="J37">
        <v>2</v>
      </c>
      <c r="O37" s="67" t="s">
        <v>519</v>
      </c>
      <c r="P37" s="67"/>
      <c r="Q37" s="67"/>
      <c r="R37" s="67"/>
      <c r="S37" s="67"/>
    </row>
    <row r="38" spans="1:19" ht="17.25" thickBot="1" x14ac:dyDescent="0.3">
      <c r="A38" s="10" t="s">
        <v>140</v>
      </c>
      <c r="B38" s="4">
        <v>42857</v>
      </c>
      <c r="C38" s="29">
        <v>4</v>
      </c>
      <c r="D38" s="13" t="s">
        <v>89</v>
      </c>
      <c r="E38" s="7" t="s">
        <v>136</v>
      </c>
      <c r="F38" s="53" t="s">
        <v>297</v>
      </c>
      <c r="G38" s="10" t="s">
        <v>138</v>
      </c>
      <c r="I38" t="s">
        <v>467</v>
      </c>
      <c r="J38">
        <v>2</v>
      </c>
      <c r="O38" s="67" t="s">
        <v>506</v>
      </c>
      <c r="P38" s="67" t="s">
        <v>507</v>
      </c>
      <c r="Q38" s="67" t="s">
        <v>518</v>
      </c>
      <c r="R38" s="67" t="s">
        <v>509</v>
      </c>
      <c r="S38" s="67" t="s">
        <v>510</v>
      </c>
    </row>
    <row r="39" spans="1:19" ht="17.25" thickBot="1" x14ac:dyDescent="0.3">
      <c r="A39" s="10" t="s">
        <v>9</v>
      </c>
      <c r="B39" s="17">
        <v>42857</v>
      </c>
      <c r="C39" s="29">
        <v>2</v>
      </c>
      <c r="D39" s="13" t="s">
        <v>89</v>
      </c>
      <c r="E39" s="13" t="s">
        <v>91</v>
      </c>
      <c r="F39" s="52" t="s">
        <v>297</v>
      </c>
      <c r="G39" s="10" t="s">
        <v>92</v>
      </c>
      <c r="I39" t="s">
        <v>422</v>
      </c>
      <c r="J39">
        <v>1</v>
      </c>
      <c r="O39" t="s">
        <v>419</v>
      </c>
      <c r="P39">
        <v>2</v>
      </c>
      <c r="Q39" s="67">
        <f>P39/1208</f>
        <v>1.6556291390728477E-3</v>
      </c>
      <c r="R39" s="67">
        <f>LN(Q39)</f>
        <v>-6.4035741979348151</v>
      </c>
      <c r="S39" s="67">
        <f>Q39*R39</f>
        <v>-1.0601944036315919E-2</v>
      </c>
    </row>
    <row r="40" spans="1:19" ht="17.25" thickBot="1" x14ac:dyDescent="0.3">
      <c r="A40" s="10" t="s">
        <v>9</v>
      </c>
      <c r="B40" s="17">
        <v>42857</v>
      </c>
      <c r="C40" s="29">
        <v>2</v>
      </c>
      <c r="D40" s="13" t="s">
        <v>89</v>
      </c>
      <c r="E40" s="13" t="s">
        <v>91</v>
      </c>
      <c r="F40" s="52" t="s">
        <v>297</v>
      </c>
      <c r="G40" s="10" t="s">
        <v>138</v>
      </c>
      <c r="I40" t="s">
        <v>379</v>
      </c>
      <c r="J40">
        <v>1</v>
      </c>
      <c r="O40" t="s">
        <v>603</v>
      </c>
      <c r="P40">
        <v>1</v>
      </c>
      <c r="Q40" s="67">
        <f t="shared" ref="Q40:Q98" si="0">P40/1208</f>
        <v>8.2781456953642384E-4</v>
      </c>
      <c r="R40" s="67">
        <f t="shared" ref="R40:R98" si="1">LN(Q40)</f>
        <v>-7.0967213784947605</v>
      </c>
      <c r="S40" s="67">
        <f t="shared" ref="S40:S98" si="2">Q40*R40</f>
        <v>-5.8747693530585765E-3</v>
      </c>
    </row>
    <row r="41" spans="1:19" ht="17.25" thickBot="1" x14ac:dyDescent="0.3">
      <c r="A41" s="34" t="s">
        <v>93</v>
      </c>
      <c r="B41" s="32">
        <v>42857</v>
      </c>
      <c r="C41" s="37">
        <v>1</v>
      </c>
      <c r="D41" s="37" t="s">
        <v>89</v>
      </c>
      <c r="E41" s="37" t="s">
        <v>91</v>
      </c>
      <c r="F41" s="53" t="s">
        <v>297</v>
      </c>
      <c r="G41" s="34" t="s">
        <v>92</v>
      </c>
      <c r="I41" t="s">
        <v>582</v>
      </c>
      <c r="J41">
        <v>8</v>
      </c>
      <c r="O41" t="s">
        <v>306</v>
      </c>
      <c r="P41">
        <v>1</v>
      </c>
      <c r="Q41" s="67">
        <f t="shared" si="0"/>
        <v>8.2781456953642384E-4</v>
      </c>
      <c r="R41" s="67">
        <f t="shared" si="1"/>
        <v>-7.0967213784947605</v>
      </c>
      <c r="S41" s="67">
        <f t="shared" si="2"/>
        <v>-5.8747693530585765E-3</v>
      </c>
    </row>
    <row r="42" spans="1:19" ht="17.25" thickBot="1" x14ac:dyDescent="0.3">
      <c r="A42" s="10" t="s">
        <v>140</v>
      </c>
      <c r="B42" s="4">
        <v>42867</v>
      </c>
      <c r="C42" s="29">
        <v>1</v>
      </c>
      <c r="D42" s="13" t="s">
        <v>89</v>
      </c>
      <c r="E42" s="7" t="s">
        <v>136</v>
      </c>
      <c r="F42" s="53" t="s">
        <v>297</v>
      </c>
      <c r="G42" s="10" t="s">
        <v>92</v>
      </c>
      <c r="I42" t="s">
        <v>583</v>
      </c>
      <c r="J42">
        <v>2</v>
      </c>
      <c r="O42" t="s">
        <v>403</v>
      </c>
      <c r="P42">
        <v>2</v>
      </c>
      <c r="Q42" s="67">
        <f t="shared" si="0"/>
        <v>1.6556291390728477E-3</v>
      </c>
      <c r="R42" s="67">
        <f t="shared" si="1"/>
        <v>-6.4035741979348151</v>
      </c>
      <c r="S42" s="67">
        <f t="shared" si="2"/>
        <v>-1.0601944036315919E-2</v>
      </c>
    </row>
    <row r="43" spans="1:19" ht="17.25" thickBot="1" x14ac:dyDescent="0.3">
      <c r="A43" s="10" t="s">
        <v>140</v>
      </c>
      <c r="B43" s="4">
        <v>42867</v>
      </c>
      <c r="C43" s="29">
        <v>1</v>
      </c>
      <c r="D43" s="13" t="s">
        <v>89</v>
      </c>
      <c r="E43" s="7" t="s">
        <v>136</v>
      </c>
      <c r="F43" s="53" t="s">
        <v>297</v>
      </c>
      <c r="G43" s="10" t="s">
        <v>137</v>
      </c>
      <c r="I43" t="s">
        <v>428</v>
      </c>
      <c r="J43">
        <v>5</v>
      </c>
      <c r="O43" t="s">
        <v>467</v>
      </c>
      <c r="P43">
        <v>2</v>
      </c>
      <c r="Q43" s="67">
        <f t="shared" si="0"/>
        <v>1.6556291390728477E-3</v>
      </c>
      <c r="R43" s="67">
        <f t="shared" si="1"/>
        <v>-6.4035741979348151</v>
      </c>
      <c r="S43" s="67">
        <f t="shared" si="2"/>
        <v>-1.0601944036315919E-2</v>
      </c>
    </row>
    <row r="44" spans="1:19" ht="17.25" thickBot="1" x14ac:dyDescent="0.3">
      <c r="A44" s="10" t="s">
        <v>140</v>
      </c>
      <c r="B44" s="4">
        <v>42867</v>
      </c>
      <c r="C44" s="29">
        <v>1</v>
      </c>
      <c r="D44" s="13" t="s">
        <v>89</v>
      </c>
      <c r="E44" s="7" t="s">
        <v>136</v>
      </c>
      <c r="F44" s="53" t="s">
        <v>297</v>
      </c>
      <c r="G44" s="10" t="s">
        <v>138</v>
      </c>
      <c r="I44" t="s">
        <v>633</v>
      </c>
      <c r="J44">
        <v>2</v>
      </c>
      <c r="O44" t="s">
        <v>422</v>
      </c>
      <c r="P44">
        <v>1</v>
      </c>
      <c r="Q44" s="67">
        <f t="shared" si="0"/>
        <v>8.2781456953642384E-4</v>
      </c>
      <c r="R44" s="67">
        <f t="shared" si="1"/>
        <v>-7.0967213784947605</v>
      </c>
      <c r="S44" s="67">
        <f t="shared" si="2"/>
        <v>-5.8747693530585765E-3</v>
      </c>
    </row>
    <row r="45" spans="1:19" ht="17.25" thickBot="1" x14ac:dyDescent="0.3">
      <c r="A45" s="10" t="s">
        <v>140</v>
      </c>
      <c r="B45" s="4">
        <v>42867</v>
      </c>
      <c r="C45" s="29">
        <v>1</v>
      </c>
      <c r="D45" s="13" t="s">
        <v>89</v>
      </c>
      <c r="E45" s="7" t="s">
        <v>136</v>
      </c>
      <c r="F45" s="53" t="s">
        <v>297</v>
      </c>
      <c r="G45" s="10"/>
      <c r="I45" t="s">
        <v>690</v>
      </c>
      <c r="J45">
        <v>31</v>
      </c>
      <c r="O45" t="s">
        <v>379</v>
      </c>
      <c r="P45">
        <v>1</v>
      </c>
      <c r="Q45" s="67">
        <f t="shared" si="0"/>
        <v>8.2781456953642384E-4</v>
      </c>
      <c r="R45" s="67">
        <f t="shared" si="1"/>
        <v>-7.0967213784947605</v>
      </c>
      <c r="S45" s="67">
        <f t="shared" si="2"/>
        <v>-5.8747693530585765E-3</v>
      </c>
    </row>
    <row r="46" spans="1:19" ht="17.25" thickBot="1" x14ac:dyDescent="0.3">
      <c r="A46" s="10" t="s">
        <v>9</v>
      </c>
      <c r="B46" s="16">
        <v>42867</v>
      </c>
      <c r="C46" s="29">
        <v>2</v>
      </c>
      <c r="D46" s="13" t="s">
        <v>89</v>
      </c>
      <c r="E46" s="13" t="s">
        <v>91</v>
      </c>
      <c r="F46" s="52" t="s">
        <v>297</v>
      </c>
      <c r="G46" s="10" t="s">
        <v>92</v>
      </c>
      <c r="I46" t="s">
        <v>622</v>
      </c>
      <c r="J46">
        <v>13</v>
      </c>
      <c r="O46" t="s">
        <v>582</v>
      </c>
      <c r="P46">
        <v>8</v>
      </c>
      <c r="Q46" s="67">
        <f t="shared" si="0"/>
        <v>6.6225165562913907E-3</v>
      </c>
      <c r="R46" s="67">
        <f t="shared" si="1"/>
        <v>-5.0172798368149243</v>
      </c>
      <c r="S46" s="67">
        <f t="shared" si="2"/>
        <v>-3.3227018786853801E-2</v>
      </c>
    </row>
    <row r="47" spans="1:19" ht="17.25" thickBot="1" x14ac:dyDescent="0.3">
      <c r="A47" s="10" t="s">
        <v>9</v>
      </c>
      <c r="B47" s="16">
        <v>42867</v>
      </c>
      <c r="C47" s="29">
        <v>3</v>
      </c>
      <c r="D47" s="13" t="s">
        <v>89</v>
      </c>
      <c r="E47" s="13" t="s">
        <v>91</v>
      </c>
      <c r="F47" s="52" t="s">
        <v>297</v>
      </c>
      <c r="G47" s="10" t="s">
        <v>138</v>
      </c>
      <c r="I47" t="s">
        <v>497</v>
      </c>
      <c r="J47">
        <v>1</v>
      </c>
      <c r="O47" t="s">
        <v>583</v>
      </c>
      <c r="P47">
        <v>2</v>
      </c>
      <c r="Q47" s="67">
        <f t="shared" si="0"/>
        <v>1.6556291390728477E-3</v>
      </c>
      <c r="R47" s="67">
        <f t="shared" si="1"/>
        <v>-6.4035741979348151</v>
      </c>
      <c r="S47" s="67">
        <f t="shared" si="2"/>
        <v>-1.0601944036315919E-2</v>
      </c>
    </row>
    <row r="48" spans="1:19" ht="17.25" thickBot="1" x14ac:dyDescent="0.3">
      <c r="A48" s="10" t="s">
        <v>9</v>
      </c>
      <c r="B48" s="16">
        <v>42867</v>
      </c>
      <c r="C48" s="29">
        <v>2</v>
      </c>
      <c r="D48" s="13" t="s">
        <v>89</v>
      </c>
      <c r="E48" s="13" t="s">
        <v>91</v>
      </c>
      <c r="F48" s="52" t="s">
        <v>297</v>
      </c>
      <c r="G48" s="10" t="s">
        <v>139</v>
      </c>
      <c r="I48" t="s">
        <v>691</v>
      </c>
      <c r="J48">
        <v>254</v>
      </c>
      <c r="O48" t="s">
        <v>428</v>
      </c>
      <c r="P48">
        <v>5</v>
      </c>
      <c r="Q48" s="67">
        <f t="shared" si="0"/>
        <v>4.1390728476821195E-3</v>
      </c>
      <c r="R48" s="67">
        <f t="shared" si="1"/>
        <v>-5.48728346606066</v>
      </c>
      <c r="S48" s="67">
        <f t="shared" si="2"/>
        <v>-2.2712266001906706E-2</v>
      </c>
    </row>
    <row r="49" spans="1:19" ht="17.25" thickBot="1" x14ac:dyDescent="0.3">
      <c r="A49" s="10" t="s">
        <v>140</v>
      </c>
      <c r="B49" s="4">
        <v>42881</v>
      </c>
      <c r="C49" s="29">
        <v>2</v>
      </c>
      <c r="D49" s="13" t="s">
        <v>89</v>
      </c>
      <c r="E49" s="7" t="s">
        <v>136</v>
      </c>
      <c r="F49" s="53" t="s">
        <v>297</v>
      </c>
      <c r="G49" s="10" t="s">
        <v>138</v>
      </c>
      <c r="I49" t="s">
        <v>386</v>
      </c>
      <c r="J49">
        <v>4</v>
      </c>
      <c r="O49" t="s">
        <v>633</v>
      </c>
      <c r="P49">
        <v>2</v>
      </c>
      <c r="Q49" s="67">
        <f t="shared" si="0"/>
        <v>1.6556291390728477E-3</v>
      </c>
      <c r="R49" s="67">
        <f t="shared" si="1"/>
        <v>-6.4035741979348151</v>
      </c>
      <c r="S49" s="67">
        <f t="shared" si="2"/>
        <v>-1.0601944036315919E-2</v>
      </c>
    </row>
    <row r="50" spans="1:19" ht="17.25" thickBot="1" x14ac:dyDescent="0.3">
      <c r="A50" s="10" t="s">
        <v>140</v>
      </c>
      <c r="B50" s="4">
        <v>42894</v>
      </c>
      <c r="C50" s="29">
        <v>1</v>
      </c>
      <c r="D50" s="13" t="s">
        <v>89</v>
      </c>
      <c r="E50" s="7" t="s">
        <v>136</v>
      </c>
      <c r="F50" s="53" t="s">
        <v>297</v>
      </c>
      <c r="G50" s="10" t="s">
        <v>139</v>
      </c>
      <c r="I50" t="s">
        <v>626</v>
      </c>
      <c r="J50">
        <v>2</v>
      </c>
      <c r="O50" t="s">
        <v>690</v>
      </c>
      <c r="P50">
        <v>31</v>
      </c>
      <c r="Q50" s="67">
        <f t="shared" si="0"/>
        <v>2.5662251655629138E-2</v>
      </c>
      <c r="R50" s="67">
        <f t="shared" si="1"/>
        <v>-3.6627341740096142</v>
      </c>
      <c r="S50" s="67">
        <f t="shared" si="2"/>
        <v>-9.3994006121107643E-2</v>
      </c>
    </row>
    <row r="51" spans="1:19" ht="17.25" thickBot="1" x14ac:dyDescent="0.3">
      <c r="A51" s="10" t="s">
        <v>9</v>
      </c>
      <c r="B51" s="17">
        <v>42857</v>
      </c>
      <c r="C51" s="29">
        <v>1</v>
      </c>
      <c r="D51" s="13" t="s">
        <v>89</v>
      </c>
      <c r="E51" s="13" t="s">
        <v>196</v>
      </c>
      <c r="F51" s="52" t="s">
        <v>297</v>
      </c>
      <c r="G51" s="10"/>
      <c r="I51" t="s">
        <v>468</v>
      </c>
      <c r="J51">
        <v>1</v>
      </c>
      <c r="O51" t="s">
        <v>622</v>
      </c>
      <c r="P51">
        <v>13</v>
      </c>
      <c r="Q51" s="67">
        <f t="shared" si="0"/>
        <v>1.0761589403973509E-2</v>
      </c>
      <c r="R51" s="67">
        <f t="shared" si="1"/>
        <v>-4.5317720210332233</v>
      </c>
      <c r="S51" s="67">
        <f t="shared" si="2"/>
        <v>-4.8769069762774751E-2</v>
      </c>
    </row>
    <row r="52" spans="1:19" ht="17.25" thickBot="1" x14ac:dyDescent="0.3">
      <c r="A52" s="10" t="s">
        <v>9</v>
      </c>
      <c r="B52" s="16">
        <v>42842</v>
      </c>
      <c r="C52" s="2">
        <v>3</v>
      </c>
      <c r="D52" s="5" t="s">
        <v>115</v>
      </c>
      <c r="E52" s="5" t="s">
        <v>25</v>
      </c>
      <c r="F52" s="52" t="s">
        <v>307</v>
      </c>
      <c r="G52" s="44" t="s">
        <v>88</v>
      </c>
      <c r="I52" t="s">
        <v>566</v>
      </c>
      <c r="J52">
        <v>2</v>
      </c>
      <c r="O52" t="s">
        <v>497</v>
      </c>
      <c r="P52">
        <v>1</v>
      </c>
      <c r="Q52" s="67">
        <f t="shared" si="0"/>
        <v>8.2781456953642384E-4</v>
      </c>
      <c r="R52" s="67">
        <f t="shared" si="1"/>
        <v>-7.0967213784947605</v>
      </c>
      <c r="S52" s="67">
        <f t="shared" si="2"/>
        <v>-5.8747693530585765E-3</v>
      </c>
    </row>
    <row r="53" spans="1:19" ht="17.25" thickBot="1" x14ac:dyDescent="0.3">
      <c r="A53" s="10" t="s">
        <v>140</v>
      </c>
      <c r="B53" s="4">
        <v>42867</v>
      </c>
      <c r="C53" s="2">
        <v>7</v>
      </c>
      <c r="D53" s="5" t="s">
        <v>115</v>
      </c>
      <c r="E53" s="5" t="s">
        <v>25</v>
      </c>
      <c r="F53" s="53" t="s">
        <v>307</v>
      </c>
      <c r="G53" s="44" t="s">
        <v>128</v>
      </c>
      <c r="I53" t="s">
        <v>353</v>
      </c>
      <c r="J53">
        <v>9</v>
      </c>
      <c r="O53" t="s">
        <v>691</v>
      </c>
      <c r="P53">
        <v>254</v>
      </c>
      <c r="Q53" s="67">
        <f t="shared" si="0"/>
        <v>0.21026490066225165</v>
      </c>
      <c r="R53" s="67">
        <f t="shared" si="1"/>
        <v>-1.5593871114762237</v>
      </c>
      <c r="S53" s="67">
        <f t="shared" si="2"/>
        <v>-0.32788437608854371</v>
      </c>
    </row>
    <row r="54" spans="1:19" ht="17.25" thickBot="1" x14ac:dyDescent="0.3">
      <c r="A54" s="10" t="s">
        <v>140</v>
      </c>
      <c r="B54" s="4">
        <v>42867</v>
      </c>
      <c r="C54" s="2">
        <v>3</v>
      </c>
      <c r="D54" s="5" t="s">
        <v>115</v>
      </c>
      <c r="E54" s="5" t="s">
        <v>25</v>
      </c>
      <c r="F54" s="53" t="s">
        <v>307</v>
      </c>
      <c r="G54" s="44" t="s">
        <v>88</v>
      </c>
      <c r="I54" t="s">
        <v>393</v>
      </c>
      <c r="J54">
        <v>8</v>
      </c>
      <c r="O54" t="s">
        <v>386</v>
      </c>
      <c r="P54">
        <v>4</v>
      </c>
      <c r="Q54" s="67">
        <f t="shared" si="0"/>
        <v>3.3112582781456954E-3</v>
      </c>
      <c r="R54" s="67">
        <f t="shared" si="1"/>
        <v>-5.7104270173748697</v>
      </c>
      <c r="S54" s="67">
        <f t="shared" si="2"/>
        <v>-1.8908698733029371E-2</v>
      </c>
    </row>
    <row r="55" spans="1:19" ht="17.25" thickBot="1" x14ac:dyDescent="0.3">
      <c r="A55" s="10" t="s">
        <v>9</v>
      </c>
      <c r="B55" s="16">
        <v>42867</v>
      </c>
      <c r="C55" s="2">
        <v>3</v>
      </c>
      <c r="D55" s="5" t="s">
        <v>115</v>
      </c>
      <c r="E55" s="5" t="s">
        <v>25</v>
      </c>
      <c r="F55" s="52" t="s">
        <v>307</v>
      </c>
      <c r="G55" s="44" t="s">
        <v>88</v>
      </c>
      <c r="I55" t="s">
        <v>594</v>
      </c>
      <c r="J55">
        <v>1</v>
      </c>
      <c r="O55" t="s">
        <v>626</v>
      </c>
      <c r="P55">
        <v>2</v>
      </c>
      <c r="Q55" s="67">
        <f t="shared" si="0"/>
        <v>1.6556291390728477E-3</v>
      </c>
      <c r="R55" s="67">
        <f t="shared" si="1"/>
        <v>-6.4035741979348151</v>
      </c>
      <c r="S55" s="67">
        <f t="shared" si="2"/>
        <v>-1.0601944036315919E-2</v>
      </c>
    </row>
    <row r="56" spans="1:19" ht="17.25" thickBot="1" x14ac:dyDescent="0.3">
      <c r="A56" s="34" t="s">
        <v>93</v>
      </c>
      <c r="B56" s="32">
        <v>42867</v>
      </c>
      <c r="C56" s="2">
        <v>4</v>
      </c>
      <c r="D56" s="33" t="s">
        <v>115</v>
      </c>
      <c r="E56" s="33" t="s">
        <v>25</v>
      </c>
      <c r="F56" s="53" t="s">
        <v>307</v>
      </c>
      <c r="G56" s="41" t="s">
        <v>84</v>
      </c>
      <c r="I56" t="s">
        <v>601</v>
      </c>
      <c r="J56">
        <v>1</v>
      </c>
      <c r="O56" t="s">
        <v>468</v>
      </c>
      <c r="P56">
        <v>1</v>
      </c>
      <c r="Q56" s="67">
        <f t="shared" si="0"/>
        <v>8.2781456953642384E-4</v>
      </c>
      <c r="R56" s="67">
        <f t="shared" si="1"/>
        <v>-7.0967213784947605</v>
      </c>
      <c r="S56" s="67">
        <f t="shared" si="2"/>
        <v>-5.8747693530585765E-3</v>
      </c>
    </row>
    <row r="57" spans="1:19" ht="17.25" thickBot="1" x14ac:dyDescent="0.3">
      <c r="A57" s="10" t="s">
        <v>140</v>
      </c>
      <c r="B57" s="4">
        <v>42881</v>
      </c>
      <c r="C57" s="2">
        <v>1</v>
      </c>
      <c r="D57" s="5" t="s">
        <v>115</v>
      </c>
      <c r="E57" s="5" t="s">
        <v>25</v>
      </c>
      <c r="F57" s="53" t="s">
        <v>307</v>
      </c>
      <c r="G57" s="44" t="s">
        <v>128</v>
      </c>
      <c r="I57" t="s">
        <v>587</v>
      </c>
      <c r="J57">
        <v>2</v>
      </c>
      <c r="O57" t="s">
        <v>566</v>
      </c>
      <c r="P57">
        <v>2</v>
      </c>
      <c r="Q57" s="67">
        <f t="shared" si="0"/>
        <v>1.6556291390728477E-3</v>
      </c>
      <c r="R57" s="67">
        <f t="shared" si="1"/>
        <v>-6.4035741979348151</v>
      </c>
      <c r="S57" s="67">
        <f t="shared" si="2"/>
        <v>-1.0601944036315919E-2</v>
      </c>
    </row>
    <row r="58" spans="1:19" ht="17.25" thickBot="1" x14ac:dyDescent="0.3">
      <c r="A58" s="10" t="s">
        <v>140</v>
      </c>
      <c r="B58" s="4">
        <v>42881</v>
      </c>
      <c r="C58" s="2">
        <v>3</v>
      </c>
      <c r="D58" s="5" t="s">
        <v>115</v>
      </c>
      <c r="E58" s="5" t="s">
        <v>25</v>
      </c>
      <c r="F58" s="53" t="s">
        <v>307</v>
      </c>
      <c r="G58" s="44" t="s">
        <v>88</v>
      </c>
      <c r="I58" t="s">
        <v>490</v>
      </c>
      <c r="J58">
        <v>1</v>
      </c>
      <c r="O58" t="s">
        <v>353</v>
      </c>
      <c r="P58">
        <v>9</v>
      </c>
      <c r="Q58" s="67">
        <f t="shared" si="0"/>
        <v>7.4503311258278145E-3</v>
      </c>
      <c r="R58" s="67">
        <f t="shared" si="1"/>
        <v>-4.8994968011585405</v>
      </c>
      <c r="S58" s="67">
        <f t="shared" si="2"/>
        <v>-3.6502873518565286E-2</v>
      </c>
    </row>
    <row r="59" spans="1:19" ht="17.25" thickBot="1" x14ac:dyDescent="0.3">
      <c r="A59" s="10" t="s">
        <v>9</v>
      </c>
      <c r="B59" s="16">
        <v>42881</v>
      </c>
      <c r="C59" s="2">
        <v>1</v>
      </c>
      <c r="D59" s="5" t="s">
        <v>115</v>
      </c>
      <c r="E59" s="5" t="s">
        <v>25</v>
      </c>
      <c r="F59" s="52" t="s">
        <v>307</v>
      </c>
      <c r="G59" s="44" t="s">
        <v>86</v>
      </c>
      <c r="I59" t="s">
        <v>462</v>
      </c>
      <c r="J59">
        <v>1</v>
      </c>
      <c r="O59" t="s">
        <v>393</v>
      </c>
      <c r="P59">
        <v>8</v>
      </c>
      <c r="Q59" s="67">
        <f t="shared" si="0"/>
        <v>6.6225165562913907E-3</v>
      </c>
      <c r="R59" s="67">
        <f t="shared" si="1"/>
        <v>-5.0172798368149243</v>
      </c>
      <c r="S59" s="67">
        <f t="shared" si="2"/>
        <v>-3.3227018786853801E-2</v>
      </c>
    </row>
    <row r="60" spans="1:19" ht="17.25" thickBot="1" x14ac:dyDescent="0.3">
      <c r="A60" s="10" t="s">
        <v>9</v>
      </c>
      <c r="B60" s="16">
        <v>42881</v>
      </c>
      <c r="C60" s="2">
        <v>3</v>
      </c>
      <c r="D60" s="5" t="s">
        <v>115</v>
      </c>
      <c r="E60" s="5" t="s">
        <v>25</v>
      </c>
      <c r="F60" s="52" t="s">
        <v>307</v>
      </c>
      <c r="G60" s="44" t="s">
        <v>88</v>
      </c>
      <c r="I60" t="s">
        <v>499</v>
      </c>
      <c r="J60">
        <v>1</v>
      </c>
      <c r="O60" t="s">
        <v>594</v>
      </c>
      <c r="P60">
        <v>1</v>
      </c>
      <c r="Q60" s="67">
        <f t="shared" si="0"/>
        <v>8.2781456953642384E-4</v>
      </c>
      <c r="R60" s="67">
        <f t="shared" si="1"/>
        <v>-7.0967213784947605</v>
      </c>
      <c r="S60" s="67">
        <f t="shared" si="2"/>
        <v>-5.8747693530585765E-3</v>
      </c>
    </row>
    <row r="61" spans="1:19" ht="17.25" thickBot="1" x14ac:dyDescent="0.3">
      <c r="A61" s="34" t="s">
        <v>93</v>
      </c>
      <c r="B61" s="32">
        <v>42881</v>
      </c>
      <c r="C61" s="2">
        <v>3</v>
      </c>
      <c r="D61" s="33" t="s">
        <v>115</v>
      </c>
      <c r="E61" s="33" t="s">
        <v>25</v>
      </c>
      <c r="F61" s="53" t="s">
        <v>307</v>
      </c>
      <c r="G61" s="41" t="s">
        <v>84</v>
      </c>
      <c r="I61" t="s">
        <v>387</v>
      </c>
      <c r="J61">
        <v>6</v>
      </c>
      <c r="O61" t="s">
        <v>601</v>
      </c>
      <c r="P61">
        <v>1</v>
      </c>
      <c r="Q61" s="67">
        <f t="shared" si="0"/>
        <v>8.2781456953642384E-4</v>
      </c>
      <c r="R61" s="67">
        <f t="shared" si="1"/>
        <v>-7.0967213784947605</v>
      </c>
      <c r="S61" s="67">
        <f t="shared" si="2"/>
        <v>-5.8747693530585765E-3</v>
      </c>
    </row>
    <row r="62" spans="1:19" ht="17.25" thickBot="1" x14ac:dyDescent="0.3">
      <c r="A62" s="10" t="s">
        <v>140</v>
      </c>
      <c r="B62" s="4">
        <v>42894</v>
      </c>
      <c r="C62" s="2">
        <v>12</v>
      </c>
      <c r="D62" s="5" t="s">
        <v>115</v>
      </c>
      <c r="E62" s="5" t="s">
        <v>25</v>
      </c>
      <c r="F62" s="53" t="s">
        <v>307</v>
      </c>
      <c r="G62" s="44" t="s">
        <v>128</v>
      </c>
      <c r="I62" t="s">
        <v>442</v>
      </c>
      <c r="J62">
        <v>38</v>
      </c>
      <c r="O62" t="s">
        <v>587</v>
      </c>
      <c r="P62">
        <v>2</v>
      </c>
      <c r="Q62" s="67">
        <f t="shared" si="0"/>
        <v>1.6556291390728477E-3</v>
      </c>
      <c r="R62" s="67">
        <f t="shared" si="1"/>
        <v>-6.4035741979348151</v>
      </c>
      <c r="S62" s="67">
        <f t="shared" si="2"/>
        <v>-1.0601944036315919E-2</v>
      </c>
    </row>
    <row r="63" spans="1:19" ht="17.25" thickBot="1" x14ac:dyDescent="0.3">
      <c r="A63" s="10" t="s">
        <v>140</v>
      </c>
      <c r="B63" s="4">
        <v>42894</v>
      </c>
      <c r="C63" s="2">
        <v>26</v>
      </c>
      <c r="D63" s="5" t="s">
        <v>115</v>
      </c>
      <c r="E63" s="5" t="s">
        <v>25</v>
      </c>
      <c r="F63" s="53" t="s">
        <v>307</v>
      </c>
      <c r="G63" s="44" t="s">
        <v>88</v>
      </c>
      <c r="I63" t="s">
        <v>406</v>
      </c>
      <c r="J63">
        <v>4</v>
      </c>
      <c r="O63" t="s">
        <v>490</v>
      </c>
      <c r="P63">
        <v>1</v>
      </c>
      <c r="Q63" s="67">
        <f t="shared" si="0"/>
        <v>8.2781456953642384E-4</v>
      </c>
      <c r="R63" s="67">
        <f t="shared" si="1"/>
        <v>-7.0967213784947605</v>
      </c>
      <c r="S63" s="67">
        <f t="shared" si="2"/>
        <v>-5.8747693530585765E-3</v>
      </c>
    </row>
    <row r="64" spans="1:19" ht="17.25" thickBot="1" x14ac:dyDescent="0.3">
      <c r="A64" s="10" t="s">
        <v>9</v>
      </c>
      <c r="B64" s="16">
        <v>42894</v>
      </c>
      <c r="C64" s="2">
        <v>26</v>
      </c>
      <c r="D64" s="5" t="s">
        <v>115</v>
      </c>
      <c r="E64" s="5" t="s">
        <v>25</v>
      </c>
      <c r="F64" s="52" t="s">
        <v>307</v>
      </c>
      <c r="G64" s="44" t="s">
        <v>84</v>
      </c>
      <c r="I64" t="s">
        <v>407</v>
      </c>
      <c r="J64">
        <v>2</v>
      </c>
      <c r="O64" t="s">
        <v>462</v>
      </c>
      <c r="P64">
        <v>1</v>
      </c>
      <c r="Q64" s="67">
        <f t="shared" si="0"/>
        <v>8.2781456953642384E-4</v>
      </c>
      <c r="R64" s="67">
        <f t="shared" si="1"/>
        <v>-7.0967213784947605</v>
      </c>
      <c r="S64" s="67">
        <f t="shared" si="2"/>
        <v>-5.8747693530585765E-3</v>
      </c>
    </row>
    <row r="65" spans="1:19" ht="17.25" thickBot="1" x14ac:dyDescent="0.3">
      <c r="A65" s="10" t="s">
        <v>9</v>
      </c>
      <c r="B65" s="16">
        <v>42894</v>
      </c>
      <c r="C65" s="8">
        <v>40</v>
      </c>
      <c r="D65" s="5" t="s">
        <v>115</v>
      </c>
      <c r="E65" s="23" t="s">
        <v>25</v>
      </c>
      <c r="F65" s="52" t="s">
        <v>307</v>
      </c>
      <c r="G65" s="44" t="s">
        <v>88</v>
      </c>
      <c r="I65" t="s">
        <v>480</v>
      </c>
      <c r="J65">
        <v>2</v>
      </c>
      <c r="O65" t="s">
        <v>499</v>
      </c>
      <c r="P65">
        <v>1</v>
      </c>
      <c r="Q65" s="67">
        <f t="shared" si="0"/>
        <v>8.2781456953642384E-4</v>
      </c>
      <c r="R65" s="67">
        <f t="shared" si="1"/>
        <v>-7.0967213784947605</v>
      </c>
      <c r="S65" s="67">
        <f t="shared" si="2"/>
        <v>-5.8747693530585765E-3</v>
      </c>
    </row>
    <row r="66" spans="1:19" ht="17.25" thickBot="1" x14ac:dyDescent="0.3">
      <c r="A66" s="34" t="s">
        <v>93</v>
      </c>
      <c r="B66" s="32">
        <v>42894</v>
      </c>
      <c r="C66" s="8">
        <v>12</v>
      </c>
      <c r="D66" s="33" t="s">
        <v>115</v>
      </c>
      <c r="E66" s="42" t="s">
        <v>25</v>
      </c>
      <c r="F66" s="53" t="s">
        <v>307</v>
      </c>
      <c r="G66" s="41" t="s">
        <v>86</v>
      </c>
      <c r="I66" t="s">
        <v>445</v>
      </c>
      <c r="J66">
        <v>80</v>
      </c>
      <c r="O66" t="s">
        <v>387</v>
      </c>
      <c r="P66">
        <v>6</v>
      </c>
      <c r="Q66" s="67">
        <f t="shared" si="0"/>
        <v>4.9668874172185433E-3</v>
      </c>
      <c r="R66" s="67">
        <f t="shared" si="1"/>
        <v>-5.3049619092667051</v>
      </c>
      <c r="S66" s="67">
        <f t="shared" si="2"/>
        <v>-2.6349148555960458E-2</v>
      </c>
    </row>
    <row r="67" spans="1:19" ht="17.25" thickBot="1" x14ac:dyDescent="0.3">
      <c r="A67" s="34" t="s">
        <v>93</v>
      </c>
      <c r="B67" s="32">
        <v>42894</v>
      </c>
      <c r="C67" s="8">
        <v>5</v>
      </c>
      <c r="D67" s="33" t="s">
        <v>115</v>
      </c>
      <c r="E67" s="42" t="s">
        <v>25</v>
      </c>
      <c r="F67" s="53" t="s">
        <v>307</v>
      </c>
      <c r="G67" s="41" t="s">
        <v>84</v>
      </c>
      <c r="I67" t="s">
        <v>471</v>
      </c>
      <c r="J67">
        <v>1</v>
      </c>
      <c r="O67" t="s">
        <v>442</v>
      </c>
      <c r="P67">
        <v>38</v>
      </c>
      <c r="Q67" s="67">
        <f t="shared" si="0"/>
        <v>3.1456953642384107E-2</v>
      </c>
      <c r="R67" s="67">
        <f t="shared" si="1"/>
        <v>-3.4591352187683744</v>
      </c>
      <c r="S67" s="67">
        <f t="shared" si="2"/>
        <v>-0.10881385621953496</v>
      </c>
    </row>
    <row r="68" spans="1:19" ht="17.25" thickBot="1" x14ac:dyDescent="0.3">
      <c r="A68" s="10" t="s">
        <v>140</v>
      </c>
      <c r="B68" s="4">
        <v>42912</v>
      </c>
      <c r="C68" s="8">
        <v>11</v>
      </c>
      <c r="D68" s="5" t="s">
        <v>115</v>
      </c>
      <c r="E68" s="24" t="s">
        <v>25</v>
      </c>
      <c r="F68" s="53" t="s">
        <v>307</v>
      </c>
      <c r="G68" s="44" t="s">
        <v>128</v>
      </c>
      <c r="I68" t="s">
        <v>483</v>
      </c>
      <c r="J68">
        <v>1</v>
      </c>
      <c r="O68" t="s">
        <v>406</v>
      </c>
      <c r="P68">
        <v>4</v>
      </c>
      <c r="Q68" s="67">
        <f t="shared" si="0"/>
        <v>3.3112582781456954E-3</v>
      </c>
      <c r="R68" s="67">
        <f t="shared" si="1"/>
        <v>-5.7104270173748697</v>
      </c>
      <c r="S68" s="67">
        <f t="shared" si="2"/>
        <v>-1.8908698733029371E-2</v>
      </c>
    </row>
    <row r="69" spans="1:19" ht="17.25" thickBot="1" x14ac:dyDescent="0.3">
      <c r="A69" s="10" t="s">
        <v>9</v>
      </c>
      <c r="B69" s="16">
        <v>42912</v>
      </c>
      <c r="C69" s="8">
        <v>10</v>
      </c>
      <c r="D69" s="5" t="s">
        <v>115</v>
      </c>
      <c r="E69" s="24" t="s">
        <v>25</v>
      </c>
      <c r="F69" s="52" t="s">
        <v>307</v>
      </c>
      <c r="G69" s="44" t="s">
        <v>88</v>
      </c>
      <c r="I69" t="s">
        <v>396</v>
      </c>
      <c r="J69">
        <v>112</v>
      </c>
      <c r="O69" t="s">
        <v>407</v>
      </c>
      <c r="P69">
        <v>2</v>
      </c>
      <c r="Q69" s="67">
        <f t="shared" si="0"/>
        <v>1.6556291390728477E-3</v>
      </c>
      <c r="R69" s="67">
        <f t="shared" si="1"/>
        <v>-6.4035741979348151</v>
      </c>
      <c r="S69" s="67">
        <f t="shared" si="2"/>
        <v>-1.0601944036315919E-2</v>
      </c>
    </row>
    <row r="70" spans="1:19" ht="17.25" thickBot="1" x14ac:dyDescent="0.3">
      <c r="A70" s="34" t="s">
        <v>93</v>
      </c>
      <c r="B70" s="32">
        <v>42912</v>
      </c>
      <c r="C70" s="8">
        <v>1</v>
      </c>
      <c r="D70" s="33" t="s">
        <v>115</v>
      </c>
      <c r="E70" s="42" t="s">
        <v>25</v>
      </c>
      <c r="F70" s="53" t="s">
        <v>307</v>
      </c>
      <c r="G70" s="41" t="s">
        <v>84</v>
      </c>
      <c r="I70" t="s">
        <v>385</v>
      </c>
      <c r="J70">
        <v>1</v>
      </c>
      <c r="O70" t="s">
        <v>480</v>
      </c>
      <c r="P70">
        <v>2</v>
      </c>
      <c r="Q70" s="67">
        <f t="shared" si="0"/>
        <v>1.6556291390728477E-3</v>
      </c>
      <c r="R70" s="67">
        <f t="shared" si="1"/>
        <v>-6.4035741979348151</v>
      </c>
      <c r="S70" s="67">
        <f t="shared" si="2"/>
        <v>-1.0601944036315919E-2</v>
      </c>
    </row>
    <row r="71" spans="1:19" ht="17.25" thickBot="1" x14ac:dyDescent="0.3">
      <c r="A71" s="34" t="s">
        <v>93</v>
      </c>
      <c r="B71" s="32">
        <v>42912</v>
      </c>
      <c r="C71" s="8">
        <v>3</v>
      </c>
      <c r="D71" s="33" t="s">
        <v>115</v>
      </c>
      <c r="E71" s="33" t="s">
        <v>25</v>
      </c>
      <c r="F71" s="53" t="s">
        <v>307</v>
      </c>
      <c r="G71" s="41" t="s">
        <v>88</v>
      </c>
      <c r="I71" t="s">
        <v>408</v>
      </c>
      <c r="J71">
        <v>22</v>
      </c>
      <c r="O71" t="s">
        <v>445</v>
      </c>
      <c r="P71">
        <v>80</v>
      </c>
      <c r="Q71" s="67">
        <f t="shared" si="0"/>
        <v>6.6225165562913912E-2</v>
      </c>
      <c r="R71" s="67">
        <f t="shared" si="1"/>
        <v>-2.7146947438208784</v>
      </c>
      <c r="S71" s="67">
        <f t="shared" si="2"/>
        <v>-0.17978110886230983</v>
      </c>
    </row>
    <row r="72" spans="1:19" x14ac:dyDescent="0.25">
      <c r="A72" s="80" t="s">
        <v>817</v>
      </c>
      <c r="B72" s="106">
        <v>42812</v>
      </c>
      <c r="C72" s="112">
        <v>2</v>
      </c>
      <c r="D72" s="113" t="s">
        <v>820</v>
      </c>
      <c r="E72" s="114" t="s">
        <v>822</v>
      </c>
      <c r="F72" s="91" t="s">
        <v>297</v>
      </c>
      <c r="G72" s="80"/>
      <c r="I72" t="s">
        <v>409</v>
      </c>
      <c r="J72">
        <v>21</v>
      </c>
      <c r="O72" t="s">
        <v>471</v>
      </c>
      <c r="P72">
        <v>1</v>
      </c>
      <c r="Q72" s="67">
        <f t="shared" si="0"/>
        <v>8.2781456953642384E-4</v>
      </c>
      <c r="R72" s="67">
        <f t="shared" si="1"/>
        <v>-7.0967213784947605</v>
      </c>
      <c r="S72" s="67">
        <f t="shared" si="2"/>
        <v>-5.8747693530585765E-3</v>
      </c>
    </row>
    <row r="73" spans="1:19" x14ac:dyDescent="0.25">
      <c r="A73" s="10" t="s">
        <v>9</v>
      </c>
      <c r="B73" s="18">
        <v>42894</v>
      </c>
      <c r="C73" s="26">
        <v>1</v>
      </c>
      <c r="D73" s="45" t="s">
        <v>89</v>
      </c>
      <c r="E73" s="25" t="s">
        <v>216</v>
      </c>
      <c r="F73" s="52" t="s">
        <v>297</v>
      </c>
      <c r="G73" s="10"/>
      <c r="I73" t="s">
        <v>591</v>
      </c>
      <c r="J73">
        <v>12</v>
      </c>
      <c r="O73" t="s">
        <v>483</v>
      </c>
      <c r="P73">
        <v>1</v>
      </c>
      <c r="Q73" s="67">
        <f t="shared" si="0"/>
        <v>8.2781456953642384E-4</v>
      </c>
      <c r="R73" s="67">
        <f t="shared" si="1"/>
        <v>-7.0967213784947605</v>
      </c>
      <c r="S73" s="67">
        <f t="shared" si="2"/>
        <v>-5.8747693530585765E-3</v>
      </c>
    </row>
    <row r="74" spans="1:19" x14ac:dyDescent="0.25">
      <c r="A74" s="34" t="s">
        <v>93</v>
      </c>
      <c r="B74" s="38">
        <v>42857</v>
      </c>
      <c r="C74" s="39">
        <v>1</v>
      </c>
      <c r="D74" s="42" t="s">
        <v>108</v>
      </c>
      <c r="E74" s="39" t="s">
        <v>62</v>
      </c>
      <c r="F74" s="53" t="s">
        <v>309</v>
      </c>
      <c r="G74" s="34"/>
      <c r="I74" t="s">
        <v>432</v>
      </c>
      <c r="J74">
        <v>1</v>
      </c>
      <c r="O74" t="s">
        <v>396</v>
      </c>
      <c r="P74">
        <v>112</v>
      </c>
      <c r="Q74" s="67">
        <f t="shared" si="0"/>
        <v>9.2715231788079472E-2</v>
      </c>
      <c r="R74" s="67">
        <f t="shared" si="1"/>
        <v>-2.3782225071996659</v>
      </c>
      <c r="S74" s="67">
        <f t="shared" si="2"/>
        <v>-0.22049745099864451</v>
      </c>
    </row>
    <row r="75" spans="1:19" x14ac:dyDescent="0.25">
      <c r="A75" s="10" t="s">
        <v>9</v>
      </c>
      <c r="B75" s="18">
        <v>42881</v>
      </c>
      <c r="C75" s="8">
        <v>1</v>
      </c>
      <c r="D75" s="24" t="s">
        <v>108</v>
      </c>
      <c r="E75" s="21" t="s">
        <v>1143</v>
      </c>
      <c r="F75" s="52" t="s">
        <v>309</v>
      </c>
      <c r="G75" s="10"/>
      <c r="I75" t="s">
        <v>488</v>
      </c>
      <c r="J75">
        <v>2</v>
      </c>
      <c r="O75" t="s">
        <v>385</v>
      </c>
      <c r="P75">
        <v>1</v>
      </c>
      <c r="Q75" s="67">
        <f t="shared" si="0"/>
        <v>8.2781456953642384E-4</v>
      </c>
      <c r="R75" s="67">
        <f t="shared" si="1"/>
        <v>-7.0967213784947605</v>
      </c>
      <c r="S75" s="67">
        <f t="shared" si="2"/>
        <v>-5.8747693530585765E-3</v>
      </c>
    </row>
    <row r="76" spans="1:19" x14ac:dyDescent="0.25">
      <c r="A76" s="10" t="s">
        <v>140</v>
      </c>
      <c r="B76" s="11">
        <v>42894</v>
      </c>
      <c r="C76" s="8">
        <v>1</v>
      </c>
      <c r="D76" s="24" t="s">
        <v>108</v>
      </c>
      <c r="E76" s="21" t="s">
        <v>62</v>
      </c>
      <c r="F76" s="53" t="s">
        <v>309</v>
      </c>
      <c r="G76" s="10"/>
      <c r="I76" t="s">
        <v>411</v>
      </c>
      <c r="J76">
        <v>1</v>
      </c>
      <c r="O76" t="s">
        <v>408</v>
      </c>
      <c r="P76">
        <v>22</v>
      </c>
      <c r="Q76" s="67">
        <f t="shared" si="0"/>
        <v>1.8211920529801324E-2</v>
      </c>
      <c r="R76" s="67">
        <f t="shared" si="1"/>
        <v>-4.0056789251364444</v>
      </c>
      <c r="S76" s="67">
        <f t="shared" si="2"/>
        <v>-7.295110625248491E-2</v>
      </c>
    </row>
    <row r="77" spans="1:19" ht="17.25" thickBot="1" x14ac:dyDescent="0.3">
      <c r="A77" s="10" t="s">
        <v>140</v>
      </c>
      <c r="B77" s="4">
        <v>42912</v>
      </c>
      <c r="C77" s="12">
        <v>1</v>
      </c>
      <c r="D77" s="24" t="s">
        <v>108</v>
      </c>
      <c r="E77" s="22" t="s">
        <v>62</v>
      </c>
      <c r="F77" s="53" t="s">
        <v>309</v>
      </c>
      <c r="G77" s="10"/>
      <c r="I77" t="s">
        <v>610</v>
      </c>
      <c r="J77">
        <v>3</v>
      </c>
      <c r="O77" t="s">
        <v>409</v>
      </c>
      <c r="P77">
        <v>21</v>
      </c>
      <c r="Q77" s="67">
        <f t="shared" si="0"/>
        <v>1.7384105960264899E-2</v>
      </c>
      <c r="R77" s="67">
        <f t="shared" si="1"/>
        <v>-4.052198940771337</v>
      </c>
      <c r="S77" s="67">
        <f t="shared" si="2"/>
        <v>-7.0443855758442114E-2</v>
      </c>
    </row>
    <row r="78" spans="1:19" x14ac:dyDescent="0.25">
      <c r="A78" s="10" t="s">
        <v>9</v>
      </c>
      <c r="B78" s="18">
        <v>42912</v>
      </c>
      <c r="C78" s="8">
        <v>2</v>
      </c>
      <c r="D78" s="24" t="s">
        <v>108</v>
      </c>
      <c r="E78" s="21" t="s">
        <v>62</v>
      </c>
      <c r="F78" s="52" t="s">
        <v>309</v>
      </c>
      <c r="G78" s="10"/>
      <c r="I78" t="s">
        <v>414</v>
      </c>
      <c r="J78">
        <v>1</v>
      </c>
      <c r="O78" t="s">
        <v>591</v>
      </c>
      <c r="P78">
        <v>12</v>
      </c>
      <c r="Q78" s="67">
        <f t="shared" si="0"/>
        <v>9.9337748344370865E-3</v>
      </c>
      <c r="R78" s="67">
        <f t="shared" si="1"/>
        <v>-4.6118147287067597</v>
      </c>
      <c r="S78" s="67">
        <f t="shared" si="2"/>
        <v>-4.5812729093113506E-2</v>
      </c>
    </row>
    <row r="79" spans="1:19" x14ac:dyDescent="0.25">
      <c r="A79" s="10" t="s">
        <v>140</v>
      </c>
      <c r="B79" s="11">
        <v>42881</v>
      </c>
      <c r="C79" s="8">
        <v>1</v>
      </c>
      <c r="D79" s="24" t="s">
        <v>0</v>
      </c>
      <c r="E79" s="21" t="s">
        <v>57</v>
      </c>
      <c r="F79" s="54" t="s">
        <v>299</v>
      </c>
      <c r="G79" s="10"/>
      <c r="I79" t="s">
        <v>382</v>
      </c>
      <c r="J79">
        <v>3</v>
      </c>
      <c r="O79" t="s">
        <v>432</v>
      </c>
      <c r="P79">
        <v>1</v>
      </c>
      <c r="Q79" s="67">
        <f t="shared" si="0"/>
        <v>8.2781456953642384E-4</v>
      </c>
      <c r="R79" s="67">
        <f t="shared" si="1"/>
        <v>-7.0967213784947605</v>
      </c>
      <c r="S79" s="67">
        <f t="shared" si="2"/>
        <v>-5.8747693530585765E-3</v>
      </c>
    </row>
    <row r="80" spans="1:19" x14ac:dyDescent="0.25">
      <c r="A80" s="10" t="s">
        <v>140</v>
      </c>
      <c r="B80" s="11">
        <v>42894</v>
      </c>
      <c r="C80" s="8">
        <v>1</v>
      </c>
      <c r="D80" s="24" t="s">
        <v>0</v>
      </c>
      <c r="E80" s="21" t="s">
        <v>57</v>
      </c>
      <c r="F80" s="54" t="s">
        <v>299</v>
      </c>
      <c r="G80" s="10"/>
      <c r="I80" t="s">
        <v>596</v>
      </c>
      <c r="J80">
        <v>3</v>
      </c>
      <c r="O80" t="s">
        <v>488</v>
      </c>
      <c r="P80">
        <v>2</v>
      </c>
      <c r="Q80" s="67">
        <f t="shared" si="0"/>
        <v>1.6556291390728477E-3</v>
      </c>
      <c r="R80" s="67">
        <f t="shared" si="1"/>
        <v>-6.4035741979348151</v>
      </c>
      <c r="S80" s="67">
        <f t="shared" si="2"/>
        <v>-1.0601944036315919E-2</v>
      </c>
    </row>
    <row r="81" spans="1:19" x14ac:dyDescent="0.25">
      <c r="A81" s="10" t="s">
        <v>9</v>
      </c>
      <c r="B81" s="18">
        <v>42894</v>
      </c>
      <c r="C81" s="8">
        <v>2</v>
      </c>
      <c r="D81" s="24" t="s">
        <v>0</v>
      </c>
      <c r="E81" s="21" t="s">
        <v>57</v>
      </c>
      <c r="F81" s="52" t="s">
        <v>299</v>
      </c>
      <c r="G81" s="10"/>
      <c r="I81" t="s">
        <v>415</v>
      </c>
      <c r="J81">
        <v>2</v>
      </c>
      <c r="O81" t="s">
        <v>411</v>
      </c>
      <c r="P81">
        <v>1</v>
      </c>
      <c r="Q81" s="67">
        <f t="shared" si="0"/>
        <v>8.2781456953642384E-4</v>
      </c>
      <c r="R81" s="67">
        <f t="shared" si="1"/>
        <v>-7.0967213784947605</v>
      </c>
      <c r="S81" s="67">
        <f t="shared" si="2"/>
        <v>-5.8747693530585765E-3</v>
      </c>
    </row>
    <row r="82" spans="1:19" ht="17.25" thickBot="1" x14ac:dyDescent="0.3">
      <c r="A82" s="80" t="s">
        <v>701</v>
      </c>
      <c r="B82" s="101">
        <v>42812</v>
      </c>
      <c r="C82" s="107">
        <v>1</v>
      </c>
      <c r="D82" s="100" t="s">
        <v>715</v>
      </c>
      <c r="E82" s="108" t="s">
        <v>716</v>
      </c>
      <c r="F82" s="84" t="s">
        <v>307</v>
      </c>
      <c r="G82" s="80"/>
      <c r="I82" t="s">
        <v>436</v>
      </c>
      <c r="J82">
        <v>7</v>
      </c>
      <c r="O82" t="s">
        <v>610</v>
      </c>
      <c r="P82">
        <v>3</v>
      </c>
      <c r="Q82" s="67">
        <f t="shared" si="0"/>
        <v>2.4834437086092716E-3</v>
      </c>
      <c r="R82" s="67">
        <f t="shared" si="1"/>
        <v>-5.9981090898266505</v>
      </c>
      <c r="S82" s="67">
        <f t="shared" si="2"/>
        <v>-1.4895966282682079E-2</v>
      </c>
    </row>
    <row r="83" spans="1:19" ht="17.25" thickBot="1" x14ac:dyDescent="0.3">
      <c r="A83" s="10" t="s">
        <v>140</v>
      </c>
      <c r="B83" s="70">
        <v>42842</v>
      </c>
      <c r="C83" s="57">
        <v>1</v>
      </c>
      <c r="D83" s="45" t="s">
        <v>8</v>
      </c>
      <c r="E83" s="58" t="s">
        <v>53</v>
      </c>
      <c r="F83" s="53" t="s">
        <v>309</v>
      </c>
      <c r="G83" s="10" t="s">
        <v>1106</v>
      </c>
      <c r="I83" t="s">
        <v>484</v>
      </c>
      <c r="J83">
        <v>2</v>
      </c>
      <c r="O83" t="s">
        <v>414</v>
      </c>
      <c r="P83">
        <v>1</v>
      </c>
      <c r="Q83" s="67">
        <f t="shared" si="0"/>
        <v>8.2781456953642384E-4</v>
      </c>
      <c r="R83" s="67">
        <f t="shared" si="1"/>
        <v>-7.0967213784947605</v>
      </c>
      <c r="S83" s="67">
        <f t="shared" si="2"/>
        <v>-5.8747693530585765E-3</v>
      </c>
    </row>
    <row r="84" spans="1:19" ht="17.25" thickBot="1" x14ac:dyDescent="0.3">
      <c r="A84" s="34" t="s">
        <v>93</v>
      </c>
      <c r="B84" s="32">
        <v>42867</v>
      </c>
      <c r="C84" s="39">
        <v>1</v>
      </c>
      <c r="D84" s="42" t="s">
        <v>0</v>
      </c>
      <c r="E84" s="39" t="s">
        <v>66</v>
      </c>
      <c r="F84" s="53" t="s">
        <v>309</v>
      </c>
      <c r="G84" s="34" t="s">
        <v>339</v>
      </c>
      <c r="I84" t="s">
        <v>451</v>
      </c>
      <c r="J84">
        <v>27</v>
      </c>
      <c r="O84" t="s">
        <v>382</v>
      </c>
      <c r="P84">
        <v>3</v>
      </c>
      <c r="Q84" s="67">
        <f t="shared" si="0"/>
        <v>2.4834437086092716E-3</v>
      </c>
      <c r="R84" s="67">
        <f t="shared" si="1"/>
        <v>-5.9981090898266505</v>
      </c>
      <c r="S84" s="67">
        <f t="shared" si="2"/>
        <v>-1.4895966282682079E-2</v>
      </c>
    </row>
    <row r="85" spans="1:19" ht="17.25" thickBot="1" x14ac:dyDescent="0.3">
      <c r="A85" s="92" t="s">
        <v>826</v>
      </c>
      <c r="B85" s="93">
        <v>42812</v>
      </c>
      <c r="C85" s="104">
        <v>1</v>
      </c>
      <c r="D85" s="105" t="s">
        <v>702</v>
      </c>
      <c r="E85" s="104" t="s">
        <v>795</v>
      </c>
      <c r="F85" s="84" t="s">
        <v>309</v>
      </c>
      <c r="G85" s="80" t="s">
        <v>329</v>
      </c>
      <c r="I85" t="s">
        <v>443</v>
      </c>
      <c r="J85">
        <v>94</v>
      </c>
      <c r="O85" t="s">
        <v>596</v>
      </c>
      <c r="P85">
        <v>3</v>
      </c>
      <c r="Q85" s="67">
        <f t="shared" si="0"/>
        <v>2.4834437086092716E-3</v>
      </c>
      <c r="R85" s="67">
        <f t="shared" si="1"/>
        <v>-5.9981090898266505</v>
      </c>
      <c r="S85" s="67">
        <f t="shared" si="2"/>
        <v>-1.4895966282682079E-2</v>
      </c>
    </row>
    <row r="86" spans="1:19" ht="17.25" thickBot="1" x14ac:dyDescent="0.3">
      <c r="A86" s="34" t="s">
        <v>93</v>
      </c>
      <c r="B86" s="32">
        <v>42894</v>
      </c>
      <c r="C86" s="39">
        <v>1</v>
      </c>
      <c r="D86" s="42" t="s">
        <v>108</v>
      </c>
      <c r="E86" s="39" t="s">
        <v>68</v>
      </c>
      <c r="F86" s="53" t="s">
        <v>309</v>
      </c>
      <c r="G86" s="53" t="s">
        <v>324</v>
      </c>
      <c r="I86" t="s">
        <v>433</v>
      </c>
      <c r="J86">
        <v>7</v>
      </c>
      <c r="O86" t="s">
        <v>415</v>
      </c>
      <c r="P86">
        <v>2</v>
      </c>
      <c r="Q86" s="67">
        <f t="shared" si="0"/>
        <v>1.6556291390728477E-3</v>
      </c>
      <c r="R86" s="67">
        <f t="shared" si="1"/>
        <v>-6.4035741979348151</v>
      </c>
      <c r="S86" s="67">
        <f t="shared" si="2"/>
        <v>-1.0601944036315919E-2</v>
      </c>
    </row>
    <row r="87" spans="1:19" ht="17.25" thickBot="1" x14ac:dyDescent="0.3">
      <c r="A87" s="28" t="s">
        <v>140</v>
      </c>
      <c r="B87" s="19">
        <v>42825</v>
      </c>
      <c r="C87" s="57">
        <v>3</v>
      </c>
      <c r="D87" s="43" t="s">
        <v>8</v>
      </c>
      <c r="E87" s="63" t="s">
        <v>10</v>
      </c>
      <c r="F87" s="53" t="s">
        <v>299</v>
      </c>
      <c r="G87" s="28"/>
      <c r="I87" t="s">
        <v>416</v>
      </c>
      <c r="J87">
        <v>1</v>
      </c>
      <c r="O87" t="s">
        <v>436</v>
      </c>
      <c r="P87">
        <v>7</v>
      </c>
      <c r="Q87" s="67">
        <f t="shared" si="0"/>
        <v>5.794701986754967E-3</v>
      </c>
      <c r="R87" s="67">
        <f t="shared" si="1"/>
        <v>-5.150811229439447</v>
      </c>
      <c r="S87" s="67">
        <f t="shared" si="2"/>
        <v>-2.9847416064632558E-2</v>
      </c>
    </row>
    <row r="88" spans="1:19" ht="17.25" thickBot="1" x14ac:dyDescent="0.3">
      <c r="A88" s="34" t="s">
        <v>93</v>
      </c>
      <c r="B88" s="35">
        <v>42832</v>
      </c>
      <c r="C88" s="63">
        <v>25</v>
      </c>
      <c r="D88" s="43" t="s">
        <v>8</v>
      </c>
      <c r="E88" s="63" t="s">
        <v>10</v>
      </c>
      <c r="F88" s="53" t="s">
        <v>299</v>
      </c>
      <c r="G88" s="34"/>
      <c r="I88" t="s">
        <v>398</v>
      </c>
      <c r="J88">
        <v>3</v>
      </c>
      <c r="O88" t="s">
        <v>484</v>
      </c>
      <c r="P88">
        <v>2</v>
      </c>
      <c r="Q88" s="67">
        <f t="shared" si="0"/>
        <v>1.6556291390728477E-3</v>
      </c>
      <c r="R88" s="67">
        <f t="shared" si="1"/>
        <v>-6.4035741979348151</v>
      </c>
      <c r="S88" s="67">
        <f t="shared" si="2"/>
        <v>-1.0601944036315919E-2</v>
      </c>
    </row>
    <row r="89" spans="1:19" ht="17.25" thickBot="1" x14ac:dyDescent="0.3">
      <c r="A89" s="10" t="s">
        <v>140</v>
      </c>
      <c r="B89" s="19">
        <v>42842</v>
      </c>
      <c r="C89" s="57">
        <v>33</v>
      </c>
      <c r="D89" s="45" t="s">
        <v>8</v>
      </c>
      <c r="E89" s="58" t="s">
        <v>10</v>
      </c>
      <c r="F89" s="53" t="s">
        <v>299</v>
      </c>
      <c r="G89" s="10"/>
      <c r="I89" t="s">
        <v>417</v>
      </c>
      <c r="J89">
        <v>1</v>
      </c>
      <c r="O89" t="s">
        <v>451</v>
      </c>
      <c r="P89">
        <v>27</v>
      </c>
      <c r="Q89" s="67">
        <f t="shared" si="0"/>
        <v>2.2350993377483443E-2</v>
      </c>
      <c r="R89" s="67">
        <f t="shared" si="1"/>
        <v>-3.8008845124904314</v>
      </c>
      <c r="S89" s="67">
        <f t="shared" si="2"/>
        <v>-8.4953544567253014E-2</v>
      </c>
    </row>
    <row r="90" spans="1:19" ht="17.25" thickBot="1" x14ac:dyDescent="0.3">
      <c r="A90" s="10" t="s">
        <v>9</v>
      </c>
      <c r="B90" s="16">
        <v>42842</v>
      </c>
      <c r="C90" s="57">
        <v>2</v>
      </c>
      <c r="D90" s="45" t="s">
        <v>8</v>
      </c>
      <c r="E90" s="58" t="s">
        <v>5</v>
      </c>
      <c r="F90" s="52" t="s">
        <v>297</v>
      </c>
      <c r="G90" s="52" t="s">
        <v>317</v>
      </c>
      <c r="I90" t="s">
        <v>693</v>
      </c>
      <c r="J90">
        <v>385</v>
      </c>
      <c r="O90" t="s">
        <v>443</v>
      </c>
      <c r="P90">
        <v>94</v>
      </c>
      <c r="Q90" s="67">
        <f t="shared" si="0"/>
        <v>7.7814569536423836E-2</v>
      </c>
      <c r="R90" s="67">
        <f t="shared" si="1"/>
        <v>-2.5534265962247562</v>
      </c>
      <c r="S90" s="67">
        <f t="shared" si="2"/>
        <v>-0.19869379142808533</v>
      </c>
    </row>
    <row r="91" spans="1:19" ht="17.25" thickBot="1" x14ac:dyDescent="0.3">
      <c r="A91" s="34" t="s">
        <v>93</v>
      </c>
      <c r="B91" s="35">
        <v>42842</v>
      </c>
      <c r="C91" s="63">
        <v>8</v>
      </c>
      <c r="D91" s="43" t="s">
        <v>8</v>
      </c>
      <c r="E91" s="63" t="s">
        <v>10</v>
      </c>
      <c r="F91" s="53" t="s">
        <v>299</v>
      </c>
      <c r="G91" s="34"/>
      <c r="I91" t="s">
        <v>625</v>
      </c>
      <c r="J91">
        <v>1</v>
      </c>
      <c r="O91" t="s">
        <v>433</v>
      </c>
      <c r="P91">
        <v>7</v>
      </c>
      <c r="Q91" s="67">
        <f t="shared" si="0"/>
        <v>5.794701986754967E-3</v>
      </c>
      <c r="R91" s="67">
        <f t="shared" si="1"/>
        <v>-5.150811229439447</v>
      </c>
      <c r="S91" s="67">
        <f t="shared" si="2"/>
        <v>-2.9847416064632558E-2</v>
      </c>
    </row>
    <row r="92" spans="1:19" ht="17.25" thickBot="1" x14ac:dyDescent="0.3">
      <c r="A92" s="10" t="s">
        <v>140</v>
      </c>
      <c r="B92" s="19">
        <v>42857</v>
      </c>
      <c r="C92" s="57">
        <v>3</v>
      </c>
      <c r="D92" s="45" t="s">
        <v>8</v>
      </c>
      <c r="E92" s="58" t="s">
        <v>10</v>
      </c>
      <c r="F92" s="53" t="s">
        <v>299</v>
      </c>
      <c r="G92" s="10"/>
      <c r="I92" t="s">
        <v>410</v>
      </c>
      <c r="J92">
        <v>2</v>
      </c>
      <c r="O92" t="s">
        <v>416</v>
      </c>
      <c r="P92">
        <v>1</v>
      </c>
      <c r="Q92" s="67">
        <f t="shared" si="0"/>
        <v>8.2781456953642384E-4</v>
      </c>
      <c r="R92" s="67">
        <f t="shared" si="1"/>
        <v>-7.0967213784947605</v>
      </c>
      <c r="S92" s="67">
        <f t="shared" si="2"/>
        <v>-5.8747693530585765E-3</v>
      </c>
    </row>
    <row r="93" spans="1:19" ht="17.25" thickBot="1" x14ac:dyDescent="0.3">
      <c r="A93" s="10" t="s">
        <v>9</v>
      </c>
      <c r="B93" s="17">
        <v>42857</v>
      </c>
      <c r="C93" s="57">
        <v>3</v>
      </c>
      <c r="D93" s="24" t="s">
        <v>0</v>
      </c>
      <c r="E93" s="58" t="s">
        <v>10</v>
      </c>
      <c r="F93" s="52" t="s">
        <v>299</v>
      </c>
      <c r="G93" s="10"/>
      <c r="I93" t="s">
        <v>383</v>
      </c>
      <c r="J93">
        <v>1</v>
      </c>
      <c r="O93" t="s">
        <v>398</v>
      </c>
      <c r="P93">
        <v>3</v>
      </c>
      <c r="Q93" s="67">
        <f t="shared" si="0"/>
        <v>2.4834437086092716E-3</v>
      </c>
      <c r="R93" s="67">
        <f t="shared" si="1"/>
        <v>-5.9981090898266505</v>
      </c>
      <c r="S93" s="67">
        <f t="shared" si="2"/>
        <v>-1.4895966282682079E-2</v>
      </c>
    </row>
    <row r="94" spans="1:19" x14ac:dyDescent="0.25">
      <c r="A94" s="34" t="s">
        <v>93</v>
      </c>
      <c r="B94" s="66">
        <v>42857</v>
      </c>
      <c r="C94" s="63">
        <v>7</v>
      </c>
      <c r="D94" s="43" t="s">
        <v>8</v>
      </c>
      <c r="E94" s="63" t="s">
        <v>1145</v>
      </c>
      <c r="F94" s="53" t="s">
        <v>299</v>
      </c>
      <c r="G94" s="34"/>
      <c r="O94" t="s">
        <v>417</v>
      </c>
      <c r="P94">
        <v>1</v>
      </c>
      <c r="Q94" s="67">
        <f t="shared" si="0"/>
        <v>8.2781456953642384E-4</v>
      </c>
      <c r="R94" s="67">
        <f t="shared" si="1"/>
        <v>-7.0967213784947605</v>
      </c>
      <c r="S94" s="67">
        <f t="shared" si="2"/>
        <v>-5.8747693530585765E-3</v>
      </c>
    </row>
    <row r="95" spans="1:19" x14ac:dyDescent="0.25">
      <c r="A95" s="10" t="s">
        <v>140</v>
      </c>
      <c r="B95" s="11">
        <v>42867</v>
      </c>
      <c r="C95" s="57">
        <v>2</v>
      </c>
      <c r="D95" s="24" t="s">
        <v>0</v>
      </c>
      <c r="E95" s="58" t="s">
        <v>5</v>
      </c>
      <c r="F95" s="53" t="s">
        <v>299</v>
      </c>
      <c r="G95" s="10"/>
      <c r="O95" t="s">
        <v>693</v>
      </c>
      <c r="P95">
        <v>385</v>
      </c>
      <c r="Q95" s="67">
        <f t="shared" si="0"/>
        <v>0.31870860927152317</v>
      </c>
      <c r="R95" s="67">
        <f t="shared" si="1"/>
        <v>-1.1434780442069761</v>
      </c>
      <c r="S95" s="67">
        <f t="shared" si="2"/>
        <v>-0.36443629720172666</v>
      </c>
    </row>
    <row r="96" spans="1:19" ht="17.25" thickBot="1" x14ac:dyDescent="0.3">
      <c r="A96" s="10" t="s">
        <v>140</v>
      </c>
      <c r="B96" s="11">
        <v>42881</v>
      </c>
      <c r="C96" s="12">
        <v>1</v>
      </c>
      <c r="D96" s="24" t="s">
        <v>0</v>
      </c>
      <c r="E96" s="22" t="s">
        <v>58</v>
      </c>
      <c r="F96" s="54" t="s">
        <v>299</v>
      </c>
      <c r="G96" s="10"/>
      <c r="O96" t="s">
        <v>625</v>
      </c>
      <c r="P96">
        <v>1</v>
      </c>
      <c r="Q96" s="67">
        <f t="shared" si="0"/>
        <v>8.2781456953642384E-4</v>
      </c>
      <c r="R96" s="67">
        <f t="shared" si="1"/>
        <v>-7.0967213784947605</v>
      </c>
      <c r="S96" s="67">
        <f t="shared" si="2"/>
        <v>-5.8747693530585765E-3</v>
      </c>
    </row>
    <row r="97" spans="1:19" ht="17.25" thickBot="1" x14ac:dyDescent="0.3">
      <c r="A97" s="34" t="s">
        <v>93</v>
      </c>
      <c r="B97" s="30">
        <v>42881</v>
      </c>
      <c r="C97" s="31">
        <v>1</v>
      </c>
      <c r="D97" s="31" t="s">
        <v>0</v>
      </c>
      <c r="E97" s="31" t="s">
        <v>58</v>
      </c>
      <c r="F97" s="53" t="s">
        <v>299</v>
      </c>
      <c r="G97" s="34"/>
      <c r="O97" t="s">
        <v>410</v>
      </c>
      <c r="P97">
        <v>2</v>
      </c>
      <c r="Q97" s="67">
        <f t="shared" si="0"/>
        <v>1.6556291390728477E-3</v>
      </c>
      <c r="R97" s="67">
        <f t="shared" si="1"/>
        <v>-6.4035741979348151</v>
      </c>
      <c r="S97" s="67">
        <f t="shared" si="2"/>
        <v>-1.0601944036315919E-2</v>
      </c>
    </row>
    <row r="98" spans="1:19" ht="17.25" thickBot="1" x14ac:dyDescent="0.3">
      <c r="A98" s="10" t="s">
        <v>140</v>
      </c>
      <c r="B98" s="4">
        <v>42894</v>
      </c>
      <c r="C98" s="2">
        <v>23</v>
      </c>
      <c r="D98" s="5" t="s">
        <v>0</v>
      </c>
      <c r="E98" s="5" t="s">
        <v>58</v>
      </c>
      <c r="F98" s="54" t="s">
        <v>299</v>
      </c>
      <c r="G98" s="10"/>
      <c r="O98" t="s">
        <v>383</v>
      </c>
      <c r="P98">
        <v>1</v>
      </c>
      <c r="Q98" s="67">
        <f t="shared" si="0"/>
        <v>8.2781456953642384E-4</v>
      </c>
      <c r="R98" s="67">
        <f t="shared" si="1"/>
        <v>-7.0967213784947605</v>
      </c>
      <c r="S98" s="67">
        <f t="shared" si="2"/>
        <v>-5.8747693530585765E-3</v>
      </c>
    </row>
    <row r="99" spans="1:19" ht="17.25" thickBot="1" x14ac:dyDescent="0.3">
      <c r="A99" s="10" t="s">
        <v>9</v>
      </c>
      <c r="B99" s="16">
        <v>42894</v>
      </c>
      <c r="C99" s="2">
        <v>3</v>
      </c>
      <c r="D99" s="5" t="s">
        <v>0</v>
      </c>
      <c r="E99" s="5" t="s">
        <v>58</v>
      </c>
      <c r="F99" s="52" t="s">
        <v>299</v>
      </c>
      <c r="G99" s="10"/>
      <c r="P99">
        <f>SUM(P39:P98)</f>
        <v>1208</v>
      </c>
      <c r="Q99" s="67"/>
      <c r="R99" s="67"/>
      <c r="S99" s="67"/>
    </row>
    <row r="100" spans="1:19" ht="17.25" thickBot="1" x14ac:dyDescent="0.3">
      <c r="A100" s="10" t="s">
        <v>9</v>
      </c>
      <c r="B100" s="16">
        <v>42867</v>
      </c>
      <c r="C100" s="2">
        <v>1</v>
      </c>
      <c r="D100" s="5" t="s">
        <v>0</v>
      </c>
      <c r="E100" s="5" t="s">
        <v>227</v>
      </c>
      <c r="F100" s="52" t="s">
        <v>299</v>
      </c>
      <c r="G100" s="10"/>
      <c r="Q100" s="67"/>
      <c r="R100" s="67"/>
      <c r="S100" s="67"/>
    </row>
    <row r="101" spans="1:19" ht="17.25" thickBot="1" x14ac:dyDescent="0.3">
      <c r="A101" s="10" t="s">
        <v>140</v>
      </c>
      <c r="B101" s="4">
        <v>42894</v>
      </c>
      <c r="C101" s="2">
        <v>1</v>
      </c>
      <c r="D101" s="5" t="s">
        <v>0</v>
      </c>
      <c r="E101" s="5" t="s">
        <v>49</v>
      </c>
      <c r="F101" s="54" t="s">
        <v>299</v>
      </c>
      <c r="G101" s="10"/>
    </row>
    <row r="102" spans="1:19" ht="17.25" thickBot="1" x14ac:dyDescent="0.3">
      <c r="A102" s="28" t="s">
        <v>140</v>
      </c>
      <c r="B102" s="19">
        <v>42825</v>
      </c>
      <c r="C102" s="9">
        <v>1</v>
      </c>
      <c r="D102" s="37" t="s">
        <v>8</v>
      </c>
      <c r="E102" s="36" t="s">
        <v>98</v>
      </c>
      <c r="F102" s="53" t="s">
        <v>299</v>
      </c>
      <c r="G102" s="28"/>
    </row>
    <row r="103" spans="1:19" ht="17.25" thickBot="1" x14ac:dyDescent="0.3">
      <c r="A103" s="34" t="s">
        <v>93</v>
      </c>
      <c r="B103" s="35">
        <v>42832</v>
      </c>
      <c r="C103" s="36">
        <v>8</v>
      </c>
      <c r="D103" s="37" t="s">
        <v>8</v>
      </c>
      <c r="E103" s="36" t="s">
        <v>1</v>
      </c>
      <c r="F103" s="53" t="s">
        <v>299</v>
      </c>
      <c r="G103" s="34"/>
    </row>
    <row r="104" spans="1:19" ht="17.25" thickBot="1" x14ac:dyDescent="0.3">
      <c r="A104" s="10" t="s">
        <v>140</v>
      </c>
      <c r="B104" s="19">
        <v>42842</v>
      </c>
      <c r="C104" s="9">
        <v>30</v>
      </c>
      <c r="D104" s="13" t="s">
        <v>8</v>
      </c>
      <c r="E104" s="7" t="s">
        <v>98</v>
      </c>
      <c r="F104" s="53" t="s">
        <v>299</v>
      </c>
      <c r="G104" s="10"/>
    </row>
    <row r="105" spans="1:19" ht="17.25" thickBot="1" x14ac:dyDescent="0.3">
      <c r="A105" s="10" t="s">
        <v>9</v>
      </c>
      <c r="B105" s="16">
        <v>42842</v>
      </c>
      <c r="C105" s="9">
        <v>12</v>
      </c>
      <c r="D105" s="13" t="s">
        <v>8</v>
      </c>
      <c r="E105" s="7" t="s">
        <v>1148</v>
      </c>
      <c r="F105" s="52" t="s">
        <v>299</v>
      </c>
      <c r="G105" s="10"/>
    </row>
    <row r="106" spans="1:19" ht="17.25" thickBot="1" x14ac:dyDescent="0.3">
      <c r="A106" s="34" t="s">
        <v>93</v>
      </c>
      <c r="B106" s="35">
        <v>42842</v>
      </c>
      <c r="C106" s="36">
        <v>216</v>
      </c>
      <c r="D106" s="37" t="s">
        <v>8</v>
      </c>
      <c r="E106" s="36" t="s">
        <v>98</v>
      </c>
      <c r="F106" s="53" t="s">
        <v>299</v>
      </c>
      <c r="G106" s="34"/>
    </row>
    <row r="107" spans="1:19" ht="17.25" thickBot="1" x14ac:dyDescent="0.3">
      <c r="A107" s="10" t="s">
        <v>140</v>
      </c>
      <c r="B107" s="19">
        <v>42857</v>
      </c>
      <c r="C107" s="9">
        <v>11</v>
      </c>
      <c r="D107" s="13" t="s">
        <v>8</v>
      </c>
      <c r="E107" s="7" t="s">
        <v>1</v>
      </c>
      <c r="F107" s="53" t="s">
        <v>299</v>
      </c>
      <c r="G107" s="10"/>
    </row>
    <row r="108" spans="1:19" ht="17.25" thickBot="1" x14ac:dyDescent="0.3">
      <c r="A108" s="10" t="s">
        <v>9</v>
      </c>
      <c r="B108" s="17">
        <v>42857</v>
      </c>
      <c r="C108" s="9">
        <v>6</v>
      </c>
      <c r="D108" s="5" t="s">
        <v>0</v>
      </c>
      <c r="E108" s="7" t="s">
        <v>98</v>
      </c>
      <c r="F108" s="52" t="s">
        <v>299</v>
      </c>
      <c r="G108" s="10"/>
    </row>
    <row r="109" spans="1:19" ht="17.25" thickBot="1" x14ac:dyDescent="0.3">
      <c r="A109" s="34" t="s">
        <v>93</v>
      </c>
      <c r="B109" s="35">
        <v>42857</v>
      </c>
      <c r="C109" s="36">
        <v>3</v>
      </c>
      <c r="D109" s="37" t="s">
        <v>8</v>
      </c>
      <c r="E109" s="36" t="s">
        <v>98</v>
      </c>
      <c r="F109" s="53" t="s">
        <v>299</v>
      </c>
      <c r="G109" s="34"/>
    </row>
    <row r="110" spans="1:19" x14ac:dyDescent="0.25">
      <c r="A110" s="10" t="s">
        <v>140</v>
      </c>
      <c r="B110" s="11">
        <v>42867</v>
      </c>
      <c r="C110" s="57">
        <v>30</v>
      </c>
      <c r="D110" s="24" t="s">
        <v>0</v>
      </c>
      <c r="E110" s="58" t="s">
        <v>1</v>
      </c>
      <c r="F110" s="53" t="s">
        <v>299</v>
      </c>
      <c r="G110" s="10"/>
    </row>
    <row r="111" spans="1:19" x14ac:dyDescent="0.25">
      <c r="A111" s="80" t="s">
        <v>701</v>
      </c>
      <c r="B111" s="101">
        <v>42812</v>
      </c>
      <c r="C111" s="99">
        <v>1</v>
      </c>
      <c r="D111" s="100" t="s">
        <v>702</v>
      </c>
      <c r="E111" s="95" t="s">
        <v>706</v>
      </c>
      <c r="F111" s="84" t="s">
        <v>299</v>
      </c>
      <c r="G111" s="80"/>
    </row>
    <row r="112" spans="1:19" x14ac:dyDescent="0.25">
      <c r="A112" s="80" t="s">
        <v>817</v>
      </c>
      <c r="B112" s="106">
        <v>42812</v>
      </c>
      <c r="C112" s="99">
        <v>26</v>
      </c>
      <c r="D112" s="100" t="s">
        <v>702</v>
      </c>
      <c r="E112" s="95" t="s">
        <v>706</v>
      </c>
      <c r="F112" s="91" t="s">
        <v>299</v>
      </c>
      <c r="G112" s="80"/>
    </row>
    <row r="113" spans="1:7" x14ac:dyDescent="0.25">
      <c r="A113" s="92" t="s">
        <v>826</v>
      </c>
      <c r="B113" s="103">
        <v>42812</v>
      </c>
      <c r="C113" s="104">
        <v>2</v>
      </c>
      <c r="D113" s="105" t="s">
        <v>702</v>
      </c>
      <c r="E113" s="104" t="s">
        <v>706</v>
      </c>
      <c r="F113" s="84" t="s">
        <v>299</v>
      </c>
      <c r="G113" s="92"/>
    </row>
    <row r="114" spans="1:7" x14ac:dyDescent="0.25">
      <c r="A114" s="10" t="s">
        <v>9</v>
      </c>
      <c r="B114" s="18">
        <v>42867</v>
      </c>
      <c r="C114" s="12">
        <v>25</v>
      </c>
      <c r="D114" s="24" t="s">
        <v>0</v>
      </c>
      <c r="E114" s="22" t="s">
        <v>17</v>
      </c>
      <c r="F114" s="52" t="s">
        <v>299</v>
      </c>
      <c r="G114" s="10"/>
    </row>
    <row r="115" spans="1:7" x14ac:dyDescent="0.25">
      <c r="A115" s="34" t="s">
        <v>93</v>
      </c>
      <c r="B115" s="38">
        <v>42867</v>
      </c>
      <c r="C115" s="39">
        <v>1</v>
      </c>
      <c r="D115" s="42" t="s">
        <v>0</v>
      </c>
      <c r="E115" s="39" t="s">
        <v>17</v>
      </c>
      <c r="F115" s="53" t="s">
        <v>299</v>
      </c>
      <c r="G115" s="34"/>
    </row>
    <row r="116" spans="1:7" x14ac:dyDescent="0.25">
      <c r="A116" s="10" t="s">
        <v>140</v>
      </c>
      <c r="B116" s="11">
        <v>42881</v>
      </c>
      <c r="C116" s="8">
        <v>5</v>
      </c>
      <c r="D116" s="24" t="s">
        <v>0</v>
      </c>
      <c r="E116" s="21" t="s">
        <v>17</v>
      </c>
      <c r="F116" s="54" t="s">
        <v>299</v>
      </c>
      <c r="G116" s="10"/>
    </row>
    <row r="117" spans="1:7" x14ac:dyDescent="0.25">
      <c r="A117" s="10" t="s">
        <v>9</v>
      </c>
      <c r="B117" s="18">
        <v>42881</v>
      </c>
      <c r="C117" s="8">
        <v>1</v>
      </c>
      <c r="D117" s="24" t="s">
        <v>0</v>
      </c>
      <c r="E117" s="21" t="s">
        <v>17</v>
      </c>
      <c r="F117" s="52" t="s">
        <v>299</v>
      </c>
      <c r="G117" s="10"/>
    </row>
    <row r="118" spans="1:7" x14ac:dyDescent="0.25">
      <c r="A118" s="34" t="s">
        <v>93</v>
      </c>
      <c r="B118" s="38">
        <v>42881</v>
      </c>
      <c r="C118" s="40">
        <v>1</v>
      </c>
      <c r="D118" s="42" t="s">
        <v>0</v>
      </c>
      <c r="E118" s="40" t="s">
        <v>17</v>
      </c>
      <c r="F118" s="53" t="s">
        <v>299</v>
      </c>
      <c r="G118" s="34"/>
    </row>
    <row r="119" spans="1:7" ht="17.25" thickBot="1" x14ac:dyDescent="0.3">
      <c r="A119" s="10" t="s">
        <v>140</v>
      </c>
      <c r="B119" s="4">
        <v>42894</v>
      </c>
      <c r="C119" s="8">
        <v>95</v>
      </c>
      <c r="D119" s="24" t="s">
        <v>0</v>
      </c>
      <c r="E119" s="21" t="s">
        <v>17</v>
      </c>
      <c r="F119" s="54" t="s">
        <v>299</v>
      </c>
      <c r="G119" s="10"/>
    </row>
    <row r="120" spans="1:7" ht="17.25" thickBot="1" x14ac:dyDescent="0.3">
      <c r="A120" s="34" t="s">
        <v>93</v>
      </c>
      <c r="B120" s="32">
        <v>42894</v>
      </c>
      <c r="C120" s="39">
        <v>126</v>
      </c>
      <c r="D120" s="42" t="s">
        <v>0</v>
      </c>
      <c r="E120" s="39" t="s">
        <v>17</v>
      </c>
      <c r="F120" s="53" t="s">
        <v>299</v>
      </c>
      <c r="G120" s="34"/>
    </row>
    <row r="121" spans="1:7" x14ac:dyDescent="0.25">
      <c r="A121" s="10" t="s">
        <v>140</v>
      </c>
      <c r="B121" s="11">
        <v>42912</v>
      </c>
      <c r="C121" s="8">
        <v>65</v>
      </c>
      <c r="D121" s="24" t="s">
        <v>0</v>
      </c>
      <c r="E121" s="21" t="s">
        <v>17</v>
      </c>
      <c r="F121" s="53" t="s">
        <v>299</v>
      </c>
      <c r="G121" s="10"/>
    </row>
    <row r="122" spans="1:7" x14ac:dyDescent="0.25">
      <c r="A122" s="34" t="s">
        <v>93</v>
      </c>
      <c r="B122" s="38">
        <v>42912</v>
      </c>
      <c r="C122" s="39">
        <v>3</v>
      </c>
      <c r="D122" s="42" t="s">
        <v>0</v>
      </c>
      <c r="E122" s="39" t="s">
        <v>17</v>
      </c>
      <c r="F122" s="53" t="s">
        <v>299</v>
      </c>
      <c r="G122" s="34"/>
    </row>
    <row r="123" spans="1:7" ht="17.25" thickBot="1" x14ac:dyDescent="0.3">
      <c r="A123" s="10" t="s">
        <v>140</v>
      </c>
      <c r="B123" s="11">
        <v>42867</v>
      </c>
      <c r="C123" s="8">
        <v>1</v>
      </c>
      <c r="D123" s="24" t="s">
        <v>115</v>
      </c>
      <c r="E123" s="21" t="s">
        <v>47</v>
      </c>
      <c r="F123" s="53" t="s">
        <v>307</v>
      </c>
      <c r="G123" s="44" t="s">
        <v>126</v>
      </c>
    </row>
    <row r="124" spans="1:7" ht="17.25" thickBot="1" x14ac:dyDescent="0.3">
      <c r="A124" s="10" t="s">
        <v>140</v>
      </c>
      <c r="B124" s="3">
        <v>42912</v>
      </c>
      <c r="C124" s="1">
        <v>1</v>
      </c>
      <c r="D124" s="20" t="s">
        <v>115</v>
      </c>
      <c r="E124" s="20" t="s">
        <v>47</v>
      </c>
      <c r="F124" s="53" t="s">
        <v>307</v>
      </c>
      <c r="G124" s="44" t="s">
        <v>126</v>
      </c>
    </row>
    <row r="125" spans="1:7" ht="17.25" thickBot="1" x14ac:dyDescent="0.3">
      <c r="A125" s="10" t="s">
        <v>140</v>
      </c>
      <c r="B125" s="4">
        <v>42857</v>
      </c>
      <c r="C125" s="2">
        <v>1</v>
      </c>
      <c r="D125" s="5" t="s">
        <v>115</v>
      </c>
      <c r="E125" s="5" t="s">
        <v>30</v>
      </c>
      <c r="F125" s="53" t="s">
        <v>307</v>
      </c>
      <c r="G125" s="44" t="s">
        <v>123</v>
      </c>
    </row>
    <row r="126" spans="1:7" ht="17.25" thickBot="1" x14ac:dyDescent="0.3">
      <c r="A126" s="10" t="s">
        <v>140</v>
      </c>
      <c r="B126" s="4">
        <v>42881</v>
      </c>
      <c r="C126" s="2">
        <v>4</v>
      </c>
      <c r="D126" s="5" t="s">
        <v>115</v>
      </c>
      <c r="E126" s="5" t="s">
        <v>30</v>
      </c>
      <c r="F126" s="53" t="s">
        <v>307</v>
      </c>
      <c r="G126" s="44" t="s">
        <v>123</v>
      </c>
    </row>
    <row r="127" spans="1:7" ht="17.25" thickBot="1" x14ac:dyDescent="0.3">
      <c r="A127" s="10" t="s">
        <v>140</v>
      </c>
      <c r="B127" s="4">
        <v>42894</v>
      </c>
      <c r="C127" s="2">
        <v>5</v>
      </c>
      <c r="D127" s="5" t="s">
        <v>115</v>
      </c>
      <c r="E127" s="5" t="s">
        <v>30</v>
      </c>
      <c r="F127" s="53" t="s">
        <v>307</v>
      </c>
      <c r="G127" s="44" t="s">
        <v>123</v>
      </c>
    </row>
    <row r="128" spans="1:7" ht="17.25" thickBot="1" x14ac:dyDescent="0.3">
      <c r="A128" s="10" t="s">
        <v>9</v>
      </c>
      <c r="B128" s="16">
        <v>42894</v>
      </c>
      <c r="C128" s="2">
        <v>4</v>
      </c>
      <c r="D128" s="5" t="s">
        <v>115</v>
      </c>
      <c r="E128" s="5" t="s">
        <v>30</v>
      </c>
      <c r="F128" s="52" t="s">
        <v>307</v>
      </c>
      <c r="G128" s="44" t="s">
        <v>123</v>
      </c>
    </row>
    <row r="129" spans="1:7" ht="17.25" thickBot="1" x14ac:dyDescent="0.3">
      <c r="A129" s="10" t="s">
        <v>140</v>
      </c>
      <c r="B129" s="4">
        <v>42912</v>
      </c>
      <c r="C129" s="2">
        <v>6</v>
      </c>
      <c r="D129" s="5" t="s">
        <v>115</v>
      </c>
      <c r="E129" s="5" t="s">
        <v>30</v>
      </c>
      <c r="F129" s="53" t="s">
        <v>307</v>
      </c>
      <c r="G129" s="44" t="s">
        <v>123</v>
      </c>
    </row>
    <row r="130" spans="1:7" ht="17.25" thickBot="1" x14ac:dyDescent="0.3">
      <c r="A130" s="10" t="s">
        <v>9</v>
      </c>
      <c r="B130" s="16">
        <v>42912</v>
      </c>
      <c r="C130" s="2">
        <v>60</v>
      </c>
      <c r="D130" s="5" t="s">
        <v>115</v>
      </c>
      <c r="E130" s="5" t="s">
        <v>1160</v>
      </c>
      <c r="F130" s="52" t="s">
        <v>307</v>
      </c>
      <c r="G130" s="44" t="s">
        <v>123</v>
      </c>
    </row>
    <row r="131" spans="1:7" ht="17.25" thickBot="1" x14ac:dyDescent="0.3">
      <c r="A131" s="10" t="s">
        <v>9</v>
      </c>
      <c r="B131" s="16">
        <v>42842</v>
      </c>
      <c r="C131" s="2">
        <v>1</v>
      </c>
      <c r="D131" s="5" t="s">
        <v>106</v>
      </c>
      <c r="E131" s="5" t="s">
        <v>225</v>
      </c>
      <c r="F131" s="52" t="s">
        <v>307</v>
      </c>
      <c r="G131" s="44" t="s">
        <v>213</v>
      </c>
    </row>
    <row r="132" spans="1:7" ht="17.25" thickBot="1" x14ac:dyDescent="0.3">
      <c r="A132" s="10" t="s">
        <v>9</v>
      </c>
      <c r="B132" s="16">
        <v>42867</v>
      </c>
      <c r="C132" s="2">
        <v>1</v>
      </c>
      <c r="D132" s="5" t="s">
        <v>0</v>
      </c>
      <c r="E132" s="5" t="s">
        <v>71</v>
      </c>
      <c r="F132" s="52" t="s">
        <v>299</v>
      </c>
      <c r="G132" s="10"/>
    </row>
    <row r="133" spans="1:7" ht="17.25" thickBot="1" x14ac:dyDescent="0.3">
      <c r="A133" s="10" t="s">
        <v>9</v>
      </c>
      <c r="B133" s="16">
        <v>42842</v>
      </c>
      <c r="C133" s="2">
        <v>1</v>
      </c>
      <c r="D133" s="5" t="s">
        <v>108</v>
      </c>
      <c r="E133" s="5" t="s">
        <v>44</v>
      </c>
      <c r="F133" s="52" t="s">
        <v>309</v>
      </c>
      <c r="G133" s="10"/>
    </row>
    <row r="134" spans="1:7" ht="17.25" thickBot="1" x14ac:dyDescent="0.3">
      <c r="A134" s="10" t="s">
        <v>140</v>
      </c>
      <c r="B134" s="4">
        <v>42867</v>
      </c>
      <c r="C134" s="2">
        <v>1</v>
      </c>
      <c r="D134" s="5" t="s">
        <v>108</v>
      </c>
      <c r="E134" s="5" t="s">
        <v>44</v>
      </c>
      <c r="F134" s="53" t="s">
        <v>309</v>
      </c>
      <c r="G134" s="44" t="s">
        <v>129</v>
      </c>
    </row>
    <row r="135" spans="1:7" ht="17.25" thickBot="1" x14ac:dyDescent="0.3">
      <c r="A135" s="10" t="s">
        <v>140</v>
      </c>
      <c r="B135" s="4">
        <v>42881</v>
      </c>
      <c r="C135" s="2">
        <v>1</v>
      </c>
      <c r="D135" s="5" t="s">
        <v>108</v>
      </c>
      <c r="E135" s="5" t="s">
        <v>44</v>
      </c>
      <c r="F135" s="53" t="s">
        <v>309</v>
      </c>
      <c r="G135" s="44" t="s">
        <v>129</v>
      </c>
    </row>
    <row r="136" spans="1:7" ht="17.25" thickBot="1" x14ac:dyDescent="0.3">
      <c r="A136" s="10" t="s">
        <v>140</v>
      </c>
      <c r="B136" s="4">
        <v>42881</v>
      </c>
      <c r="C136" s="2">
        <v>1</v>
      </c>
      <c r="D136" s="5" t="s">
        <v>0</v>
      </c>
      <c r="E136" s="5" t="s">
        <v>55</v>
      </c>
      <c r="F136" s="54" t="s">
        <v>300</v>
      </c>
      <c r="G136" s="10"/>
    </row>
    <row r="137" spans="1:7" ht="17.25" thickBot="1" x14ac:dyDescent="0.3">
      <c r="A137" s="34" t="s">
        <v>93</v>
      </c>
      <c r="B137" s="32">
        <v>42912</v>
      </c>
      <c r="C137" s="33">
        <v>1</v>
      </c>
      <c r="D137" s="33" t="s">
        <v>0</v>
      </c>
      <c r="E137" s="33" t="s">
        <v>55</v>
      </c>
      <c r="F137" s="53" t="s">
        <v>300</v>
      </c>
      <c r="G137" s="34"/>
    </row>
    <row r="138" spans="1:7" ht="17.25" thickBot="1" x14ac:dyDescent="0.3">
      <c r="A138" s="10" t="s">
        <v>9</v>
      </c>
      <c r="B138" s="16">
        <v>42842</v>
      </c>
      <c r="C138" s="9">
        <v>1</v>
      </c>
      <c r="D138" s="13" t="s">
        <v>8</v>
      </c>
      <c r="E138" s="7" t="s">
        <v>236</v>
      </c>
      <c r="F138" s="52" t="s">
        <v>299</v>
      </c>
      <c r="G138" s="10"/>
    </row>
    <row r="139" spans="1:7" ht="17.25" thickBot="1" x14ac:dyDescent="0.3">
      <c r="A139" s="10" t="s">
        <v>140</v>
      </c>
      <c r="B139" s="4">
        <v>42881</v>
      </c>
      <c r="C139" s="2">
        <v>1</v>
      </c>
      <c r="D139" s="5" t="s">
        <v>0</v>
      </c>
      <c r="E139" s="5" t="s">
        <v>56</v>
      </c>
      <c r="F139" s="53" t="s">
        <v>300</v>
      </c>
      <c r="G139" s="10"/>
    </row>
    <row r="140" spans="1:7" ht="17.25" thickBot="1" x14ac:dyDescent="0.3">
      <c r="A140" s="10" t="s">
        <v>140</v>
      </c>
      <c r="B140" s="4">
        <v>42894</v>
      </c>
      <c r="C140" s="2">
        <v>1</v>
      </c>
      <c r="D140" s="5" t="s">
        <v>108</v>
      </c>
      <c r="E140" s="5" t="s">
        <v>23</v>
      </c>
      <c r="F140" s="53" t="s">
        <v>309</v>
      </c>
      <c r="G140" s="44" t="s">
        <v>132</v>
      </c>
    </row>
    <row r="141" spans="1:7" ht="17.25" thickBot="1" x14ac:dyDescent="0.3">
      <c r="A141" s="92" t="s">
        <v>813</v>
      </c>
      <c r="B141" s="93">
        <v>42812</v>
      </c>
      <c r="C141" s="94">
        <v>3</v>
      </c>
      <c r="D141" s="94" t="s">
        <v>734</v>
      </c>
      <c r="E141" s="94" t="s">
        <v>735</v>
      </c>
      <c r="F141" s="84" t="s">
        <v>307</v>
      </c>
      <c r="G141" s="92" t="s">
        <v>736</v>
      </c>
    </row>
    <row r="142" spans="1:7" ht="17.25" thickBot="1" x14ac:dyDescent="0.3">
      <c r="A142" s="10" t="s">
        <v>9</v>
      </c>
      <c r="B142" s="16">
        <v>42842</v>
      </c>
      <c r="C142" s="2">
        <v>1</v>
      </c>
      <c r="D142" s="5" t="s">
        <v>95</v>
      </c>
      <c r="E142" s="5" t="s">
        <v>31</v>
      </c>
      <c r="F142" s="52" t="s">
        <v>307</v>
      </c>
      <c r="G142" s="44" t="s">
        <v>80</v>
      </c>
    </row>
    <row r="143" spans="1:7" ht="17.25" thickBot="1" x14ac:dyDescent="0.3">
      <c r="A143" s="10" t="s">
        <v>140</v>
      </c>
      <c r="B143" s="4">
        <v>42881</v>
      </c>
      <c r="C143" s="2">
        <v>2</v>
      </c>
      <c r="D143" s="5" t="s">
        <v>95</v>
      </c>
      <c r="E143" s="5" t="s">
        <v>31</v>
      </c>
      <c r="F143" s="53" t="s">
        <v>307</v>
      </c>
      <c r="G143" s="44" t="s">
        <v>130</v>
      </c>
    </row>
    <row r="144" spans="1:7" ht="17.25" thickBot="1" x14ac:dyDescent="0.3">
      <c r="A144" s="10" t="s">
        <v>140</v>
      </c>
      <c r="B144" s="4">
        <v>42842</v>
      </c>
      <c r="C144" s="2">
        <v>3</v>
      </c>
      <c r="D144" s="5" t="s">
        <v>117</v>
      </c>
      <c r="E144" s="5" t="s">
        <v>1150</v>
      </c>
      <c r="F144" s="53" t="s">
        <v>297</v>
      </c>
      <c r="G144" s="44" t="s">
        <v>85</v>
      </c>
    </row>
    <row r="145" spans="1:7" ht="17.25" thickBot="1" x14ac:dyDescent="0.3">
      <c r="A145" s="10" t="s">
        <v>9</v>
      </c>
      <c r="B145" s="16">
        <v>42842</v>
      </c>
      <c r="C145" s="2">
        <v>2</v>
      </c>
      <c r="D145" s="5" t="s">
        <v>117</v>
      </c>
      <c r="E145" s="5" t="s">
        <v>16</v>
      </c>
      <c r="F145" s="52" t="s">
        <v>297</v>
      </c>
      <c r="G145" s="44" t="s">
        <v>211</v>
      </c>
    </row>
    <row r="146" spans="1:7" ht="17.25" thickBot="1" x14ac:dyDescent="0.3">
      <c r="A146" s="10" t="s">
        <v>140</v>
      </c>
      <c r="B146" s="4">
        <v>42867</v>
      </c>
      <c r="C146" s="2">
        <v>1</v>
      </c>
      <c r="D146" s="5" t="s">
        <v>117</v>
      </c>
      <c r="E146" s="5" t="s">
        <v>16</v>
      </c>
      <c r="F146" s="53" t="s">
        <v>297</v>
      </c>
      <c r="G146" s="44" t="s">
        <v>85</v>
      </c>
    </row>
    <row r="147" spans="1:7" ht="17.25" thickBot="1" x14ac:dyDescent="0.3">
      <c r="A147" s="10" t="s">
        <v>140</v>
      </c>
      <c r="B147" s="4">
        <v>42894</v>
      </c>
      <c r="C147" s="2">
        <v>1</v>
      </c>
      <c r="D147" s="5" t="s">
        <v>117</v>
      </c>
      <c r="E147" s="5" t="s">
        <v>16</v>
      </c>
      <c r="F147" s="53" t="s">
        <v>297</v>
      </c>
      <c r="G147" s="44" t="s">
        <v>85</v>
      </c>
    </row>
    <row r="148" spans="1:7" ht="17.25" thickBot="1" x14ac:dyDescent="0.3">
      <c r="A148" s="34" t="s">
        <v>93</v>
      </c>
      <c r="B148" s="32">
        <v>42894</v>
      </c>
      <c r="C148" s="33">
        <v>1</v>
      </c>
      <c r="D148" s="33" t="s">
        <v>117</v>
      </c>
      <c r="E148" s="33" t="s">
        <v>16</v>
      </c>
      <c r="F148" s="53" t="s">
        <v>297</v>
      </c>
      <c r="G148" s="41" t="s">
        <v>85</v>
      </c>
    </row>
    <row r="149" spans="1:7" ht="17.25" thickBot="1" x14ac:dyDescent="0.3">
      <c r="A149" s="10" t="s">
        <v>9</v>
      </c>
      <c r="B149" s="16">
        <v>42912</v>
      </c>
      <c r="C149" s="2">
        <v>1</v>
      </c>
      <c r="D149" s="5" t="s">
        <v>117</v>
      </c>
      <c r="E149" s="5" t="s">
        <v>16</v>
      </c>
      <c r="F149" s="52" t="s">
        <v>297</v>
      </c>
      <c r="G149" s="44" t="s">
        <v>85</v>
      </c>
    </row>
    <row r="150" spans="1:7" ht="17.25" thickBot="1" x14ac:dyDescent="0.3">
      <c r="A150" s="34" t="s">
        <v>93</v>
      </c>
      <c r="B150" s="32">
        <v>42867</v>
      </c>
      <c r="C150" s="33">
        <v>1</v>
      </c>
      <c r="D150" s="33" t="s">
        <v>0</v>
      </c>
      <c r="E150" s="33" t="s">
        <v>61</v>
      </c>
      <c r="F150" s="53" t="s">
        <v>299</v>
      </c>
      <c r="G150" s="34"/>
    </row>
    <row r="151" spans="1:7" ht="17.25" thickBot="1" x14ac:dyDescent="0.3">
      <c r="A151" s="10" t="s">
        <v>140</v>
      </c>
      <c r="B151" s="4">
        <v>42894</v>
      </c>
      <c r="C151" s="2">
        <v>1</v>
      </c>
      <c r="D151" s="5" t="s">
        <v>0</v>
      </c>
      <c r="E151" s="5" t="s">
        <v>61</v>
      </c>
      <c r="F151" s="54" t="s">
        <v>299</v>
      </c>
      <c r="G151" s="10"/>
    </row>
    <row r="152" spans="1:7" ht="17.25" thickBot="1" x14ac:dyDescent="0.3">
      <c r="A152" s="10" t="s">
        <v>140</v>
      </c>
      <c r="B152" s="4">
        <v>42912</v>
      </c>
      <c r="C152" s="2">
        <v>1</v>
      </c>
      <c r="D152" s="5" t="s">
        <v>0</v>
      </c>
      <c r="E152" s="5" t="s">
        <v>61</v>
      </c>
      <c r="F152" s="53" t="s">
        <v>299</v>
      </c>
      <c r="G152" s="10"/>
    </row>
    <row r="153" spans="1:7" ht="17.25" thickBot="1" x14ac:dyDescent="0.3">
      <c r="A153" s="10" t="s">
        <v>9</v>
      </c>
      <c r="B153" s="16">
        <v>42894</v>
      </c>
      <c r="C153" s="2">
        <v>1</v>
      </c>
      <c r="D153" s="5" t="s">
        <v>0</v>
      </c>
      <c r="E153" s="5" t="s">
        <v>345</v>
      </c>
      <c r="F153" s="52" t="s">
        <v>299</v>
      </c>
      <c r="G153" s="10" t="s">
        <v>346</v>
      </c>
    </row>
    <row r="154" spans="1:7" ht="17.25" thickBot="1" x14ac:dyDescent="0.3">
      <c r="A154" s="34" t="s">
        <v>93</v>
      </c>
      <c r="B154" s="32">
        <v>42857</v>
      </c>
      <c r="C154" s="33">
        <v>1</v>
      </c>
      <c r="D154" s="33" t="s">
        <v>106</v>
      </c>
      <c r="E154" s="33" t="s">
        <v>42</v>
      </c>
      <c r="F154" s="53" t="s">
        <v>307</v>
      </c>
      <c r="G154" s="41" t="s">
        <v>83</v>
      </c>
    </row>
    <row r="155" spans="1:7" ht="17.25" thickBot="1" x14ac:dyDescent="0.3">
      <c r="A155" s="10" t="s">
        <v>140</v>
      </c>
      <c r="B155" s="4">
        <v>42894</v>
      </c>
      <c r="C155" s="2">
        <v>1</v>
      </c>
      <c r="D155" s="5" t="s">
        <v>106</v>
      </c>
      <c r="E155" s="5" t="s">
        <v>42</v>
      </c>
      <c r="F155" s="53" t="s">
        <v>307</v>
      </c>
      <c r="G155" s="44" t="s">
        <v>83</v>
      </c>
    </row>
    <row r="156" spans="1:7" ht="17.25" thickBot="1" x14ac:dyDescent="0.3">
      <c r="A156" s="10" t="s">
        <v>140</v>
      </c>
      <c r="B156" s="4">
        <v>42881</v>
      </c>
      <c r="C156" s="2">
        <v>1</v>
      </c>
      <c r="D156" s="5" t="s">
        <v>0</v>
      </c>
      <c r="E156" s="5" t="s">
        <v>59</v>
      </c>
      <c r="F156" s="53" t="s">
        <v>297</v>
      </c>
      <c r="G156" s="44" t="s">
        <v>131</v>
      </c>
    </row>
    <row r="157" spans="1:7" ht="17.25" thickBot="1" x14ac:dyDescent="0.3">
      <c r="A157" s="10" t="s">
        <v>140</v>
      </c>
      <c r="B157" s="4">
        <v>42912</v>
      </c>
      <c r="C157" s="2">
        <v>2</v>
      </c>
      <c r="D157" s="5" t="s">
        <v>0</v>
      </c>
      <c r="E157" s="5" t="s">
        <v>59</v>
      </c>
      <c r="F157" s="53" t="s">
        <v>297</v>
      </c>
      <c r="G157" s="44" t="s">
        <v>131</v>
      </c>
    </row>
    <row r="158" spans="1:7" ht="17.25" thickBot="1" x14ac:dyDescent="0.3">
      <c r="A158" s="10" t="s">
        <v>140</v>
      </c>
      <c r="B158" s="4">
        <v>42867</v>
      </c>
      <c r="C158" s="9">
        <v>1</v>
      </c>
      <c r="D158" s="5" t="s">
        <v>0</v>
      </c>
      <c r="E158" s="7" t="s">
        <v>343</v>
      </c>
      <c r="F158" s="53" t="s">
        <v>299</v>
      </c>
      <c r="G158" s="10" t="s">
        <v>344</v>
      </c>
    </row>
    <row r="159" spans="1:7" ht="17.25" thickBot="1" x14ac:dyDescent="0.3">
      <c r="A159" s="34" t="s">
        <v>93</v>
      </c>
      <c r="B159" s="32">
        <v>42857</v>
      </c>
      <c r="C159" s="33">
        <v>16</v>
      </c>
      <c r="D159" s="33" t="s">
        <v>104</v>
      </c>
      <c r="E159" s="33" t="s">
        <v>27</v>
      </c>
      <c r="F159" s="53" t="s">
        <v>307</v>
      </c>
      <c r="G159" s="41" t="s">
        <v>82</v>
      </c>
    </row>
    <row r="160" spans="1:7" ht="17.25" thickBot="1" x14ac:dyDescent="0.3">
      <c r="A160" s="10" t="s">
        <v>9</v>
      </c>
      <c r="B160" s="16">
        <v>42881</v>
      </c>
      <c r="C160" s="2">
        <v>9</v>
      </c>
      <c r="D160" s="5" t="s">
        <v>104</v>
      </c>
      <c r="E160" s="5" t="s">
        <v>27</v>
      </c>
      <c r="F160" s="52" t="s">
        <v>307</v>
      </c>
      <c r="G160" s="44" t="s">
        <v>82</v>
      </c>
    </row>
    <row r="161" spans="1:7" ht="17.25" thickBot="1" x14ac:dyDescent="0.3">
      <c r="A161" s="34" t="s">
        <v>93</v>
      </c>
      <c r="B161" s="38">
        <v>42881</v>
      </c>
      <c r="C161" s="39">
        <v>1</v>
      </c>
      <c r="D161" s="33" t="s">
        <v>104</v>
      </c>
      <c r="E161" s="39" t="s">
        <v>27</v>
      </c>
      <c r="F161" s="53" t="s">
        <v>307</v>
      </c>
      <c r="G161" s="41" t="s">
        <v>82</v>
      </c>
    </row>
    <row r="162" spans="1:7" ht="17.25" thickBot="1" x14ac:dyDescent="0.3">
      <c r="A162" s="10" t="s">
        <v>140</v>
      </c>
      <c r="B162" s="11">
        <v>42894</v>
      </c>
      <c r="C162" s="8">
        <v>1</v>
      </c>
      <c r="D162" s="5" t="s">
        <v>104</v>
      </c>
      <c r="E162" s="21" t="s">
        <v>27</v>
      </c>
      <c r="F162" s="53" t="s">
        <v>307</v>
      </c>
      <c r="G162" s="44" t="s">
        <v>82</v>
      </c>
    </row>
    <row r="163" spans="1:7" ht="17.25" thickBot="1" x14ac:dyDescent="0.3">
      <c r="A163" s="10" t="s">
        <v>140</v>
      </c>
      <c r="B163" s="11">
        <v>42857</v>
      </c>
      <c r="C163" s="12">
        <v>1</v>
      </c>
      <c r="D163" s="5" t="s">
        <v>117</v>
      </c>
      <c r="E163" s="22" t="s">
        <v>54</v>
      </c>
      <c r="F163" s="53" t="s">
        <v>297</v>
      </c>
      <c r="G163" s="44" t="s">
        <v>122</v>
      </c>
    </row>
    <row r="164" spans="1:7" ht="17.25" thickBot="1" x14ac:dyDescent="0.3">
      <c r="A164" s="80" t="s">
        <v>701</v>
      </c>
      <c r="B164" s="81">
        <v>42812</v>
      </c>
      <c r="C164" s="99">
        <v>1</v>
      </c>
      <c r="D164" s="100" t="s">
        <v>702</v>
      </c>
      <c r="E164" s="95" t="s">
        <v>825</v>
      </c>
      <c r="F164" s="84" t="s">
        <v>299</v>
      </c>
      <c r="G164" s="80" t="s">
        <v>342</v>
      </c>
    </row>
    <row r="165" spans="1:7" ht="17.25" thickBot="1" x14ac:dyDescent="0.3">
      <c r="A165" s="80" t="s">
        <v>701</v>
      </c>
      <c r="B165" s="81">
        <v>42812</v>
      </c>
      <c r="C165" s="99">
        <v>1</v>
      </c>
      <c r="D165" s="100" t="s">
        <v>712</v>
      </c>
      <c r="E165" s="95" t="s">
        <v>823</v>
      </c>
      <c r="F165" s="84" t="s">
        <v>297</v>
      </c>
      <c r="G165" s="80" t="s">
        <v>714</v>
      </c>
    </row>
    <row r="166" spans="1:7" ht="17.25" thickBot="1" x14ac:dyDescent="0.3">
      <c r="A166" s="10" t="s">
        <v>140</v>
      </c>
      <c r="B166" s="3">
        <v>42894</v>
      </c>
      <c r="C166" s="8">
        <v>1</v>
      </c>
      <c r="D166" s="24" t="s">
        <v>108</v>
      </c>
      <c r="E166" s="21" t="s">
        <v>15</v>
      </c>
      <c r="F166" s="53" t="s">
        <v>297</v>
      </c>
      <c r="G166" s="52" t="s">
        <v>306</v>
      </c>
    </row>
    <row r="167" spans="1:7" ht="17.25" thickBot="1" x14ac:dyDescent="0.3">
      <c r="A167" s="10" t="s">
        <v>140</v>
      </c>
      <c r="B167" s="19">
        <v>42842</v>
      </c>
      <c r="C167" s="57">
        <v>3</v>
      </c>
      <c r="D167" s="45" t="s">
        <v>8</v>
      </c>
      <c r="E167" s="58" t="s">
        <v>1154</v>
      </c>
      <c r="F167" s="53" t="s">
        <v>297</v>
      </c>
      <c r="G167" s="44" t="s">
        <v>81</v>
      </c>
    </row>
    <row r="168" spans="1:7" ht="17.25" thickBot="1" x14ac:dyDescent="0.3">
      <c r="A168" s="10" t="s">
        <v>9</v>
      </c>
      <c r="B168" s="16">
        <v>42842</v>
      </c>
      <c r="C168" s="57">
        <v>1</v>
      </c>
      <c r="D168" s="45" t="s">
        <v>8</v>
      </c>
      <c r="E168" s="58" t="s">
        <v>100</v>
      </c>
      <c r="F168" s="52" t="s">
        <v>297</v>
      </c>
      <c r="G168" s="6" t="s">
        <v>331</v>
      </c>
    </row>
    <row r="169" spans="1:7" ht="17.25" thickBot="1" x14ac:dyDescent="0.3">
      <c r="A169" s="34" t="s">
        <v>93</v>
      </c>
      <c r="B169" s="35">
        <v>42842</v>
      </c>
      <c r="C169" s="63">
        <v>7</v>
      </c>
      <c r="D169" s="43" t="s">
        <v>8</v>
      </c>
      <c r="E169" s="63" t="s">
        <v>100</v>
      </c>
      <c r="F169" s="53" t="s">
        <v>297</v>
      </c>
      <c r="G169" s="41" t="s">
        <v>81</v>
      </c>
    </row>
    <row r="170" spans="1:7" ht="17.25" thickBot="1" x14ac:dyDescent="0.3">
      <c r="A170" s="10" t="s">
        <v>140</v>
      </c>
      <c r="B170" s="19">
        <v>42857</v>
      </c>
      <c r="C170" s="57">
        <v>3</v>
      </c>
      <c r="D170" s="45" t="s">
        <v>8</v>
      </c>
      <c r="E170" s="58" t="s">
        <v>100</v>
      </c>
      <c r="F170" s="53" t="s">
        <v>297</v>
      </c>
      <c r="G170" s="44" t="s">
        <v>81</v>
      </c>
    </row>
    <row r="171" spans="1:7" ht="17.25" thickBot="1" x14ac:dyDescent="0.3">
      <c r="A171" s="34" t="s">
        <v>93</v>
      </c>
      <c r="B171" s="32">
        <v>42867</v>
      </c>
      <c r="C171" s="39">
        <v>3</v>
      </c>
      <c r="D171" s="42" t="s">
        <v>0</v>
      </c>
      <c r="E171" s="39" t="s">
        <v>36</v>
      </c>
      <c r="F171" s="53" t="s">
        <v>297</v>
      </c>
      <c r="G171" s="41" t="s">
        <v>81</v>
      </c>
    </row>
    <row r="172" spans="1:7" ht="17.25" thickBot="1" x14ac:dyDescent="0.3">
      <c r="A172" s="10" t="s">
        <v>140</v>
      </c>
      <c r="B172" s="4">
        <v>42881</v>
      </c>
      <c r="C172" s="8">
        <v>1</v>
      </c>
      <c r="D172" s="24" t="s">
        <v>0</v>
      </c>
      <c r="E172" s="21" t="s">
        <v>36</v>
      </c>
      <c r="F172" s="53" t="s">
        <v>297</v>
      </c>
      <c r="G172" s="44" t="s">
        <v>81</v>
      </c>
    </row>
    <row r="173" spans="1:7" ht="17.25" thickBot="1" x14ac:dyDescent="0.3">
      <c r="A173" s="10" t="s">
        <v>9</v>
      </c>
      <c r="B173" s="16">
        <v>42881</v>
      </c>
      <c r="C173" s="8">
        <v>4</v>
      </c>
      <c r="D173" s="24" t="s">
        <v>0</v>
      </c>
      <c r="E173" s="21" t="s">
        <v>36</v>
      </c>
      <c r="F173" s="52" t="s">
        <v>297</v>
      </c>
      <c r="G173" s="44" t="s">
        <v>81</v>
      </c>
    </row>
    <row r="174" spans="1:7" ht="17.25" thickBot="1" x14ac:dyDescent="0.3">
      <c r="A174" s="34" t="s">
        <v>93</v>
      </c>
      <c r="B174" s="32">
        <v>42881</v>
      </c>
      <c r="C174" s="39">
        <v>2</v>
      </c>
      <c r="D174" s="42" t="s">
        <v>0</v>
      </c>
      <c r="E174" s="39" t="s">
        <v>36</v>
      </c>
      <c r="F174" s="53" t="s">
        <v>297</v>
      </c>
      <c r="G174" s="41" t="s">
        <v>81</v>
      </c>
    </row>
    <row r="175" spans="1:7" ht="17.25" thickBot="1" x14ac:dyDescent="0.3">
      <c r="A175" s="10" t="s">
        <v>140</v>
      </c>
      <c r="B175" s="4">
        <v>42894</v>
      </c>
      <c r="C175" s="8">
        <v>5</v>
      </c>
      <c r="D175" s="24" t="s">
        <v>0</v>
      </c>
      <c r="E175" s="21" t="s">
        <v>36</v>
      </c>
      <c r="F175" s="53" t="s">
        <v>297</v>
      </c>
      <c r="G175" s="44" t="s">
        <v>81</v>
      </c>
    </row>
    <row r="176" spans="1:7" ht="17.25" thickBot="1" x14ac:dyDescent="0.3">
      <c r="A176" s="34" t="s">
        <v>93</v>
      </c>
      <c r="B176" s="32">
        <v>42894</v>
      </c>
      <c r="C176" s="39">
        <v>2</v>
      </c>
      <c r="D176" s="42" t="s">
        <v>0</v>
      </c>
      <c r="E176" s="39" t="s">
        <v>36</v>
      </c>
      <c r="F176" s="53" t="s">
        <v>297</v>
      </c>
      <c r="G176" s="41" t="s">
        <v>81</v>
      </c>
    </row>
    <row r="177" spans="1:7" ht="17.25" thickBot="1" x14ac:dyDescent="0.3">
      <c r="A177" s="10" t="s">
        <v>140</v>
      </c>
      <c r="B177" s="4">
        <v>42867</v>
      </c>
      <c r="C177" s="57">
        <v>1</v>
      </c>
      <c r="D177" s="24" t="s">
        <v>0</v>
      </c>
      <c r="E177" s="58" t="s">
        <v>340</v>
      </c>
      <c r="F177" s="54" t="s">
        <v>311</v>
      </c>
      <c r="G177" s="10" t="s">
        <v>341</v>
      </c>
    </row>
    <row r="178" spans="1:7" ht="17.25" thickBot="1" x14ac:dyDescent="0.3">
      <c r="A178" s="10" t="s">
        <v>9</v>
      </c>
      <c r="B178" s="16">
        <v>42894</v>
      </c>
      <c r="C178" s="12">
        <v>1</v>
      </c>
      <c r="D178" s="24" t="s">
        <v>0</v>
      </c>
      <c r="E178" s="22" t="s">
        <v>231</v>
      </c>
      <c r="F178" s="52" t="s">
        <v>314</v>
      </c>
      <c r="G178" s="10" t="s">
        <v>1105</v>
      </c>
    </row>
    <row r="179" spans="1:7" x14ac:dyDescent="0.25">
      <c r="A179" s="34" t="s">
        <v>93</v>
      </c>
      <c r="B179" s="38">
        <v>42894</v>
      </c>
      <c r="C179" s="39">
        <v>1</v>
      </c>
      <c r="D179" s="42" t="s">
        <v>108</v>
      </c>
      <c r="E179" s="40" t="s">
        <v>45</v>
      </c>
      <c r="F179" s="53" t="s">
        <v>309</v>
      </c>
      <c r="G179" s="41" t="s">
        <v>87</v>
      </c>
    </row>
  </sheetData>
  <sortState ref="I34:J133">
    <sortCondition ref="I34:I133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workbookViewId="0">
      <selection activeCell="K19" sqref="K19"/>
    </sheetView>
  </sheetViews>
  <sheetFormatPr defaultRowHeight="16.5" x14ac:dyDescent="0.25"/>
  <cols>
    <col min="4" max="4" width="11.125" bestFit="1" customWidth="1"/>
  </cols>
  <sheetData>
    <row r="1" spans="1:23" x14ac:dyDescent="0.25">
      <c r="A1" t="s">
        <v>372</v>
      </c>
      <c r="E1" t="s">
        <v>374</v>
      </c>
      <c r="S1" s="67" t="s">
        <v>511</v>
      </c>
      <c r="T1" s="67"/>
      <c r="U1" s="67">
        <f>SUM(W6:W85)</f>
        <v>-1.9970538703162253</v>
      </c>
    </row>
    <row r="2" spans="1:23" x14ac:dyDescent="0.25">
      <c r="A2" t="s">
        <v>375</v>
      </c>
      <c r="B2" t="s">
        <v>373</v>
      </c>
      <c r="C2" t="s">
        <v>356</v>
      </c>
      <c r="E2" t="s">
        <v>375</v>
      </c>
      <c r="F2" t="s">
        <v>373</v>
      </c>
      <c r="G2" t="s">
        <v>356</v>
      </c>
      <c r="S2" s="67" t="s">
        <v>512</v>
      </c>
      <c r="T2" s="67"/>
      <c r="U2" s="67">
        <f>U1*(-1)</f>
        <v>1.9970538703162253</v>
      </c>
    </row>
    <row r="3" spans="1:23" x14ac:dyDescent="0.25">
      <c r="A3" t="s">
        <v>376</v>
      </c>
      <c r="B3" t="s">
        <v>377</v>
      </c>
      <c r="C3">
        <v>1</v>
      </c>
      <c r="E3" t="s">
        <v>376</v>
      </c>
      <c r="F3" t="s">
        <v>379</v>
      </c>
      <c r="G3">
        <v>1</v>
      </c>
    </row>
    <row r="4" spans="1:23" x14ac:dyDescent="0.25">
      <c r="B4" t="s">
        <v>378</v>
      </c>
      <c r="C4">
        <v>1</v>
      </c>
      <c r="F4" t="s">
        <v>467</v>
      </c>
      <c r="G4">
        <v>2</v>
      </c>
      <c r="S4" s="67" t="s">
        <v>520</v>
      </c>
      <c r="T4" s="67"/>
      <c r="U4" s="67"/>
      <c r="V4" s="67"/>
      <c r="W4" s="67"/>
    </row>
    <row r="5" spans="1:23" x14ac:dyDescent="0.25">
      <c r="B5" t="s">
        <v>379</v>
      </c>
      <c r="C5">
        <v>2</v>
      </c>
      <c r="F5" t="s">
        <v>383</v>
      </c>
      <c r="G5">
        <v>1</v>
      </c>
      <c r="S5" s="67" t="s">
        <v>506</v>
      </c>
      <c r="T5" s="67" t="s">
        <v>507</v>
      </c>
      <c r="U5" s="67" t="s">
        <v>508</v>
      </c>
      <c r="V5" s="67" t="s">
        <v>509</v>
      </c>
      <c r="W5" s="67" t="s">
        <v>510</v>
      </c>
    </row>
    <row r="6" spans="1:23" x14ac:dyDescent="0.25">
      <c r="B6" t="s">
        <v>380</v>
      </c>
      <c r="C6">
        <v>1</v>
      </c>
      <c r="F6" t="s">
        <v>468</v>
      </c>
      <c r="G6">
        <v>1</v>
      </c>
      <c r="S6" t="s">
        <v>377</v>
      </c>
      <c r="T6">
        <v>1</v>
      </c>
      <c r="U6" s="67">
        <f>T6/1724</f>
        <v>5.8004640371229696E-4</v>
      </c>
      <c r="V6" s="67">
        <f>LN(U6)</f>
        <v>-7.4524024512236382</v>
      </c>
      <c r="W6" s="67">
        <f>U6*V6</f>
        <v>-4.3227392408489778E-3</v>
      </c>
    </row>
    <row r="7" spans="1:23" x14ac:dyDescent="0.25">
      <c r="B7" t="s">
        <v>381</v>
      </c>
      <c r="C7">
        <v>4</v>
      </c>
      <c r="F7" t="s">
        <v>469</v>
      </c>
      <c r="G7">
        <v>2</v>
      </c>
      <c r="S7" t="s">
        <v>378</v>
      </c>
      <c r="T7">
        <v>1</v>
      </c>
      <c r="U7" s="67">
        <f t="shared" ref="U7:U70" si="0">T7/1724</f>
        <v>5.8004640371229696E-4</v>
      </c>
      <c r="V7" s="67">
        <f>LN(U7)</f>
        <v>-7.4524024512236382</v>
      </c>
      <c r="W7" s="67">
        <f>U7*V7</f>
        <v>-4.3227392408489778E-3</v>
      </c>
    </row>
    <row r="8" spans="1:23" x14ac:dyDescent="0.25">
      <c r="B8" t="s">
        <v>382</v>
      </c>
      <c r="C8">
        <v>3</v>
      </c>
      <c r="F8" t="s">
        <v>470</v>
      </c>
      <c r="G8">
        <v>1</v>
      </c>
      <c r="S8" t="s">
        <v>379</v>
      </c>
      <c r="T8">
        <v>2</v>
      </c>
      <c r="U8" s="67">
        <f t="shared" si="0"/>
        <v>1.1600928074245939E-3</v>
      </c>
      <c r="V8" s="67">
        <f>LN(U8)</f>
        <v>-6.7592552706636928</v>
      </c>
      <c r="W8" s="67">
        <f>U8*V8</f>
        <v>-7.8413634230437273E-3</v>
      </c>
    </row>
    <row r="9" spans="1:23" x14ac:dyDescent="0.25">
      <c r="B9" t="s">
        <v>383</v>
      </c>
      <c r="C9">
        <v>2</v>
      </c>
      <c r="F9" t="s">
        <v>386</v>
      </c>
      <c r="G9">
        <v>4</v>
      </c>
      <c r="S9" t="s">
        <v>380</v>
      </c>
      <c r="T9">
        <v>1</v>
      </c>
      <c r="U9" s="67">
        <f t="shared" si="0"/>
        <v>5.8004640371229696E-4</v>
      </c>
      <c r="V9" s="67">
        <f t="shared" ref="V9:V72" si="1">LN(U9)</f>
        <v>-7.4524024512236382</v>
      </c>
      <c r="W9" s="67">
        <f t="shared" ref="W9:W72" si="2">U9*V9</f>
        <v>-4.3227392408489778E-3</v>
      </c>
    </row>
    <row r="10" spans="1:23" x14ac:dyDescent="0.25">
      <c r="B10" t="s">
        <v>384</v>
      </c>
      <c r="C10">
        <v>2</v>
      </c>
      <c r="F10" t="s">
        <v>387</v>
      </c>
      <c r="G10">
        <v>6</v>
      </c>
      <c r="K10" s="67"/>
      <c r="L10" s="67"/>
      <c r="S10" t="s">
        <v>381</v>
      </c>
      <c r="T10">
        <v>4</v>
      </c>
      <c r="U10" s="67">
        <f t="shared" si="0"/>
        <v>2.3201856148491878E-3</v>
      </c>
      <c r="V10" s="67">
        <f t="shared" si="1"/>
        <v>-6.0661080901037474</v>
      </c>
      <c r="W10" s="67">
        <f t="shared" si="2"/>
        <v>-1.4074496728778996E-2</v>
      </c>
    </row>
    <row r="11" spans="1:23" x14ac:dyDescent="0.25">
      <c r="B11" t="s">
        <v>385</v>
      </c>
      <c r="C11">
        <v>5</v>
      </c>
      <c r="F11" t="s">
        <v>471</v>
      </c>
      <c r="G11">
        <v>1</v>
      </c>
      <c r="K11" s="67"/>
      <c r="L11" s="67"/>
      <c r="S11" t="s">
        <v>382</v>
      </c>
      <c r="T11">
        <v>3</v>
      </c>
      <c r="U11" s="67">
        <f t="shared" si="0"/>
        <v>1.7401392111368909E-3</v>
      </c>
      <c r="V11" s="67">
        <f t="shared" si="1"/>
        <v>-6.3537901625555291</v>
      </c>
      <c r="W11" s="67">
        <f t="shared" si="2"/>
        <v>-1.1056479401198716E-2</v>
      </c>
    </row>
    <row r="12" spans="1:23" x14ac:dyDescent="0.25">
      <c r="B12" t="s">
        <v>386</v>
      </c>
      <c r="C12">
        <v>4</v>
      </c>
      <c r="F12" t="s">
        <v>385</v>
      </c>
      <c r="G12">
        <v>1</v>
      </c>
      <c r="S12" t="s">
        <v>383</v>
      </c>
      <c r="T12">
        <v>2</v>
      </c>
      <c r="U12" s="67">
        <f t="shared" si="0"/>
        <v>1.1600928074245939E-3</v>
      </c>
      <c r="V12" s="67">
        <f t="shared" si="1"/>
        <v>-6.7592552706636928</v>
      </c>
      <c r="W12" s="67">
        <f t="shared" si="2"/>
        <v>-7.8413634230437273E-3</v>
      </c>
    </row>
    <row r="13" spans="1:23" x14ac:dyDescent="0.25">
      <c r="B13" t="s">
        <v>387</v>
      </c>
      <c r="C13">
        <v>1</v>
      </c>
      <c r="F13" t="s">
        <v>472</v>
      </c>
      <c r="G13">
        <v>1</v>
      </c>
      <c r="S13" t="s">
        <v>384</v>
      </c>
      <c r="T13">
        <v>2</v>
      </c>
      <c r="U13" s="67">
        <f t="shared" si="0"/>
        <v>1.1600928074245939E-3</v>
      </c>
      <c r="V13" s="67">
        <f t="shared" si="1"/>
        <v>-6.7592552706636928</v>
      </c>
      <c r="W13" s="67">
        <f t="shared" si="2"/>
        <v>-7.8413634230437273E-3</v>
      </c>
    </row>
    <row r="14" spans="1:23" x14ac:dyDescent="0.25">
      <c r="B14" t="s">
        <v>388</v>
      </c>
      <c r="C14">
        <v>1</v>
      </c>
      <c r="F14" t="s">
        <v>473</v>
      </c>
      <c r="G14">
        <v>1</v>
      </c>
      <c r="S14" t="s">
        <v>385</v>
      </c>
      <c r="T14">
        <v>5</v>
      </c>
      <c r="U14" s="67">
        <f t="shared" si="0"/>
        <v>2.9002320185614848E-3</v>
      </c>
      <c r="V14" s="67">
        <f t="shared" si="1"/>
        <v>-5.8429645387895377</v>
      </c>
      <c r="W14" s="67">
        <f t="shared" si="2"/>
        <v>-1.6945952838716756E-2</v>
      </c>
    </row>
    <row r="15" spans="1:23" x14ac:dyDescent="0.25">
      <c r="B15" t="s">
        <v>389</v>
      </c>
      <c r="C15">
        <v>1</v>
      </c>
      <c r="E15" t="s">
        <v>391</v>
      </c>
      <c r="F15" t="s">
        <v>397</v>
      </c>
      <c r="G15">
        <v>9</v>
      </c>
      <c r="S15" t="s">
        <v>386</v>
      </c>
      <c r="T15">
        <v>4</v>
      </c>
      <c r="U15" s="67">
        <f t="shared" si="0"/>
        <v>2.3201856148491878E-3</v>
      </c>
      <c r="V15" s="67">
        <f t="shared" si="1"/>
        <v>-6.0661080901037474</v>
      </c>
      <c r="W15" s="67">
        <f t="shared" si="2"/>
        <v>-1.4074496728778996E-2</v>
      </c>
    </row>
    <row r="16" spans="1:23" x14ac:dyDescent="0.25">
      <c r="B16" t="s">
        <v>390</v>
      </c>
      <c r="C16">
        <v>2</v>
      </c>
      <c r="F16" t="s">
        <v>398</v>
      </c>
      <c r="G16">
        <v>3</v>
      </c>
      <c r="S16" t="s">
        <v>387</v>
      </c>
      <c r="T16">
        <v>1</v>
      </c>
      <c r="U16" s="67">
        <f t="shared" si="0"/>
        <v>5.8004640371229696E-4</v>
      </c>
      <c r="V16" s="67">
        <f t="shared" si="1"/>
        <v>-7.4524024512236382</v>
      </c>
      <c r="W16" s="67">
        <f t="shared" si="2"/>
        <v>-4.3227392408489778E-3</v>
      </c>
    </row>
    <row r="17" spans="1:23" x14ac:dyDescent="0.25">
      <c r="A17" t="s">
        <v>391</v>
      </c>
      <c r="B17" t="s">
        <v>392</v>
      </c>
      <c r="C17">
        <v>4</v>
      </c>
      <c r="F17" t="s">
        <v>474</v>
      </c>
      <c r="G17">
        <v>2</v>
      </c>
      <c r="S17" t="s">
        <v>321</v>
      </c>
      <c r="T17">
        <v>1</v>
      </c>
      <c r="U17" s="67">
        <f t="shared" si="0"/>
        <v>5.8004640371229696E-4</v>
      </c>
      <c r="V17" s="67">
        <f t="shared" si="1"/>
        <v>-7.4524024512236382</v>
      </c>
      <c r="W17" s="67">
        <f t="shared" si="2"/>
        <v>-4.3227392408489778E-3</v>
      </c>
    </row>
    <row r="18" spans="1:23" x14ac:dyDescent="0.25">
      <c r="B18" t="s">
        <v>393</v>
      </c>
      <c r="C18">
        <v>7</v>
      </c>
      <c r="F18" t="s">
        <v>475</v>
      </c>
      <c r="G18">
        <v>4</v>
      </c>
      <c r="S18" t="s">
        <v>389</v>
      </c>
      <c r="T18">
        <v>1</v>
      </c>
      <c r="U18" s="67">
        <f t="shared" si="0"/>
        <v>5.8004640371229696E-4</v>
      </c>
      <c r="V18" s="67">
        <f t="shared" si="1"/>
        <v>-7.4524024512236382</v>
      </c>
      <c r="W18" s="67">
        <f t="shared" si="2"/>
        <v>-4.3227392408489778E-3</v>
      </c>
    </row>
    <row r="19" spans="1:23" x14ac:dyDescent="0.25">
      <c r="B19" t="s">
        <v>394</v>
      </c>
      <c r="C19">
        <v>55</v>
      </c>
      <c r="F19" t="s">
        <v>476</v>
      </c>
      <c r="G19">
        <v>4</v>
      </c>
      <c r="S19" t="s">
        <v>390</v>
      </c>
      <c r="T19">
        <v>2</v>
      </c>
      <c r="U19" s="67">
        <f t="shared" si="0"/>
        <v>1.1600928074245939E-3</v>
      </c>
      <c r="V19" s="67">
        <f t="shared" si="1"/>
        <v>-6.7592552706636928</v>
      </c>
      <c r="W19" s="67">
        <f t="shared" si="2"/>
        <v>-7.8413634230437273E-3</v>
      </c>
    </row>
    <row r="20" spans="1:23" x14ac:dyDescent="0.25">
      <c r="B20" t="s">
        <v>395</v>
      </c>
      <c r="C20">
        <v>11</v>
      </c>
      <c r="F20" t="s">
        <v>406</v>
      </c>
      <c r="G20">
        <v>4</v>
      </c>
      <c r="S20" t="s">
        <v>392</v>
      </c>
      <c r="T20">
        <v>4</v>
      </c>
      <c r="U20" s="67">
        <f t="shared" si="0"/>
        <v>2.3201856148491878E-3</v>
      </c>
      <c r="V20" s="67">
        <f t="shared" si="1"/>
        <v>-6.0661080901037474</v>
      </c>
      <c r="W20" s="67">
        <f t="shared" si="2"/>
        <v>-1.4074496728778996E-2</v>
      </c>
    </row>
    <row r="21" spans="1:23" x14ac:dyDescent="0.25">
      <c r="B21" t="s">
        <v>396</v>
      </c>
      <c r="C21">
        <v>223</v>
      </c>
      <c r="F21" t="s">
        <v>396</v>
      </c>
      <c r="G21">
        <v>112</v>
      </c>
      <c r="S21" t="s">
        <v>393</v>
      </c>
      <c r="T21">
        <v>7</v>
      </c>
      <c r="U21" s="67">
        <f t="shared" si="0"/>
        <v>4.0603248259860787E-3</v>
      </c>
      <c r="V21" s="67">
        <f t="shared" si="1"/>
        <v>-5.5064923021683247</v>
      </c>
      <c r="W21" s="67">
        <f t="shared" si="2"/>
        <v>-2.2358147398595284E-2</v>
      </c>
    </row>
    <row r="22" spans="1:23" x14ac:dyDescent="0.25">
      <c r="B22" t="s">
        <v>397</v>
      </c>
      <c r="C22">
        <v>26</v>
      </c>
      <c r="F22" t="s">
        <v>395</v>
      </c>
      <c r="G22">
        <v>2</v>
      </c>
      <c r="S22" t="s">
        <v>332</v>
      </c>
      <c r="T22">
        <v>55</v>
      </c>
      <c r="U22" s="67">
        <f t="shared" si="0"/>
        <v>3.1902552204176336E-2</v>
      </c>
      <c r="V22" s="67">
        <f t="shared" si="1"/>
        <v>-3.4450692659911675</v>
      </c>
      <c r="W22" s="67">
        <f t="shared" si="2"/>
        <v>-0.10990650210528667</v>
      </c>
    </row>
    <row r="23" spans="1:23" x14ac:dyDescent="0.25">
      <c r="B23" t="s">
        <v>398</v>
      </c>
      <c r="C23">
        <v>1</v>
      </c>
      <c r="F23" t="s">
        <v>408</v>
      </c>
      <c r="G23">
        <v>23</v>
      </c>
      <c r="S23" t="s">
        <v>395</v>
      </c>
      <c r="T23">
        <v>11</v>
      </c>
      <c r="U23" s="67">
        <f t="shared" si="0"/>
        <v>6.3805104408352666E-3</v>
      </c>
      <c r="V23" s="67">
        <f t="shared" si="1"/>
        <v>-5.0545071784252675</v>
      </c>
      <c r="W23" s="67">
        <f t="shared" si="2"/>
        <v>-3.2250335825219224E-2</v>
      </c>
    </row>
    <row r="24" spans="1:23" x14ac:dyDescent="0.25">
      <c r="B24" t="s">
        <v>399</v>
      </c>
      <c r="C24">
        <v>3</v>
      </c>
      <c r="F24" t="s">
        <v>409</v>
      </c>
      <c r="G24">
        <v>23</v>
      </c>
      <c r="S24" t="s">
        <v>396</v>
      </c>
      <c r="T24">
        <v>223</v>
      </c>
      <c r="U24" s="67">
        <f t="shared" si="0"/>
        <v>0.12935034802784223</v>
      </c>
      <c r="V24" s="67">
        <f t="shared" si="1"/>
        <v>-2.0452306797635198</v>
      </c>
      <c r="W24" s="67">
        <f t="shared" si="2"/>
        <v>-0.26455130022463164</v>
      </c>
    </row>
    <row r="25" spans="1:23" x14ac:dyDescent="0.25">
      <c r="B25" t="s">
        <v>400</v>
      </c>
      <c r="C25">
        <v>1</v>
      </c>
      <c r="F25" t="s">
        <v>412</v>
      </c>
      <c r="G25">
        <v>668</v>
      </c>
      <c r="S25" t="s">
        <v>397</v>
      </c>
      <c r="T25">
        <v>26</v>
      </c>
      <c r="U25" s="67">
        <f t="shared" si="0"/>
        <v>1.5081206496519721E-2</v>
      </c>
      <c r="V25" s="67">
        <f t="shared" si="1"/>
        <v>-4.1943059132021565</v>
      </c>
      <c r="W25" s="67">
        <f t="shared" si="2"/>
        <v>-6.3255193586575442E-2</v>
      </c>
    </row>
    <row r="26" spans="1:23" x14ac:dyDescent="0.25">
      <c r="B26" t="s">
        <v>401</v>
      </c>
      <c r="C26">
        <v>2</v>
      </c>
      <c r="F26" t="s">
        <v>477</v>
      </c>
      <c r="G26">
        <v>1</v>
      </c>
      <c r="S26" t="s">
        <v>398</v>
      </c>
      <c r="T26">
        <v>1</v>
      </c>
      <c r="U26" s="67">
        <f t="shared" si="0"/>
        <v>5.8004640371229696E-4</v>
      </c>
      <c r="V26" s="67">
        <f t="shared" si="1"/>
        <v>-7.4524024512236382</v>
      </c>
      <c r="W26" s="67">
        <f t="shared" si="2"/>
        <v>-4.3227392408489778E-3</v>
      </c>
    </row>
    <row r="27" spans="1:23" x14ac:dyDescent="0.25">
      <c r="B27" t="s">
        <v>402</v>
      </c>
      <c r="C27">
        <v>1</v>
      </c>
      <c r="F27" t="s">
        <v>392</v>
      </c>
      <c r="G27">
        <v>1</v>
      </c>
      <c r="S27" t="s">
        <v>399</v>
      </c>
      <c r="T27">
        <v>3</v>
      </c>
      <c r="U27" s="67">
        <f t="shared" si="0"/>
        <v>1.7401392111368909E-3</v>
      </c>
      <c r="V27" s="67">
        <f t="shared" si="1"/>
        <v>-6.3537901625555291</v>
      </c>
      <c r="W27" s="67">
        <f t="shared" si="2"/>
        <v>-1.1056479401198716E-2</v>
      </c>
    </row>
    <row r="28" spans="1:23" x14ac:dyDescent="0.25">
      <c r="B28" t="s">
        <v>403</v>
      </c>
      <c r="C28">
        <v>2</v>
      </c>
      <c r="F28" t="s">
        <v>410</v>
      </c>
      <c r="G28">
        <v>2</v>
      </c>
      <c r="S28" t="s">
        <v>400</v>
      </c>
      <c r="T28">
        <v>1</v>
      </c>
      <c r="U28" s="67">
        <f t="shared" si="0"/>
        <v>5.8004640371229696E-4</v>
      </c>
      <c r="V28" s="67">
        <f t="shared" si="1"/>
        <v>-7.4524024512236382</v>
      </c>
      <c r="W28" s="67">
        <f t="shared" si="2"/>
        <v>-4.3227392408489778E-3</v>
      </c>
    </row>
    <row r="29" spans="1:23" x14ac:dyDescent="0.25">
      <c r="B29" t="s">
        <v>404</v>
      </c>
      <c r="C29">
        <v>2</v>
      </c>
      <c r="F29" t="s">
        <v>393</v>
      </c>
      <c r="G29">
        <v>9</v>
      </c>
      <c r="S29" t="s">
        <v>401</v>
      </c>
      <c r="T29">
        <v>2</v>
      </c>
      <c r="U29" s="67">
        <f t="shared" si="0"/>
        <v>1.1600928074245939E-3</v>
      </c>
      <c r="V29" s="67">
        <f t="shared" si="1"/>
        <v>-6.7592552706636928</v>
      </c>
      <c r="W29" s="67">
        <f t="shared" si="2"/>
        <v>-7.8413634230437273E-3</v>
      </c>
    </row>
    <row r="30" spans="1:23" x14ac:dyDescent="0.25">
      <c r="B30" t="s">
        <v>405</v>
      </c>
      <c r="C30">
        <v>4</v>
      </c>
      <c r="F30" t="s">
        <v>407</v>
      </c>
      <c r="G30">
        <v>2</v>
      </c>
      <c r="S30" t="s">
        <v>402</v>
      </c>
      <c r="T30">
        <v>1</v>
      </c>
      <c r="U30" s="67">
        <f t="shared" si="0"/>
        <v>5.8004640371229696E-4</v>
      </c>
      <c r="V30" s="67">
        <f t="shared" si="1"/>
        <v>-7.4524024512236382</v>
      </c>
      <c r="W30" s="67">
        <f t="shared" si="2"/>
        <v>-4.3227392408489778E-3</v>
      </c>
    </row>
    <row r="31" spans="1:23" x14ac:dyDescent="0.25">
      <c r="B31" t="s">
        <v>406</v>
      </c>
      <c r="C31">
        <v>5</v>
      </c>
      <c r="F31" t="s">
        <v>416</v>
      </c>
      <c r="G31">
        <v>1</v>
      </c>
      <c r="S31" t="s">
        <v>403</v>
      </c>
      <c r="T31">
        <v>2</v>
      </c>
      <c r="U31" s="67">
        <f t="shared" si="0"/>
        <v>1.1600928074245939E-3</v>
      </c>
      <c r="V31" s="67">
        <f t="shared" si="1"/>
        <v>-6.7592552706636928</v>
      </c>
      <c r="W31" s="67">
        <f t="shared" si="2"/>
        <v>-7.8413634230437273E-3</v>
      </c>
    </row>
    <row r="32" spans="1:23" x14ac:dyDescent="0.25">
      <c r="B32" t="s">
        <v>407</v>
      </c>
      <c r="C32">
        <v>3</v>
      </c>
      <c r="F32" t="s">
        <v>478</v>
      </c>
      <c r="G32">
        <v>1</v>
      </c>
      <c r="S32" t="s">
        <v>404</v>
      </c>
      <c r="T32">
        <v>2</v>
      </c>
      <c r="U32" s="67">
        <f t="shared" si="0"/>
        <v>1.1600928074245939E-3</v>
      </c>
      <c r="V32" s="67">
        <f t="shared" si="1"/>
        <v>-6.7592552706636928</v>
      </c>
      <c r="W32" s="67">
        <f t="shared" si="2"/>
        <v>-7.8413634230437273E-3</v>
      </c>
    </row>
    <row r="33" spans="1:23" x14ac:dyDescent="0.25">
      <c r="B33" t="s">
        <v>408</v>
      </c>
      <c r="C33">
        <v>35</v>
      </c>
      <c r="F33" t="s">
        <v>394</v>
      </c>
      <c r="G33">
        <v>31</v>
      </c>
      <c r="S33" t="s">
        <v>405</v>
      </c>
      <c r="T33">
        <v>4</v>
      </c>
      <c r="U33" s="67">
        <f t="shared" si="0"/>
        <v>2.3201856148491878E-3</v>
      </c>
      <c r="V33" s="67">
        <f t="shared" si="1"/>
        <v>-6.0661080901037474</v>
      </c>
      <c r="W33" s="67">
        <f t="shared" si="2"/>
        <v>-1.4074496728778996E-2</v>
      </c>
    </row>
    <row r="34" spans="1:23" x14ac:dyDescent="0.25">
      <c r="B34" t="s">
        <v>409</v>
      </c>
      <c r="C34">
        <v>25</v>
      </c>
      <c r="F34" t="s">
        <v>479</v>
      </c>
      <c r="G34">
        <v>3</v>
      </c>
      <c r="S34" t="s">
        <v>406</v>
      </c>
      <c r="T34">
        <v>5</v>
      </c>
      <c r="U34" s="67">
        <f t="shared" si="0"/>
        <v>2.9002320185614848E-3</v>
      </c>
      <c r="V34" s="67">
        <f t="shared" si="1"/>
        <v>-5.8429645387895377</v>
      </c>
      <c r="W34" s="67">
        <f t="shared" si="2"/>
        <v>-1.6945952838716756E-2</v>
      </c>
    </row>
    <row r="35" spans="1:23" x14ac:dyDescent="0.25">
      <c r="B35" t="s">
        <v>410</v>
      </c>
      <c r="C35">
        <v>2</v>
      </c>
      <c r="F35" t="s">
        <v>414</v>
      </c>
      <c r="G35">
        <v>1</v>
      </c>
      <c r="S35" t="s">
        <v>407</v>
      </c>
      <c r="T35">
        <v>3</v>
      </c>
      <c r="U35" s="67">
        <f t="shared" si="0"/>
        <v>1.7401392111368909E-3</v>
      </c>
      <c r="V35" s="67">
        <f t="shared" si="1"/>
        <v>-6.3537901625555291</v>
      </c>
      <c r="W35" s="67">
        <f t="shared" si="2"/>
        <v>-1.1056479401198716E-2</v>
      </c>
    </row>
    <row r="36" spans="1:23" x14ac:dyDescent="0.25">
      <c r="B36" t="s">
        <v>411</v>
      </c>
      <c r="C36">
        <v>3</v>
      </c>
      <c r="F36" t="s">
        <v>480</v>
      </c>
      <c r="G36">
        <v>1</v>
      </c>
      <c r="S36" t="s">
        <v>408</v>
      </c>
      <c r="T36">
        <v>35</v>
      </c>
      <c r="U36" s="67">
        <f t="shared" si="0"/>
        <v>2.0301624129930394E-2</v>
      </c>
      <c r="V36" s="67">
        <f t="shared" si="1"/>
        <v>-3.8970543897342247</v>
      </c>
      <c r="W36" s="67">
        <f t="shared" si="2"/>
        <v>-7.9116533434279504E-2</v>
      </c>
    </row>
    <row r="37" spans="1:23" x14ac:dyDescent="0.25">
      <c r="B37" t="s">
        <v>412</v>
      </c>
      <c r="C37">
        <v>975</v>
      </c>
      <c r="F37" t="s">
        <v>415</v>
      </c>
      <c r="G37">
        <v>2</v>
      </c>
      <c r="S37" t="s">
        <v>409</v>
      </c>
      <c r="T37">
        <v>25</v>
      </c>
      <c r="U37" s="67">
        <f t="shared" si="0"/>
        <v>1.4501160092807424E-2</v>
      </c>
      <c r="V37" s="67">
        <f t="shared" si="1"/>
        <v>-4.2335266263554381</v>
      </c>
      <c r="W37" s="67">
        <f t="shared" si="2"/>
        <v>-6.1391047365943127E-2</v>
      </c>
    </row>
    <row r="38" spans="1:23" x14ac:dyDescent="0.25">
      <c r="B38" t="s">
        <v>413</v>
      </c>
      <c r="C38">
        <v>3</v>
      </c>
      <c r="F38" t="s">
        <v>481</v>
      </c>
      <c r="G38">
        <v>3</v>
      </c>
      <c r="S38" t="s">
        <v>410</v>
      </c>
      <c r="T38">
        <v>2</v>
      </c>
      <c r="U38" s="67">
        <f t="shared" si="0"/>
        <v>1.1600928074245939E-3</v>
      </c>
      <c r="V38" s="67">
        <f t="shared" si="1"/>
        <v>-6.7592552706636928</v>
      </c>
      <c r="W38" s="67">
        <f t="shared" si="2"/>
        <v>-7.8413634230437273E-3</v>
      </c>
    </row>
    <row r="39" spans="1:23" x14ac:dyDescent="0.25">
      <c r="B39" t="s">
        <v>414</v>
      </c>
      <c r="C39">
        <v>5</v>
      </c>
      <c r="E39" t="s">
        <v>418</v>
      </c>
      <c r="F39" t="s">
        <v>482</v>
      </c>
      <c r="G39">
        <v>2</v>
      </c>
      <c r="S39" t="s">
        <v>411</v>
      </c>
      <c r="T39">
        <v>3</v>
      </c>
      <c r="U39" s="67">
        <f t="shared" si="0"/>
        <v>1.7401392111368909E-3</v>
      </c>
      <c r="V39" s="67">
        <f t="shared" si="1"/>
        <v>-6.3537901625555291</v>
      </c>
      <c r="W39" s="67">
        <f t="shared" si="2"/>
        <v>-1.1056479401198716E-2</v>
      </c>
    </row>
    <row r="40" spans="1:23" x14ac:dyDescent="0.25">
      <c r="B40" t="s">
        <v>415</v>
      </c>
      <c r="C40">
        <v>4</v>
      </c>
      <c r="F40" t="s">
        <v>483</v>
      </c>
      <c r="G40">
        <v>1</v>
      </c>
      <c r="S40" t="s">
        <v>412</v>
      </c>
      <c r="T40">
        <v>975</v>
      </c>
      <c r="U40" s="67">
        <f t="shared" si="0"/>
        <v>0.56554524361948955</v>
      </c>
      <c r="V40" s="67">
        <f t="shared" si="1"/>
        <v>-0.56996498022579123</v>
      </c>
      <c r="W40" s="67">
        <f t="shared" si="2"/>
        <v>-0.32234098359637264</v>
      </c>
    </row>
    <row r="41" spans="1:23" x14ac:dyDescent="0.25">
      <c r="B41" t="s">
        <v>416</v>
      </c>
      <c r="C41">
        <v>1</v>
      </c>
      <c r="E41" t="s">
        <v>421</v>
      </c>
      <c r="F41" t="s">
        <v>422</v>
      </c>
      <c r="G41">
        <v>4</v>
      </c>
      <c r="S41" t="s">
        <v>413</v>
      </c>
      <c r="T41">
        <v>3</v>
      </c>
      <c r="U41" s="67">
        <f t="shared" si="0"/>
        <v>1.7401392111368909E-3</v>
      </c>
      <c r="V41" s="67">
        <f t="shared" si="1"/>
        <v>-6.3537901625555291</v>
      </c>
      <c r="W41" s="67">
        <f t="shared" si="2"/>
        <v>-1.1056479401198716E-2</v>
      </c>
    </row>
    <row r="42" spans="1:23" x14ac:dyDescent="0.25">
      <c r="B42" t="s">
        <v>417</v>
      </c>
      <c r="C42">
        <v>1</v>
      </c>
      <c r="F42" t="s">
        <v>484</v>
      </c>
      <c r="G42">
        <v>2</v>
      </c>
      <c r="S42" t="s">
        <v>414</v>
      </c>
      <c r="T42">
        <v>5</v>
      </c>
      <c r="U42" s="67">
        <f t="shared" si="0"/>
        <v>2.9002320185614848E-3</v>
      </c>
      <c r="V42" s="67">
        <f t="shared" si="1"/>
        <v>-5.8429645387895377</v>
      </c>
      <c r="W42" s="67">
        <f t="shared" si="2"/>
        <v>-1.6945952838716756E-2</v>
      </c>
    </row>
    <row r="43" spans="1:23" x14ac:dyDescent="0.25">
      <c r="A43" t="s">
        <v>418</v>
      </c>
      <c r="B43" t="s">
        <v>419</v>
      </c>
      <c r="C43">
        <v>7</v>
      </c>
      <c r="E43" t="s">
        <v>427</v>
      </c>
      <c r="F43" t="s">
        <v>485</v>
      </c>
      <c r="G43">
        <v>5</v>
      </c>
      <c r="S43" t="s">
        <v>415</v>
      </c>
      <c r="T43">
        <v>4</v>
      </c>
      <c r="U43" s="67">
        <f t="shared" si="0"/>
        <v>2.3201856148491878E-3</v>
      </c>
      <c r="V43" s="67">
        <f t="shared" si="1"/>
        <v>-6.0661080901037474</v>
      </c>
      <c r="W43" s="67">
        <f t="shared" si="2"/>
        <v>-1.4074496728778996E-2</v>
      </c>
    </row>
    <row r="44" spans="1:23" x14ac:dyDescent="0.25">
      <c r="B44" t="s">
        <v>420</v>
      </c>
      <c r="C44">
        <v>2</v>
      </c>
      <c r="F44" t="s">
        <v>486</v>
      </c>
      <c r="G44">
        <v>1</v>
      </c>
      <c r="S44" t="s">
        <v>416</v>
      </c>
      <c r="T44">
        <v>1</v>
      </c>
      <c r="U44" s="67">
        <f t="shared" si="0"/>
        <v>5.8004640371229696E-4</v>
      </c>
      <c r="V44" s="67">
        <f t="shared" si="1"/>
        <v>-7.4524024512236382</v>
      </c>
      <c r="W44" s="67">
        <f t="shared" si="2"/>
        <v>-4.3227392408489778E-3</v>
      </c>
    </row>
    <row r="45" spans="1:23" x14ac:dyDescent="0.25">
      <c r="A45" t="s">
        <v>421</v>
      </c>
      <c r="B45" t="s">
        <v>422</v>
      </c>
      <c r="C45">
        <v>1</v>
      </c>
      <c r="F45" t="s">
        <v>487</v>
      </c>
      <c r="G45">
        <v>1</v>
      </c>
      <c r="S45" t="s">
        <v>417</v>
      </c>
      <c r="T45">
        <v>1</v>
      </c>
      <c r="U45" s="67">
        <f t="shared" si="0"/>
        <v>5.8004640371229696E-4</v>
      </c>
      <c r="V45" s="67">
        <f t="shared" si="1"/>
        <v>-7.4524024512236382</v>
      </c>
      <c r="W45" s="67">
        <f t="shared" si="2"/>
        <v>-4.3227392408489778E-3</v>
      </c>
    </row>
    <row r="46" spans="1:23" x14ac:dyDescent="0.25">
      <c r="B46" t="s">
        <v>423</v>
      </c>
      <c r="C46">
        <v>1</v>
      </c>
      <c r="F46" t="s">
        <v>488</v>
      </c>
      <c r="G46">
        <v>1</v>
      </c>
      <c r="S46" t="s">
        <v>419</v>
      </c>
      <c r="T46">
        <v>7</v>
      </c>
      <c r="U46" s="67">
        <f t="shared" si="0"/>
        <v>4.0603248259860787E-3</v>
      </c>
      <c r="V46" s="67">
        <f t="shared" si="1"/>
        <v>-5.5064923021683247</v>
      </c>
      <c r="W46" s="67">
        <f t="shared" si="2"/>
        <v>-2.2358147398595284E-2</v>
      </c>
    </row>
    <row r="47" spans="1:23" x14ac:dyDescent="0.25">
      <c r="B47" t="s">
        <v>424</v>
      </c>
      <c r="C47">
        <v>4</v>
      </c>
      <c r="F47" t="s">
        <v>489</v>
      </c>
      <c r="G47">
        <v>7</v>
      </c>
      <c r="S47" t="s">
        <v>420</v>
      </c>
      <c r="T47">
        <v>2</v>
      </c>
      <c r="U47" s="67">
        <f t="shared" si="0"/>
        <v>1.1600928074245939E-3</v>
      </c>
      <c r="V47" s="67">
        <f t="shared" si="1"/>
        <v>-6.7592552706636928</v>
      </c>
      <c r="W47" s="67">
        <f t="shared" si="2"/>
        <v>-7.8413634230437273E-3</v>
      </c>
    </row>
    <row r="48" spans="1:23" x14ac:dyDescent="0.25">
      <c r="B48" t="s">
        <v>425</v>
      </c>
      <c r="C48">
        <v>4</v>
      </c>
      <c r="F48" t="s">
        <v>490</v>
      </c>
      <c r="G48">
        <v>1</v>
      </c>
      <c r="S48" t="s">
        <v>422</v>
      </c>
      <c r="T48">
        <v>1</v>
      </c>
      <c r="U48" s="67">
        <f t="shared" si="0"/>
        <v>5.8004640371229696E-4</v>
      </c>
      <c r="V48" s="67">
        <f t="shared" si="1"/>
        <v>-7.4524024512236382</v>
      </c>
      <c r="W48" s="67">
        <f t="shared" si="2"/>
        <v>-4.3227392408489778E-3</v>
      </c>
    </row>
    <row r="49" spans="1:23" x14ac:dyDescent="0.25">
      <c r="B49" t="s">
        <v>426</v>
      </c>
      <c r="C49">
        <v>3</v>
      </c>
      <c r="E49" t="s">
        <v>435</v>
      </c>
      <c r="F49" t="s">
        <v>491</v>
      </c>
      <c r="G49">
        <v>2</v>
      </c>
      <c r="S49" t="s">
        <v>423</v>
      </c>
      <c r="T49">
        <v>1</v>
      </c>
      <c r="U49" s="67">
        <f t="shared" si="0"/>
        <v>5.8004640371229696E-4</v>
      </c>
      <c r="V49" s="67">
        <f t="shared" si="1"/>
        <v>-7.4524024512236382</v>
      </c>
      <c r="W49" s="67">
        <f t="shared" si="2"/>
        <v>-4.3227392408489778E-3</v>
      </c>
    </row>
    <row r="50" spans="1:23" x14ac:dyDescent="0.25">
      <c r="A50" t="s">
        <v>427</v>
      </c>
      <c r="B50" t="s">
        <v>428</v>
      </c>
      <c r="C50">
        <v>5</v>
      </c>
      <c r="F50" t="s">
        <v>492</v>
      </c>
      <c r="G50">
        <v>7</v>
      </c>
      <c r="S50" t="s">
        <v>424</v>
      </c>
      <c r="T50">
        <v>4</v>
      </c>
      <c r="U50" s="67">
        <f t="shared" si="0"/>
        <v>2.3201856148491878E-3</v>
      </c>
      <c r="V50" s="67">
        <f t="shared" si="1"/>
        <v>-6.0661080901037474</v>
      </c>
      <c r="W50" s="67">
        <f t="shared" si="2"/>
        <v>-1.4074496728778996E-2</v>
      </c>
    </row>
    <row r="51" spans="1:23" x14ac:dyDescent="0.25">
      <c r="B51" t="s">
        <v>429</v>
      </c>
      <c r="C51">
        <v>3</v>
      </c>
      <c r="F51" t="s">
        <v>493</v>
      </c>
      <c r="G51">
        <v>13</v>
      </c>
      <c r="S51" t="s">
        <v>425</v>
      </c>
      <c r="T51">
        <v>4</v>
      </c>
      <c r="U51" s="67">
        <f t="shared" si="0"/>
        <v>2.3201856148491878E-3</v>
      </c>
      <c r="V51" s="67">
        <f t="shared" si="1"/>
        <v>-6.0661080901037474</v>
      </c>
      <c r="W51" s="67">
        <f t="shared" si="2"/>
        <v>-1.4074496728778996E-2</v>
      </c>
    </row>
    <row r="52" spans="1:23" x14ac:dyDescent="0.25">
      <c r="B52" t="s">
        <v>430</v>
      </c>
      <c r="C52">
        <v>1</v>
      </c>
      <c r="F52" t="s">
        <v>442</v>
      </c>
      <c r="G52">
        <v>70</v>
      </c>
      <c r="S52" t="s">
        <v>426</v>
      </c>
      <c r="T52">
        <v>3</v>
      </c>
      <c r="U52" s="67">
        <f t="shared" si="0"/>
        <v>1.7401392111368909E-3</v>
      </c>
      <c r="V52" s="67">
        <f t="shared" si="1"/>
        <v>-6.3537901625555291</v>
      </c>
      <c r="W52" s="67">
        <f t="shared" si="2"/>
        <v>-1.1056479401198716E-2</v>
      </c>
    </row>
    <row r="53" spans="1:23" x14ac:dyDescent="0.25">
      <c r="B53" t="s">
        <v>431</v>
      </c>
      <c r="C53">
        <v>1</v>
      </c>
      <c r="F53" t="s">
        <v>443</v>
      </c>
      <c r="G53">
        <v>103</v>
      </c>
      <c r="S53" t="s">
        <v>428</v>
      </c>
      <c r="T53">
        <v>5</v>
      </c>
      <c r="U53" s="67">
        <f t="shared" si="0"/>
        <v>2.9002320185614848E-3</v>
      </c>
      <c r="V53" s="67">
        <f t="shared" si="1"/>
        <v>-5.8429645387895377</v>
      </c>
      <c r="W53" s="67">
        <f t="shared" si="2"/>
        <v>-1.6945952838716756E-2</v>
      </c>
    </row>
    <row r="54" spans="1:23" x14ac:dyDescent="0.25">
      <c r="B54" t="s">
        <v>432</v>
      </c>
      <c r="C54">
        <v>6</v>
      </c>
      <c r="F54" t="s">
        <v>494</v>
      </c>
      <c r="G54">
        <v>80</v>
      </c>
      <c r="S54" t="s">
        <v>429</v>
      </c>
      <c r="T54">
        <v>3</v>
      </c>
      <c r="U54" s="67">
        <f t="shared" si="0"/>
        <v>1.7401392111368909E-3</v>
      </c>
      <c r="V54" s="67">
        <f t="shared" si="1"/>
        <v>-6.3537901625555291</v>
      </c>
      <c r="W54" s="67">
        <f t="shared" si="2"/>
        <v>-1.1056479401198716E-2</v>
      </c>
    </row>
    <row r="55" spans="1:23" x14ac:dyDescent="0.25">
      <c r="B55" t="s">
        <v>433</v>
      </c>
      <c r="C55">
        <v>13</v>
      </c>
      <c r="F55" t="s">
        <v>447</v>
      </c>
      <c r="G55">
        <v>1</v>
      </c>
      <c r="S55" t="s">
        <v>430</v>
      </c>
      <c r="T55">
        <v>1</v>
      </c>
      <c r="U55" s="67">
        <f t="shared" si="0"/>
        <v>5.8004640371229696E-4</v>
      </c>
      <c r="V55" s="67">
        <f t="shared" si="1"/>
        <v>-7.4524024512236382</v>
      </c>
      <c r="W55" s="67">
        <f t="shared" si="2"/>
        <v>-4.3227392408489778E-3</v>
      </c>
    </row>
    <row r="56" spans="1:23" x14ac:dyDescent="0.25">
      <c r="B56" t="s">
        <v>434</v>
      </c>
      <c r="C56">
        <v>2</v>
      </c>
      <c r="E56" t="s">
        <v>450</v>
      </c>
      <c r="F56" t="s">
        <v>451</v>
      </c>
      <c r="G56">
        <v>18</v>
      </c>
      <c r="K56" s="67" t="s">
        <v>517</v>
      </c>
      <c r="L56" s="67"/>
      <c r="M56" s="67">
        <f>SUM(P61:P123)</f>
        <v>-2.1108376166553029</v>
      </c>
      <c r="S56" t="s">
        <v>431</v>
      </c>
      <c r="T56">
        <v>1</v>
      </c>
      <c r="U56" s="67">
        <f t="shared" si="0"/>
        <v>5.8004640371229696E-4</v>
      </c>
      <c r="V56" s="67">
        <f t="shared" si="1"/>
        <v>-7.4524024512236382</v>
      </c>
      <c r="W56" s="67">
        <f t="shared" si="2"/>
        <v>-4.3227392408489778E-3</v>
      </c>
    </row>
    <row r="57" spans="1:23" x14ac:dyDescent="0.25">
      <c r="A57" t="s">
        <v>435</v>
      </c>
      <c r="B57" t="s">
        <v>436</v>
      </c>
      <c r="C57">
        <v>2</v>
      </c>
      <c r="E57" t="s">
        <v>495</v>
      </c>
      <c r="F57" t="s">
        <v>496</v>
      </c>
      <c r="G57">
        <v>2</v>
      </c>
      <c r="K57" s="67" t="s">
        <v>512</v>
      </c>
      <c r="L57" s="67"/>
      <c r="M57" s="67">
        <f>M56*(-1)</f>
        <v>2.1108376166553029</v>
      </c>
      <c r="S57" t="s">
        <v>432</v>
      </c>
      <c r="T57">
        <v>6</v>
      </c>
      <c r="U57" s="67">
        <f t="shared" si="0"/>
        <v>3.4802784222737818E-3</v>
      </c>
      <c r="V57" s="67">
        <f t="shared" si="1"/>
        <v>-5.6606429819955837</v>
      </c>
      <c r="W57" s="67">
        <f t="shared" si="2"/>
        <v>-1.9700613626434747E-2</v>
      </c>
    </row>
    <row r="58" spans="1:23" x14ac:dyDescent="0.25">
      <c r="B58" t="s">
        <v>437</v>
      </c>
      <c r="C58">
        <v>1</v>
      </c>
      <c r="E58" t="s">
        <v>456</v>
      </c>
      <c r="F58" t="s">
        <v>497</v>
      </c>
      <c r="G58">
        <v>4</v>
      </c>
      <c r="M58">
        <f>M57/LOG(L124)</f>
        <v>1.1731173497403344</v>
      </c>
      <c r="S58" t="s">
        <v>433</v>
      </c>
      <c r="T58">
        <v>13</v>
      </c>
      <c r="U58" s="67">
        <f t="shared" si="0"/>
        <v>7.5406032482598605E-3</v>
      </c>
      <c r="V58" s="67">
        <f t="shared" si="1"/>
        <v>-4.8874530937621019</v>
      </c>
      <c r="W58" s="67">
        <f t="shared" si="2"/>
        <v>-3.6854344674540213E-2</v>
      </c>
    </row>
    <row r="59" spans="1:23" x14ac:dyDescent="0.25">
      <c r="B59" t="s">
        <v>438</v>
      </c>
      <c r="C59">
        <v>2</v>
      </c>
      <c r="F59" t="s">
        <v>498</v>
      </c>
      <c r="G59">
        <v>7</v>
      </c>
      <c r="L59" s="67" t="s">
        <v>519</v>
      </c>
      <c r="M59" s="67"/>
      <c r="N59" s="67"/>
      <c r="O59" s="67"/>
      <c r="P59" s="67"/>
      <c r="S59" t="s">
        <v>434</v>
      </c>
      <c r="T59">
        <v>2</v>
      </c>
      <c r="U59" s="67">
        <f t="shared" si="0"/>
        <v>1.1600928074245939E-3</v>
      </c>
      <c r="V59" s="67">
        <f t="shared" si="1"/>
        <v>-6.7592552706636928</v>
      </c>
      <c r="W59" s="67">
        <f t="shared" si="2"/>
        <v>-7.8413634230437273E-3</v>
      </c>
    </row>
    <row r="60" spans="1:23" x14ac:dyDescent="0.25">
      <c r="B60" t="s">
        <v>440</v>
      </c>
      <c r="C60">
        <v>4</v>
      </c>
      <c r="F60" t="s">
        <v>499</v>
      </c>
      <c r="G60">
        <v>3</v>
      </c>
      <c r="L60" s="67" t="s">
        <v>506</v>
      </c>
      <c r="M60" s="67" t="s">
        <v>507</v>
      </c>
      <c r="N60" s="67" t="s">
        <v>518</v>
      </c>
      <c r="O60" s="67" t="s">
        <v>509</v>
      </c>
      <c r="P60" s="67" t="s">
        <v>510</v>
      </c>
      <c r="S60" t="s">
        <v>436</v>
      </c>
      <c r="T60">
        <v>2</v>
      </c>
      <c r="U60" s="67">
        <f t="shared" si="0"/>
        <v>1.1600928074245939E-3</v>
      </c>
      <c r="V60" s="67">
        <f t="shared" si="1"/>
        <v>-6.7592552706636928</v>
      </c>
      <c r="W60" s="67">
        <f t="shared" si="2"/>
        <v>-7.8413634230437273E-3</v>
      </c>
    </row>
    <row r="61" spans="1:23" x14ac:dyDescent="0.25">
      <c r="B61" t="s">
        <v>439</v>
      </c>
      <c r="C61">
        <v>1</v>
      </c>
      <c r="F61" t="s">
        <v>500</v>
      </c>
      <c r="G61">
        <v>12</v>
      </c>
      <c r="L61" t="s">
        <v>379</v>
      </c>
      <c r="M61">
        <v>1</v>
      </c>
      <c r="N61" s="67">
        <f>M61/1295</f>
        <v>7.722007722007722E-4</v>
      </c>
      <c r="O61" s="67">
        <f>LN(N61)</f>
        <v>-7.1662659741336379</v>
      </c>
      <c r="P61" s="67">
        <f>N61*O61</f>
        <v>-5.5337961190221139E-3</v>
      </c>
      <c r="S61" t="s">
        <v>437</v>
      </c>
      <c r="T61">
        <v>1</v>
      </c>
      <c r="U61" s="67">
        <f t="shared" si="0"/>
        <v>5.8004640371229696E-4</v>
      </c>
      <c r="V61" s="67">
        <f t="shared" si="1"/>
        <v>-7.4524024512236382</v>
      </c>
      <c r="W61" s="67">
        <f t="shared" si="2"/>
        <v>-4.3227392408489778E-3</v>
      </c>
    </row>
    <row r="62" spans="1:23" x14ac:dyDescent="0.25">
      <c r="B62" t="s">
        <v>441</v>
      </c>
      <c r="C62">
        <v>4</v>
      </c>
      <c r="F62" t="s">
        <v>501</v>
      </c>
      <c r="G62">
        <v>8</v>
      </c>
      <c r="L62" t="s">
        <v>467</v>
      </c>
      <c r="M62">
        <v>2</v>
      </c>
      <c r="N62" s="67">
        <f t="shared" ref="N62:N123" si="3">M62/1295</f>
        <v>1.5444015444015444E-3</v>
      </c>
      <c r="O62" s="67">
        <f t="shared" ref="O62:O123" si="4">LN(N62)</f>
        <v>-6.4731187935736925</v>
      </c>
      <c r="P62" s="67">
        <f t="shared" ref="P62:P123" si="5">N62*O62</f>
        <v>-9.9970946618898725E-3</v>
      </c>
      <c r="S62" t="s">
        <v>438</v>
      </c>
      <c r="T62">
        <v>2</v>
      </c>
      <c r="U62" s="67">
        <f t="shared" si="0"/>
        <v>1.1600928074245939E-3</v>
      </c>
      <c r="V62" s="67">
        <f t="shared" si="1"/>
        <v>-6.7592552706636928</v>
      </c>
      <c r="W62" s="67">
        <f t="shared" si="2"/>
        <v>-7.8413634230437273E-3</v>
      </c>
    </row>
    <row r="63" spans="1:23" x14ac:dyDescent="0.25">
      <c r="B63" t="s">
        <v>442</v>
      </c>
      <c r="C63">
        <v>59</v>
      </c>
      <c r="F63" t="s">
        <v>502</v>
      </c>
      <c r="G63">
        <v>2</v>
      </c>
      <c r="L63" t="s">
        <v>383</v>
      </c>
      <c r="M63">
        <v>1</v>
      </c>
      <c r="N63" s="67">
        <f t="shared" si="3"/>
        <v>7.722007722007722E-4</v>
      </c>
      <c r="O63" s="67">
        <f t="shared" si="4"/>
        <v>-7.1662659741336379</v>
      </c>
      <c r="P63" s="67">
        <f t="shared" si="5"/>
        <v>-5.5337961190221139E-3</v>
      </c>
      <c r="S63" t="s">
        <v>440</v>
      </c>
      <c r="T63">
        <v>4</v>
      </c>
      <c r="U63" s="67">
        <f t="shared" si="0"/>
        <v>2.3201856148491878E-3</v>
      </c>
      <c r="V63" s="67">
        <f t="shared" si="1"/>
        <v>-6.0661080901037474</v>
      </c>
      <c r="W63" s="67">
        <f t="shared" si="2"/>
        <v>-1.4074496728778996E-2</v>
      </c>
    </row>
    <row r="64" spans="1:23" x14ac:dyDescent="0.25">
      <c r="B64" t="s">
        <v>443</v>
      </c>
      <c r="C64">
        <v>74</v>
      </c>
      <c r="F64" t="s">
        <v>460</v>
      </c>
      <c r="G64">
        <v>3</v>
      </c>
      <c r="L64" t="s">
        <v>468</v>
      </c>
      <c r="M64">
        <v>1</v>
      </c>
      <c r="N64" s="67">
        <f t="shared" si="3"/>
        <v>7.722007722007722E-4</v>
      </c>
      <c r="O64" s="67">
        <f t="shared" si="4"/>
        <v>-7.1662659741336379</v>
      </c>
      <c r="P64" s="67">
        <f t="shared" si="5"/>
        <v>-5.5337961190221139E-3</v>
      </c>
      <c r="S64" t="s">
        <v>439</v>
      </c>
      <c r="T64">
        <v>1</v>
      </c>
      <c r="U64" s="67">
        <f t="shared" si="0"/>
        <v>5.8004640371229696E-4</v>
      </c>
      <c r="V64" s="67">
        <f t="shared" si="1"/>
        <v>-7.4524024512236382</v>
      </c>
      <c r="W64" s="67">
        <f t="shared" si="2"/>
        <v>-4.3227392408489778E-3</v>
      </c>
    </row>
    <row r="65" spans="1:23" x14ac:dyDescent="0.25">
      <c r="B65" t="s">
        <v>444</v>
      </c>
      <c r="C65">
        <v>3</v>
      </c>
      <c r="F65" t="s">
        <v>462</v>
      </c>
      <c r="G65">
        <v>1</v>
      </c>
      <c r="L65" t="s">
        <v>469</v>
      </c>
      <c r="M65">
        <v>2</v>
      </c>
      <c r="N65" s="67">
        <f t="shared" si="3"/>
        <v>1.5444015444015444E-3</v>
      </c>
      <c r="O65" s="67">
        <f t="shared" si="4"/>
        <v>-6.4731187935736925</v>
      </c>
      <c r="P65" s="67">
        <f t="shared" si="5"/>
        <v>-9.9970946618898725E-3</v>
      </c>
      <c r="S65" t="s">
        <v>441</v>
      </c>
      <c r="T65">
        <v>4</v>
      </c>
      <c r="U65" s="67">
        <f t="shared" si="0"/>
        <v>2.3201856148491878E-3</v>
      </c>
      <c r="V65" s="67">
        <f t="shared" si="1"/>
        <v>-6.0661080901037474</v>
      </c>
      <c r="W65" s="67">
        <f t="shared" si="2"/>
        <v>-1.4074496728778996E-2</v>
      </c>
    </row>
    <row r="66" spans="1:23" x14ac:dyDescent="0.25">
      <c r="B66" t="s">
        <v>445</v>
      </c>
      <c r="C66">
        <v>26</v>
      </c>
      <c r="L66" t="s">
        <v>470</v>
      </c>
      <c r="M66">
        <v>1</v>
      </c>
      <c r="N66" s="67">
        <f t="shared" si="3"/>
        <v>7.722007722007722E-4</v>
      </c>
      <c r="O66" s="67">
        <f t="shared" si="4"/>
        <v>-7.1662659741336379</v>
      </c>
      <c r="P66" s="67">
        <f t="shared" si="5"/>
        <v>-5.5337961190221139E-3</v>
      </c>
      <c r="S66" t="s">
        <v>442</v>
      </c>
      <c r="T66">
        <v>59</v>
      </c>
      <c r="U66" s="67">
        <f t="shared" si="0"/>
        <v>3.4222737819025524E-2</v>
      </c>
      <c r="V66" s="67">
        <f t="shared" si="1"/>
        <v>-3.3748650073179189</v>
      </c>
      <c r="W66" s="67">
        <f t="shared" si="2"/>
        <v>-0.11549712032004479</v>
      </c>
    </row>
    <row r="67" spans="1:23" x14ac:dyDescent="0.25">
      <c r="B67" t="s">
        <v>446</v>
      </c>
      <c r="C67">
        <v>3</v>
      </c>
      <c r="F67">
        <v>63</v>
      </c>
      <c r="G67">
        <v>1295</v>
      </c>
      <c r="L67" t="s">
        <v>386</v>
      </c>
      <c r="M67">
        <v>4</v>
      </c>
      <c r="N67" s="67">
        <f t="shared" si="3"/>
        <v>3.0888030888030888E-3</v>
      </c>
      <c r="O67" s="67">
        <f t="shared" si="4"/>
        <v>-5.7799716130137471</v>
      </c>
      <c r="P67" s="67">
        <f t="shared" si="5"/>
        <v>-1.7853194171471035E-2</v>
      </c>
      <c r="S67" t="s">
        <v>443</v>
      </c>
      <c r="T67">
        <v>74</v>
      </c>
      <c r="U67" s="67">
        <f t="shared" si="0"/>
        <v>4.2923433874709975E-2</v>
      </c>
      <c r="V67" s="67">
        <f t="shared" si="1"/>
        <v>-3.1483373580194689</v>
      </c>
      <c r="W67" s="67">
        <f t="shared" si="2"/>
        <v>-0.13513745040222777</v>
      </c>
    </row>
    <row r="68" spans="1:23" x14ac:dyDescent="0.25">
      <c r="B68" t="s">
        <v>447</v>
      </c>
      <c r="C68">
        <v>5</v>
      </c>
      <c r="L68" t="s">
        <v>387</v>
      </c>
      <c r="M68">
        <v>6</v>
      </c>
      <c r="N68" s="67">
        <f t="shared" si="3"/>
        <v>4.633204633204633E-3</v>
      </c>
      <c r="O68" s="67">
        <f t="shared" si="4"/>
        <v>-5.3745065049055833</v>
      </c>
      <c r="P68" s="67">
        <f t="shared" si="5"/>
        <v>-2.4901188439716986E-2</v>
      </c>
      <c r="S68" t="s">
        <v>444</v>
      </c>
      <c r="T68">
        <v>3</v>
      </c>
      <c r="U68" s="67">
        <f t="shared" si="0"/>
        <v>1.7401392111368909E-3</v>
      </c>
      <c r="V68" s="67">
        <f t="shared" si="1"/>
        <v>-6.3537901625555291</v>
      </c>
      <c r="W68" s="67">
        <f t="shared" si="2"/>
        <v>-1.1056479401198716E-2</v>
      </c>
    </row>
    <row r="69" spans="1:23" x14ac:dyDescent="0.25">
      <c r="A69" t="s">
        <v>448</v>
      </c>
      <c r="B69" t="s">
        <v>449</v>
      </c>
      <c r="C69">
        <v>2</v>
      </c>
      <c r="F69" t="s">
        <v>504</v>
      </c>
      <c r="G69">
        <v>2.1110000000000002</v>
      </c>
      <c r="L69" t="s">
        <v>471</v>
      </c>
      <c r="M69">
        <v>1</v>
      </c>
      <c r="N69" s="67">
        <f t="shared" si="3"/>
        <v>7.722007722007722E-4</v>
      </c>
      <c r="O69" s="67">
        <f t="shared" si="4"/>
        <v>-7.1662659741336379</v>
      </c>
      <c r="P69" s="67">
        <f t="shared" si="5"/>
        <v>-5.5337961190221139E-3</v>
      </c>
      <c r="S69" t="s">
        <v>445</v>
      </c>
      <c r="T69">
        <v>26</v>
      </c>
      <c r="U69" s="67">
        <f t="shared" si="0"/>
        <v>1.5081206496519721E-2</v>
      </c>
      <c r="V69" s="67">
        <f t="shared" si="1"/>
        <v>-4.1943059132021565</v>
      </c>
      <c r="W69" s="67">
        <f t="shared" si="2"/>
        <v>-6.3255193586575442E-2</v>
      </c>
    </row>
    <row r="70" spans="1:23" x14ac:dyDescent="0.25">
      <c r="A70" t="s">
        <v>450</v>
      </c>
      <c r="B70" t="s">
        <v>451</v>
      </c>
      <c r="C70">
        <v>11</v>
      </c>
      <c r="F70" t="s">
        <v>505</v>
      </c>
      <c r="G70">
        <v>0.28799999999999998</v>
      </c>
      <c r="L70" t="s">
        <v>385</v>
      </c>
      <c r="M70">
        <v>1</v>
      </c>
      <c r="N70" s="67">
        <f t="shared" si="3"/>
        <v>7.722007722007722E-4</v>
      </c>
      <c r="O70" s="67">
        <f t="shared" si="4"/>
        <v>-7.1662659741336379</v>
      </c>
      <c r="P70" s="67">
        <f t="shared" si="5"/>
        <v>-5.5337961190221139E-3</v>
      </c>
      <c r="S70" t="s">
        <v>446</v>
      </c>
      <c r="T70">
        <v>3</v>
      </c>
      <c r="U70" s="67">
        <f t="shared" si="0"/>
        <v>1.7401392111368909E-3</v>
      </c>
      <c r="V70" s="67">
        <f t="shared" si="1"/>
        <v>-6.3537901625555291</v>
      </c>
      <c r="W70" s="67">
        <f t="shared" si="2"/>
        <v>-1.1056479401198716E-2</v>
      </c>
    </row>
    <row r="71" spans="1:23" x14ac:dyDescent="0.25">
      <c r="A71" t="s">
        <v>452</v>
      </c>
      <c r="B71" t="s">
        <v>453</v>
      </c>
      <c r="C71">
        <v>1</v>
      </c>
      <c r="L71" t="s">
        <v>306</v>
      </c>
      <c r="M71">
        <v>1</v>
      </c>
      <c r="N71" s="67">
        <f t="shared" si="3"/>
        <v>7.722007722007722E-4</v>
      </c>
      <c r="O71" s="67">
        <f t="shared" si="4"/>
        <v>-7.1662659741336379</v>
      </c>
      <c r="P71" s="67">
        <f t="shared" si="5"/>
        <v>-5.5337961190221139E-3</v>
      </c>
      <c r="S71" t="s">
        <v>447</v>
      </c>
      <c r="T71">
        <v>5</v>
      </c>
      <c r="U71" s="67">
        <f t="shared" ref="U71:U85" si="6">T71/1724</f>
        <v>2.9002320185614848E-3</v>
      </c>
      <c r="V71" s="67">
        <f t="shared" si="1"/>
        <v>-5.8429645387895377</v>
      </c>
      <c r="W71" s="67">
        <f t="shared" si="2"/>
        <v>-1.6945952838716756E-2</v>
      </c>
    </row>
    <row r="72" spans="1:23" x14ac:dyDescent="0.25">
      <c r="A72" t="s">
        <v>454</v>
      </c>
      <c r="B72" t="s">
        <v>455</v>
      </c>
      <c r="C72">
        <v>1</v>
      </c>
      <c r="L72" t="s">
        <v>473</v>
      </c>
      <c r="M72">
        <v>1</v>
      </c>
      <c r="N72" s="67">
        <f t="shared" si="3"/>
        <v>7.722007722007722E-4</v>
      </c>
      <c r="O72" s="67">
        <f t="shared" si="4"/>
        <v>-7.1662659741336379</v>
      </c>
      <c r="P72" s="67">
        <f t="shared" si="5"/>
        <v>-5.5337961190221139E-3</v>
      </c>
      <c r="S72" t="s">
        <v>449</v>
      </c>
      <c r="T72">
        <v>2</v>
      </c>
      <c r="U72" s="67">
        <f t="shared" si="6"/>
        <v>1.1600928074245939E-3</v>
      </c>
      <c r="V72" s="67">
        <f t="shared" si="1"/>
        <v>-6.7592552706636928</v>
      </c>
      <c r="W72" s="67">
        <f t="shared" si="2"/>
        <v>-7.8413634230437273E-3</v>
      </c>
    </row>
    <row r="73" spans="1:23" x14ac:dyDescent="0.25">
      <c r="A73" t="s">
        <v>456</v>
      </c>
      <c r="B73" t="s">
        <v>457</v>
      </c>
      <c r="C73">
        <v>1</v>
      </c>
      <c r="L73" t="s">
        <v>397</v>
      </c>
      <c r="M73">
        <v>9</v>
      </c>
      <c r="N73" s="67">
        <f t="shared" si="3"/>
        <v>6.9498069498069494E-3</v>
      </c>
      <c r="O73" s="67">
        <f t="shared" si="4"/>
        <v>-4.9690413967974187</v>
      </c>
      <c r="P73" s="67">
        <f t="shared" si="5"/>
        <v>-3.4533878433341131E-2</v>
      </c>
      <c r="S73" t="s">
        <v>451</v>
      </c>
      <c r="T73">
        <v>11</v>
      </c>
      <c r="U73" s="67">
        <f t="shared" si="6"/>
        <v>6.3805104408352666E-3</v>
      </c>
      <c r="V73" s="67">
        <f t="shared" ref="V73:V85" si="7">LN(U73)</f>
        <v>-5.0545071784252675</v>
      </c>
      <c r="W73" s="67">
        <f t="shared" ref="W73:W85" si="8">U73*V73</f>
        <v>-3.2250335825219224E-2</v>
      </c>
    </row>
    <row r="74" spans="1:23" x14ac:dyDescent="0.25">
      <c r="B74" t="s">
        <v>458</v>
      </c>
      <c r="C74">
        <v>17</v>
      </c>
      <c r="L74" t="s">
        <v>398</v>
      </c>
      <c r="M74">
        <v>3</v>
      </c>
      <c r="N74" s="67">
        <f t="shared" si="3"/>
        <v>2.3166023166023165E-3</v>
      </c>
      <c r="O74" s="67">
        <f t="shared" si="4"/>
        <v>-6.0676536854655287</v>
      </c>
      <c r="P74" s="67">
        <f t="shared" si="5"/>
        <v>-1.4056340584090027E-2</v>
      </c>
      <c r="S74" t="s">
        <v>453</v>
      </c>
      <c r="T74">
        <v>1</v>
      </c>
      <c r="U74" s="67">
        <f t="shared" si="6"/>
        <v>5.8004640371229696E-4</v>
      </c>
      <c r="V74" s="67">
        <f t="shared" si="7"/>
        <v>-7.4524024512236382</v>
      </c>
      <c r="W74" s="67">
        <f t="shared" si="8"/>
        <v>-4.3227392408489778E-3</v>
      </c>
    </row>
    <row r="75" spans="1:23" x14ac:dyDescent="0.25">
      <c r="B75" t="s">
        <v>459</v>
      </c>
      <c r="C75">
        <v>8</v>
      </c>
      <c r="L75" t="s">
        <v>399</v>
      </c>
      <c r="M75">
        <v>2</v>
      </c>
      <c r="N75" s="67">
        <f t="shared" si="3"/>
        <v>1.5444015444015444E-3</v>
      </c>
      <c r="O75" s="67">
        <f t="shared" si="4"/>
        <v>-6.4731187935736925</v>
      </c>
      <c r="P75" s="67">
        <f t="shared" si="5"/>
        <v>-9.9970946618898725E-3</v>
      </c>
      <c r="S75" t="s">
        <v>455</v>
      </c>
      <c r="T75">
        <v>1</v>
      </c>
      <c r="U75" s="67">
        <f t="shared" si="6"/>
        <v>5.8004640371229696E-4</v>
      </c>
      <c r="V75" s="67">
        <f t="shared" si="7"/>
        <v>-7.4524024512236382</v>
      </c>
      <c r="W75" s="67">
        <f t="shared" si="8"/>
        <v>-4.3227392408489778E-3</v>
      </c>
    </row>
    <row r="76" spans="1:23" x14ac:dyDescent="0.25">
      <c r="B76" t="s">
        <v>460</v>
      </c>
      <c r="C76">
        <v>1</v>
      </c>
      <c r="L76" t="s">
        <v>403</v>
      </c>
      <c r="M76">
        <v>4</v>
      </c>
      <c r="N76" s="67">
        <f t="shared" si="3"/>
        <v>3.0888030888030888E-3</v>
      </c>
      <c r="O76" s="67">
        <f t="shared" si="4"/>
        <v>-5.7799716130137471</v>
      </c>
      <c r="P76" s="67">
        <f t="shared" si="5"/>
        <v>-1.7853194171471035E-2</v>
      </c>
      <c r="S76" t="s">
        <v>457</v>
      </c>
      <c r="T76">
        <v>1</v>
      </c>
      <c r="U76" s="67">
        <f t="shared" si="6"/>
        <v>5.8004640371229696E-4</v>
      </c>
      <c r="V76" s="67">
        <f t="shared" si="7"/>
        <v>-7.4524024512236382</v>
      </c>
      <c r="W76" s="67">
        <f t="shared" si="8"/>
        <v>-4.3227392408489778E-3</v>
      </c>
    </row>
    <row r="77" spans="1:23" x14ac:dyDescent="0.25">
      <c r="B77" t="s">
        <v>461</v>
      </c>
      <c r="C77">
        <v>2</v>
      </c>
      <c r="L77" t="s">
        <v>476</v>
      </c>
      <c r="M77">
        <v>4</v>
      </c>
      <c r="N77" s="67">
        <f t="shared" si="3"/>
        <v>3.0888030888030888E-3</v>
      </c>
      <c r="O77" s="67">
        <f t="shared" si="4"/>
        <v>-5.7799716130137471</v>
      </c>
      <c r="P77" s="67">
        <f t="shared" si="5"/>
        <v>-1.7853194171471035E-2</v>
      </c>
      <c r="S77" t="s">
        <v>458</v>
      </c>
      <c r="T77">
        <v>17</v>
      </c>
      <c r="U77" s="67">
        <f t="shared" si="6"/>
        <v>9.8607888631090483E-3</v>
      </c>
      <c r="V77" s="67">
        <f t="shared" si="7"/>
        <v>-4.619189107167422</v>
      </c>
      <c r="W77" s="67">
        <f t="shared" si="8"/>
        <v>-4.5548848504551147E-2</v>
      </c>
    </row>
    <row r="78" spans="1:23" x14ac:dyDescent="0.25">
      <c r="B78" t="s">
        <v>462</v>
      </c>
      <c r="C78">
        <v>2</v>
      </c>
      <c r="L78" t="s">
        <v>406</v>
      </c>
      <c r="M78">
        <v>4</v>
      </c>
      <c r="N78" s="67">
        <f t="shared" si="3"/>
        <v>3.0888030888030888E-3</v>
      </c>
      <c r="O78" s="67">
        <f t="shared" si="4"/>
        <v>-5.7799716130137471</v>
      </c>
      <c r="P78" s="67">
        <f t="shared" si="5"/>
        <v>-1.7853194171471035E-2</v>
      </c>
      <c r="S78" t="s">
        <v>316</v>
      </c>
      <c r="T78">
        <v>8</v>
      </c>
      <c r="U78" s="67">
        <f t="shared" si="6"/>
        <v>4.6403712296983757E-3</v>
      </c>
      <c r="V78" s="67">
        <f t="shared" si="7"/>
        <v>-5.3729609095438029</v>
      </c>
      <c r="W78" s="67">
        <f t="shared" si="8"/>
        <v>-2.4932533222941079E-2</v>
      </c>
    </row>
    <row r="79" spans="1:23" x14ac:dyDescent="0.25">
      <c r="B79" t="s">
        <v>463</v>
      </c>
      <c r="C79">
        <v>1</v>
      </c>
      <c r="L79" t="s">
        <v>396</v>
      </c>
      <c r="M79">
        <v>112</v>
      </c>
      <c r="N79" s="67">
        <f t="shared" si="3"/>
        <v>8.6486486486486491E-2</v>
      </c>
      <c r="O79" s="67">
        <f t="shared" si="4"/>
        <v>-2.4477671028385437</v>
      </c>
      <c r="P79" s="67">
        <f t="shared" si="5"/>
        <v>-0.2116987764617119</v>
      </c>
      <c r="S79" t="s">
        <v>460</v>
      </c>
      <c r="T79">
        <v>1</v>
      </c>
      <c r="U79" s="67">
        <f t="shared" si="6"/>
        <v>5.8004640371229696E-4</v>
      </c>
      <c r="V79" s="67">
        <f t="shared" si="7"/>
        <v>-7.4524024512236382</v>
      </c>
      <c r="W79" s="67">
        <f t="shared" si="8"/>
        <v>-4.3227392408489778E-3</v>
      </c>
    </row>
    <row r="80" spans="1:23" x14ac:dyDescent="0.25">
      <c r="B80" t="s">
        <v>464</v>
      </c>
      <c r="C80">
        <v>1</v>
      </c>
      <c r="L80" t="s">
        <v>395</v>
      </c>
      <c r="M80">
        <v>2</v>
      </c>
      <c r="N80" s="67">
        <f t="shared" si="3"/>
        <v>1.5444015444015444E-3</v>
      </c>
      <c r="O80" s="67">
        <f t="shared" si="4"/>
        <v>-6.4731187935736925</v>
      </c>
      <c r="P80" s="67">
        <f t="shared" si="5"/>
        <v>-9.9970946618898725E-3</v>
      </c>
      <c r="S80" t="s">
        <v>461</v>
      </c>
      <c r="T80">
        <v>2</v>
      </c>
      <c r="U80" s="67">
        <f t="shared" si="6"/>
        <v>1.1600928074245939E-3</v>
      </c>
      <c r="V80" s="67">
        <f t="shared" si="7"/>
        <v>-6.7592552706636928</v>
      </c>
      <c r="W80" s="67">
        <f t="shared" si="8"/>
        <v>-7.8413634230437273E-3</v>
      </c>
    </row>
    <row r="81" spans="1:24" x14ac:dyDescent="0.25">
      <c r="B81" t="s">
        <v>465</v>
      </c>
      <c r="C81">
        <v>1</v>
      </c>
      <c r="L81" t="s">
        <v>408</v>
      </c>
      <c r="M81">
        <v>23</v>
      </c>
      <c r="N81" s="67">
        <f t="shared" si="3"/>
        <v>1.7760617760617759E-2</v>
      </c>
      <c r="O81" s="67">
        <f t="shared" si="4"/>
        <v>-4.0307717582044882</v>
      </c>
      <c r="P81" s="67">
        <f t="shared" si="5"/>
        <v>-7.1588996477763109E-2</v>
      </c>
      <c r="S81" t="s">
        <v>462</v>
      </c>
      <c r="T81">
        <v>2</v>
      </c>
      <c r="U81" s="67">
        <f t="shared" si="6"/>
        <v>1.1600928074245939E-3</v>
      </c>
      <c r="V81" s="67">
        <f t="shared" si="7"/>
        <v>-6.7592552706636928</v>
      </c>
      <c r="W81" s="67">
        <f t="shared" si="8"/>
        <v>-7.8413634230437273E-3</v>
      </c>
    </row>
    <row r="82" spans="1:24" x14ac:dyDescent="0.25">
      <c r="B82" t="s">
        <v>466</v>
      </c>
      <c r="C82">
        <v>4</v>
      </c>
      <c r="L82" t="s">
        <v>409</v>
      </c>
      <c r="M82">
        <v>23</v>
      </c>
      <c r="N82" s="67">
        <f t="shared" si="3"/>
        <v>1.7760617760617759E-2</v>
      </c>
      <c r="O82" s="67">
        <f t="shared" si="4"/>
        <v>-4.0307717582044882</v>
      </c>
      <c r="P82" s="67">
        <f t="shared" si="5"/>
        <v>-7.1588996477763109E-2</v>
      </c>
      <c r="S82" t="s">
        <v>463</v>
      </c>
      <c r="T82">
        <v>1</v>
      </c>
      <c r="U82" s="67">
        <f t="shared" si="6"/>
        <v>5.8004640371229696E-4</v>
      </c>
      <c r="V82" s="67">
        <f t="shared" si="7"/>
        <v>-7.4524024512236382</v>
      </c>
      <c r="W82" s="67">
        <f t="shared" si="8"/>
        <v>-4.3227392408489778E-3</v>
      </c>
    </row>
    <row r="83" spans="1:24" x14ac:dyDescent="0.25">
      <c r="B83">
        <v>80</v>
      </c>
      <c r="C83">
        <v>1724</v>
      </c>
      <c r="L83" t="s">
        <v>412</v>
      </c>
      <c r="M83">
        <v>668</v>
      </c>
      <c r="N83" s="67">
        <f t="shared" si="3"/>
        <v>0.51583011583011584</v>
      </c>
      <c r="O83" s="67">
        <f t="shared" si="4"/>
        <v>-0.66197780059699241</v>
      </c>
      <c r="P83" s="67">
        <f t="shared" si="5"/>
        <v>-0.34146808555891189</v>
      </c>
      <c r="S83" t="s">
        <v>464</v>
      </c>
      <c r="T83">
        <v>1</v>
      </c>
      <c r="U83" s="67">
        <f t="shared" si="6"/>
        <v>5.8004640371229696E-4</v>
      </c>
      <c r="V83" s="67">
        <f t="shared" si="7"/>
        <v>-7.4524024512236382</v>
      </c>
      <c r="W83" s="67">
        <f t="shared" si="8"/>
        <v>-4.3227392408489778E-3</v>
      </c>
    </row>
    <row r="84" spans="1:24" x14ac:dyDescent="0.25">
      <c r="A84" t="s">
        <v>503</v>
      </c>
      <c r="B84">
        <v>1.9970000000000001</v>
      </c>
      <c r="E84" s="68">
        <f>SUM(D88:D166)</f>
        <v>0.15364305670195749</v>
      </c>
      <c r="F84" s="67" t="s">
        <v>515</v>
      </c>
      <c r="G84" s="67"/>
      <c r="H84" s="67"/>
      <c r="L84" t="s">
        <v>417</v>
      </c>
      <c r="M84">
        <v>1</v>
      </c>
      <c r="N84" s="67">
        <f t="shared" si="3"/>
        <v>7.722007722007722E-4</v>
      </c>
      <c r="O84" s="67">
        <f t="shared" si="4"/>
        <v>-7.1662659741336379</v>
      </c>
      <c r="P84" s="67">
        <f t="shared" si="5"/>
        <v>-5.5337961190221139E-3</v>
      </c>
      <c r="S84" t="s">
        <v>465</v>
      </c>
      <c r="T84">
        <v>1</v>
      </c>
      <c r="U84" s="67">
        <f t="shared" si="6"/>
        <v>5.8004640371229696E-4</v>
      </c>
      <c r="V84" s="67">
        <f t="shared" si="7"/>
        <v>-7.4524024512236382</v>
      </c>
      <c r="W84" s="67">
        <f t="shared" si="8"/>
        <v>-4.3227392408489778E-3</v>
      </c>
    </row>
    <row r="85" spans="1:24" x14ac:dyDescent="0.25">
      <c r="B85">
        <f>B84/LOG(B83)</f>
        <v>1.0493460706797646</v>
      </c>
      <c r="E85" s="68">
        <f>1-E84</f>
        <v>0.84635694329804245</v>
      </c>
      <c r="F85" s="67" t="s">
        <v>516</v>
      </c>
      <c r="G85" s="67"/>
      <c r="H85" s="67"/>
      <c r="L85" t="s">
        <v>392</v>
      </c>
      <c r="M85">
        <v>1</v>
      </c>
      <c r="N85" s="67">
        <f t="shared" si="3"/>
        <v>7.722007722007722E-4</v>
      </c>
      <c r="O85" s="67">
        <f t="shared" si="4"/>
        <v>-7.1662659741336379</v>
      </c>
      <c r="P85" s="67">
        <f t="shared" si="5"/>
        <v>-5.5337961190221139E-3</v>
      </c>
      <c r="S85" t="s">
        <v>466</v>
      </c>
      <c r="T85">
        <v>4</v>
      </c>
      <c r="U85" s="67">
        <f t="shared" si="6"/>
        <v>2.3201856148491878E-3</v>
      </c>
      <c r="V85" s="67">
        <f t="shared" si="7"/>
        <v>-6.0661080901037474</v>
      </c>
      <c r="W85" s="67">
        <f t="shared" si="8"/>
        <v>-1.4074496728778996E-2</v>
      </c>
    </row>
    <row r="86" spans="1:24" x14ac:dyDescent="0.25">
      <c r="A86" s="67" t="s">
        <v>689</v>
      </c>
      <c r="B86" s="67"/>
      <c r="C86" s="67"/>
      <c r="D86" s="67"/>
      <c r="E86" s="67"/>
      <c r="F86" s="67"/>
      <c r="G86" s="67"/>
      <c r="L86" t="s">
        <v>410</v>
      </c>
      <c r="M86">
        <v>2</v>
      </c>
      <c r="N86" s="67">
        <f t="shared" si="3"/>
        <v>1.5444015444015444E-3</v>
      </c>
      <c r="O86" s="67">
        <f t="shared" si="4"/>
        <v>-6.4731187935736925</v>
      </c>
      <c r="P86" s="67">
        <f t="shared" si="5"/>
        <v>-9.9970946618898725E-3</v>
      </c>
      <c r="S86" t="s">
        <v>521</v>
      </c>
      <c r="T86">
        <f>SUM(T6:T85)</f>
        <v>1724</v>
      </c>
    </row>
    <row r="87" spans="1:24" x14ac:dyDescent="0.25">
      <c r="A87" s="67" t="s">
        <v>506</v>
      </c>
      <c r="B87" s="67" t="s">
        <v>507</v>
      </c>
      <c r="C87" s="67" t="s">
        <v>508</v>
      </c>
      <c r="D87" s="67" t="s">
        <v>514</v>
      </c>
      <c r="E87" s="67"/>
      <c r="F87" s="67"/>
      <c r="G87" s="67"/>
      <c r="L87" t="s">
        <v>393</v>
      </c>
      <c r="M87">
        <v>9</v>
      </c>
      <c r="N87" s="67">
        <f t="shared" si="3"/>
        <v>6.9498069498069494E-3</v>
      </c>
      <c r="O87" s="67">
        <f t="shared" si="4"/>
        <v>-4.9690413967974187</v>
      </c>
      <c r="P87" s="67">
        <f t="shared" si="5"/>
        <v>-3.4533878433341131E-2</v>
      </c>
      <c r="R87" s="68">
        <f>SUM(U91:U150)</f>
        <v>0.16817107802289374</v>
      </c>
      <c r="S87" s="67" t="s">
        <v>515</v>
      </c>
      <c r="T87" s="67"/>
      <c r="U87" s="67"/>
    </row>
    <row r="88" spans="1:24" x14ac:dyDescent="0.25">
      <c r="A88" t="s">
        <v>419</v>
      </c>
      <c r="B88">
        <v>7</v>
      </c>
      <c r="C88" s="73">
        <f>B88/1514</f>
        <v>4.623513870541612E-3</v>
      </c>
      <c r="D88" s="75">
        <f>C88*C88</f>
        <v>2.1376880511090679E-5</v>
      </c>
      <c r="E88" s="67"/>
      <c r="F88" s="67"/>
      <c r="G88" s="67"/>
      <c r="L88" t="s">
        <v>407</v>
      </c>
      <c r="M88">
        <v>2</v>
      </c>
      <c r="N88" s="67">
        <f t="shared" si="3"/>
        <v>1.5444015444015444E-3</v>
      </c>
      <c r="O88" s="67">
        <f t="shared" si="4"/>
        <v>-6.4731187935736925</v>
      </c>
      <c r="P88" s="67">
        <f t="shared" si="5"/>
        <v>-9.9970946618898725E-3</v>
      </c>
      <c r="R88" s="68">
        <f>1-R87</f>
        <v>0.83182892197710623</v>
      </c>
      <c r="S88" s="67" t="s">
        <v>516</v>
      </c>
      <c r="T88" s="67"/>
      <c r="U88" s="67"/>
    </row>
    <row r="89" spans="1:24" x14ac:dyDescent="0.25">
      <c r="A89" t="s">
        <v>535</v>
      </c>
      <c r="B89">
        <v>3</v>
      </c>
      <c r="C89" s="73">
        <f t="shared" ref="C89:C152" si="9">B89/1514</f>
        <v>1.9815059445178335E-3</v>
      </c>
      <c r="D89" s="75">
        <f t="shared" ref="D89:D152" si="10">C89*C89</f>
        <v>3.9263658081595114E-6</v>
      </c>
      <c r="E89" s="67"/>
      <c r="F89" s="67"/>
      <c r="G89" s="67"/>
      <c r="L89" t="s">
        <v>416</v>
      </c>
      <c r="M89">
        <v>1</v>
      </c>
      <c r="N89" s="67">
        <f t="shared" si="3"/>
        <v>7.722007722007722E-4</v>
      </c>
      <c r="O89" s="67">
        <f t="shared" si="4"/>
        <v>-7.1662659741336379</v>
      </c>
      <c r="P89" s="67">
        <f t="shared" si="5"/>
        <v>-5.5337961190221139E-3</v>
      </c>
      <c r="R89" s="67" t="s">
        <v>688</v>
      </c>
      <c r="S89" s="67"/>
      <c r="T89" s="67"/>
      <c r="U89" s="67"/>
      <c r="V89" s="67"/>
      <c r="W89" s="67"/>
      <c r="X89" s="67"/>
    </row>
    <row r="90" spans="1:24" x14ac:dyDescent="0.25">
      <c r="A90" t="s">
        <v>640</v>
      </c>
      <c r="B90">
        <v>2</v>
      </c>
      <c r="C90" s="73">
        <f t="shared" si="9"/>
        <v>1.321003963011889E-3</v>
      </c>
      <c r="D90" s="75">
        <f t="shared" si="10"/>
        <v>1.7450514702931163E-6</v>
      </c>
      <c r="E90" s="67"/>
      <c r="F90" s="67"/>
      <c r="G90" s="67"/>
      <c r="L90" t="s">
        <v>478</v>
      </c>
      <c r="M90">
        <v>1</v>
      </c>
      <c r="N90" s="67">
        <f t="shared" si="3"/>
        <v>7.722007722007722E-4</v>
      </c>
      <c r="O90" s="67">
        <f t="shared" si="4"/>
        <v>-7.1662659741336379</v>
      </c>
      <c r="P90" s="67">
        <f t="shared" si="5"/>
        <v>-5.5337961190221139E-3</v>
      </c>
      <c r="R90" s="67" t="s">
        <v>506</v>
      </c>
      <c r="S90" s="67" t="s">
        <v>507</v>
      </c>
      <c r="T90" s="67" t="s">
        <v>508</v>
      </c>
      <c r="U90" s="67" t="s">
        <v>514</v>
      </c>
      <c r="V90" s="67"/>
      <c r="W90" s="67"/>
      <c r="X90" s="67"/>
    </row>
    <row r="91" spans="1:24" x14ac:dyDescent="0.25">
      <c r="A91" t="s">
        <v>672</v>
      </c>
      <c r="B91">
        <v>1</v>
      </c>
      <c r="C91" s="73">
        <f t="shared" si="9"/>
        <v>6.6050198150594452E-4</v>
      </c>
      <c r="D91" s="75">
        <f t="shared" si="10"/>
        <v>4.3626286757327909E-7</v>
      </c>
      <c r="E91" s="67"/>
      <c r="F91" s="67"/>
      <c r="G91" s="67"/>
      <c r="L91" t="s">
        <v>332</v>
      </c>
      <c r="M91">
        <v>31</v>
      </c>
      <c r="N91" s="67">
        <f t="shared" si="3"/>
        <v>2.3938223938223938E-2</v>
      </c>
      <c r="O91" s="67">
        <f t="shared" si="4"/>
        <v>-3.732278769648492</v>
      </c>
      <c r="P91" s="67">
        <f t="shared" si="5"/>
        <v>-8.9344124987724524E-2</v>
      </c>
      <c r="R91" t="s">
        <v>419</v>
      </c>
      <c r="S91">
        <v>2</v>
      </c>
      <c r="T91" s="68">
        <f>S91/1208</f>
        <v>1.6556291390728477E-3</v>
      </c>
      <c r="U91" s="74">
        <f>T91*T91</f>
        <v>2.7411078461470989E-6</v>
      </c>
      <c r="V91" s="67"/>
      <c r="W91" s="67"/>
      <c r="X91" s="67"/>
    </row>
    <row r="92" spans="1:24" x14ac:dyDescent="0.25">
      <c r="A92" t="s">
        <v>603</v>
      </c>
      <c r="B92">
        <v>2</v>
      </c>
      <c r="C92" s="73">
        <f t="shared" si="9"/>
        <v>1.321003963011889E-3</v>
      </c>
      <c r="D92" s="75">
        <f t="shared" si="10"/>
        <v>1.7450514702931163E-6</v>
      </c>
      <c r="L92" t="s">
        <v>411</v>
      </c>
      <c r="M92">
        <v>3</v>
      </c>
      <c r="N92" s="67">
        <f t="shared" si="3"/>
        <v>2.3166023166023165E-3</v>
      </c>
      <c r="O92" s="67">
        <f t="shared" si="4"/>
        <v>-6.0676536854655287</v>
      </c>
      <c r="P92" s="67">
        <f t="shared" si="5"/>
        <v>-1.4056340584090027E-2</v>
      </c>
      <c r="R92" t="s">
        <v>603</v>
      </c>
      <c r="S92">
        <v>1</v>
      </c>
      <c r="T92" s="68">
        <f t="shared" ref="T92:T150" si="11">S92/1208</f>
        <v>8.2781456953642384E-4</v>
      </c>
      <c r="U92" s="74">
        <f t="shared" ref="U92:U150" si="12">T92*T92</f>
        <v>6.8527696153677472E-7</v>
      </c>
      <c r="V92" s="67"/>
      <c r="W92" s="67"/>
      <c r="X92" s="67"/>
    </row>
    <row r="93" spans="1:24" x14ac:dyDescent="0.25">
      <c r="A93" t="s">
        <v>403</v>
      </c>
      <c r="B93">
        <v>2</v>
      </c>
      <c r="C93" s="73">
        <f t="shared" si="9"/>
        <v>1.321003963011889E-3</v>
      </c>
      <c r="D93" s="75">
        <f t="shared" si="10"/>
        <v>1.7450514702931163E-6</v>
      </c>
      <c r="L93" t="s">
        <v>414</v>
      </c>
      <c r="M93">
        <v>1</v>
      </c>
      <c r="N93" s="67">
        <f t="shared" si="3"/>
        <v>7.722007722007722E-4</v>
      </c>
      <c r="O93" s="67">
        <f t="shared" si="4"/>
        <v>-7.1662659741336379</v>
      </c>
      <c r="P93" s="67">
        <f t="shared" si="5"/>
        <v>-5.5337961190221139E-3</v>
      </c>
      <c r="R93" t="s">
        <v>306</v>
      </c>
      <c r="S93">
        <v>1</v>
      </c>
      <c r="T93" s="68">
        <f t="shared" si="11"/>
        <v>8.2781456953642384E-4</v>
      </c>
      <c r="U93" s="74">
        <f t="shared" si="12"/>
        <v>6.8527696153677472E-7</v>
      </c>
      <c r="V93" s="67"/>
      <c r="W93" s="67"/>
      <c r="X93" s="67"/>
    </row>
    <row r="94" spans="1:24" x14ac:dyDescent="0.25">
      <c r="A94" t="s">
        <v>457</v>
      </c>
      <c r="B94">
        <v>1</v>
      </c>
      <c r="C94" s="73">
        <f t="shared" si="9"/>
        <v>6.6050198150594452E-4</v>
      </c>
      <c r="D94" s="75">
        <f t="shared" si="10"/>
        <v>4.3626286757327909E-7</v>
      </c>
      <c r="L94" t="s">
        <v>480</v>
      </c>
      <c r="M94">
        <v>1</v>
      </c>
      <c r="N94" s="67">
        <f t="shared" si="3"/>
        <v>7.722007722007722E-4</v>
      </c>
      <c r="O94" s="67">
        <f t="shared" si="4"/>
        <v>-7.1662659741336379</v>
      </c>
      <c r="P94" s="67">
        <f t="shared" si="5"/>
        <v>-5.5337961190221139E-3</v>
      </c>
      <c r="R94" t="s">
        <v>403</v>
      </c>
      <c r="S94">
        <v>2</v>
      </c>
      <c r="T94" s="68">
        <f t="shared" si="11"/>
        <v>1.6556291390728477E-3</v>
      </c>
      <c r="U94" s="74">
        <f t="shared" si="12"/>
        <v>2.7411078461470989E-6</v>
      </c>
      <c r="V94" s="67"/>
      <c r="W94" s="67"/>
      <c r="X94" s="67"/>
    </row>
    <row r="95" spans="1:24" x14ac:dyDescent="0.25">
      <c r="A95" t="s">
        <v>422</v>
      </c>
      <c r="B95">
        <v>1</v>
      </c>
      <c r="C95" s="73">
        <f t="shared" si="9"/>
        <v>6.6050198150594452E-4</v>
      </c>
      <c r="D95" s="75">
        <f t="shared" si="10"/>
        <v>4.3626286757327909E-7</v>
      </c>
      <c r="L95" t="s">
        <v>415</v>
      </c>
      <c r="M95">
        <v>2</v>
      </c>
      <c r="N95" s="67">
        <f t="shared" si="3"/>
        <v>1.5444015444015444E-3</v>
      </c>
      <c r="O95" s="67">
        <f t="shared" si="4"/>
        <v>-6.4731187935736925</v>
      </c>
      <c r="P95" s="67">
        <f t="shared" si="5"/>
        <v>-9.9970946618898725E-3</v>
      </c>
      <c r="R95" t="s">
        <v>467</v>
      </c>
      <c r="S95">
        <v>2</v>
      </c>
      <c r="T95" s="68">
        <f t="shared" si="11"/>
        <v>1.6556291390728477E-3</v>
      </c>
      <c r="U95" s="74">
        <f t="shared" si="12"/>
        <v>2.7411078461470989E-6</v>
      </c>
    </row>
    <row r="96" spans="1:24" x14ac:dyDescent="0.25">
      <c r="A96" t="s">
        <v>379</v>
      </c>
      <c r="B96">
        <v>2</v>
      </c>
      <c r="C96" s="73">
        <f t="shared" si="9"/>
        <v>1.321003963011889E-3</v>
      </c>
      <c r="D96" s="75">
        <f t="shared" si="10"/>
        <v>1.7450514702931163E-6</v>
      </c>
      <c r="L96" t="s">
        <v>481</v>
      </c>
      <c r="M96">
        <v>3</v>
      </c>
      <c r="N96" s="67">
        <f t="shared" si="3"/>
        <v>2.3166023166023165E-3</v>
      </c>
      <c r="O96" s="67">
        <f t="shared" si="4"/>
        <v>-6.0676536854655287</v>
      </c>
      <c r="P96" s="67">
        <f t="shared" si="5"/>
        <v>-1.4056340584090027E-2</v>
      </c>
      <c r="R96" t="s">
        <v>422</v>
      </c>
      <c r="S96">
        <v>1</v>
      </c>
      <c r="T96" s="68">
        <f t="shared" si="11"/>
        <v>8.2781456953642384E-4</v>
      </c>
      <c r="U96" s="74">
        <f t="shared" si="12"/>
        <v>6.8527696153677472E-7</v>
      </c>
    </row>
    <row r="97" spans="1:21" x14ac:dyDescent="0.25">
      <c r="A97" t="s">
        <v>428</v>
      </c>
      <c r="B97">
        <v>5</v>
      </c>
      <c r="C97" s="73">
        <f t="shared" si="9"/>
        <v>3.3025099075297227E-3</v>
      </c>
      <c r="D97" s="75">
        <f t="shared" si="10"/>
        <v>1.0906571689331978E-5</v>
      </c>
      <c r="L97" t="s">
        <v>419</v>
      </c>
      <c r="M97">
        <v>2</v>
      </c>
      <c r="N97" s="67">
        <f t="shared" si="3"/>
        <v>1.5444015444015444E-3</v>
      </c>
      <c r="O97" s="67">
        <f t="shared" si="4"/>
        <v>-6.4731187935736925</v>
      </c>
      <c r="P97" s="67">
        <f t="shared" si="5"/>
        <v>-9.9970946618898725E-3</v>
      </c>
      <c r="R97" t="s">
        <v>379</v>
      </c>
      <c r="S97">
        <v>1</v>
      </c>
      <c r="T97" s="68">
        <f t="shared" si="11"/>
        <v>8.2781456953642384E-4</v>
      </c>
      <c r="U97" s="74">
        <f t="shared" si="12"/>
        <v>6.8527696153677472E-7</v>
      </c>
    </row>
    <row r="98" spans="1:21" x14ac:dyDescent="0.25">
      <c r="A98" t="s">
        <v>425</v>
      </c>
      <c r="B98">
        <v>4</v>
      </c>
      <c r="C98" s="73">
        <f t="shared" si="9"/>
        <v>2.6420079260237781E-3</v>
      </c>
      <c r="D98" s="75">
        <f t="shared" si="10"/>
        <v>6.9802058811724654E-6</v>
      </c>
      <c r="L98" t="s">
        <v>483</v>
      </c>
      <c r="M98">
        <v>1</v>
      </c>
      <c r="N98" s="67">
        <f t="shared" si="3"/>
        <v>7.722007722007722E-4</v>
      </c>
      <c r="O98" s="67">
        <f t="shared" si="4"/>
        <v>-7.1662659741336379</v>
      </c>
      <c r="P98" s="67">
        <f t="shared" si="5"/>
        <v>-5.5337961190221139E-3</v>
      </c>
      <c r="R98" t="s">
        <v>582</v>
      </c>
      <c r="S98">
        <v>8</v>
      </c>
      <c r="T98" s="68">
        <f t="shared" si="11"/>
        <v>6.6225165562913907E-3</v>
      </c>
      <c r="U98" s="74">
        <f t="shared" si="12"/>
        <v>4.3857725538353582E-5</v>
      </c>
    </row>
    <row r="99" spans="1:21" x14ac:dyDescent="0.25">
      <c r="A99" t="s">
        <v>633</v>
      </c>
      <c r="B99">
        <v>7</v>
      </c>
      <c r="C99" s="73">
        <f t="shared" si="9"/>
        <v>4.623513870541612E-3</v>
      </c>
      <c r="D99" s="75">
        <f t="shared" si="10"/>
        <v>2.1376880511090679E-5</v>
      </c>
      <c r="L99" t="s">
        <v>422</v>
      </c>
      <c r="M99">
        <v>4</v>
      </c>
      <c r="N99" s="67">
        <f t="shared" si="3"/>
        <v>3.0888030888030888E-3</v>
      </c>
      <c r="O99" s="67">
        <f t="shared" si="4"/>
        <v>-5.7799716130137471</v>
      </c>
      <c r="P99" s="67">
        <f t="shared" si="5"/>
        <v>-1.7853194171471035E-2</v>
      </c>
      <c r="R99" t="s">
        <v>583</v>
      </c>
      <c r="S99">
        <v>2</v>
      </c>
      <c r="T99" s="68">
        <f t="shared" si="11"/>
        <v>1.6556291390728477E-3</v>
      </c>
      <c r="U99" s="74">
        <f t="shared" si="12"/>
        <v>2.7411078461470989E-6</v>
      </c>
    </row>
    <row r="100" spans="1:21" x14ac:dyDescent="0.25">
      <c r="A100" t="s">
        <v>697</v>
      </c>
      <c r="B100">
        <v>3</v>
      </c>
      <c r="C100" s="73">
        <f t="shared" si="9"/>
        <v>1.9815059445178335E-3</v>
      </c>
      <c r="D100" s="75">
        <f t="shared" si="10"/>
        <v>3.9263658081595114E-6</v>
      </c>
      <c r="L100" t="s">
        <v>484</v>
      </c>
      <c r="M100">
        <v>2</v>
      </c>
      <c r="N100" s="67">
        <f t="shared" si="3"/>
        <v>1.5444015444015444E-3</v>
      </c>
      <c r="O100" s="67">
        <f t="shared" si="4"/>
        <v>-6.4731187935736925</v>
      </c>
      <c r="P100" s="67">
        <f t="shared" si="5"/>
        <v>-9.9970946618898725E-3</v>
      </c>
      <c r="R100" t="s">
        <v>428</v>
      </c>
      <c r="S100">
        <v>5</v>
      </c>
      <c r="T100" s="68">
        <f t="shared" si="11"/>
        <v>4.1390728476821195E-3</v>
      </c>
      <c r="U100" s="74">
        <f t="shared" si="12"/>
        <v>1.7131924038419372E-5</v>
      </c>
    </row>
    <row r="101" spans="1:21" x14ac:dyDescent="0.25">
      <c r="A101" t="s">
        <v>690</v>
      </c>
      <c r="B101">
        <v>50</v>
      </c>
      <c r="C101" s="73">
        <f t="shared" si="9"/>
        <v>3.3025099075297229E-2</v>
      </c>
      <c r="D101" s="75">
        <f t="shared" si="10"/>
        <v>1.0906571689331978E-3</v>
      </c>
      <c r="L101" t="s">
        <v>428</v>
      </c>
      <c r="M101">
        <v>5</v>
      </c>
      <c r="N101" s="67">
        <f t="shared" si="3"/>
        <v>3.8610038610038611E-3</v>
      </c>
      <c r="O101" s="67">
        <f t="shared" si="4"/>
        <v>-5.5568280616995374</v>
      </c>
      <c r="P101" s="67">
        <f t="shared" si="5"/>
        <v>-2.1454934601156515E-2</v>
      </c>
      <c r="R101" t="s">
        <v>633</v>
      </c>
      <c r="S101">
        <v>2</v>
      </c>
      <c r="T101" s="68">
        <f t="shared" si="11"/>
        <v>1.6556291390728477E-3</v>
      </c>
      <c r="U101" s="74">
        <f t="shared" si="12"/>
        <v>2.7411078461470989E-6</v>
      </c>
    </row>
    <row r="102" spans="1:21" x14ac:dyDescent="0.25">
      <c r="A102" t="s">
        <v>692</v>
      </c>
      <c r="B102">
        <v>5</v>
      </c>
      <c r="C102" s="73">
        <f t="shared" si="9"/>
        <v>3.3025099075297227E-3</v>
      </c>
      <c r="D102" s="75">
        <f t="shared" si="10"/>
        <v>1.0906571689331978E-5</v>
      </c>
      <c r="L102" t="s">
        <v>432</v>
      </c>
      <c r="M102">
        <v>1</v>
      </c>
      <c r="N102" s="67">
        <f t="shared" si="3"/>
        <v>7.722007722007722E-4</v>
      </c>
      <c r="O102" s="67">
        <f t="shared" si="4"/>
        <v>-7.1662659741336379</v>
      </c>
      <c r="P102" s="67">
        <f t="shared" si="5"/>
        <v>-5.5337961190221139E-3</v>
      </c>
      <c r="R102" t="s">
        <v>690</v>
      </c>
      <c r="S102">
        <v>31</v>
      </c>
      <c r="T102" s="68">
        <f t="shared" si="11"/>
        <v>2.5662251655629138E-2</v>
      </c>
      <c r="U102" s="74">
        <f t="shared" si="12"/>
        <v>6.585511600368405E-4</v>
      </c>
    </row>
    <row r="103" spans="1:21" x14ac:dyDescent="0.25">
      <c r="A103" t="s">
        <v>622</v>
      </c>
      <c r="B103">
        <v>4</v>
      </c>
      <c r="C103" s="73">
        <f t="shared" si="9"/>
        <v>2.6420079260237781E-3</v>
      </c>
      <c r="D103" s="75">
        <f t="shared" si="10"/>
        <v>6.9802058811724654E-6</v>
      </c>
      <c r="L103" t="s">
        <v>487</v>
      </c>
      <c r="M103">
        <v>1</v>
      </c>
      <c r="N103" s="67">
        <f t="shared" si="3"/>
        <v>7.722007722007722E-4</v>
      </c>
      <c r="O103" s="67">
        <f t="shared" si="4"/>
        <v>-7.1662659741336379</v>
      </c>
      <c r="P103" s="67">
        <f t="shared" si="5"/>
        <v>-5.5337961190221139E-3</v>
      </c>
      <c r="R103" t="s">
        <v>622</v>
      </c>
      <c r="S103">
        <v>13</v>
      </c>
      <c r="T103" s="68">
        <f t="shared" si="11"/>
        <v>1.0761589403973509E-2</v>
      </c>
      <c r="U103" s="74">
        <f t="shared" si="12"/>
        <v>1.1581180649971492E-4</v>
      </c>
    </row>
    <row r="104" spans="1:21" x14ac:dyDescent="0.25">
      <c r="A104" t="s">
        <v>691</v>
      </c>
      <c r="B104">
        <v>502</v>
      </c>
      <c r="C104" s="73">
        <f t="shared" si="9"/>
        <v>0.33157199471598414</v>
      </c>
      <c r="D104" s="75">
        <f t="shared" si="10"/>
        <v>0.10993998767993661</v>
      </c>
      <c r="L104" t="s">
        <v>488</v>
      </c>
      <c r="M104">
        <v>1</v>
      </c>
      <c r="N104" s="67">
        <f t="shared" si="3"/>
        <v>7.722007722007722E-4</v>
      </c>
      <c r="O104" s="67">
        <f t="shared" si="4"/>
        <v>-7.1662659741336379</v>
      </c>
      <c r="P104" s="67">
        <f t="shared" si="5"/>
        <v>-5.5337961190221139E-3</v>
      </c>
      <c r="R104" t="s">
        <v>497</v>
      </c>
      <c r="S104">
        <v>1</v>
      </c>
      <c r="T104" s="68">
        <f t="shared" si="11"/>
        <v>8.2781456953642384E-4</v>
      </c>
      <c r="U104" s="74">
        <f t="shared" si="12"/>
        <v>6.8527696153677472E-7</v>
      </c>
    </row>
    <row r="105" spans="1:21" x14ac:dyDescent="0.25">
      <c r="A105" t="s">
        <v>695</v>
      </c>
      <c r="B105">
        <v>35</v>
      </c>
      <c r="C105" s="73">
        <f t="shared" si="9"/>
        <v>2.3117569352708058E-2</v>
      </c>
      <c r="D105" s="75">
        <f t="shared" si="10"/>
        <v>5.3442201277726688E-4</v>
      </c>
      <c r="L105" t="s">
        <v>433</v>
      </c>
      <c r="M105">
        <v>7</v>
      </c>
      <c r="N105" s="67">
        <f t="shared" si="3"/>
        <v>5.4054054054054057E-3</v>
      </c>
      <c r="O105" s="67">
        <f t="shared" si="4"/>
        <v>-5.2203558250783244</v>
      </c>
      <c r="P105" s="67">
        <f t="shared" si="5"/>
        <v>-2.8218139595017972E-2</v>
      </c>
      <c r="R105" t="s">
        <v>691</v>
      </c>
      <c r="S105">
        <v>254</v>
      </c>
      <c r="T105" s="68">
        <f t="shared" si="11"/>
        <v>0.21026490066225165</v>
      </c>
      <c r="U105" s="74">
        <f t="shared" si="12"/>
        <v>4.421132845050655E-2</v>
      </c>
    </row>
    <row r="106" spans="1:21" x14ac:dyDescent="0.25">
      <c r="A106" t="s">
        <v>696</v>
      </c>
      <c r="B106">
        <v>14</v>
      </c>
      <c r="C106" s="73">
        <f t="shared" si="9"/>
        <v>9.247027741083224E-3</v>
      </c>
      <c r="D106" s="75">
        <f t="shared" si="10"/>
        <v>8.5507522044362715E-5</v>
      </c>
      <c r="L106" t="s">
        <v>490</v>
      </c>
      <c r="M106">
        <v>1</v>
      </c>
      <c r="N106" s="67">
        <f t="shared" si="3"/>
        <v>7.722007722007722E-4</v>
      </c>
      <c r="O106" s="67">
        <f t="shared" si="4"/>
        <v>-7.1662659741336379</v>
      </c>
      <c r="P106" s="67">
        <f t="shared" si="5"/>
        <v>-5.5337961190221139E-3</v>
      </c>
      <c r="R106" t="s">
        <v>386</v>
      </c>
      <c r="S106">
        <v>4</v>
      </c>
      <c r="T106" s="68">
        <f t="shared" si="11"/>
        <v>3.3112582781456954E-3</v>
      </c>
      <c r="U106" s="74">
        <f t="shared" si="12"/>
        <v>1.0964431384588396E-5</v>
      </c>
    </row>
    <row r="107" spans="1:21" x14ac:dyDescent="0.25">
      <c r="A107" t="s">
        <v>386</v>
      </c>
      <c r="B107">
        <v>4</v>
      </c>
      <c r="C107" s="73">
        <f t="shared" si="9"/>
        <v>2.6420079260237781E-3</v>
      </c>
      <c r="D107" s="75">
        <f t="shared" si="10"/>
        <v>6.9802058811724654E-6</v>
      </c>
      <c r="L107" t="s">
        <v>491</v>
      </c>
      <c r="M107">
        <v>2</v>
      </c>
      <c r="N107" s="67">
        <f t="shared" si="3"/>
        <v>1.5444015444015444E-3</v>
      </c>
      <c r="O107" s="67">
        <f t="shared" si="4"/>
        <v>-6.4731187935736925</v>
      </c>
      <c r="P107" s="67">
        <f t="shared" si="5"/>
        <v>-9.9970946618898725E-3</v>
      </c>
      <c r="R107" t="s">
        <v>626</v>
      </c>
      <c r="S107">
        <v>2</v>
      </c>
      <c r="T107" s="68">
        <f t="shared" si="11"/>
        <v>1.6556291390728477E-3</v>
      </c>
      <c r="U107" s="74">
        <f t="shared" si="12"/>
        <v>2.7411078461470989E-6</v>
      </c>
    </row>
    <row r="108" spans="1:21" x14ac:dyDescent="0.25">
      <c r="A108" t="s">
        <v>404</v>
      </c>
      <c r="B108">
        <v>1</v>
      </c>
      <c r="C108" s="73">
        <f t="shared" si="9"/>
        <v>6.6050198150594452E-4</v>
      </c>
      <c r="D108" s="75">
        <f t="shared" si="10"/>
        <v>4.3626286757327909E-7</v>
      </c>
      <c r="L108" t="s">
        <v>436</v>
      </c>
      <c r="M108">
        <v>7</v>
      </c>
      <c r="N108" s="67">
        <f t="shared" si="3"/>
        <v>5.4054054054054057E-3</v>
      </c>
      <c r="O108" s="67">
        <f t="shared" si="4"/>
        <v>-5.2203558250783244</v>
      </c>
      <c r="P108" s="67">
        <f t="shared" si="5"/>
        <v>-2.8218139595017972E-2</v>
      </c>
      <c r="R108" t="s">
        <v>468</v>
      </c>
      <c r="S108">
        <v>1</v>
      </c>
      <c r="T108" s="68">
        <f t="shared" si="11"/>
        <v>8.2781456953642384E-4</v>
      </c>
      <c r="U108" s="74">
        <f t="shared" si="12"/>
        <v>6.8527696153677472E-7</v>
      </c>
    </row>
    <row r="109" spans="1:21" x14ac:dyDescent="0.25">
      <c r="A109" t="s">
        <v>395</v>
      </c>
      <c r="B109">
        <v>4</v>
      </c>
      <c r="C109" s="73">
        <f t="shared" si="9"/>
        <v>2.6420079260237781E-3</v>
      </c>
      <c r="D109" s="75">
        <f t="shared" si="10"/>
        <v>6.9802058811724654E-6</v>
      </c>
      <c r="L109" t="s">
        <v>441</v>
      </c>
      <c r="M109">
        <v>13</v>
      </c>
      <c r="N109" s="67">
        <f t="shared" si="3"/>
        <v>1.0038610038610039E-2</v>
      </c>
      <c r="O109" s="67">
        <f t="shared" si="4"/>
        <v>-4.6013166166721016</v>
      </c>
      <c r="P109" s="67">
        <f t="shared" si="5"/>
        <v>-4.6190823178947737E-2</v>
      </c>
      <c r="R109" t="s">
        <v>566</v>
      </c>
      <c r="S109">
        <v>2</v>
      </c>
      <c r="T109" s="68">
        <f t="shared" si="11"/>
        <v>1.6556291390728477E-3</v>
      </c>
      <c r="U109" s="74">
        <f t="shared" si="12"/>
        <v>2.7411078461470989E-6</v>
      </c>
    </row>
    <row r="110" spans="1:21" x14ac:dyDescent="0.25">
      <c r="A110" t="s">
        <v>321</v>
      </c>
      <c r="B110">
        <v>1</v>
      </c>
      <c r="C110" s="73">
        <f t="shared" si="9"/>
        <v>6.6050198150594452E-4</v>
      </c>
      <c r="D110" s="75">
        <f t="shared" si="10"/>
        <v>4.3626286757327909E-7</v>
      </c>
      <c r="L110" t="s">
        <v>442</v>
      </c>
      <c r="M110">
        <v>70</v>
      </c>
      <c r="N110" s="67">
        <f t="shared" si="3"/>
        <v>5.4054054054054057E-2</v>
      </c>
      <c r="O110" s="67">
        <f t="shared" si="4"/>
        <v>-2.917770732084279</v>
      </c>
      <c r="P110" s="67">
        <f t="shared" si="5"/>
        <v>-0.15771733686942049</v>
      </c>
      <c r="R110" t="s">
        <v>353</v>
      </c>
      <c r="S110">
        <v>9</v>
      </c>
      <c r="T110" s="68">
        <f t="shared" si="11"/>
        <v>7.4503311258278145E-3</v>
      </c>
      <c r="U110" s="74">
        <f t="shared" si="12"/>
        <v>5.5507433884478749E-5</v>
      </c>
    </row>
    <row r="111" spans="1:21" x14ac:dyDescent="0.25">
      <c r="A111" t="s">
        <v>380</v>
      </c>
      <c r="B111">
        <v>1</v>
      </c>
      <c r="C111" s="73">
        <f t="shared" si="9"/>
        <v>6.6050198150594452E-4</v>
      </c>
      <c r="D111" s="75">
        <f t="shared" si="10"/>
        <v>4.3626286757327909E-7</v>
      </c>
      <c r="L111" t="s">
        <v>443</v>
      </c>
      <c r="M111">
        <v>103</v>
      </c>
      <c r="N111" s="67">
        <f t="shared" si="3"/>
        <v>7.9536679536679533E-2</v>
      </c>
      <c r="O111" s="67">
        <f t="shared" si="4"/>
        <v>-2.5315369859040024</v>
      </c>
      <c r="P111" s="67">
        <f t="shared" si="5"/>
        <v>-0.20135004598309825</v>
      </c>
      <c r="R111" t="s">
        <v>393</v>
      </c>
      <c r="S111">
        <v>8</v>
      </c>
      <c r="T111" s="68">
        <f t="shared" si="11"/>
        <v>6.6225165562913907E-3</v>
      </c>
      <c r="U111" s="74">
        <f t="shared" si="12"/>
        <v>4.3857725538353582E-5</v>
      </c>
    </row>
    <row r="112" spans="1:21" x14ac:dyDescent="0.25">
      <c r="A112" t="s">
        <v>577</v>
      </c>
      <c r="B112">
        <v>2</v>
      </c>
      <c r="C112" s="73">
        <f t="shared" si="9"/>
        <v>1.321003963011889E-3</v>
      </c>
      <c r="D112" s="75">
        <f t="shared" si="10"/>
        <v>1.7450514702931163E-6</v>
      </c>
      <c r="L112" t="s">
        <v>445</v>
      </c>
      <c r="M112">
        <v>80</v>
      </c>
      <c r="N112" s="67">
        <f t="shared" si="3"/>
        <v>6.1776061776061778E-2</v>
      </c>
      <c r="O112" s="67">
        <f t="shared" si="4"/>
        <v>-2.7842393394597567</v>
      </c>
      <c r="P112" s="67">
        <f t="shared" si="5"/>
        <v>-0.17199934143380738</v>
      </c>
      <c r="R112" t="s">
        <v>594</v>
      </c>
      <c r="S112">
        <v>1</v>
      </c>
      <c r="T112" s="68">
        <f t="shared" si="11"/>
        <v>8.2781456953642384E-4</v>
      </c>
      <c r="U112" s="74">
        <f t="shared" si="12"/>
        <v>6.8527696153677472E-7</v>
      </c>
    </row>
    <row r="113" spans="1:21" x14ac:dyDescent="0.25">
      <c r="A113" t="s">
        <v>566</v>
      </c>
      <c r="B113">
        <v>14</v>
      </c>
      <c r="C113" s="73">
        <f t="shared" si="9"/>
        <v>9.247027741083224E-3</v>
      </c>
      <c r="D113" s="75">
        <f t="shared" si="10"/>
        <v>8.5507522044362715E-5</v>
      </c>
      <c r="L113" t="s">
        <v>447</v>
      </c>
      <c r="M113">
        <v>1</v>
      </c>
      <c r="N113" s="67">
        <f t="shared" si="3"/>
        <v>7.722007722007722E-4</v>
      </c>
      <c r="O113" s="67">
        <f t="shared" si="4"/>
        <v>-7.1662659741336379</v>
      </c>
      <c r="P113" s="67">
        <f t="shared" si="5"/>
        <v>-5.5337961190221139E-3</v>
      </c>
      <c r="R113" t="s">
        <v>601</v>
      </c>
      <c r="S113">
        <v>1</v>
      </c>
      <c r="T113" s="68">
        <f t="shared" si="11"/>
        <v>8.2781456953642384E-4</v>
      </c>
      <c r="U113" s="74">
        <f t="shared" si="12"/>
        <v>6.8527696153677472E-7</v>
      </c>
    </row>
    <row r="114" spans="1:21" x14ac:dyDescent="0.25">
      <c r="A114" t="s">
        <v>393</v>
      </c>
      <c r="B114">
        <v>3</v>
      </c>
      <c r="C114" s="73">
        <f t="shared" si="9"/>
        <v>1.9815059445178335E-3</v>
      </c>
      <c r="D114" s="75">
        <f t="shared" si="10"/>
        <v>3.9263658081595114E-6</v>
      </c>
      <c r="L114" t="s">
        <v>451</v>
      </c>
      <c r="M114">
        <v>18</v>
      </c>
      <c r="N114" s="67">
        <f t="shared" si="3"/>
        <v>1.3899613899613899E-2</v>
      </c>
      <c r="O114" s="67">
        <f t="shared" si="4"/>
        <v>-4.2758942162374733</v>
      </c>
      <c r="P114" s="67">
        <f t="shared" si="5"/>
        <v>-5.9433278681293063E-2</v>
      </c>
      <c r="R114" t="s">
        <v>587</v>
      </c>
      <c r="S114">
        <v>2</v>
      </c>
      <c r="T114" s="68">
        <f t="shared" si="11"/>
        <v>1.6556291390728477E-3</v>
      </c>
      <c r="U114" s="74">
        <f t="shared" si="12"/>
        <v>2.7411078461470989E-6</v>
      </c>
    </row>
    <row r="115" spans="1:21" x14ac:dyDescent="0.25">
      <c r="A115" t="s">
        <v>397</v>
      </c>
      <c r="B115">
        <v>26</v>
      </c>
      <c r="C115" s="73">
        <f t="shared" si="9"/>
        <v>1.7173051519154558E-2</v>
      </c>
      <c r="D115" s="75">
        <f t="shared" si="10"/>
        <v>2.9491369847953669E-4</v>
      </c>
      <c r="L115" t="s">
        <v>496</v>
      </c>
      <c r="M115">
        <v>2</v>
      </c>
      <c r="N115" s="67">
        <f t="shared" si="3"/>
        <v>1.5444015444015444E-3</v>
      </c>
      <c r="O115" s="67">
        <f t="shared" si="4"/>
        <v>-6.4731187935736925</v>
      </c>
      <c r="P115" s="67">
        <f t="shared" si="5"/>
        <v>-9.9970946618898725E-3</v>
      </c>
      <c r="R115" t="s">
        <v>490</v>
      </c>
      <c r="S115">
        <v>1</v>
      </c>
      <c r="T115" s="68">
        <f t="shared" si="11"/>
        <v>8.2781456953642384E-4</v>
      </c>
      <c r="U115" s="74">
        <f t="shared" si="12"/>
        <v>6.8527696153677472E-7</v>
      </c>
    </row>
    <row r="116" spans="1:21" x14ac:dyDescent="0.25">
      <c r="A116" t="s">
        <v>635</v>
      </c>
      <c r="B116">
        <v>2</v>
      </c>
      <c r="C116" s="73">
        <f t="shared" si="9"/>
        <v>1.321003963011889E-3</v>
      </c>
      <c r="D116" s="75">
        <f t="shared" si="10"/>
        <v>1.7450514702931163E-6</v>
      </c>
      <c r="L116" t="s">
        <v>497</v>
      </c>
      <c r="M116">
        <v>4</v>
      </c>
      <c r="N116" s="67">
        <f t="shared" si="3"/>
        <v>3.0888030888030888E-3</v>
      </c>
      <c r="O116" s="67">
        <f t="shared" si="4"/>
        <v>-5.7799716130137471</v>
      </c>
      <c r="P116" s="67">
        <f t="shared" si="5"/>
        <v>-1.7853194171471035E-2</v>
      </c>
      <c r="R116" t="s">
        <v>462</v>
      </c>
      <c r="S116">
        <v>1</v>
      </c>
      <c r="T116" s="68">
        <f t="shared" si="11"/>
        <v>8.2781456953642384E-4</v>
      </c>
      <c r="U116" s="74">
        <f t="shared" si="12"/>
        <v>6.8527696153677472E-7</v>
      </c>
    </row>
    <row r="117" spans="1:21" x14ac:dyDescent="0.25">
      <c r="A117" t="s">
        <v>462</v>
      </c>
      <c r="B117">
        <v>2</v>
      </c>
      <c r="C117" s="73">
        <f t="shared" si="9"/>
        <v>1.321003963011889E-3</v>
      </c>
      <c r="D117" s="75">
        <f t="shared" si="10"/>
        <v>1.7450514702931163E-6</v>
      </c>
      <c r="L117" t="s">
        <v>498</v>
      </c>
      <c r="M117">
        <v>7</v>
      </c>
      <c r="N117" s="67">
        <f t="shared" si="3"/>
        <v>5.4054054054054057E-3</v>
      </c>
      <c r="O117" s="67">
        <f t="shared" si="4"/>
        <v>-5.2203558250783244</v>
      </c>
      <c r="P117" s="67">
        <f t="shared" si="5"/>
        <v>-2.8218139595017972E-2</v>
      </c>
      <c r="R117" t="s">
        <v>499</v>
      </c>
      <c r="S117">
        <v>1</v>
      </c>
      <c r="T117" s="68">
        <f t="shared" si="11"/>
        <v>8.2781456953642384E-4</v>
      </c>
      <c r="U117" s="74">
        <f t="shared" si="12"/>
        <v>6.8527696153677472E-7</v>
      </c>
    </row>
    <row r="118" spans="1:21" x14ac:dyDescent="0.25">
      <c r="A118" t="s">
        <v>423</v>
      </c>
      <c r="B118">
        <v>1</v>
      </c>
      <c r="C118" s="73">
        <f t="shared" si="9"/>
        <v>6.6050198150594452E-4</v>
      </c>
      <c r="D118" s="75">
        <f t="shared" si="10"/>
        <v>4.3626286757327909E-7</v>
      </c>
      <c r="L118" t="s">
        <v>499</v>
      </c>
      <c r="M118">
        <v>3</v>
      </c>
      <c r="N118" s="67">
        <f t="shared" si="3"/>
        <v>2.3166023166023165E-3</v>
      </c>
      <c r="O118" s="67">
        <f t="shared" si="4"/>
        <v>-6.0676536854655287</v>
      </c>
      <c r="P118" s="67">
        <f t="shared" si="5"/>
        <v>-1.4056340584090027E-2</v>
      </c>
      <c r="R118" t="s">
        <v>387</v>
      </c>
      <c r="S118">
        <v>6</v>
      </c>
      <c r="T118" s="68">
        <f t="shared" si="11"/>
        <v>4.9668874172185433E-3</v>
      </c>
      <c r="U118" s="74">
        <f t="shared" si="12"/>
        <v>2.466997061532389E-5</v>
      </c>
    </row>
    <row r="119" spans="1:21" x14ac:dyDescent="0.25">
      <c r="A119" t="s">
        <v>387</v>
      </c>
      <c r="B119">
        <v>1</v>
      </c>
      <c r="C119" s="73">
        <f t="shared" si="9"/>
        <v>6.6050198150594452E-4</v>
      </c>
      <c r="D119" s="75">
        <f t="shared" si="10"/>
        <v>4.3626286757327909E-7</v>
      </c>
      <c r="L119" t="s">
        <v>316</v>
      </c>
      <c r="M119">
        <v>12</v>
      </c>
      <c r="N119" s="67">
        <f t="shared" si="3"/>
        <v>9.2664092664092659E-3</v>
      </c>
      <c r="O119" s="67">
        <f t="shared" si="4"/>
        <v>-4.681359324345638</v>
      </c>
      <c r="P119" s="67">
        <f t="shared" si="5"/>
        <v>-4.3379391422507838E-2</v>
      </c>
      <c r="R119" t="s">
        <v>442</v>
      </c>
      <c r="S119">
        <v>38</v>
      </c>
      <c r="T119" s="68">
        <f t="shared" si="11"/>
        <v>3.1456953642384107E-2</v>
      </c>
      <c r="U119" s="74">
        <f t="shared" si="12"/>
        <v>9.8953993245910277E-4</v>
      </c>
    </row>
    <row r="120" spans="1:21" x14ac:dyDescent="0.25">
      <c r="A120" t="s">
        <v>405</v>
      </c>
      <c r="B120">
        <v>4</v>
      </c>
      <c r="C120" s="73">
        <f t="shared" si="9"/>
        <v>2.6420079260237781E-3</v>
      </c>
      <c r="D120" s="75">
        <f t="shared" si="10"/>
        <v>6.9802058811724654E-6</v>
      </c>
      <c r="L120" t="s">
        <v>501</v>
      </c>
      <c r="M120">
        <v>8</v>
      </c>
      <c r="N120" s="67">
        <f t="shared" si="3"/>
        <v>6.1776061776061776E-3</v>
      </c>
      <c r="O120" s="67">
        <f t="shared" si="4"/>
        <v>-5.0868244324538026</v>
      </c>
      <c r="P120" s="67">
        <f t="shared" si="5"/>
        <v>-3.1424398038324648E-2</v>
      </c>
      <c r="R120" t="s">
        <v>406</v>
      </c>
      <c r="S120">
        <v>4</v>
      </c>
      <c r="T120" s="68">
        <f t="shared" si="11"/>
        <v>3.3112582781456954E-3</v>
      </c>
      <c r="U120" s="74">
        <f t="shared" si="12"/>
        <v>1.0964431384588396E-5</v>
      </c>
    </row>
    <row r="121" spans="1:21" x14ac:dyDescent="0.25">
      <c r="A121" t="s">
        <v>455</v>
      </c>
      <c r="B121">
        <v>1</v>
      </c>
      <c r="C121" s="73">
        <f t="shared" si="9"/>
        <v>6.6050198150594452E-4</v>
      </c>
      <c r="D121" s="75">
        <f t="shared" si="10"/>
        <v>4.3626286757327909E-7</v>
      </c>
      <c r="L121" t="s">
        <v>502</v>
      </c>
      <c r="M121">
        <v>2</v>
      </c>
      <c r="N121" s="67">
        <f t="shared" si="3"/>
        <v>1.5444015444015444E-3</v>
      </c>
      <c r="O121" s="67">
        <f t="shared" si="4"/>
        <v>-6.4731187935736925</v>
      </c>
      <c r="P121" s="67">
        <f t="shared" si="5"/>
        <v>-9.9970946618898725E-3</v>
      </c>
      <c r="R121" t="s">
        <v>407</v>
      </c>
      <c r="S121">
        <v>2</v>
      </c>
      <c r="T121" s="68">
        <f t="shared" si="11"/>
        <v>1.6556291390728477E-3</v>
      </c>
      <c r="U121" s="74">
        <f t="shared" si="12"/>
        <v>2.7411078461470989E-6</v>
      </c>
    </row>
    <row r="122" spans="1:21" x14ac:dyDescent="0.25">
      <c r="A122" t="s">
        <v>442</v>
      </c>
      <c r="B122">
        <v>59</v>
      </c>
      <c r="C122" s="73">
        <f t="shared" si="9"/>
        <v>3.8969616908850729E-2</v>
      </c>
      <c r="D122" s="75">
        <f t="shared" si="10"/>
        <v>1.5186310420225847E-3</v>
      </c>
      <c r="L122" t="s">
        <v>460</v>
      </c>
      <c r="M122">
        <v>3</v>
      </c>
      <c r="N122" s="67">
        <f t="shared" si="3"/>
        <v>2.3166023166023165E-3</v>
      </c>
      <c r="O122" s="67">
        <f t="shared" si="4"/>
        <v>-6.0676536854655287</v>
      </c>
      <c r="P122" s="67">
        <f t="shared" si="5"/>
        <v>-1.4056340584090027E-2</v>
      </c>
      <c r="R122" t="s">
        <v>480</v>
      </c>
      <c r="S122">
        <v>2</v>
      </c>
      <c r="T122" s="68">
        <f t="shared" si="11"/>
        <v>1.6556291390728477E-3</v>
      </c>
      <c r="U122" s="74">
        <f t="shared" si="12"/>
        <v>2.7411078461470989E-6</v>
      </c>
    </row>
    <row r="123" spans="1:21" x14ac:dyDescent="0.25">
      <c r="A123" t="s">
        <v>406</v>
      </c>
      <c r="B123">
        <v>5</v>
      </c>
      <c r="C123" s="73">
        <f t="shared" si="9"/>
        <v>3.3025099075297227E-3</v>
      </c>
      <c r="D123" s="75">
        <f t="shared" si="10"/>
        <v>1.0906571689331978E-5</v>
      </c>
      <c r="L123" t="s">
        <v>462</v>
      </c>
      <c r="M123">
        <v>1</v>
      </c>
      <c r="N123" s="67">
        <f t="shared" si="3"/>
        <v>7.722007722007722E-4</v>
      </c>
      <c r="O123" s="67">
        <f t="shared" si="4"/>
        <v>-7.1662659741336379</v>
      </c>
      <c r="P123" s="67">
        <f t="shared" si="5"/>
        <v>-5.5337961190221139E-3</v>
      </c>
      <c r="R123" t="s">
        <v>445</v>
      </c>
      <c r="S123">
        <v>80</v>
      </c>
      <c r="T123" s="68">
        <f t="shared" si="11"/>
        <v>6.6225165562913912E-2</v>
      </c>
      <c r="U123" s="74">
        <f t="shared" si="12"/>
        <v>4.3857725538353591E-3</v>
      </c>
    </row>
    <row r="124" spans="1:21" x14ac:dyDescent="0.25">
      <c r="A124" t="s">
        <v>447</v>
      </c>
      <c r="B124">
        <v>1</v>
      </c>
      <c r="C124" s="73">
        <f t="shared" si="9"/>
        <v>6.6050198150594452E-4</v>
      </c>
      <c r="D124" s="75">
        <f t="shared" si="10"/>
        <v>4.3626286757327909E-7</v>
      </c>
      <c r="L124">
        <v>63</v>
      </c>
      <c r="M124">
        <f>SUM(M61:M123)</f>
        <v>1295</v>
      </c>
      <c r="R124" t="s">
        <v>471</v>
      </c>
      <c r="S124">
        <v>1</v>
      </c>
      <c r="T124" s="68">
        <f t="shared" si="11"/>
        <v>8.2781456953642384E-4</v>
      </c>
      <c r="U124" s="74">
        <f t="shared" si="12"/>
        <v>6.8527696153677472E-7</v>
      </c>
    </row>
    <row r="125" spans="1:21" x14ac:dyDescent="0.25">
      <c r="A125" t="s">
        <v>426</v>
      </c>
      <c r="B125">
        <v>2</v>
      </c>
      <c r="C125" s="73">
        <f t="shared" si="9"/>
        <v>1.321003963011889E-3</v>
      </c>
      <c r="D125" s="75">
        <f t="shared" si="10"/>
        <v>1.7450514702931163E-6</v>
      </c>
      <c r="R125" t="s">
        <v>483</v>
      </c>
      <c r="S125">
        <v>1</v>
      </c>
      <c r="T125" s="68">
        <f t="shared" si="11"/>
        <v>8.2781456953642384E-4</v>
      </c>
      <c r="U125" s="74">
        <f t="shared" si="12"/>
        <v>6.8527696153677472E-7</v>
      </c>
    </row>
    <row r="126" spans="1:21" x14ac:dyDescent="0.25">
      <c r="A126" t="s">
        <v>407</v>
      </c>
      <c r="B126">
        <v>2</v>
      </c>
      <c r="C126" s="73">
        <f t="shared" si="9"/>
        <v>1.321003963011889E-3</v>
      </c>
      <c r="D126" s="75">
        <f t="shared" si="10"/>
        <v>1.7450514702931163E-6</v>
      </c>
      <c r="R126" t="s">
        <v>396</v>
      </c>
      <c r="S126">
        <v>112</v>
      </c>
      <c r="T126" s="68">
        <f t="shared" si="11"/>
        <v>9.2715231788079472E-2</v>
      </c>
      <c r="U126" s="74">
        <f t="shared" si="12"/>
        <v>8.596114205517303E-3</v>
      </c>
    </row>
    <row r="127" spans="1:21" x14ac:dyDescent="0.25">
      <c r="A127" t="s">
        <v>445</v>
      </c>
      <c r="B127">
        <v>25</v>
      </c>
      <c r="C127" s="73">
        <f t="shared" si="9"/>
        <v>1.6512549537648614E-2</v>
      </c>
      <c r="D127" s="75">
        <f t="shared" si="10"/>
        <v>2.7266429223329945E-4</v>
      </c>
      <c r="R127" t="s">
        <v>385</v>
      </c>
      <c r="S127">
        <v>1</v>
      </c>
      <c r="T127" s="68">
        <f t="shared" si="11"/>
        <v>8.2781456953642384E-4</v>
      </c>
      <c r="U127" s="74">
        <f t="shared" si="12"/>
        <v>6.8527696153677472E-7</v>
      </c>
    </row>
    <row r="128" spans="1:21" x14ac:dyDescent="0.25">
      <c r="A128" t="s">
        <v>529</v>
      </c>
      <c r="B128">
        <v>2</v>
      </c>
      <c r="C128" s="73">
        <f t="shared" si="9"/>
        <v>1.321003963011889E-3</v>
      </c>
      <c r="D128" s="75">
        <f t="shared" si="10"/>
        <v>1.7450514702931163E-6</v>
      </c>
      <c r="R128" t="s">
        <v>408</v>
      </c>
      <c r="S128">
        <v>22</v>
      </c>
      <c r="T128" s="68">
        <f t="shared" si="11"/>
        <v>1.8211920529801324E-2</v>
      </c>
      <c r="U128" s="74">
        <f t="shared" si="12"/>
        <v>3.3167404938379893E-4</v>
      </c>
    </row>
    <row r="129" spans="1:21" x14ac:dyDescent="0.25">
      <c r="A129" t="s">
        <v>396</v>
      </c>
      <c r="B129">
        <v>220</v>
      </c>
      <c r="C129" s="73">
        <f t="shared" si="9"/>
        <v>0.1453104359313078</v>
      </c>
      <c r="D129" s="75">
        <f t="shared" si="10"/>
        <v>2.1115122790546708E-2</v>
      </c>
      <c r="R129" t="s">
        <v>409</v>
      </c>
      <c r="S129">
        <v>21</v>
      </c>
      <c r="T129" s="68">
        <f t="shared" si="11"/>
        <v>1.7384105960264899E-2</v>
      </c>
      <c r="U129" s="74">
        <f t="shared" si="12"/>
        <v>3.0220714003771762E-4</v>
      </c>
    </row>
    <row r="130" spans="1:21" x14ac:dyDescent="0.25">
      <c r="A130" t="s">
        <v>385</v>
      </c>
      <c r="B130">
        <v>5</v>
      </c>
      <c r="C130" s="73">
        <f t="shared" si="9"/>
        <v>3.3025099075297227E-3</v>
      </c>
      <c r="D130" s="75">
        <f t="shared" si="10"/>
        <v>1.0906571689331978E-5</v>
      </c>
      <c r="R130" t="s">
        <v>591</v>
      </c>
      <c r="S130">
        <v>12</v>
      </c>
      <c r="T130" s="68">
        <f t="shared" si="11"/>
        <v>9.9337748344370865E-3</v>
      </c>
      <c r="U130" s="74">
        <f t="shared" si="12"/>
        <v>9.867988246129556E-5</v>
      </c>
    </row>
    <row r="131" spans="1:21" x14ac:dyDescent="0.25">
      <c r="A131" t="s">
        <v>464</v>
      </c>
      <c r="B131">
        <v>2</v>
      </c>
      <c r="C131" s="73">
        <f t="shared" si="9"/>
        <v>1.321003963011889E-3</v>
      </c>
      <c r="D131" s="75">
        <f t="shared" si="10"/>
        <v>1.7450514702931163E-6</v>
      </c>
      <c r="R131" t="s">
        <v>432</v>
      </c>
      <c r="S131">
        <v>1</v>
      </c>
      <c r="T131" s="68">
        <f t="shared" si="11"/>
        <v>8.2781456953642384E-4</v>
      </c>
      <c r="U131" s="74">
        <f t="shared" si="12"/>
        <v>6.8527696153677472E-7</v>
      </c>
    </row>
    <row r="132" spans="1:21" x14ac:dyDescent="0.25">
      <c r="A132" t="s">
        <v>408</v>
      </c>
      <c r="B132">
        <v>35</v>
      </c>
      <c r="C132" s="73">
        <f t="shared" si="9"/>
        <v>2.3117569352708058E-2</v>
      </c>
      <c r="D132" s="75">
        <f t="shared" si="10"/>
        <v>5.3442201277726688E-4</v>
      </c>
      <c r="R132" t="s">
        <v>488</v>
      </c>
      <c r="S132">
        <v>2</v>
      </c>
      <c r="T132" s="68">
        <f t="shared" si="11"/>
        <v>1.6556291390728477E-3</v>
      </c>
      <c r="U132" s="74">
        <f t="shared" si="12"/>
        <v>2.7411078461470989E-6</v>
      </c>
    </row>
    <row r="133" spans="1:21" x14ac:dyDescent="0.25">
      <c r="A133" t="s">
        <v>409</v>
      </c>
      <c r="B133">
        <v>23</v>
      </c>
      <c r="C133" s="73">
        <f t="shared" si="9"/>
        <v>1.5191545574636724E-2</v>
      </c>
      <c r="D133" s="75">
        <f t="shared" si="10"/>
        <v>2.3078305694626466E-4</v>
      </c>
      <c r="R133" t="s">
        <v>411</v>
      </c>
      <c r="S133">
        <v>1</v>
      </c>
      <c r="T133" s="68">
        <f t="shared" si="11"/>
        <v>8.2781456953642384E-4</v>
      </c>
      <c r="U133" s="74">
        <f t="shared" si="12"/>
        <v>6.8527696153677472E-7</v>
      </c>
    </row>
    <row r="134" spans="1:21" x14ac:dyDescent="0.25">
      <c r="A134" t="s">
        <v>591</v>
      </c>
      <c r="B134">
        <v>7</v>
      </c>
      <c r="C134" s="73">
        <f t="shared" si="9"/>
        <v>4.623513870541612E-3</v>
      </c>
      <c r="D134" s="75">
        <f t="shared" si="10"/>
        <v>2.1376880511090679E-5</v>
      </c>
      <c r="R134" t="s">
        <v>610</v>
      </c>
      <c r="S134">
        <v>3</v>
      </c>
      <c r="T134" s="68">
        <f t="shared" si="11"/>
        <v>2.4834437086092716E-3</v>
      </c>
      <c r="U134" s="74">
        <f t="shared" si="12"/>
        <v>6.1674926538309725E-6</v>
      </c>
    </row>
    <row r="135" spans="1:21" x14ac:dyDescent="0.25">
      <c r="A135" t="s">
        <v>572</v>
      </c>
      <c r="B135">
        <v>2</v>
      </c>
      <c r="C135" s="73">
        <f t="shared" si="9"/>
        <v>1.321003963011889E-3</v>
      </c>
      <c r="D135" s="75">
        <f t="shared" si="10"/>
        <v>1.7450514702931163E-6</v>
      </c>
      <c r="R135" t="s">
        <v>414</v>
      </c>
      <c r="S135">
        <v>1</v>
      </c>
      <c r="T135" s="68">
        <f t="shared" si="11"/>
        <v>8.2781456953642384E-4</v>
      </c>
      <c r="U135" s="74">
        <f t="shared" si="12"/>
        <v>6.8527696153677472E-7</v>
      </c>
    </row>
    <row r="136" spans="1:21" x14ac:dyDescent="0.25">
      <c r="A136" t="s">
        <v>438</v>
      </c>
      <c r="B136">
        <v>2</v>
      </c>
      <c r="C136" s="73">
        <f t="shared" si="9"/>
        <v>1.321003963011889E-3</v>
      </c>
      <c r="D136" s="75">
        <f t="shared" si="10"/>
        <v>1.7450514702931163E-6</v>
      </c>
      <c r="R136" t="s">
        <v>382</v>
      </c>
      <c r="S136">
        <v>3</v>
      </c>
      <c r="T136" s="68">
        <f t="shared" si="11"/>
        <v>2.4834437086092716E-3</v>
      </c>
      <c r="U136" s="74">
        <f t="shared" si="12"/>
        <v>6.1674926538309725E-6</v>
      </c>
    </row>
    <row r="137" spans="1:21" x14ac:dyDescent="0.25">
      <c r="A137" t="s">
        <v>432</v>
      </c>
      <c r="B137">
        <v>6</v>
      </c>
      <c r="C137" s="73">
        <f t="shared" si="9"/>
        <v>3.9630118890356669E-3</v>
      </c>
      <c r="D137" s="75">
        <f t="shared" si="10"/>
        <v>1.5705463232638046E-5</v>
      </c>
      <c r="R137" t="s">
        <v>596</v>
      </c>
      <c r="S137">
        <v>3</v>
      </c>
      <c r="T137" s="68">
        <f t="shared" si="11"/>
        <v>2.4834437086092716E-3</v>
      </c>
      <c r="U137" s="74">
        <f t="shared" si="12"/>
        <v>6.1674926538309725E-6</v>
      </c>
    </row>
    <row r="138" spans="1:21" x14ac:dyDescent="0.25">
      <c r="A138" t="s">
        <v>411</v>
      </c>
      <c r="B138">
        <v>3</v>
      </c>
      <c r="C138" s="73">
        <f t="shared" si="9"/>
        <v>1.9815059445178335E-3</v>
      </c>
      <c r="D138" s="75">
        <f t="shared" si="10"/>
        <v>3.9263658081595114E-6</v>
      </c>
      <c r="R138" t="s">
        <v>415</v>
      </c>
      <c r="S138">
        <v>2</v>
      </c>
      <c r="T138" s="68">
        <f t="shared" si="11"/>
        <v>1.6556291390728477E-3</v>
      </c>
      <c r="U138" s="74">
        <f t="shared" si="12"/>
        <v>2.7411078461470989E-6</v>
      </c>
    </row>
    <row r="139" spans="1:21" x14ac:dyDescent="0.25">
      <c r="A139" t="s">
        <v>444</v>
      </c>
      <c r="B139">
        <v>3</v>
      </c>
      <c r="C139" s="73">
        <f t="shared" si="9"/>
        <v>1.9815059445178335E-3</v>
      </c>
      <c r="D139" s="75">
        <f t="shared" si="10"/>
        <v>3.9263658081595114E-6</v>
      </c>
      <c r="R139" t="s">
        <v>436</v>
      </c>
      <c r="S139">
        <v>7</v>
      </c>
      <c r="T139" s="68">
        <f t="shared" si="11"/>
        <v>5.794701986754967E-3</v>
      </c>
      <c r="U139" s="74">
        <f t="shared" si="12"/>
        <v>3.3578571115301965E-5</v>
      </c>
    </row>
    <row r="140" spans="1:21" x14ac:dyDescent="0.25">
      <c r="A140" t="s">
        <v>390</v>
      </c>
      <c r="B140">
        <v>1</v>
      </c>
      <c r="C140" s="73">
        <f t="shared" si="9"/>
        <v>6.6050198150594452E-4</v>
      </c>
      <c r="D140" s="75">
        <f t="shared" si="10"/>
        <v>4.3626286757327909E-7</v>
      </c>
      <c r="R140" t="s">
        <v>484</v>
      </c>
      <c r="S140">
        <v>2</v>
      </c>
      <c r="T140" s="68">
        <f t="shared" si="11"/>
        <v>1.6556291390728477E-3</v>
      </c>
      <c r="U140" s="74">
        <f t="shared" si="12"/>
        <v>2.7411078461470989E-6</v>
      </c>
    </row>
    <row r="141" spans="1:21" x14ac:dyDescent="0.25">
      <c r="A141" t="s">
        <v>424</v>
      </c>
      <c r="B141">
        <v>4</v>
      </c>
      <c r="C141" s="73">
        <f t="shared" si="9"/>
        <v>2.6420079260237781E-3</v>
      </c>
      <c r="D141" s="75">
        <f t="shared" si="10"/>
        <v>6.9802058811724654E-6</v>
      </c>
      <c r="R141" t="s">
        <v>451</v>
      </c>
      <c r="S141">
        <v>27</v>
      </c>
      <c r="T141" s="68">
        <f t="shared" si="11"/>
        <v>2.2350993377483443E-2</v>
      </c>
      <c r="U141" s="74">
        <f t="shared" si="12"/>
        <v>4.9956690496030874E-4</v>
      </c>
    </row>
    <row r="142" spans="1:21" x14ac:dyDescent="0.25">
      <c r="A142" t="s">
        <v>669</v>
      </c>
      <c r="B142">
        <v>1</v>
      </c>
      <c r="C142" s="73">
        <f t="shared" si="9"/>
        <v>6.6050198150594452E-4</v>
      </c>
      <c r="D142" s="75">
        <f t="shared" si="10"/>
        <v>4.3626286757327909E-7</v>
      </c>
      <c r="R142" t="s">
        <v>443</v>
      </c>
      <c r="S142">
        <v>94</v>
      </c>
      <c r="T142" s="68">
        <f t="shared" si="11"/>
        <v>7.7814569536423836E-2</v>
      </c>
      <c r="U142" s="74">
        <f t="shared" si="12"/>
        <v>6.0551072321389406E-3</v>
      </c>
    </row>
    <row r="143" spans="1:21" x14ac:dyDescent="0.25">
      <c r="A143" t="s">
        <v>547</v>
      </c>
      <c r="B143">
        <v>1</v>
      </c>
      <c r="C143" s="73">
        <f t="shared" si="9"/>
        <v>6.6050198150594452E-4</v>
      </c>
      <c r="D143" s="75">
        <f t="shared" si="10"/>
        <v>4.3626286757327909E-7</v>
      </c>
      <c r="R143" t="s">
        <v>433</v>
      </c>
      <c r="S143">
        <v>7</v>
      </c>
      <c r="T143" s="68">
        <f t="shared" si="11"/>
        <v>5.794701986754967E-3</v>
      </c>
      <c r="U143" s="74">
        <f t="shared" si="12"/>
        <v>3.3578571115301965E-5</v>
      </c>
    </row>
    <row r="144" spans="1:21" x14ac:dyDescent="0.25">
      <c r="A144" t="s">
        <v>413</v>
      </c>
      <c r="B144">
        <v>3</v>
      </c>
      <c r="C144" s="73">
        <f t="shared" si="9"/>
        <v>1.9815059445178335E-3</v>
      </c>
      <c r="D144" s="75">
        <f t="shared" si="10"/>
        <v>3.9263658081595114E-6</v>
      </c>
      <c r="R144" t="s">
        <v>416</v>
      </c>
      <c r="S144">
        <v>1</v>
      </c>
      <c r="T144" s="68">
        <f t="shared" si="11"/>
        <v>8.2781456953642384E-4</v>
      </c>
      <c r="U144" s="74">
        <f t="shared" si="12"/>
        <v>6.8527696153677472E-7</v>
      </c>
    </row>
    <row r="145" spans="1:21" x14ac:dyDescent="0.25">
      <c r="A145" t="s">
        <v>414</v>
      </c>
      <c r="B145">
        <v>3</v>
      </c>
      <c r="C145" s="73">
        <f t="shared" si="9"/>
        <v>1.9815059445178335E-3</v>
      </c>
      <c r="D145" s="75">
        <f t="shared" si="10"/>
        <v>3.9263658081595114E-6</v>
      </c>
      <c r="R145" t="s">
        <v>398</v>
      </c>
      <c r="S145">
        <v>3</v>
      </c>
      <c r="T145" s="68">
        <f t="shared" si="11"/>
        <v>2.4834437086092716E-3</v>
      </c>
      <c r="U145" s="74">
        <f t="shared" si="12"/>
        <v>6.1674926538309725E-6</v>
      </c>
    </row>
    <row r="146" spans="1:21" x14ac:dyDescent="0.25">
      <c r="A146" t="s">
        <v>382</v>
      </c>
      <c r="B146">
        <v>3</v>
      </c>
      <c r="C146" s="73">
        <f t="shared" si="9"/>
        <v>1.9815059445178335E-3</v>
      </c>
      <c r="D146" s="75">
        <f t="shared" si="10"/>
        <v>3.9263658081595114E-6</v>
      </c>
      <c r="R146" t="s">
        <v>417</v>
      </c>
      <c r="S146">
        <v>1</v>
      </c>
      <c r="T146" s="68">
        <f t="shared" si="11"/>
        <v>8.2781456953642384E-4</v>
      </c>
      <c r="U146" s="74">
        <f t="shared" si="12"/>
        <v>6.8527696153677472E-7</v>
      </c>
    </row>
    <row r="147" spans="1:21" x14ac:dyDescent="0.25">
      <c r="A147" t="s">
        <v>436</v>
      </c>
      <c r="B147">
        <v>2</v>
      </c>
      <c r="C147" s="73">
        <f t="shared" si="9"/>
        <v>1.321003963011889E-3</v>
      </c>
      <c r="D147" s="75">
        <f t="shared" si="10"/>
        <v>1.7450514702931163E-6</v>
      </c>
      <c r="R147" t="s">
        <v>693</v>
      </c>
      <c r="S147">
        <v>385</v>
      </c>
      <c r="T147" s="68">
        <f t="shared" si="11"/>
        <v>0.31870860927152317</v>
      </c>
      <c r="U147" s="74">
        <f t="shared" si="12"/>
        <v>0.10157517762378843</v>
      </c>
    </row>
    <row r="148" spans="1:21" x14ac:dyDescent="0.25">
      <c r="A148" t="s">
        <v>420</v>
      </c>
      <c r="B148">
        <v>2</v>
      </c>
      <c r="C148" s="73">
        <f t="shared" si="9"/>
        <v>1.321003963011889E-3</v>
      </c>
      <c r="D148" s="75">
        <f t="shared" si="10"/>
        <v>1.7450514702931163E-6</v>
      </c>
      <c r="R148" t="s">
        <v>625</v>
      </c>
      <c r="S148">
        <v>1</v>
      </c>
      <c r="T148" s="68">
        <f t="shared" si="11"/>
        <v>8.2781456953642384E-4</v>
      </c>
      <c r="U148" s="74">
        <f t="shared" si="12"/>
        <v>6.8527696153677472E-7</v>
      </c>
    </row>
    <row r="149" spans="1:21" x14ac:dyDescent="0.25">
      <c r="A149" t="s">
        <v>549</v>
      </c>
      <c r="B149">
        <v>3</v>
      </c>
      <c r="C149" s="73">
        <f t="shared" si="9"/>
        <v>1.9815059445178335E-3</v>
      </c>
      <c r="D149" s="75">
        <f t="shared" si="10"/>
        <v>3.9263658081595114E-6</v>
      </c>
      <c r="R149" t="s">
        <v>410</v>
      </c>
      <c r="S149">
        <v>2</v>
      </c>
      <c r="T149" s="68">
        <f t="shared" si="11"/>
        <v>1.6556291390728477E-3</v>
      </c>
      <c r="U149" s="74">
        <f t="shared" si="12"/>
        <v>2.7411078461470989E-6</v>
      </c>
    </row>
    <row r="150" spans="1:21" x14ac:dyDescent="0.25">
      <c r="A150" t="s">
        <v>637</v>
      </c>
      <c r="B150">
        <v>4</v>
      </c>
      <c r="C150" s="73">
        <f t="shared" si="9"/>
        <v>2.6420079260237781E-3</v>
      </c>
      <c r="D150" s="75">
        <f t="shared" si="10"/>
        <v>6.9802058811724654E-6</v>
      </c>
      <c r="R150" t="s">
        <v>383</v>
      </c>
      <c r="S150">
        <v>1</v>
      </c>
      <c r="T150" s="68">
        <f t="shared" si="11"/>
        <v>8.2781456953642384E-4</v>
      </c>
      <c r="U150" s="74">
        <f t="shared" si="12"/>
        <v>6.8527696153677472E-7</v>
      </c>
    </row>
    <row r="151" spans="1:21" x14ac:dyDescent="0.25">
      <c r="A151" t="s">
        <v>451</v>
      </c>
      <c r="B151">
        <v>11</v>
      </c>
      <c r="C151" s="73">
        <f t="shared" si="9"/>
        <v>7.2655217965653896E-3</v>
      </c>
      <c r="D151" s="75">
        <f t="shared" si="10"/>
        <v>5.2787806976366767E-5</v>
      </c>
      <c r="S151">
        <f>SUM(S91:S150)</f>
        <v>1208</v>
      </c>
    </row>
    <row r="152" spans="1:21" x14ac:dyDescent="0.25">
      <c r="A152" t="s">
        <v>443</v>
      </c>
      <c r="B152">
        <v>72</v>
      </c>
      <c r="C152" s="73">
        <f t="shared" si="9"/>
        <v>4.7556142668428003E-2</v>
      </c>
      <c r="D152" s="75">
        <f t="shared" si="10"/>
        <v>2.2615867054998785E-3</v>
      </c>
    </row>
    <row r="153" spans="1:21" x14ac:dyDescent="0.25">
      <c r="A153" t="s">
        <v>433</v>
      </c>
      <c r="B153">
        <v>12</v>
      </c>
      <c r="C153" s="73">
        <f t="shared" ref="C153:C166" si="13">B153/1514</f>
        <v>7.9260237780713338E-3</v>
      </c>
      <c r="D153" s="75">
        <f t="shared" ref="D153:D166" si="14">C153*C153</f>
        <v>6.2821852930552182E-5</v>
      </c>
    </row>
    <row r="154" spans="1:21" x14ac:dyDescent="0.25">
      <c r="A154" t="s">
        <v>416</v>
      </c>
      <c r="B154">
        <v>1</v>
      </c>
      <c r="C154" s="73">
        <f t="shared" si="13"/>
        <v>6.6050198150594452E-4</v>
      </c>
      <c r="D154" s="75">
        <f t="shared" si="14"/>
        <v>4.3626286757327909E-7</v>
      </c>
    </row>
    <row r="155" spans="1:21" x14ac:dyDescent="0.25">
      <c r="A155" t="s">
        <v>465</v>
      </c>
      <c r="B155">
        <v>1</v>
      </c>
      <c r="C155" s="73">
        <f t="shared" si="13"/>
        <v>6.6050198150594452E-4</v>
      </c>
      <c r="D155" s="75">
        <f t="shared" si="14"/>
        <v>4.3626286757327909E-7</v>
      </c>
    </row>
    <row r="156" spans="1:21" x14ac:dyDescent="0.25">
      <c r="A156" t="s">
        <v>417</v>
      </c>
      <c r="B156">
        <v>1</v>
      </c>
      <c r="C156" s="73">
        <f t="shared" si="13"/>
        <v>6.6050198150594452E-4</v>
      </c>
      <c r="D156" s="75">
        <f t="shared" si="14"/>
        <v>4.3626286757327909E-7</v>
      </c>
    </row>
    <row r="157" spans="1:21" x14ac:dyDescent="0.25">
      <c r="A157" t="s">
        <v>434</v>
      </c>
      <c r="B157">
        <v>2</v>
      </c>
      <c r="C157" s="73">
        <f t="shared" si="13"/>
        <v>1.321003963011889E-3</v>
      </c>
      <c r="D157" s="75">
        <f t="shared" si="14"/>
        <v>1.7450514702931163E-6</v>
      </c>
    </row>
    <row r="158" spans="1:21" x14ac:dyDescent="0.25">
      <c r="A158" t="s">
        <v>699</v>
      </c>
      <c r="B158">
        <v>178</v>
      </c>
      <c r="C158" s="73">
        <f t="shared" si="13"/>
        <v>0.11756935270805813</v>
      </c>
      <c r="D158" s="75">
        <f t="shared" si="14"/>
        <v>1.3822552696191774E-2</v>
      </c>
    </row>
    <row r="159" spans="1:21" x14ac:dyDescent="0.25">
      <c r="A159" t="s">
        <v>1079</v>
      </c>
      <c r="B159">
        <v>55</v>
      </c>
      <c r="C159" s="73">
        <f t="shared" si="13"/>
        <v>3.6327608982826949E-2</v>
      </c>
      <c r="D159" s="75">
        <f t="shared" si="14"/>
        <v>1.3196951744091693E-3</v>
      </c>
    </row>
    <row r="160" spans="1:21" x14ac:dyDescent="0.25">
      <c r="A160" t="s">
        <v>700</v>
      </c>
      <c r="B160">
        <v>19</v>
      </c>
      <c r="C160" s="73">
        <f t="shared" si="13"/>
        <v>1.2549537648612946E-2</v>
      </c>
      <c r="D160" s="75">
        <f t="shared" si="14"/>
        <v>1.5749089519395375E-4</v>
      </c>
    </row>
    <row r="161" spans="1:4" x14ac:dyDescent="0.25">
      <c r="A161" t="s">
        <v>466</v>
      </c>
      <c r="B161">
        <v>4</v>
      </c>
      <c r="C161" s="73">
        <f t="shared" si="13"/>
        <v>2.6420079260237781E-3</v>
      </c>
      <c r="D161" s="75">
        <f t="shared" si="14"/>
        <v>6.9802058811724654E-6</v>
      </c>
    </row>
    <row r="162" spans="1:4" x14ac:dyDescent="0.25">
      <c r="A162" t="s">
        <v>555</v>
      </c>
      <c r="B162">
        <v>2</v>
      </c>
      <c r="C162" s="73">
        <f t="shared" si="13"/>
        <v>1.321003963011889E-3</v>
      </c>
      <c r="D162" s="75">
        <f t="shared" si="14"/>
        <v>1.7450514702931163E-6</v>
      </c>
    </row>
    <row r="163" spans="1:4" x14ac:dyDescent="0.25">
      <c r="A163" t="s">
        <v>410</v>
      </c>
      <c r="B163">
        <v>1</v>
      </c>
      <c r="C163" s="73">
        <f t="shared" si="13"/>
        <v>6.6050198150594452E-4</v>
      </c>
      <c r="D163" s="75">
        <f t="shared" si="14"/>
        <v>4.3626286757327909E-7</v>
      </c>
    </row>
    <row r="164" spans="1:4" x14ac:dyDescent="0.25">
      <c r="A164" t="s">
        <v>383</v>
      </c>
      <c r="B164">
        <v>1</v>
      </c>
      <c r="C164" s="73">
        <f t="shared" si="13"/>
        <v>6.6050198150594452E-4</v>
      </c>
      <c r="D164" s="75">
        <f t="shared" si="14"/>
        <v>4.3626286757327909E-7</v>
      </c>
    </row>
    <row r="165" spans="1:4" x14ac:dyDescent="0.25">
      <c r="A165" t="s">
        <v>402</v>
      </c>
      <c r="B165">
        <v>1</v>
      </c>
      <c r="C165" s="73">
        <f t="shared" si="13"/>
        <v>6.6050198150594452E-4</v>
      </c>
      <c r="D165" s="75">
        <f t="shared" si="14"/>
        <v>4.3626286757327909E-7</v>
      </c>
    </row>
    <row r="166" spans="1:4" x14ac:dyDescent="0.25">
      <c r="A166" t="s">
        <v>694</v>
      </c>
      <c r="B166">
        <v>5</v>
      </c>
      <c r="C166" s="73">
        <f t="shared" si="13"/>
        <v>3.3025099075297227E-3</v>
      </c>
      <c r="D166" s="75">
        <f t="shared" si="14"/>
        <v>1.0906571689331978E-5</v>
      </c>
    </row>
    <row r="167" spans="1:4" x14ac:dyDescent="0.25">
      <c r="B167">
        <v>1514</v>
      </c>
      <c r="C167" s="73"/>
      <c r="D167" s="75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opLeftCell="A40" workbookViewId="0">
      <selection activeCell="F67" sqref="F67"/>
    </sheetView>
  </sheetViews>
  <sheetFormatPr defaultRowHeight="16.5" x14ac:dyDescent="0.25"/>
  <cols>
    <col min="16" max="17" width="9.875" bestFit="1" customWidth="1"/>
  </cols>
  <sheetData>
    <row r="1" spans="1:10" x14ac:dyDescent="0.25">
      <c r="A1" t="s">
        <v>354</v>
      </c>
      <c r="B1" t="s">
        <v>355</v>
      </c>
      <c r="C1" t="s">
        <v>356</v>
      </c>
      <c r="D1" t="s">
        <v>357</v>
      </c>
      <c r="F1" t="s">
        <v>354</v>
      </c>
      <c r="G1" t="s">
        <v>355</v>
      </c>
      <c r="H1" t="s">
        <v>356</v>
      </c>
      <c r="I1" t="s">
        <v>357</v>
      </c>
    </row>
    <row r="2" spans="1:10" x14ac:dyDescent="0.25">
      <c r="A2" t="s">
        <v>358</v>
      </c>
      <c r="B2" t="s">
        <v>359</v>
      </c>
      <c r="C2">
        <v>14</v>
      </c>
      <c r="D2">
        <v>336</v>
      </c>
      <c r="F2" t="s">
        <v>369</v>
      </c>
      <c r="G2" t="s">
        <v>359</v>
      </c>
      <c r="H2">
        <v>17</v>
      </c>
      <c r="I2">
        <v>1293</v>
      </c>
      <c r="J2" s="76">
        <f>I2/1727</f>
        <v>0.74869716270990161</v>
      </c>
    </row>
    <row r="3" spans="1:10" x14ac:dyDescent="0.25">
      <c r="B3" t="s">
        <v>360</v>
      </c>
      <c r="C3">
        <v>15</v>
      </c>
      <c r="D3">
        <v>51</v>
      </c>
      <c r="G3" t="s">
        <v>360</v>
      </c>
      <c r="H3">
        <v>26</v>
      </c>
      <c r="I3">
        <v>165</v>
      </c>
      <c r="J3" s="76">
        <f>I3/1727</f>
        <v>9.5541401273885357E-2</v>
      </c>
    </row>
    <row r="4" spans="1:10" x14ac:dyDescent="0.25">
      <c r="B4" t="s">
        <v>361</v>
      </c>
      <c r="C4">
        <v>7</v>
      </c>
      <c r="D4">
        <v>12</v>
      </c>
      <c r="G4" t="s">
        <v>361</v>
      </c>
      <c r="H4">
        <v>13</v>
      </c>
      <c r="I4">
        <v>34</v>
      </c>
      <c r="J4" s="76">
        <f>I4/1727</f>
        <v>1.9687319050376375E-2</v>
      </c>
    </row>
    <row r="5" spans="1:10" x14ac:dyDescent="0.25">
      <c r="B5" t="s">
        <v>362</v>
      </c>
      <c r="C5">
        <v>8</v>
      </c>
      <c r="D5">
        <v>93</v>
      </c>
      <c r="G5" t="s">
        <v>362</v>
      </c>
      <c r="H5">
        <v>16</v>
      </c>
      <c r="I5">
        <v>210</v>
      </c>
      <c r="J5" s="76">
        <f>I5/1727</f>
        <v>0.12159814707585408</v>
      </c>
    </row>
    <row r="6" spans="1:10" x14ac:dyDescent="0.25">
      <c r="B6" t="s">
        <v>363</v>
      </c>
      <c r="C6">
        <v>3</v>
      </c>
      <c r="D6">
        <v>3</v>
      </c>
      <c r="G6" t="s">
        <v>363</v>
      </c>
      <c r="H6">
        <v>9</v>
      </c>
      <c r="I6">
        <v>25</v>
      </c>
      <c r="J6" s="76">
        <f>I6/1727</f>
        <v>1.4475969889982629E-2</v>
      </c>
    </row>
    <row r="7" spans="1:10" ht="16.149999999999999" x14ac:dyDescent="0.3">
      <c r="I7">
        <f>SUM(I2:I6)</f>
        <v>1727</v>
      </c>
    </row>
    <row r="8" spans="1:10" x14ac:dyDescent="0.25">
      <c r="A8" t="s">
        <v>364</v>
      </c>
      <c r="B8" t="s">
        <v>359</v>
      </c>
      <c r="C8">
        <v>9</v>
      </c>
      <c r="D8">
        <v>107</v>
      </c>
      <c r="F8" t="s">
        <v>370</v>
      </c>
      <c r="G8" t="s">
        <v>359</v>
      </c>
      <c r="H8">
        <v>17</v>
      </c>
      <c r="I8">
        <v>856</v>
      </c>
      <c r="J8" s="76">
        <f>I8/1298</f>
        <v>0.65947611710323573</v>
      </c>
    </row>
    <row r="9" spans="1:10" x14ac:dyDescent="0.25">
      <c r="B9" t="s">
        <v>360</v>
      </c>
      <c r="C9">
        <v>9</v>
      </c>
      <c r="D9">
        <v>34</v>
      </c>
      <c r="G9" t="s">
        <v>360</v>
      </c>
      <c r="H9">
        <v>19</v>
      </c>
      <c r="I9">
        <v>107</v>
      </c>
      <c r="J9" s="76">
        <f>I9/1298</f>
        <v>8.2434514637904466E-2</v>
      </c>
    </row>
    <row r="10" spans="1:10" x14ac:dyDescent="0.25">
      <c r="B10" t="s">
        <v>361</v>
      </c>
      <c r="C10">
        <v>11</v>
      </c>
      <c r="D10">
        <v>21</v>
      </c>
      <c r="G10" t="s">
        <v>361</v>
      </c>
      <c r="H10">
        <v>9</v>
      </c>
      <c r="I10">
        <v>23</v>
      </c>
      <c r="J10" s="76">
        <f>I10/1298</f>
        <v>1.7719568567026195E-2</v>
      </c>
    </row>
    <row r="11" spans="1:10" x14ac:dyDescent="0.25">
      <c r="B11" t="s">
        <v>362</v>
      </c>
      <c r="C11">
        <v>11</v>
      </c>
      <c r="D11">
        <v>27</v>
      </c>
      <c r="G11" t="s">
        <v>362</v>
      </c>
      <c r="H11">
        <v>13</v>
      </c>
      <c r="I11">
        <v>308</v>
      </c>
      <c r="J11" s="76">
        <f>I11/1298</f>
        <v>0.23728813559322035</v>
      </c>
    </row>
    <row r="12" spans="1:10" x14ac:dyDescent="0.25">
      <c r="B12" t="s">
        <v>363</v>
      </c>
      <c r="C12">
        <v>3</v>
      </c>
      <c r="D12">
        <v>4</v>
      </c>
      <c r="G12" t="s">
        <v>363</v>
      </c>
      <c r="H12">
        <v>3</v>
      </c>
      <c r="I12">
        <v>4</v>
      </c>
      <c r="J12" s="76">
        <f>I12/1298</f>
        <v>3.0816640986132513E-3</v>
      </c>
    </row>
    <row r="13" spans="1:10" ht="16.149999999999999" x14ac:dyDescent="0.3">
      <c r="I13">
        <f>SUM(I8:I12)</f>
        <v>1298</v>
      </c>
    </row>
    <row r="14" spans="1:10" x14ac:dyDescent="0.25">
      <c r="A14" t="s">
        <v>365</v>
      </c>
      <c r="B14" t="s">
        <v>359</v>
      </c>
      <c r="C14">
        <v>8</v>
      </c>
      <c r="D14">
        <v>424</v>
      </c>
    </row>
    <row r="15" spans="1:10" x14ac:dyDescent="0.25">
      <c r="B15" t="s">
        <v>360</v>
      </c>
      <c r="C15">
        <v>6</v>
      </c>
      <c r="D15">
        <v>23</v>
      </c>
    </row>
    <row r="16" spans="1:10" x14ac:dyDescent="0.25">
      <c r="B16" t="s">
        <v>361</v>
      </c>
      <c r="C16">
        <v>5</v>
      </c>
      <c r="D16">
        <v>5</v>
      </c>
    </row>
    <row r="17" spans="1:4" x14ac:dyDescent="0.25">
      <c r="B17" t="s">
        <v>362</v>
      </c>
      <c r="C17">
        <v>6</v>
      </c>
      <c r="D17">
        <v>49</v>
      </c>
    </row>
    <row r="18" spans="1:4" x14ac:dyDescent="0.25">
      <c r="B18" t="s">
        <v>363</v>
      </c>
      <c r="C18">
        <v>0</v>
      </c>
      <c r="D18">
        <v>0</v>
      </c>
    </row>
    <row r="20" spans="1:4" x14ac:dyDescent="0.25">
      <c r="A20" t="s">
        <v>366</v>
      </c>
      <c r="B20" t="s">
        <v>359</v>
      </c>
      <c r="C20">
        <v>9</v>
      </c>
      <c r="D20">
        <v>568</v>
      </c>
    </row>
    <row r="21" spans="1:4" x14ac:dyDescent="0.25">
      <c r="B21" t="s">
        <v>360</v>
      </c>
      <c r="C21">
        <v>10</v>
      </c>
      <c r="D21">
        <v>37</v>
      </c>
    </row>
    <row r="22" spans="1:4" x14ac:dyDescent="0.25">
      <c r="B22" t="s">
        <v>361</v>
      </c>
      <c r="C22">
        <v>1</v>
      </c>
      <c r="D22">
        <v>1</v>
      </c>
    </row>
    <row r="23" spans="1:4" x14ac:dyDescent="0.25">
      <c r="B23" t="s">
        <v>362</v>
      </c>
      <c r="C23">
        <v>6</v>
      </c>
      <c r="D23">
        <v>37</v>
      </c>
    </row>
    <row r="24" spans="1:4" x14ac:dyDescent="0.25">
      <c r="B24" t="s">
        <v>363</v>
      </c>
      <c r="C24">
        <v>3</v>
      </c>
      <c r="D24">
        <v>3</v>
      </c>
    </row>
    <row r="26" spans="1:4" x14ac:dyDescent="0.25">
      <c r="A26" t="s">
        <v>367</v>
      </c>
      <c r="B26" t="s">
        <v>359</v>
      </c>
      <c r="C26">
        <v>10</v>
      </c>
      <c r="D26">
        <v>96</v>
      </c>
    </row>
    <row r="27" spans="1:4" x14ac:dyDescent="0.25">
      <c r="B27" t="s">
        <v>360</v>
      </c>
      <c r="C27">
        <v>11</v>
      </c>
      <c r="D27">
        <v>26</v>
      </c>
    </row>
    <row r="28" spans="1:4" x14ac:dyDescent="0.25">
      <c r="B28" t="s">
        <v>361</v>
      </c>
      <c r="C28">
        <v>3</v>
      </c>
      <c r="D28">
        <v>5</v>
      </c>
    </row>
    <row r="29" spans="1:4" x14ac:dyDescent="0.25">
      <c r="B29" t="s">
        <v>362</v>
      </c>
      <c r="C29">
        <v>8</v>
      </c>
      <c r="D29">
        <v>166</v>
      </c>
    </row>
    <row r="30" spans="1:4" x14ac:dyDescent="0.25">
      <c r="B30" t="s">
        <v>363</v>
      </c>
      <c r="C30">
        <v>1</v>
      </c>
      <c r="D30">
        <v>1</v>
      </c>
    </row>
    <row r="32" spans="1:4" x14ac:dyDescent="0.25">
      <c r="A32" t="s">
        <v>368</v>
      </c>
      <c r="B32" t="s">
        <v>359</v>
      </c>
      <c r="C32">
        <v>13</v>
      </c>
      <c r="D32">
        <v>616</v>
      </c>
    </row>
    <row r="33" spans="2:17" x14ac:dyDescent="0.25">
      <c r="B33" t="s">
        <v>360</v>
      </c>
      <c r="C33">
        <v>17</v>
      </c>
      <c r="D33">
        <v>77</v>
      </c>
    </row>
    <row r="34" spans="2:17" x14ac:dyDescent="0.25">
      <c r="B34" t="s">
        <v>361</v>
      </c>
      <c r="C34">
        <v>7</v>
      </c>
      <c r="D34">
        <v>8</v>
      </c>
    </row>
    <row r="35" spans="2:17" x14ac:dyDescent="0.25">
      <c r="B35" t="s">
        <v>362</v>
      </c>
      <c r="C35">
        <v>10</v>
      </c>
      <c r="D35">
        <v>147</v>
      </c>
    </row>
    <row r="36" spans="2:17" x14ac:dyDescent="0.25">
      <c r="B36" t="s">
        <v>363</v>
      </c>
      <c r="C36">
        <v>7</v>
      </c>
      <c r="D36">
        <v>15</v>
      </c>
    </row>
    <row r="39" spans="2:17" x14ac:dyDescent="0.25">
      <c r="F39" t="s">
        <v>1519</v>
      </c>
      <c r="G39" t="s">
        <v>1520</v>
      </c>
      <c r="H39" t="s">
        <v>1521</v>
      </c>
      <c r="I39" t="s">
        <v>1522</v>
      </c>
      <c r="J39" t="s">
        <v>1523</v>
      </c>
      <c r="K39" t="s">
        <v>1524</v>
      </c>
      <c r="L39" t="s">
        <v>1525</v>
      </c>
      <c r="M39" t="s">
        <v>1526</v>
      </c>
      <c r="N39" t="s">
        <v>1527</v>
      </c>
      <c r="O39" t="s">
        <v>1528</v>
      </c>
      <c r="P39" t="s">
        <v>1529</v>
      </c>
      <c r="Q39" t="s">
        <v>1530</v>
      </c>
    </row>
    <row r="40" spans="2:17" x14ac:dyDescent="0.25">
      <c r="F40" s="133" t="s">
        <v>1531</v>
      </c>
      <c r="G40" s="133">
        <v>8</v>
      </c>
      <c r="H40" s="133">
        <v>8</v>
      </c>
      <c r="I40" s="133">
        <v>9</v>
      </c>
      <c r="J40" s="133">
        <v>10</v>
      </c>
      <c r="K40" s="133">
        <v>9</v>
      </c>
      <c r="L40" s="133">
        <v>9</v>
      </c>
      <c r="M40">
        <v>8</v>
      </c>
      <c r="N40">
        <v>10</v>
      </c>
      <c r="O40">
        <v>9</v>
      </c>
      <c r="P40">
        <v>10</v>
      </c>
      <c r="Q40">
        <v>9</v>
      </c>
    </row>
    <row r="41" spans="2:17" x14ac:dyDescent="0.25">
      <c r="F41" s="133" t="s">
        <v>1532</v>
      </c>
      <c r="G41" s="133">
        <v>41</v>
      </c>
      <c r="H41" s="133">
        <v>42</v>
      </c>
      <c r="I41" s="133">
        <v>29</v>
      </c>
      <c r="J41" s="133">
        <v>51</v>
      </c>
      <c r="K41" s="133">
        <v>24</v>
      </c>
      <c r="L41" s="133">
        <v>28</v>
      </c>
      <c r="M41">
        <v>44</v>
      </c>
      <c r="N41">
        <v>50</v>
      </c>
      <c r="O41">
        <v>36</v>
      </c>
      <c r="P41">
        <v>59</v>
      </c>
      <c r="Q41">
        <v>48</v>
      </c>
    </row>
    <row r="42" spans="2:17" x14ac:dyDescent="0.25">
      <c r="F42" s="133" t="s">
        <v>1533</v>
      </c>
      <c r="G42" s="133">
        <v>43</v>
      </c>
      <c r="H42" s="133">
        <v>38</v>
      </c>
      <c r="I42" s="133">
        <v>32</v>
      </c>
      <c r="J42" s="133">
        <v>56</v>
      </c>
      <c r="K42" s="133">
        <v>25</v>
      </c>
      <c r="L42" s="133">
        <v>33</v>
      </c>
      <c r="M42">
        <v>67</v>
      </c>
      <c r="N42">
        <v>67</v>
      </c>
      <c r="O42">
        <v>44</v>
      </c>
      <c r="P42">
        <v>79</v>
      </c>
      <c r="Q42">
        <v>61</v>
      </c>
    </row>
    <row r="43" spans="2:17" x14ac:dyDescent="0.25">
      <c r="F43" s="133" t="s">
        <v>1534</v>
      </c>
      <c r="G43" s="133">
        <f>SUM(G67+G63+G59+G55)</f>
        <v>480</v>
      </c>
      <c r="H43" s="133">
        <f>SUM(H67+H63+H59+H55)</f>
        <v>186</v>
      </c>
      <c r="I43" s="133">
        <f>SUM(I55+I59+I63+I67)</f>
        <v>265</v>
      </c>
      <c r="J43" s="133">
        <f>SUM(J55+J59+J63+J67)</f>
        <v>681</v>
      </c>
      <c r="K43" s="133">
        <v>496</v>
      </c>
      <c r="L43" s="133">
        <v>648</v>
      </c>
      <c r="M43" s="128">
        <f>SUM(表格1[[#This Row],[里山慣行]]+表格1[[#This Row],[里山有機]])</f>
        <v>666</v>
      </c>
      <c r="N43">
        <f>SUM(表格1[[#This Row],[里地慣行]]+表格1[[#This Row],[里地有機]])</f>
        <v>946</v>
      </c>
      <c r="O43">
        <f>SUM(表格1[[#This Row],[里海慣行]]+表格1[[#This Row],[里海有機]])</f>
        <v>1144</v>
      </c>
      <c r="P43">
        <f>SUM(表格1[[#This Row],[里山有機]]+表格1[[#This Row],[里地有機]]+表格1[[#This Row],[里海有機]])</f>
        <v>1515</v>
      </c>
      <c r="Q43">
        <f>SUM(表格1[[#This Row],[里山慣行]]+表格1[[#This Row],[里地慣行]]+表格1[[#This Row],[里海慣行]])</f>
        <v>1241</v>
      </c>
    </row>
    <row r="44" spans="2:17" x14ac:dyDescent="0.25">
      <c r="F44" s="133" t="s">
        <v>1549</v>
      </c>
      <c r="G44" s="134">
        <f t="shared" ref="G44:L44" si="0">G47/G43</f>
        <v>9.583333333333334E-2</v>
      </c>
      <c r="H44" s="134">
        <f t="shared" si="0"/>
        <v>0.18279569892473119</v>
      </c>
      <c r="I44" s="134">
        <f t="shared" si="0"/>
        <v>9.8113207547169817E-2</v>
      </c>
      <c r="J44" s="134">
        <f t="shared" si="0"/>
        <v>0.1130690161527166</v>
      </c>
      <c r="K44" s="134">
        <f t="shared" si="0"/>
        <v>4.6370967741935484E-2</v>
      </c>
      <c r="L44" s="134">
        <f t="shared" si="0"/>
        <v>5.7098765432098762E-2</v>
      </c>
      <c r="M44" s="137">
        <f>AVERAGE(表格1[[#This Row],[里山慣行]:[里山有機]])</f>
        <v>0.13931451612903226</v>
      </c>
      <c r="N44" s="138">
        <f>AVERAGE(表格1[[#This Row],[里地慣行]:[里地有機]])</f>
        <v>0.10559111184994321</v>
      </c>
      <c r="O44" s="138">
        <f>AVERAGE(表格1[[#This Row],[里海慣行]:[里海有機]])</f>
        <v>5.173486658701712E-2</v>
      </c>
      <c r="P44" s="138">
        <f>AVERAGE(H44,J44,L44)</f>
        <v>0.11765449350318218</v>
      </c>
      <c r="Q44" s="138">
        <f>AVERAGE(G44,I44,K44)</f>
        <v>8.0105836207479561E-2</v>
      </c>
    </row>
    <row r="45" spans="2:17" x14ac:dyDescent="0.25">
      <c r="F45" s="133" t="s">
        <v>1555</v>
      </c>
      <c r="G45" s="134">
        <f t="shared" ref="G45:L45" si="1">G46/G42</f>
        <v>0.30232558139534882</v>
      </c>
      <c r="H45" s="134">
        <f t="shared" si="1"/>
        <v>0.23684210526315788</v>
      </c>
      <c r="I45" s="134">
        <f t="shared" si="1"/>
        <v>0.34375</v>
      </c>
      <c r="J45" s="134">
        <f t="shared" si="1"/>
        <v>0.30357142857142855</v>
      </c>
      <c r="K45" s="134">
        <f t="shared" si="1"/>
        <v>0.24</v>
      </c>
      <c r="L45" s="134">
        <f t="shared" si="1"/>
        <v>0.30303030303030304</v>
      </c>
      <c r="M45" s="137">
        <f>AVERAGE(表格1[[#This Row],[里山慣行]:[里山有機]])</f>
        <v>0.26958384332925334</v>
      </c>
      <c r="N45" s="138">
        <f>AVERAGE(表格1[[#This Row],[里地慣行]:[里地有機]])</f>
        <v>0.3236607142857143</v>
      </c>
      <c r="O45" s="138">
        <f>AVERAGE(表格1[[#This Row],[里海慣行]:[里海有機]])</f>
        <v>0.27151515151515149</v>
      </c>
      <c r="P45" s="138">
        <f t="shared" ref="P45" si="2">AVERAGE(H45,J45,L45)</f>
        <v>0.28114794562162987</v>
      </c>
      <c r="Q45" s="138">
        <f t="shared" ref="Q45" si="3">AVERAGE(G45,I45,K45)</f>
        <v>0.29535852713178296</v>
      </c>
    </row>
    <row r="46" spans="2:17" x14ac:dyDescent="0.25">
      <c r="F46" s="135" t="s">
        <v>1550</v>
      </c>
      <c r="G46" s="135">
        <v>13</v>
      </c>
      <c r="H46" s="135">
        <v>9</v>
      </c>
      <c r="I46" s="135">
        <v>11</v>
      </c>
      <c r="J46" s="135">
        <v>17</v>
      </c>
      <c r="K46" s="135">
        <v>6</v>
      </c>
      <c r="L46" s="135">
        <v>10</v>
      </c>
      <c r="M46" s="139">
        <f>AVERAGE(表格1[[#This Row],[里山慣行]:[里山有機]])</f>
        <v>11</v>
      </c>
      <c r="N46" s="140">
        <f>AVERAGE(表格1[[#This Row],[里地慣行]:[里地有機]])</f>
        <v>14</v>
      </c>
      <c r="O46" s="140">
        <f>AVERAGE(表格1[[#This Row],[里海慣行]:[里海有機]])</f>
        <v>8</v>
      </c>
      <c r="P46" s="140">
        <f>AVERAGE(H46,J46,L46)</f>
        <v>12</v>
      </c>
      <c r="Q46" s="140">
        <f>AVERAGE(G46,I46,K46)</f>
        <v>10</v>
      </c>
    </row>
    <row r="47" spans="2:17" x14ac:dyDescent="0.25">
      <c r="F47" s="135" t="s">
        <v>1551</v>
      </c>
      <c r="G47" s="135">
        <v>46</v>
      </c>
      <c r="H47" s="135">
        <v>34</v>
      </c>
      <c r="I47" s="135">
        <v>26</v>
      </c>
      <c r="J47" s="135">
        <v>77</v>
      </c>
      <c r="K47" s="135">
        <v>23</v>
      </c>
      <c r="L47" s="135">
        <v>37</v>
      </c>
      <c r="M47" s="139">
        <f>AVERAGE(表格1[[#This Row],[里山慣行]:[里山有機]])</f>
        <v>40</v>
      </c>
      <c r="N47" s="140">
        <f>AVERAGE(表格1[[#This Row],[里地慣行]:[里地有機]])</f>
        <v>51.5</v>
      </c>
      <c r="O47" s="140">
        <f>AVERAGE(表格1[[#This Row],[里海慣行]:[里海有機]])</f>
        <v>30</v>
      </c>
      <c r="P47" s="140">
        <f>AVERAGE(H47,J47,L47)</f>
        <v>49.333333333333336</v>
      </c>
      <c r="Q47" s="140">
        <f t="shared" ref="Q47:Q67" si="4">AVERAGE(G47,I47,K47)</f>
        <v>31.666666666666668</v>
      </c>
    </row>
    <row r="48" spans="2:17" x14ac:dyDescent="0.25">
      <c r="F48" s="133" t="s">
        <v>1552</v>
      </c>
      <c r="G48" s="134">
        <f t="shared" ref="G48:L48" si="5">G51/G43</f>
        <v>2.5000000000000001E-2</v>
      </c>
      <c r="H48" s="134">
        <f t="shared" si="5"/>
        <v>0.11290322580645161</v>
      </c>
      <c r="I48" s="134">
        <f t="shared" si="5"/>
        <v>1.8867924528301886E-2</v>
      </c>
      <c r="J48" s="134">
        <f t="shared" si="5"/>
        <v>1.1747430249632892E-2</v>
      </c>
      <c r="K48" s="134">
        <f t="shared" si="5"/>
        <v>1.0080645161290322E-2</v>
      </c>
      <c r="L48" s="134">
        <f t="shared" si="5"/>
        <v>1.5432098765432098E-3</v>
      </c>
      <c r="M48" s="137">
        <f>AVERAGE(表格1[[#This Row],[里山慣行]:[里山有機]])</f>
        <v>6.8951612903225809E-2</v>
      </c>
      <c r="N48" s="138">
        <f>AVERAGE(表格1[[#This Row],[里地慣行]:[里地有機]])</f>
        <v>1.5307677388967388E-2</v>
      </c>
      <c r="O48" s="138">
        <f>AVERAGE(表格1[[#This Row],[里海慣行]:[里海有機]])</f>
        <v>5.811927518916766E-3</v>
      </c>
      <c r="P48" s="138">
        <f t="shared" ref="P48:P63" si="6">AVERAGE(H48,J48,L48)</f>
        <v>4.2064621977542571E-2</v>
      </c>
      <c r="Q48" s="138">
        <f t="shared" si="4"/>
        <v>1.7982856563197404E-2</v>
      </c>
    </row>
    <row r="49" spans="6:17" x14ac:dyDescent="0.25">
      <c r="F49" s="133" t="s">
        <v>1556</v>
      </c>
      <c r="G49" s="134">
        <f t="shared" ref="G49:L49" si="7">G50/G42</f>
        <v>0.16279069767441862</v>
      </c>
      <c r="H49" s="134">
        <f t="shared" si="7"/>
        <v>0.28947368421052633</v>
      </c>
      <c r="I49" s="134">
        <f t="shared" si="7"/>
        <v>9.375E-2</v>
      </c>
      <c r="J49" s="134">
        <f t="shared" si="7"/>
        <v>0.125</v>
      </c>
      <c r="K49" s="134">
        <f t="shared" si="7"/>
        <v>0.2</v>
      </c>
      <c r="L49" s="134">
        <f t="shared" si="7"/>
        <v>3.0303030303030304E-2</v>
      </c>
      <c r="M49" s="137">
        <f>AVERAGE(表格1[[#This Row],[里山慣行]:[里山有機]])</f>
        <v>0.22613219094247247</v>
      </c>
      <c r="N49" s="138">
        <f>AVERAGE(表格1[[#This Row],[里地慣行]:[里地有機]])</f>
        <v>0.109375</v>
      </c>
      <c r="O49" s="138">
        <f>AVERAGE(表格1[[#This Row],[里海慣行]:[里海有機]])</f>
        <v>0.11515151515151516</v>
      </c>
      <c r="P49" s="138">
        <f t="shared" si="6"/>
        <v>0.1482589048378522</v>
      </c>
      <c r="Q49" s="138">
        <f t="shared" si="4"/>
        <v>0.15218023255813953</v>
      </c>
    </row>
    <row r="50" spans="6:17" x14ac:dyDescent="0.25">
      <c r="F50" s="135" t="s">
        <v>1553</v>
      </c>
      <c r="G50" s="135">
        <v>7</v>
      </c>
      <c r="H50" s="135">
        <v>11</v>
      </c>
      <c r="I50" s="135">
        <v>3</v>
      </c>
      <c r="J50" s="135">
        <v>7</v>
      </c>
      <c r="K50" s="135">
        <v>5</v>
      </c>
      <c r="L50" s="135">
        <v>1</v>
      </c>
      <c r="M50" s="139">
        <f>AVERAGE(表格1[[#This Row],[里山慣行]:[里山有機]])</f>
        <v>9</v>
      </c>
      <c r="N50" s="140">
        <f>AVERAGE(表格1[[#This Row],[里地慣行]:[里地有機]])</f>
        <v>5</v>
      </c>
      <c r="O50" s="140">
        <f>AVERAGE(表格1[[#This Row],[里海慣行]:[里海有機]])</f>
        <v>3</v>
      </c>
      <c r="P50" s="140">
        <f t="shared" si="6"/>
        <v>6.333333333333333</v>
      </c>
      <c r="Q50" s="140">
        <f t="shared" si="4"/>
        <v>5</v>
      </c>
    </row>
    <row r="51" spans="6:17" x14ac:dyDescent="0.25">
      <c r="F51" s="135" t="s">
        <v>1554</v>
      </c>
      <c r="G51" s="135">
        <v>12</v>
      </c>
      <c r="H51" s="135">
        <v>21</v>
      </c>
      <c r="I51" s="135">
        <v>5</v>
      </c>
      <c r="J51" s="135">
        <v>8</v>
      </c>
      <c r="K51" s="135">
        <v>5</v>
      </c>
      <c r="L51" s="135">
        <v>1</v>
      </c>
      <c r="M51" s="139">
        <f>AVERAGE(表格1[[#This Row],[里山慣行]:[里山有機]])</f>
        <v>16.5</v>
      </c>
      <c r="N51" s="140">
        <f>AVERAGE(表格1[[#This Row],[里地慣行]:[里地有機]])</f>
        <v>6.5</v>
      </c>
      <c r="O51" s="140">
        <f>AVERAGE(表格1[[#This Row],[里海慣行]:[里海有機]])</f>
        <v>3</v>
      </c>
      <c r="P51" s="140">
        <f t="shared" si="6"/>
        <v>10</v>
      </c>
      <c r="Q51" s="140">
        <f t="shared" si="4"/>
        <v>7.333333333333333</v>
      </c>
    </row>
    <row r="52" spans="6:17" x14ac:dyDescent="0.25">
      <c r="F52" s="133" t="s">
        <v>1535</v>
      </c>
      <c r="G52" s="134">
        <f t="shared" ref="G52:L52" si="8">G55/G43</f>
        <v>0.12083333333333333</v>
      </c>
      <c r="H52" s="134">
        <f t="shared" si="8"/>
        <v>0.29569892473118281</v>
      </c>
      <c r="I52" s="134">
        <f t="shared" si="8"/>
        <v>0.1169811320754717</v>
      </c>
      <c r="J52" s="134">
        <f t="shared" si="8"/>
        <v>0.12481644640234948</v>
      </c>
      <c r="K52" s="134">
        <f t="shared" si="8"/>
        <v>5.6451612903225805E-2</v>
      </c>
      <c r="L52" s="134">
        <f t="shared" si="8"/>
        <v>5.8641975308641972E-2</v>
      </c>
      <c r="M52" s="137">
        <f>AVERAGE(表格1[[#This Row],[里山慣行]:[里山有機]])</f>
        <v>0.20826612903225808</v>
      </c>
      <c r="N52" s="138">
        <f>AVERAGE(表格1[[#This Row],[里地慣行]:[里地有機]])</f>
        <v>0.12089878923891059</v>
      </c>
      <c r="O52" s="138">
        <f>AVERAGE(表格1[[#This Row],[里海慣行]:[里海有機]])</f>
        <v>5.7546794105933885E-2</v>
      </c>
      <c r="P52" s="138">
        <f t="shared" si="6"/>
        <v>0.15971911548072476</v>
      </c>
      <c r="Q52" s="138">
        <f t="shared" si="4"/>
        <v>9.8088692770676944E-2</v>
      </c>
    </row>
    <row r="53" spans="6:17" x14ac:dyDescent="0.25">
      <c r="F53" s="133" t="s">
        <v>1557</v>
      </c>
      <c r="G53" s="134">
        <f t="shared" ref="G53:L53" si="9">G54/G42</f>
        <v>0.46511627906976744</v>
      </c>
      <c r="H53" s="134">
        <f t="shared" si="9"/>
        <v>0.52631578947368418</v>
      </c>
      <c r="I53" s="134">
        <f t="shared" si="9"/>
        <v>0.4375</v>
      </c>
      <c r="J53" s="134">
        <f t="shared" si="9"/>
        <v>0.42857142857142855</v>
      </c>
      <c r="K53" s="134">
        <f t="shared" si="9"/>
        <v>0.44</v>
      </c>
      <c r="L53" s="134">
        <f t="shared" si="9"/>
        <v>0.33333333333333331</v>
      </c>
      <c r="M53" s="137">
        <f>AVERAGE(表格1[[#This Row],[里山慣行]:[里山有機]])</f>
        <v>0.49571603427172584</v>
      </c>
      <c r="N53" s="138">
        <f>AVERAGE(表格1[[#This Row],[里地慣行]:[里地有機]])</f>
        <v>0.4330357142857143</v>
      </c>
      <c r="O53" s="138">
        <f>AVERAGE(表格1[[#This Row],[里海慣行]:[里海有機]])</f>
        <v>0.38666666666666666</v>
      </c>
      <c r="P53" s="138">
        <f t="shared" si="6"/>
        <v>0.42940685045948196</v>
      </c>
      <c r="Q53" s="138">
        <f t="shared" si="4"/>
        <v>0.44753875968992246</v>
      </c>
    </row>
    <row r="54" spans="6:17" x14ac:dyDescent="0.25">
      <c r="F54" s="133" t="s">
        <v>1545</v>
      </c>
      <c r="G54" s="135">
        <v>20</v>
      </c>
      <c r="H54" s="135">
        <v>20</v>
      </c>
      <c r="I54" s="135">
        <v>14</v>
      </c>
      <c r="J54" s="135">
        <v>24</v>
      </c>
      <c r="K54" s="135">
        <v>11</v>
      </c>
      <c r="L54" s="135">
        <v>11</v>
      </c>
      <c r="M54" s="139">
        <f>AVERAGE(表格1[[#This Row],[里山慣行]:[里山有機]])</f>
        <v>20</v>
      </c>
      <c r="N54" s="140">
        <f>AVERAGE(表格1[[#This Row],[里地慣行]:[里地有機]])</f>
        <v>19</v>
      </c>
      <c r="O54" s="140">
        <f>AVERAGE(表格1[[#This Row],[里海慣行]:[里海有機]])</f>
        <v>11</v>
      </c>
      <c r="P54" s="140">
        <f t="shared" si="6"/>
        <v>18.333333333333332</v>
      </c>
      <c r="Q54" s="140">
        <f t="shared" si="4"/>
        <v>15</v>
      </c>
    </row>
    <row r="55" spans="6:17" x14ac:dyDescent="0.25">
      <c r="F55" s="133" t="s">
        <v>1536</v>
      </c>
      <c r="G55" s="133">
        <v>58</v>
      </c>
      <c r="H55" s="133">
        <v>55</v>
      </c>
      <c r="I55" s="133">
        <v>31</v>
      </c>
      <c r="J55" s="133">
        <v>85</v>
      </c>
      <c r="K55" s="133">
        <v>28</v>
      </c>
      <c r="L55" s="133">
        <v>38</v>
      </c>
      <c r="M55" s="139">
        <f>AVERAGE(表格1[[#This Row],[里山慣行]:[里山有機]])</f>
        <v>56.5</v>
      </c>
      <c r="N55" s="140">
        <f>AVERAGE(表格1[[#This Row],[里地慣行]:[里地有機]])</f>
        <v>58</v>
      </c>
      <c r="O55" s="140">
        <f>AVERAGE(表格1[[#This Row],[里海慣行]:[里海有機]])</f>
        <v>33</v>
      </c>
      <c r="P55" s="140">
        <f t="shared" si="6"/>
        <v>59.333333333333336</v>
      </c>
      <c r="Q55" s="140">
        <f t="shared" si="4"/>
        <v>39</v>
      </c>
    </row>
    <row r="56" spans="6:17" x14ac:dyDescent="0.25">
      <c r="F56" s="133" t="s">
        <v>1537</v>
      </c>
      <c r="G56" s="134">
        <f t="shared" ref="G56:L56" si="10">G59/G43</f>
        <v>6.2500000000000003E-3</v>
      </c>
      <c r="H56" s="134">
        <f t="shared" si="10"/>
        <v>1.6129032258064516E-2</v>
      </c>
      <c r="I56" s="134">
        <f t="shared" si="10"/>
        <v>3.7735849056603774E-3</v>
      </c>
      <c r="J56" s="134">
        <f t="shared" si="10"/>
        <v>1.3215859030837005E-2</v>
      </c>
      <c r="K56" s="134">
        <f t="shared" si="10"/>
        <v>0</v>
      </c>
      <c r="L56" s="134">
        <f t="shared" si="10"/>
        <v>1.0802469135802469E-2</v>
      </c>
      <c r="M56" s="137">
        <f>AVERAGE(表格1[[#This Row],[里山慣行]:[里山有機]])</f>
        <v>1.1189516129032257E-2</v>
      </c>
      <c r="N56" s="138">
        <f>AVERAGE(表格1[[#This Row],[里地慣行]:[里地有機]])</f>
        <v>8.4947219682486915E-3</v>
      </c>
      <c r="O56" s="138">
        <f>AVERAGE(表格1[[#This Row],[里海慣行]:[里海有機]])</f>
        <v>5.4012345679012343E-3</v>
      </c>
      <c r="P56" s="138">
        <f t="shared" si="6"/>
        <v>1.3382453474901329E-2</v>
      </c>
      <c r="Q56" s="138">
        <f t="shared" si="4"/>
        <v>3.3411949685534597E-3</v>
      </c>
    </row>
    <row r="57" spans="6:17" x14ac:dyDescent="0.25">
      <c r="F57" s="133" t="s">
        <v>1558</v>
      </c>
      <c r="G57" s="134">
        <f t="shared" ref="G57:L57" si="11">G58/G42</f>
        <v>6.9767441860465115E-2</v>
      </c>
      <c r="H57" s="134">
        <f t="shared" si="11"/>
        <v>5.2631578947368418E-2</v>
      </c>
      <c r="I57" s="134">
        <f t="shared" si="11"/>
        <v>3.125E-2</v>
      </c>
      <c r="J57" s="134">
        <f t="shared" si="11"/>
        <v>8.9285714285714288E-2</v>
      </c>
      <c r="K57" s="134">
        <f t="shared" si="11"/>
        <v>0</v>
      </c>
      <c r="L57" s="134">
        <f t="shared" si="11"/>
        <v>9.0909090909090912E-2</v>
      </c>
      <c r="M57" s="137">
        <f>AVERAGE(表格1[[#This Row],[里山慣行]:[里山有機]])</f>
        <v>6.1199510403916767E-2</v>
      </c>
      <c r="N57" s="138">
        <f>AVERAGE(表格1[[#This Row],[里地慣行]:[里地有機]])</f>
        <v>6.0267857142857144E-2</v>
      </c>
      <c r="O57" s="138">
        <f>AVERAGE(表格1[[#This Row],[里海慣行]:[里海有機]])</f>
        <v>4.5454545454545456E-2</v>
      </c>
      <c r="P57" s="138">
        <f t="shared" si="6"/>
        <v>7.7608794714057877E-2</v>
      </c>
      <c r="Q57" s="138">
        <f t="shared" si="4"/>
        <v>3.3672480620155036E-2</v>
      </c>
    </row>
    <row r="58" spans="6:17" x14ac:dyDescent="0.25">
      <c r="F58" s="133" t="s">
        <v>1546</v>
      </c>
      <c r="G58" s="135">
        <v>3</v>
      </c>
      <c r="H58" s="135">
        <v>2</v>
      </c>
      <c r="I58" s="135">
        <v>1</v>
      </c>
      <c r="J58" s="135">
        <v>5</v>
      </c>
      <c r="K58" s="135">
        <v>0</v>
      </c>
      <c r="L58" s="135">
        <v>3</v>
      </c>
      <c r="M58" s="139">
        <f>AVERAGE(表格1[[#This Row],[里山慣行]:[里山有機]])</f>
        <v>2.5</v>
      </c>
      <c r="N58" s="140">
        <f>AVERAGE(表格1[[#This Row],[里地慣行]:[里地有機]])</f>
        <v>3</v>
      </c>
      <c r="O58" s="140">
        <f>AVERAGE(表格1[[#This Row],[里海慣行]:[里海有機]])</f>
        <v>1.5</v>
      </c>
      <c r="P58" s="140">
        <f t="shared" si="6"/>
        <v>3.3333333333333335</v>
      </c>
      <c r="Q58" s="140">
        <f t="shared" si="4"/>
        <v>1.3333333333333333</v>
      </c>
    </row>
    <row r="59" spans="6:17" x14ac:dyDescent="0.25">
      <c r="F59" s="133" t="s">
        <v>1538</v>
      </c>
      <c r="G59" s="133">
        <v>3</v>
      </c>
      <c r="H59" s="133">
        <v>3</v>
      </c>
      <c r="I59" s="133">
        <v>1</v>
      </c>
      <c r="J59" s="133">
        <v>9</v>
      </c>
      <c r="K59" s="133">
        <v>0</v>
      </c>
      <c r="L59" s="133">
        <v>7</v>
      </c>
      <c r="M59" s="139">
        <f>AVERAGE(表格1[[#This Row],[里山慣行]:[里山有機]])</f>
        <v>3</v>
      </c>
      <c r="N59" s="140">
        <f>AVERAGE(表格1[[#This Row],[里地慣行]:[里地有機]])</f>
        <v>5</v>
      </c>
      <c r="O59" s="140">
        <f>AVERAGE(表格1[[#This Row],[里海慣行]:[里海有機]])</f>
        <v>3.5</v>
      </c>
      <c r="P59" s="140">
        <f t="shared" si="6"/>
        <v>6.333333333333333</v>
      </c>
      <c r="Q59" s="140">
        <f t="shared" si="4"/>
        <v>1.3333333333333333</v>
      </c>
    </row>
    <row r="60" spans="6:17" x14ac:dyDescent="0.25">
      <c r="F60" s="133" t="s">
        <v>1539</v>
      </c>
      <c r="G60" s="134">
        <f t="shared" ref="G60:L60" si="12">G63/G43</f>
        <v>0.19166666666666668</v>
      </c>
      <c r="H60" s="134">
        <f t="shared" si="12"/>
        <v>0.13440860215053763</v>
      </c>
      <c r="I60" s="134">
        <f t="shared" si="12"/>
        <v>0.62641509433962261</v>
      </c>
      <c r="J60" s="134">
        <f t="shared" si="12"/>
        <v>0.20558002936857561</v>
      </c>
      <c r="K60" s="134">
        <f t="shared" si="12"/>
        <v>9.2741935483870969E-2</v>
      </c>
      <c r="L60" s="134">
        <f t="shared" si="12"/>
        <v>5.7098765432098762E-2</v>
      </c>
      <c r="M60" s="137">
        <f>AVERAGE(表格1[[#This Row],[里山慣行]:[里山有機]])</f>
        <v>0.16303763440860214</v>
      </c>
      <c r="N60" s="138">
        <f>AVERAGE(表格1[[#This Row],[里地慣行]:[里地有機]])</f>
        <v>0.41599756185409908</v>
      </c>
      <c r="O60" s="138">
        <f>AVERAGE(表格1[[#This Row],[里海慣行]:[里海有機]])</f>
        <v>7.4920350457984869E-2</v>
      </c>
      <c r="P60" s="138">
        <f t="shared" si="6"/>
        <v>0.13236246565040399</v>
      </c>
      <c r="Q60" s="138">
        <f t="shared" si="4"/>
        <v>0.3036078988300534</v>
      </c>
    </row>
    <row r="61" spans="6:17" x14ac:dyDescent="0.25">
      <c r="F61" s="133" t="s">
        <v>1559</v>
      </c>
      <c r="G61" s="134">
        <f t="shared" ref="G61:L61" si="13">G62/G42</f>
        <v>0.18604651162790697</v>
      </c>
      <c r="H61" s="134">
        <f t="shared" si="13"/>
        <v>0.26315789473684209</v>
      </c>
      <c r="I61" s="134">
        <f t="shared" si="13"/>
        <v>0.25</v>
      </c>
      <c r="J61" s="134">
        <f t="shared" si="13"/>
        <v>0.16071428571428573</v>
      </c>
      <c r="K61" s="134">
        <f t="shared" si="13"/>
        <v>0.2</v>
      </c>
      <c r="L61" s="134">
        <f t="shared" si="13"/>
        <v>0.18181818181818182</v>
      </c>
      <c r="M61" s="137">
        <f>AVERAGE(表格1[[#This Row],[里山慣行]:[里山有機]])</f>
        <v>0.22460220318237453</v>
      </c>
      <c r="N61" s="138">
        <f>AVERAGE(表格1[[#This Row],[里地慣行]:[里地有機]])</f>
        <v>0.20535714285714285</v>
      </c>
      <c r="O61" s="138">
        <f>AVERAGE(表格1[[#This Row],[里海慣行]:[里海有機]])</f>
        <v>0.19090909090909092</v>
      </c>
      <c r="P61" s="138">
        <f t="shared" si="6"/>
        <v>0.20189678742310324</v>
      </c>
      <c r="Q61" s="138">
        <f t="shared" si="4"/>
        <v>0.21201550387596901</v>
      </c>
    </row>
    <row r="62" spans="6:17" x14ac:dyDescent="0.25">
      <c r="F62" s="133" t="s">
        <v>1547</v>
      </c>
      <c r="G62" s="135">
        <v>8</v>
      </c>
      <c r="H62" s="135">
        <v>10</v>
      </c>
      <c r="I62" s="135">
        <v>8</v>
      </c>
      <c r="J62" s="135">
        <v>9</v>
      </c>
      <c r="K62" s="135">
        <v>5</v>
      </c>
      <c r="L62" s="135">
        <v>6</v>
      </c>
      <c r="M62" s="139">
        <f>AVERAGE(表格1[[#This Row],[里山慣行]:[里山有機]])</f>
        <v>9</v>
      </c>
      <c r="N62" s="140">
        <f>AVERAGE(表格1[[#This Row],[里地慣行]:[里地有機]])</f>
        <v>8.5</v>
      </c>
      <c r="O62" s="140">
        <f>AVERAGE(表格1[[#This Row],[里海慣行]:[里海有機]])</f>
        <v>5.5</v>
      </c>
      <c r="P62" s="140">
        <f t="shared" si="6"/>
        <v>8.3333333333333339</v>
      </c>
      <c r="Q62" s="140">
        <f t="shared" si="4"/>
        <v>7</v>
      </c>
    </row>
    <row r="63" spans="6:17" x14ac:dyDescent="0.25">
      <c r="F63" s="133" t="s">
        <v>1540</v>
      </c>
      <c r="G63" s="133">
        <v>92</v>
      </c>
      <c r="H63" s="133">
        <v>25</v>
      </c>
      <c r="I63" s="133">
        <v>166</v>
      </c>
      <c r="J63" s="133">
        <v>140</v>
      </c>
      <c r="K63" s="133">
        <v>46</v>
      </c>
      <c r="L63" s="133">
        <v>37</v>
      </c>
      <c r="M63" s="139">
        <f>AVERAGE(表格1[[#This Row],[里山慣行]:[里山有機]])</f>
        <v>58.5</v>
      </c>
      <c r="N63" s="140">
        <f>AVERAGE(表格1[[#This Row],[里地慣行]:[里地有機]])</f>
        <v>153</v>
      </c>
      <c r="O63" s="140">
        <f>AVERAGE(表格1[[#This Row],[里海慣行]:[里海有機]])</f>
        <v>41.5</v>
      </c>
      <c r="P63" s="140">
        <f t="shared" si="6"/>
        <v>67.333333333333329</v>
      </c>
      <c r="Q63" s="140">
        <f t="shared" si="4"/>
        <v>101.33333333333333</v>
      </c>
    </row>
    <row r="64" spans="6:17" x14ac:dyDescent="0.25">
      <c r="F64" s="133" t="s">
        <v>1561</v>
      </c>
      <c r="G64" s="134">
        <f t="shared" ref="G64:L64" si="14">G67/G43</f>
        <v>0.68125000000000002</v>
      </c>
      <c r="H64" s="134">
        <f t="shared" si="14"/>
        <v>0.55376344086021501</v>
      </c>
      <c r="I64" s="134">
        <f t="shared" si="14"/>
        <v>0.25283018867924528</v>
      </c>
      <c r="J64" s="134">
        <f t="shared" si="14"/>
        <v>0.65638766519823788</v>
      </c>
      <c r="K64" s="134">
        <f t="shared" si="14"/>
        <v>0.85080645161290325</v>
      </c>
      <c r="L64" s="134">
        <f t="shared" si="14"/>
        <v>0.87345679012345678</v>
      </c>
      <c r="M64" s="137">
        <f>AVERAGE(表格1[[#This Row],[里山慣行]:[里山有機]])</f>
        <v>0.61750672043010746</v>
      </c>
      <c r="N64" s="138">
        <f>AVERAGE(表格1[[#This Row],[里地慣行]:[里地有機]])</f>
        <v>0.45460892693874155</v>
      </c>
      <c r="O64" s="138">
        <f>AVERAGE(表格1[[#This Row],[里海慣行]:[里海有機]])</f>
        <v>0.86213162086817996</v>
      </c>
      <c r="P64" s="138">
        <f>AVERAGE(H64,J64,L64)</f>
        <v>0.69453596539396989</v>
      </c>
      <c r="Q64" s="138">
        <f t="shared" si="4"/>
        <v>0.5949622134307162</v>
      </c>
    </row>
    <row r="65" spans="6:17" x14ac:dyDescent="0.25">
      <c r="F65" s="133" t="s">
        <v>1560</v>
      </c>
      <c r="G65" s="134">
        <f t="shared" ref="G65:L65" si="15">G66/G42</f>
        <v>0.2558139534883721</v>
      </c>
      <c r="H65" s="134">
        <f t="shared" si="15"/>
        <v>0.21052631578947367</v>
      </c>
      <c r="I65" s="134">
        <f t="shared" si="15"/>
        <v>0.28125</v>
      </c>
      <c r="J65" s="134">
        <f t="shared" si="15"/>
        <v>0.19642857142857142</v>
      </c>
      <c r="K65" s="134">
        <f t="shared" si="15"/>
        <v>0.32</v>
      </c>
      <c r="L65" s="134">
        <f t="shared" si="15"/>
        <v>0.27272727272727271</v>
      </c>
      <c r="M65" s="137">
        <f>AVERAGE(表格1[[#This Row],[里山慣行]:[里山有機]])</f>
        <v>0.23317013463892289</v>
      </c>
      <c r="N65" s="138">
        <f>AVERAGE(表格1[[#This Row],[里地慣行]:[里地有機]])</f>
        <v>0.2388392857142857</v>
      </c>
      <c r="O65" s="138">
        <f>AVERAGE(表格1[[#This Row],[里海慣行]:[里海有機]])</f>
        <v>0.29636363636363638</v>
      </c>
      <c r="P65" s="138">
        <f>AVERAGE(H65,J65,L65)</f>
        <v>0.2265607199817726</v>
      </c>
      <c r="Q65" s="138">
        <f t="shared" si="4"/>
        <v>0.28568798449612404</v>
      </c>
    </row>
    <row r="66" spans="6:17" x14ac:dyDescent="0.25">
      <c r="F66" s="133" t="s">
        <v>1548</v>
      </c>
      <c r="G66" s="135">
        <v>11</v>
      </c>
      <c r="H66" s="135">
        <v>8</v>
      </c>
      <c r="I66" s="135">
        <v>9</v>
      </c>
      <c r="J66" s="135">
        <v>11</v>
      </c>
      <c r="K66" s="135">
        <v>8</v>
      </c>
      <c r="L66" s="135">
        <v>9</v>
      </c>
      <c r="M66" s="139">
        <f>AVERAGE(表格1[[#This Row],[里山慣行]:[里山有機]])</f>
        <v>9.5</v>
      </c>
      <c r="N66" s="140">
        <f>AVERAGE(表格1[[#This Row],[里地慣行]:[里地有機]])</f>
        <v>10</v>
      </c>
      <c r="O66" s="140">
        <f>AVERAGE(表格1[[#This Row],[里海慣行]:[里海有機]])</f>
        <v>8.5</v>
      </c>
      <c r="P66" s="140">
        <f t="shared" ref="P66:P67" si="16">AVERAGE(H66,J66,L66)</f>
        <v>9.3333333333333339</v>
      </c>
      <c r="Q66" s="140">
        <f t="shared" si="4"/>
        <v>9.3333333333333339</v>
      </c>
    </row>
    <row r="67" spans="6:17" x14ac:dyDescent="0.25">
      <c r="F67" s="133" t="s">
        <v>1541</v>
      </c>
      <c r="G67" s="133">
        <v>327</v>
      </c>
      <c r="H67" s="133">
        <v>103</v>
      </c>
      <c r="I67" s="133">
        <v>67</v>
      </c>
      <c r="J67" s="133">
        <v>447</v>
      </c>
      <c r="K67" s="133">
        <v>422</v>
      </c>
      <c r="L67" s="133">
        <v>566</v>
      </c>
      <c r="M67" s="139">
        <f>AVERAGE(表格1[[#This Row],[里山慣行]:[里山有機]])</f>
        <v>215</v>
      </c>
      <c r="N67" s="140">
        <f>AVERAGE(表格1[[#This Row],[里地慣行]:[里地有機]])</f>
        <v>257</v>
      </c>
      <c r="O67" s="140">
        <f>AVERAGE(表格1[[#This Row],[里海慣行]:[里海有機]])</f>
        <v>494</v>
      </c>
      <c r="P67" s="140">
        <f t="shared" si="16"/>
        <v>372</v>
      </c>
      <c r="Q67" s="140">
        <f t="shared" si="4"/>
        <v>272</v>
      </c>
    </row>
    <row r="68" spans="6:17" x14ac:dyDescent="0.25">
      <c r="F68" t="s">
        <v>1542</v>
      </c>
      <c r="G68">
        <v>2.3467250000000002</v>
      </c>
      <c r="H68">
        <v>3.1371910000000001</v>
      </c>
      <c r="I68">
        <v>2.3740000000000001</v>
      </c>
      <c r="J68">
        <v>2.184701</v>
      </c>
      <c r="K68">
        <v>1.5603320000000001</v>
      </c>
      <c r="L68">
        <v>1.898361</v>
      </c>
      <c r="M68">
        <v>2.9673192690643106</v>
      </c>
      <c r="N68">
        <v>2.4072883665306706</v>
      </c>
      <c r="O68">
        <v>1.8846166295690545</v>
      </c>
      <c r="P68">
        <v>2.6614529999999998</v>
      </c>
      <c r="Q68">
        <v>2.3979430000000002</v>
      </c>
    </row>
    <row r="69" spans="6:17" x14ac:dyDescent="0.25">
      <c r="F69" t="s">
        <v>1543</v>
      </c>
      <c r="G69">
        <v>0.82299999999999995</v>
      </c>
      <c r="H69">
        <v>0.93400000000000005</v>
      </c>
      <c r="I69">
        <v>0.84899999999999998</v>
      </c>
      <c r="J69">
        <v>0.71699999999999997</v>
      </c>
      <c r="K69">
        <v>0.60799999999999998</v>
      </c>
      <c r="L69">
        <v>0.77200000000000002</v>
      </c>
      <c r="M69">
        <v>0.89100000000000001</v>
      </c>
      <c r="N69">
        <v>0.79200000000000004</v>
      </c>
      <c r="O69">
        <v>0.745</v>
      </c>
      <c r="P69">
        <v>0.84599999999999997</v>
      </c>
      <c r="Q69">
        <v>0.83199999999999996</v>
      </c>
    </row>
    <row r="70" spans="6:17" x14ac:dyDescent="0.25">
      <c r="F70" t="s">
        <v>1544</v>
      </c>
      <c r="G70">
        <v>1.436652</v>
      </c>
      <c r="H70">
        <v>1.9089020000000001</v>
      </c>
      <c r="I70">
        <v>1.577251</v>
      </c>
      <c r="J70">
        <v>1.249695</v>
      </c>
      <c r="K70">
        <v>1.1161650000000001</v>
      </c>
      <c r="L70">
        <v>1.2501439999999999</v>
      </c>
      <c r="M70">
        <v>1.6249713673698061</v>
      </c>
      <c r="N70">
        <v>1.318285736690638</v>
      </c>
      <c r="O70">
        <v>1.1467422558211362</v>
      </c>
      <c r="P70">
        <v>1.402517</v>
      </c>
      <c r="Q70">
        <v>1.34856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6" sqref="D16"/>
    </sheetView>
  </sheetViews>
  <sheetFormatPr defaultRowHeight="16.5" x14ac:dyDescent="0.25"/>
  <sheetData>
    <row r="1" spans="1:4" x14ac:dyDescent="0.25">
      <c r="A1" t="s">
        <v>354</v>
      </c>
      <c r="B1" t="s">
        <v>355</v>
      </c>
      <c r="C1" t="s">
        <v>356</v>
      </c>
      <c r="D1" t="s">
        <v>357</v>
      </c>
    </row>
    <row r="2" spans="1:4" x14ac:dyDescent="0.25">
      <c r="A2" t="s">
        <v>369</v>
      </c>
      <c r="B2" t="s">
        <v>359</v>
      </c>
      <c r="C2">
        <v>17</v>
      </c>
      <c r="D2">
        <v>1293</v>
      </c>
    </row>
    <row r="3" spans="1:4" x14ac:dyDescent="0.25">
      <c r="B3" t="s">
        <v>360</v>
      </c>
      <c r="C3">
        <v>16</v>
      </c>
      <c r="D3">
        <v>125</v>
      </c>
    </row>
    <row r="4" spans="1:4" x14ac:dyDescent="0.25">
      <c r="B4" t="s">
        <v>361</v>
      </c>
      <c r="C4">
        <v>13</v>
      </c>
      <c r="D4">
        <v>34</v>
      </c>
    </row>
    <row r="5" spans="1:4" x14ac:dyDescent="0.25">
      <c r="B5" t="s">
        <v>362</v>
      </c>
      <c r="C5">
        <v>16</v>
      </c>
      <c r="D5">
        <v>210</v>
      </c>
    </row>
    <row r="6" spans="1:4" x14ac:dyDescent="0.25">
      <c r="B6" t="s">
        <v>363</v>
      </c>
      <c r="C6">
        <v>9</v>
      </c>
      <c r="D6">
        <v>25</v>
      </c>
    </row>
    <row r="8" spans="1:4" x14ac:dyDescent="0.25">
      <c r="A8" t="s">
        <v>370</v>
      </c>
      <c r="B8" t="s">
        <v>359</v>
      </c>
      <c r="C8">
        <v>17</v>
      </c>
      <c r="D8">
        <v>856</v>
      </c>
    </row>
    <row r="9" spans="1:4" x14ac:dyDescent="0.25">
      <c r="B9" t="s">
        <v>360</v>
      </c>
      <c r="C9">
        <v>10</v>
      </c>
      <c r="D9">
        <v>66</v>
      </c>
    </row>
    <row r="10" spans="1:4" x14ac:dyDescent="0.25">
      <c r="B10" t="s">
        <v>361</v>
      </c>
      <c r="C10">
        <v>9</v>
      </c>
      <c r="D10">
        <v>23</v>
      </c>
    </row>
    <row r="11" spans="1:4" x14ac:dyDescent="0.25">
      <c r="B11" t="s">
        <v>362</v>
      </c>
      <c r="C11">
        <v>13</v>
      </c>
      <c r="D11">
        <v>308</v>
      </c>
    </row>
    <row r="12" spans="1:4" x14ac:dyDescent="0.25">
      <c r="B12" t="s">
        <v>363</v>
      </c>
      <c r="C12">
        <v>3</v>
      </c>
      <c r="D12">
        <v>4</v>
      </c>
    </row>
  </sheetData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activeCell="F22" sqref="F22"/>
    </sheetView>
  </sheetViews>
  <sheetFormatPr defaultRowHeight="16.5" x14ac:dyDescent="0.25"/>
  <sheetData>
    <row r="1" spans="1:17" x14ac:dyDescent="0.25">
      <c r="A1" t="s">
        <v>372</v>
      </c>
      <c r="D1" t="s">
        <v>374</v>
      </c>
      <c r="G1" s="67" t="s">
        <v>511</v>
      </c>
      <c r="H1" s="67"/>
      <c r="I1" s="67">
        <f>SUM(K7:K76)</f>
        <v>-1.8951775856939101</v>
      </c>
      <c r="M1" s="67" t="s">
        <v>511</v>
      </c>
      <c r="N1" s="67"/>
      <c r="O1" s="67">
        <f>SUM(Q7:Q61)</f>
        <v>-1.9769778681216172</v>
      </c>
    </row>
    <row r="2" spans="1:17" x14ac:dyDescent="0.25">
      <c r="A2" t="s">
        <v>375</v>
      </c>
      <c r="B2" t="s">
        <v>373</v>
      </c>
      <c r="C2" t="s">
        <v>356</v>
      </c>
      <c r="D2" t="s">
        <v>375</v>
      </c>
      <c r="E2" t="s">
        <v>373</v>
      </c>
      <c r="F2" t="s">
        <v>356</v>
      </c>
      <c r="G2" s="67" t="s">
        <v>512</v>
      </c>
      <c r="H2" s="67"/>
      <c r="I2" s="67">
        <f>I1*(-1)</f>
        <v>1.8951775856939101</v>
      </c>
      <c r="M2" s="67" t="s">
        <v>512</v>
      </c>
      <c r="N2" s="67"/>
      <c r="O2" s="67">
        <f>O1*(-1)</f>
        <v>1.9769778681216172</v>
      </c>
    </row>
    <row r="3" spans="1:17" x14ac:dyDescent="0.25">
      <c r="A3" t="s">
        <v>376</v>
      </c>
      <c r="B3" t="s">
        <v>377</v>
      </c>
      <c r="C3">
        <v>1</v>
      </c>
      <c r="D3" t="s">
        <v>376</v>
      </c>
      <c r="E3" t="s">
        <v>379</v>
      </c>
      <c r="F3">
        <v>1</v>
      </c>
    </row>
    <row r="4" spans="1:17" x14ac:dyDescent="0.25">
      <c r="B4" t="s">
        <v>378</v>
      </c>
      <c r="C4">
        <v>1</v>
      </c>
      <c r="E4" t="s">
        <v>467</v>
      </c>
      <c r="F4">
        <v>2</v>
      </c>
    </row>
    <row r="5" spans="1:17" x14ac:dyDescent="0.25">
      <c r="B5" t="s">
        <v>379</v>
      </c>
      <c r="C5">
        <v>2</v>
      </c>
      <c r="E5" t="s">
        <v>383</v>
      </c>
      <c r="F5">
        <v>1</v>
      </c>
      <c r="G5" s="67" t="s">
        <v>522</v>
      </c>
      <c r="H5" s="67"/>
      <c r="I5" s="67"/>
      <c r="J5" s="67"/>
      <c r="K5" s="67"/>
      <c r="M5" s="67" t="s">
        <v>524</v>
      </c>
      <c r="N5" s="67"/>
      <c r="O5" s="67"/>
      <c r="P5" s="67"/>
      <c r="Q5" s="67"/>
    </row>
    <row r="6" spans="1:17" x14ac:dyDescent="0.25">
      <c r="B6" t="s">
        <v>380</v>
      </c>
      <c r="C6">
        <v>1</v>
      </c>
      <c r="E6" t="s">
        <v>468</v>
      </c>
      <c r="F6">
        <v>1</v>
      </c>
      <c r="G6" s="67" t="s">
        <v>506</v>
      </c>
      <c r="H6" s="67" t="s">
        <v>507</v>
      </c>
      <c r="I6" s="67" t="s">
        <v>508</v>
      </c>
      <c r="J6" s="67" t="s">
        <v>509</v>
      </c>
      <c r="K6" s="67" t="s">
        <v>510</v>
      </c>
      <c r="M6" s="67" t="s">
        <v>506</v>
      </c>
      <c r="N6" s="67" t="s">
        <v>507</v>
      </c>
      <c r="O6" s="67" t="s">
        <v>508</v>
      </c>
      <c r="P6" s="67" t="s">
        <v>509</v>
      </c>
      <c r="Q6" s="67" t="s">
        <v>510</v>
      </c>
    </row>
    <row r="7" spans="1:17" x14ac:dyDescent="0.25">
      <c r="B7" t="s">
        <v>381</v>
      </c>
      <c r="C7">
        <v>4</v>
      </c>
      <c r="E7" t="s">
        <v>469</v>
      </c>
      <c r="F7">
        <v>2</v>
      </c>
      <c r="G7" t="s">
        <v>377</v>
      </c>
      <c r="H7">
        <v>1</v>
      </c>
      <c r="I7" s="67">
        <f>H7/1686</f>
        <v>5.9311981020166078E-4</v>
      </c>
      <c r="J7" s="67">
        <f>LN(I7)</f>
        <v>-7.4301141385618008</v>
      </c>
      <c r="K7" s="67">
        <f>I7*J7</f>
        <v>-4.4069478876404512E-3</v>
      </c>
      <c r="M7" t="s">
        <v>379</v>
      </c>
      <c r="N7">
        <v>1</v>
      </c>
      <c r="O7" s="67">
        <f>N7/1255</f>
        <v>7.9681274900398409E-4</v>
      </c>
      <c r="P7" s="67">
        <f>LN(O7)</f>
        <v>-7.134890851565884</v>
      </c>
      <c r="Q7" s="67">
        <f>O7*P7</f>
        <v>-5.6851719932795889E-3</v>
      </c>
    </row>
    <row r="8" spans="1:17" x14ac:dyDescent="0.25">
      <c r="B8" t="s">
        <v>382</v>
      </c>
      <c r="C8">
        <v>3</v>
      </c>
      <c r="E8" t="s">
        <v>470</v>
      </c>
      <c r="F8">
        <v>1</v>
      </c>
      <c r="G8" t="s">
        <v>378</v>
      </c>
      <c r="H8">
        <v>1</v>
      </c>
      <c r="I8" s="67">
        <f t="shared" ref="I8:I71" si="0">H8/1686</f>
        <v>5.9311981020166078E-4</v>
      </c>
      <c r="J8" s="67">
        <f>LN(I8)</f>
        <v>-7.4301141385618008</v>
      </c>
      <c r="K8" s="67">
        <f>I8*J8</f>
        <v>-4.4069478876404512E-3</v>
      </c>
      <c r="M8" t="s">
        <v>467</v>
      </c>
      <c r="N8">
        <v>2</v>
      </c>
      <c r="O8" s="67">
        <f t="shared" ref="O8:O61" si="1">N8/1255</f>
        <v>1.5936254980079682E-3</v>
      </c>
      <c r="P8" s="67">
        <f t="shared" ref="P8:P61" si="2">LN(O8)</f>
        <v>-6.4417436710059386</v>
      </c>
      <c r="Q8" s="67">
        <f t="shared" ref="Q8:Q61" si="3">O8*P8</f>
        <v>-1.0265726965746517E-2</v>
      </c>
    </row>
    <row r="9" spans="1:17" x14ac:dyDescent="0.25">
      <c r="B9" t="s">
        <v>383</v>
      </c>
      <c r="C9">
        <v>2</v>
      </c>
      <c r="E9" t="s">
        <v>386</v>
      </c>
      <c r="F9">
        <v>4</v>
      </c>
      <c r="G9" t="s">
        <v>379</v>
      </c>
      <c r="H9">
        <v>2</v>
      </c>
      <c r="I9" s="67">
        <f t="shared" si="0"/>
        <v>1.1862396204033216E-3</v>
      </c>
      <c r="J9" s="67">
        <f>LN(I9)</f>
        <v>-6.7369669580018554</v>
      </c>
      <c r="K9" s="67">
        <f>I9*J9</f>
        <v>-7.9916571269298409E-3</v>
      </c>
      <c r="M9" t="s">
        <v>383</v>
      </c>
      <c r="N9">
        <v>1</v>
      </c>
      <c r="O9" s="67">
        <f t="shared" si="1"/>
        <v>7.9681274900398409E-4</v>
      </c>
      <c r="P9" s="67">
        <f t="shared" si="2"/>
        <v>-7.134890851565884</v>
      </c>
      <c r="Q9" s="67">
        <f t="shared" si="3"/>
        <v>-5.6851719932795889E-3</v>
      </c>
    </row>
    <row r="10" spans="1:17" x14ac:dyDescent="0.25">
      <c r="B10" t="s">
        <v>384</v>
      </c>
      <c r="C10">
        <v>2</v>
      </c>
      <c r="E10" t="s">
        <v>387</v>
      </c>
      <c r="F10">
        <v>6</v>
      </c>
      <c r="G10" t="s">
        <v>380</v>
      </c>
      <c r="H10">
        <v>1</v>
      </c>
      <c r="I10" s="67">
        <f t="shared" si="0"/>
        <v>5.9311981020166078E-4</v>
      </c>
      <c r="J10" s="67">
        <f t="shared" ref="J10:J73" si="4">LN(I10)</f>
        <v>-7.4301141385618008</v>
      </c>
      <c r="K10" s="67">
        <f t="shared" ref="K10:K73" si="5">I10*J10</f>
        <v>-4.4069478876404512E-3</v>
      </c>
      <c r="M10" t="s">
        <v>468</v>
      </c>
      <c r="N10">
        <v>1</v>
      </c>
      <c r="O10" s="67">
        <f t="shared" si="1"/>
        <v>7.9681274900398409E-4</v>
      </c>
      <c r="P10" s="67">
        <f t="shared" si="2"/>
        <v>-7.134890851565884</v>
      </c>
      <c r="Q10" s="67">
        <f t="shared" si="3"/>
        <v>-5.6851719932795889E-3</v>
      </c>
    </row>
    <row r="11" spans="1:17" x14ac:dyDescent="0.25">
      <c r="B11" t="s">
        <v>385</v>
      </c>
      <c r="C11">
        <v>5</v>
      </c>
      <c r="E11" t="s">
        <v>471</v>
      </c>
      <c r="F11">
        <v>1</v>
      </c>
      <c r="G11" t="s">
        <v>381</v>
      </c>
      <c r="H11">
        <v>4</v>
      </c>
      <c r="I11" s="67">
        <f t="shared" si="0"/>
        <v>2.3724792408066431E-3</v>
      </c>
      <c r="J11" s="67">
        <f t="shared" si="4"/>
        <v>-6.04381977744191</v>
      </c>
      <c r="K11" s="67">
        <f t="shared" si="5"/>
        <v>-1.4338836957157557E-2</v>
      </c>
      <c r="M11" t="s">
        <v>469</v>
      </c>
      <c r="N11">
        <v>2</v>
      </c>
      <c r="O11" s="67">
        <f t="shared" si="1"/>
        <v>1.5936254980079682E-3</v>
      </c>
      <c r="P11" s="67">
        <f t="shared" si="2"/>
        <v>-6.4417436710059386</v>
      </c>
      <c r="Q11" s="67">
        <f t="shared" si="3"/>
        <v>-1.0265726965746517E-2</v>
      </c>
    </row>
    <row r="12" spans="1:17" x14ac:dyDescent="0.25">
      <c r="B12" t="s">
        <v>386</v>
      </c>
      <c r="C12">
        <v>4</v>
      </c>
      <c r="E12" t="s">
        <v>385</v>
      </c>
      <c r="F12">
        <v>1</v>
      </c>
      <c r="G12" t="s">
        <v>382</v>
      </c>
      <c r="H12">
        <v>3</v>
      </c>
      <c r="I12" s="67">
        <f t="shared" si="0"/>
        <v>1.7793594306049821E-3</v>
      </c>
      <c r="J12" s="67">
        <f t="shared" si="4"/>
        <v>-6.3315018498936908</v>
      </c>
      <c r="K12" s="67">
        <f t="shared" si="5"/>
        <v>-1.1266017526501229E-2</v>
      </c>
      <c r="M12" t="s">
        <v>470</v>
      </c>
      <c r="N12">
        <v>1</v>
      </c>
      <c r="O12" s="67">
        <f t="shared" si="1"/>
        <v>7.9681274900398409E-4</v>
      </c>
      <c r="P12" s="67">
        <f t="shared" si="2"/>
        <v>-7.134890851565884</v>
      </c>
      <c r="Q12" s="67">
        <f t="shared" si="3"/>
        <v>-5.6851719932795889E-3</v>
      </c>
    </row>
    <row r="13" spans="1:17" x14ac:dyDescent="0.25">
      <c r="B13" t="s">
        <v>387</v>
      </c>
      <c r="C13">
        <v>1</v>
      </c>
      <c r="E13" t="s">
        <v>306</v>
      </c>
      <c r="F13">
        <v>1</v>
      </c>
      <c r="G13" t="s">
        <v>383</v>
      </c>
      <c r="H13">
        <v>2</v>
      </c>
      <c r="I13" s="67">
        <f t="shared" si="0"/>
        <v>1.1862396204033216E-3</v>
      </c>
      <c r="J13" s="67">
        <f t="shared" si="4"/>
        <v>-6.7369669580018554</v>
      </c>
      <c r="K13" s="67">
        <f t="shared" si="5"/>
        <v>-7.9916571269298409E-3</v>
      </c>
      <c r="M13" t="s">
        <v>386</v>
      </c>
      <c r="N13">
        <v>4</v>
      </c>
      <c r="O13" s="67">
        <f t="shared" si="1"/>
        <v>3.1872509960159364E-3</v>
      </c>
      <c r="P13" s="67">
        <f t="shared" si="2"/>
        <v>-5.7485964904459932</v>
      </c>
      <c r="Q13" s="67">
        <f t="shared" si="3"/>
        <v>-1.8322219889867708E-2</v>
      </c>
    </row>
    <row r="14" spans="1:17" x14ac:dyDescent="0.25">
      <c r="B14" t="s">
        <v>321</v>
      </c>
      <c r="C14">
        <v>1</v>
      </c>
      <c r="E14" t="s">
        <v>473</v>
      </c>
      <c r="F14">
        <v>1</v>
      </c>
      <c r="G14" t="s">
        <v>384</v>
      </c>
      <c r="H14">
        <v>2</v>
      </c>
      <c r="I14" s="67">
        <f t="shared" si="0"/>
        <v>1.1862396204033216E-3</v>
      </c>
      <c r="J14" s="67">
        <f t="shared" si="4"/>
        <v>-6.7369669580018554</v>
      </c>
      <c r="K14" s="67">
        <f t="shared" si="5"/>
        <v>-7.9916571269298409E-3</v>
      </c>
      <c r="M14" t="s">
        <v>387</v>
      </c>
      <c r="N14">
        <v>6</v>
      </c>
      <c r="O14" s="67">
        <f t="shared" si="1"/>
        <v>4.7808764940239041E-3</v>
      </c>
      <c r="P14" s="67">
        <f t="shared" si="2"/>
        <v>-5.3431313823378295</v>
      </c>
      <c r="Q14" s="67">
        <f t="shared" si="3"/>
        <v>-2.554485123030038E-2</v>
      </c>
    </row>
    <row r="15" spans="1:17" x14ac:dyDescent="0.25">
      <c r="B15" t="s">
        <v>389</v>
      </c>
      <c r="C15">
        <v>1</v>
      </c>
      <c r="D15" t="s">
        <v>391</v>
      </c>
      <c r="E15" t="s">
        <v>397</v>
      </c>
      <c r="F15">
        <v>9</v>
      </c>
      <c r="G15" t="s">
        <v>385</v>
      </c>
      <c r="H15">
        <v>5</v>
      </c>
      <c r="I15" s="67">
        <f t="shared" si="0"/>
        <v>2.9655990510083037E-3</v>
      </c>
      <c r="J15" s="67">
        <f t="shared" si="4"/>
        <v>-5.8206762261277003</v>
      </c>
      <c r="K15" s="67">
        <f t="shared" si="5"/>
        <v>-1.7261791892430902E-2</v>
      </c>
      <c r="M15" t="s">
        <v>471</v>
      </c>
      <c r="N15">
        <v>1</v>
      </c>
      <c r="O15" s="67">
        <f t="shared" si="1"/>
        <v>7.9681274900398409E-4</v>
      </c>
      <c r="P15" s="67">
        <f t="shared" si="2"/>
        <v>-7.134890851565884</v>
      </c>
      <c r="Q15" s="67">
        <f t="shared" si="3"/>
        <v>-5.6851719932795889E-3</v>
      </c>
    </row>
    <row r="16" spans="1:17" x14ac:dyDescent="0.25">
      <c r="B16" t="s">
        <v>390</v>
      </c>
      <c r="C16">
        <v>2</v>
      </c>
      <c r="E16" t="s">
        <v>398</v>
      </c>
      <c r="F16">
        <v>3</v>
      </c>
      <c r="G16" t="s">
        <v>386</v>
      </c>
      <c r="H16">
        <v>4</v>
      </c>
      <c r="I16" s="67">
        <f t="shared" si="0"/>
        <v>2.3724792408066431E-3</v>
      </c>
      <c r="J16" s="67">
        <f t="shared" si="4"/>
        <v>-6.04381977744191</v>
      </c>
      <c r="K16" s="67">
        <f t="shared" si="5"/>
        <v>-1.4338836957157557E-2</v>
      </c>
      <c r="M16" t="s">
        <v>385</v>
      </c>
      <c r="N16">
        <v>1</v>
      </c>
      <c r="O16" s="67">
        <f t="shared" si="1"/>
        <v>7.9681274900398409E-4</v>
      </c>
      <c r="P16" s="67">
        <f t="shared" si="2"/>
        <v>-7.134890851565884</v>
      </c>
      <c r="Q16" s="67">
        <f t="shared" si="3"/>
        <v>-5.6851719932795889E-3</v>
      </c>
    </row>
    <row r="17" spans="1:17" x14ac:dyDescent="0.25">
      <c r="A17" t="s">
        <v>391</v>
      </c>
      <c r="B17" t="s">
        <v>392</v>
      </c>
      <c r="C17">
        <v>4</v>
      </c>
      <c r="E17" t="s">
        <v>399</v>
      </c>
      <c r="F17">
        <v>2</v>
      </c>
      <c r="G17" t="s">
        <v>387</v>
      </c>
      <c r="H17">
        <v>1</v>
      </c>
      <c r="I17" s="67">
        <f t="shared" si="0"/>
        <v>5.9311981020166078E-4</v>
      </c>
      <c r="J17" s="67">
        <f t="shared" si="4"/>
        <v>-7.4301141385618008</v>
      </c>
      <c r="K17" s="67">
        <f t="shared" si="5"/>
        <v>-4.4069478876404512E-3</v>
      </c>
      <c r="M17" t="s">
        <v>306</v>
      </c>
      <c r="N17">
        <v>1</v>
      </c>
      <c r="O17" s="67">
        <f t="shared" si="1"/>
        <v>7.9681274900398409E-4</v>
      </c>
      <c r="P17" s="67">
        <f t="shared" si="2"/>
        <v>-7.134890851565884</v>
      </c>
      <c r="Q17" s="67">
        <f t="shared" si="3"/>
        <v>-5.6851719932795889E-3</v>
      </c>
    </row>
    <row r="18" spans="1:17" x14ac:dyDescent="0.25">
      <c r="B18" t="s">
        <v>393</v>
      </c>
      <c r="C18">
        <v>7</v>
      </c>
      <c r="E18" t="s">
        <v>403</v>
      </c>
      <c r="F18">
        <v>4</v>
      </c>
      <c r="G18" t="s">
        <v>321</v>
      </c>
      <c r="H18">
        <v>1</v>
      </c>
      <c r="I18" s="67">
        <f t="shared" si="0"/>
        <v>5.9311981020166078E-4</v>
      </c>
      <c r="J18" s="67">
        <f t="shared" si="4"/>
        <v>-7.4301141385618008</v>
      </c>
      <c r="K18" s="67">
        <f t="shared" si="5"/>
        <v>-4.4069478876404512E-3</v>
      </c>
      <c r="M18" t="s">
        <v>473</v>
      </c>
      <c r="N18">
        <v>1</v>
      </c>
      <c r="O18" s="67">
        <f t="shared" si="1"/>
        <v>7.9681274900398409E-4</v>
      </c>
      <c r="P18" s="67">
        <f t="shared" si="2"/>
        <v>-7.134890851565884</v>
      </c>
      <c r="Q18" s="67">
        <f t="shared" si="3"/>
        <v>-5.6851719932795889E-3</v>
      </c>
    </row>
    <row r="19" spans="1:17" x14ac:dyDescent="0.25">
      <c r="B19" t="s">
        <v>332</v>
      </c>
      <c r="C19">
        <v>55</v>
      </c>
      <c r="E19" t="s">
        <v>476</v>
      </c>
      <c r="F19">
        <v>4</v>
      </c>
      <c r="G19" t="s">
        <v>389</v>
      </c>
      <c r="H19">
        <v>1</v>
      </c>
      <c r="I19" s="67">
        <f t="shared" si="0"/>
        <v>5.9311981020166078E-4</v>
      </c>
      <c r="J19" s="67">
        <f t="shared" si="4"/>
        <v>-7.4301141385618008</v>
      </c>
      <c r="K19" s="67">
        <f t="shared" si="5"/>
        <v>-4.4069478876404512E-3</v>
      </c>
      <c r="M19" t="s">
        <v>397</v>
      </c>
      <c r="N19">
        <v>9</v>
      </c>
      <c r="O19" s="67">
        <f t="shared" si="1"/>
        <v>7.1713147410358566E-3</v>
      </c>
      <c r="P19" s="67">
        <f t="shared" si="2"/>
        <v>-4.9376662742296649</v>
      </c>
      <c r="Q19" s="67">
        <f t="shared" si="3"/>
        <v>-3.5409558938698793E-2</v>
      </c>
    </row>
    <row r="20" spans="1:17" x14ac:dyDescent="0.25">
      <c r="B20" t="s">
        <v>395</v>
      </c>
      <c r="C20">
        <v>11</v>
      </c>
      <c r="E20" t="s">
        <v>406</v>
      </c>
      <c r="F20">
        <v>4</v>
      </c>
      <c r="G20" t="s">
        <v>390</v>
      </c>
      <c r="H20">
        <v>2</v>
      </c>
      <c r="I20" s="67">
        <f t="shared" si="0"/>
        <v>1.1862396204033216E-3</v>
      </c>
      <c r="J20" s="67">
        <f t="shared" si="4"/>
        <v>-6.7369669580018554</v>
      </c>
      <c r="K20" s="67">
        <f t="shared" si="5"/>
        <v>-7.9916571269298409E-3</v>
      </c>
      <c r="M20" t="s">
        <v>398</v>
      </c>
      <c r="N20">
        <v>3</v>
      </c>
      <c r="O20" s="67">
        <f t="shared" si="1"/>
        <v>2.3904382470119521E-3</v>
      </c>
      <c r="P20" s="67">
        <f t="shared" si="2"/>
        <v>-6.0362785628977749</v>
      </c>
      <c r="Q20" s="67">
        <f t="shared" si="3"/>
        <v>-1.4429351146369182E-2</v>
      </c>
    </row>
    <row r="21" spans="1:17" x14ac:dyDescent="0.25">
      <c r="B21" t="s">
        <v>396</v>
      </c>
      <c r="C21">
        <v>223</v>
      </c>
      <c r="E21" t="s">
        <v>396</v>
      </c>
      <c r="F21">
        <v>112</v>
      </c>
      <c r="G21" t="s">
        <v>392</v>
      </c>
      <c r="H21">
        <v>4</v>
      </c>
      <c r="I21" s="67">
        <f t="shared" si="0"/>
        <v>2.3724792408066431E-3</v>
      </c>
      <c r="J21" s="67">
        <f t="shared" si="4"/>
        <v>-6.04381977744191</v>
      </c>
      <c r="K21" s="67">
        <f t="shared" si="5"/>
        <v>-1.4338836957157557E-2</v>
      </c>
      <c r="M21" t="s">
        <v>399</v>
      </c>
      <c r="N21">
        <v>2</v>
      </c>
      <c r="O21" s="67">
        <f t="shared" si="1"/>
        <v>1.5936254980079682E-3</v>
      </c>
      <c r="P21" s="67">
        <f t="shared" si="2"/>
        <v>-6.4417436710059386</v>
      </c>
      <c r="Q21" s="67">
        <f t="shared" si="3"/>
        <v>-1.0265726965746517E-2</v>
      </c>
    </row>
    <row r="22" spans="1:17" x14ac:dyDescent="0.25">
      <c r="B22" t="s">
        <v>397</v>
      </c>
      <c r="C22">
        <v>26</v>
      </c>
      <c r="E22" t="s">
        <v>395</v>
      </c>
      <c r="F22">
        <v>2</v>
      </c>
      <c r="G22" t="s">
        <v>393</v>
      </c>
      <c r="H22">
        <v>7</v>
      </c>
      <c r="I22" s="67">
        <f t="shared" si="0"/>
        <v>4.1518386714116248E-3</v>
      </c>
      <c r="J22" s="67">
        <f t="shared" si="4"/>
        <v>-5.4842039895064874</v>
      </c>
      <c r="K22" s="67">
        <f t="shared" si="5"/>
        <v>-2.2769530205542947E-2</v>
      </c>
      <c r="M22" t="s">
        <v>403</v>
      </c>
      <c r="N22">
        <v>4</v>
      </c>
      <c r="O22" s="67">
        <f t="shared" si="1"/>
        <v>3.1872509960159364E-3</v>
      </c>
      <c r="P22" s="67">
        <f t="shared" si="2"/>
        <v>-5.7485964904459932</v>
      </c>
      <c r="Q22" s="67">
        <f t="shared" si="3"/>
        <v>-1.8322219889867708E-2</v>
      </c>
    </row>
    <row r="23" spans="1:17" x14ac:dyDescent="0.25">
      <c r="B23" t="s">
        <v>398</v>
      </c>
      <c r="C23">
        <v>1</v>
      </c>
      <c r="E23" t="s">
        <v>408</v>
      </c>
      <c r="F23">
        <v>23</v>
      </c>
      <c r="G23" t="s">
        <v>332</v>
      </c>
      <c r="H23">
        <v>55</v>
      </c>
      <c r="I23" s="67">
        <f t="shared" si="0"/>
        <v>3.262158956109134E-2</v>
      </c>
      <c r="J23" s="67">
        <f t="shared" si="4"/>
        <v>-3.4227809533293301</v>
      </c>
      <c r="K23" s="67">
        <f t="shared" si="5"/>
        <v>-0.11165655541703033</v>
      </c>
      <c r="M23" t="s">
        <v>476</v>
      </c>
      <c r="N23">
        <v>4</v>
      </c>
      <c r="O23" s="67">
        <f t="shared" si="1"/>
        <v>3.1872509960159364E-3</v>
      </c>
      <c r="P23" s="67">
        <f t="shared" si="2"/>
        <v>-5.7485964904459932</v>
      </c>
      <c r="Q23" s="67">
        <f t="shared" si="3"/>
        <v>-1.8322219889867708E-2</v>
      </c>
    </row>
    <row r="24" spans="1:17" x14ac:dyDescent="0.25">
      <c r="B24" t="s">
        <v>399</v>
      </c>
      <c r="C24">
        <v>3</v>
      </c>
      <c r="E24" t="s">
        <v>409</v>
      </c>
      <c r="F24">
        <v>23</v>
      </c>
      <c r="G24" t="s">
        <v>395</v>
      </c>
      <c r="H24">
        <v>11</v>
      </c>
      <c r="I24" s="67">
        <f t="shared" si="0"/>
        <v>6.5243179122182679E-3</v>
      </c>
      <c r="J24" s="67">
        <f t="shared" si="4"/>
        <v>-5.0322188657634301</v>
      </c>
      <c r="K24" s="67">
        <f t="shared" si="5"/>
        <v>-3.2831795684103042E-2</v>
      </c>
      <c r="M24" t="s">
        <v>406</v>
      </c>
      <c r="N24">
        <v>4</v>
      </c>
      <c r="O24" s="67">
        <f t="shared" si="1"/>
        <v>3.1872509960159364E-3</v>
      </c>
      <c r="P24" s="67">
        <f t="shared" si="2"/>
        <v>-5.7485964904459932</v>
      </c>
      <c r="Q24" s="67">
        <f t="shared" si="3"/>
        <v>-1.8322219889867708E-2</v>
      </c>
    </row>
    <row r="25" spans="1:17" x14ac:dyDescent="0.25">
      <c r="B25" t="s">
        <v>400</v>
      </c>
      <c r="C25">
        <v>1</v>
      </c>
      <c r="E25" t="s">
        <v>412</v>
      </c>
      <c r="F25">
        <v>668</v>
      </c>
      <c r="G25" t="s">
        <v>396</v>
      </c>
      <c r="H25">
        <v>223</v>
      </c>
      <c r="I25" s="67">
        <f t="shared" si="0"/>
        <v>0.13226571767497033</v>
      </c>
      <c r="J25" s="67">
        <f t="shared" si="4"/>
        <v>-2.022942367101682</v>
      </c>
      <c r="K25" s="67">
        <f t="shared" si="5"/>
        <v>-0.26756592399980728</v>
      </c>
      <c r="M25" t="s">
        <v>396</v>
      </c>
      <c r="N25">
        <v>112</v>
      </c>
      <c r="O25" s="67">
        <f t="shared" si="1"/>
        <v>8.9243027888446222E-2</v>
      </c>
      <c r="P25" s="67">
        <f t="shared" si="2"/>
        <v>-2.4163919802707898</v>
      </c>
      <c r="Q25" s="67">
        <f t="shared" si="3"/>
        <v>-0.21564613688472389</v>
      </c>
    </row>
    <row r="26" spans="1:17" x14ac:dyDescent="0.25">
      <c r="B26" t="s">
        <v>401</v>
      </c>
      <c r="C26">
        <v>2</v>
      </c>
      <c r="E26" t="s">
        <v>417</v>
      </c>
      <c r="F26">
        <v>1</v>
      </c>
      <c r="G26" t="s">
        <v>397</v>
      </c>
      <c r="H26">
        <v>26</v>
      </c>
      <c r="I26" s="67">
        <f t="shared" si="0"/>
        <v>1.542111506524318E-2</v>
      </c>
      <c r="J26" s="67">
        <f t="shared" si="4"/>
        <v>-4.1720176005403191</v>
      </c>
      <c r="K26" s="67">
        <f t="shared" si="5"/>
        <v>-6.4337163472152015E-2</v>
      </c>
      <c r="M26" t="s">
        <v>395</v>
      </c>
      <c r="N26">
        <v>2</v>
      </c>
      <c r="O26" s="67">
        <f t="shared" si="1"/>
        <v>1.5936254980079682E-3</v>
      </c>
      <c r="P26" s="67">
        <f t="shared" si="2"/>
        <v>-6.4417436710059386</v>
      </c>
      <c r="Q26" s="67">
        <f t="shared" si="3"/>
        <v>-1.0265726965746517E-2</v>
      </c>
    </row>
    <row r="27" spans="1:17" x14ac:dyDescent="0.25">
      <c r="B27" t="s">
        <v>402</v>
      </c>
      <c r="C27">
        <v>1</v>
      </c>
      <c r="E27" t="s">
        <v>392</v>
      </c>
      <c r="F27">
        <v>1</v>
      </c>
      <c r="G27" t="s">
        <v>398</v>
      </c>
      <c r="H27">
        <v>1</v>
      </c>
      <c r="I27" s="67">
        <f t="shared" si="0"/>
        <v>5.9311981020166078E-4</v>
      </c>
      <c r="J27" s="67">
        <f t="shared" si="4"/>
        <v>-7.4301141385618008</v>
      </c>
      <c r="K27" s="67">
        <f t="shared" si="5"/>
        <v>-4.4069478876404512E-3</v>
      </c>
      <c r="M27" t="s">
        <v>408</v>
      </c>
      <c r="N27">
        <v>23</v>
      </c>
      <c r="O27" s="67">
        <f t="shared" si="1"/>
        <v>1.8326693227091632E-2</v>
      </c>
      <c r="P27" s="67">
        <f t="shared" si="2"/>
        <v>-3.9993966356367348</v>
      </c>
      <c r="Q27" s="67">
        <f t="shared" si="3"/>
        <v>-7.3295715234776807E-2</v>
      </c>
    </row>
    <row r="28" spans="1:17" x14ac:dyDescent="0.25">
      <c r="B28" t="s">
        <v>403</v>
      </c>
      <c r="C28">
        <v>2</v>
      </c>
      <c r="E28" t="s">
        <v>410</v>
      </c>
      <c r="F28">
        <v>2</v>
      </c>
      <c r="G28" t="s">
        <v>399</v>
      </c>
      <c r="H28">
        <v>3</v>
      </c>
      <c r="I28" s="67">
        <f t="shared" si="0"/>
        <v>1.7793594306049821E-3</v>
      </c>
      <c r="J28" s="67">
        <f t="shared" si="4"/>
        <v>-6.3315018498936908</v>
      </c>
      <c r="K28" s="67">
        <f t="shared" si="5"/>
        <v>-1.1266017526501229E-2</v>
      </c>
      <c r="M28" t="s">
        <v>409</v>
      </c>
      <c r="N28">
        <v>23</v>
      </c>
      <c r="O28" s="67">
        <f t="shared" si="1"/>
        <v>1.8326693227091632E-2</v>
      </c>
      <c r="P28" s="67">
        <f t="shared" si="2"/>
        <v>-3.9993966356367348</v>
      </c>
      <c r="Q28" s="67">
        <f t="shared" si="3"/>
        <v>-7.3295715234776807E-2</v>
      </c>
    </row>
    <row r="29" spans="1:17" x14ac:dyDescent="0.25">
      <c r="B29" t="s">
        <v>404</v>
      </c>
      <c r="C29">
        <v>2</v>
      </c>
      <c r="E29" t="s">
        <v>393</v>
      </c>
      <c r="F29">
        <v>9</v>
      </c>
      <c r="G29" t="s">
        <v>400</v>
      </c>
      <c r="H29">
        <v>1</v>
      </c>
      <c r="I29" s="67">
        <f t="shared" si="0"/>
        <v>5.9311981020166078E-4</v>
      </c>
      <c r="J29" s="67">
        <f t="shared" si="4"/>
        <v>-7.4301141385618008</v>
      </c>
      <c r="K29" s="67">
        <f t="shared" si="5"/>
        <v>-4.4069478876404512E-3</v>
      </c>
      <c r="M29" t="s">
        <v>412</v>
      </c>
      <c r="N29">
        <v>668</v>
      </c>
      <c r="O29" s="67">
        <f t="shared" si="1"/>
        <v>0.53227091633466139</v>
      </c>
      <c r="P29" s="67">
        <f t="shared" si="2"/>
        <v>-0.63060267802923842</v>
      </c>
      <c r="Q29" s="67">
        <f t="shared" si="3"/>
        <v>-0.33565146527771417</v>
      </c>
    </row>
    <row r="30" spans="1:17" x14ac:dyDescent="0.25">
      <c r="B30" t="s">
        <v>405</v>
      </c>
      <c r="C30">
        <v>4</v>
      </c>
      <c r="E30" t="s">
        <v>407</v>
      </c>
      <c r="F30">
        <v>2</v>
      </c>
      <c r="G30" t="s">
        <v>401</v>
      </c>
      <c r="H30">
        <v>2</v>
      </c>
      <c r="I30" s="67">
        <f t="shared" si="0"/>
        <v>1.1862396204033216E-3</v>
      </c>
      <c r="J30" s="67">
        <f t="shared" si="4"/>
        <v>-6.7369669580018554</v>
      </c>
      <c r="K30" s="67">
        <f t="shared" si="5"/>
        <v>-7.9916571269298409E-3</v>
      </c>
      <c r="M30" t="s">
        <v>417</v>
      </c>
      <c r="N30">
        <v>1</v>
      </c>
      <c r="O30" s="67">
        <f t="shared" si="1"/>
        <v>7.9681274900398409E-4</v>
      </c>
      <c r="P30" s="67">
        <f t="shared" si="2"/>
        <v>-7.134890851565884</v>
      </c>
      <c r="Q30" s="67">
        <f t="shared" si="3"/>
        <v>-5.6851719932795889E-3</v>
      </c>
    </row>
    <row r="31" spans="1:17" x14ac:dyDescent="0.25">
      <c r="B31" t="s">
        <v>406</v>
      </c>
      <c r="C31">
        <v>5</v>
      </c>
      <c r="E31" t="s">
        <v>416</v>
      </c>
      <c r="F31">
        <v>1</v>
      </c>
      <c r="G31" t="s">
        <v>402</v>
      </c>
      <c r="H31">
        <v>1</v>
      </c>
      <c r="I31" s="67">
        <f t="shared" si="0"/>
        <v>5.9311981020166078E-4</v>
      </c>
      <c r="J31" s="67">
        <f t="shared" si="4"/>
        <v>-7.4301141385618008</v>
      </c>
      <c r="K31" s="67">
        <f t="shared" si="5"/>
        <v>-4.4069478876404512E-3</v>
      </c>
      <c r="M31" t="s">
        <v>392</v>
      </c>
      <c r="N31">
        <v>1</v>
      </c>
      <c r="O31" s="67">
        <f t="shared" si="1"/>
        <v>7.9681274900398409E-4</v>
      </c>
      <c r="P31" s="67">
        <f t="shared" si="2"/>
        <v>-7.134890851565884</v>
      </c>
      <c r="Q31" s="67">
        <f t="shared" si="3"/>
        <v>-5.6851719932795889E-3</v>
      </c>
    </row>
    <row r="32" spans="1:17" x14ac:dyDescent="0.25">
      <c r="B32" t="s">
        <v>407</v>
      </c>
      <c r="C32">
        <v>3</v>
      </c>
      <c r="E32" t="s">
        <v>478</v>
      </c>
      <c r="F32">
        <v>1</v>
      </c>
      <c r="G32" t="s">
        <v>403</v>
      </c>
      <c r="H32">
        <v>2</v>
      </c>
      <c r="I32" s="67">
        <f t="shared" si="0"/>
        <v>1.1862396204033216E-3</v>
      </c>
      <c r="J32" s="67">
        <f t="shared" si="4"/>
        <v>-6.7369669580018554</v>
      </c>
      <c r="K32" s="67">
        <f t="shared" si="5"/>
        <v>-7.9916571269298409E-3</v>
      </c>
      <c r="M32" t="s">
        <v>410</v>
      </c>
      <c r="N32">
        <v>2</v>
      </c>
      <c r="O32" s="67">
        <f t="shared" si="1"/>
        <v>1.5936254980079682E-3</v>
      </c>
      <c r="P32" s="67">
        <f t="shared" si="2"/>
        <v>-6.4417436710059386</v>
      </c>
      <c r="Q32" s="67">
        <f t="shared" si="3"/>
        <v>-1.0265726965746517E-2</v>
      </c>
    </row>
    <row r="33" spans="1:17" x14ac:dyDescent="0.25">
      <c r="B33" t="s">
        <v>408</v>
      </c>
      <c r="C33">
        <v>35</v>
      </c>
      <c r="E33" t="s">
        <v>332</v>
      </c>
      <c r="F33">
        <v>31</v>
      </c>
      <c r="G33" t="s">
        <v>404</v>
      </c>
      <c r="H33">
        <v>2</v>
      </c>
      <c r="I33" s="67">
        <f t="shared" si="0"/>
        <v>1.1862396204033216E-3</v>
      </c>
      <c r="J33" s="67">
        <f t="shared" si="4"/>
        <v>-6.7369669580018554</v>
      </c>
      <c r="K33" s="67">
        <f t="shared" si="5"/>
        <v>-7.9916571269298409E-3</v>
      </c>
      <c r="M33" t="s">
        <v>393</v>
      </c>
      <c r="N33">
        <v>9</v>
      </c>
      <c r="O33" s="67">
        <f t="shared" si="1"/>
        <v>7.1713147410358566E-3</v>
      </c>
      <c r="P33" s="67">
        <f t="shared" si="2"/>
        <v>-4.9376662742296649</v>
      </c>
      <c r="Q33" s="67">
        <f t="shared" si="3"/>
        <v>-3.5409558938698793E-2</v>
      </c>
    </row>
    <row r="34" spans="1:17" x14ac:dyDescent="0.25">
      <c r="B34" t="s">
        <v>409</v>
      </c>
      <c r="C34">
        <v>25</v>
      </c>
      <c r="E34" t="s">
        <v>411</v>
      </c>
      <c r="F34">
        <v>3</v>
      </c>
      <c r="G34" t="s">
        <v>405</v>
      </c>
      <c r="H34">
        <v>4</v>
      </c>
      <c r="I34" s="67">
        <f t="shared" si="0"/>
        <v>2.3724792408066431E-3</v>
      </c>
      <c r="J34" s="67">
        <f t="shared" si="4"/>
        <v>-6.04381977744191</v>
      </c>
      <c r="K34" s="67">
        <f t="shared" si="5"/>
        <v>-1.4338836957157557E-2</v>
      </c>
      <c r="M34" t="s">
        <v>407</v>
      </c>
      <c r="N34">
        <v>2</v>
      </c>
      <c r="O34" s="67">
        <f t="shared" si="1"/>
        <v>1.5936254980079682E-3</v>
      </c>
      <c r="P34" s="67">
        <f t="shared" si="2"/>
        <v>-6.4417436710059386</v>
      </c>
      <c r="Q34" s="67">
        <f t="shared" si="3"/>
        <v>-1.0265726965746517E-2</v>
      </c>
    </row>
    <row r="35" spans="1:17" x14ac:dyDescent="0.25">
      <c r="B35" t="s">
        <v>410</v>
      </c>
      <c r="C35">
        <v>2</v>
      </c>
      <c r="E35" t="s">
        <v>414</v>
      </c>
      <c r="F35">
        <v>1</v>
      </c>
      <c r="G35" t="s">
        <v>406</v>
      </c>
      <c r="H35">
        <v>5</v>
      </c>
      <c r="I35" s="67">
        <f t="shared" si="0"/>
        <v>2.9655990510083037E-3</v>
      </c>
      <c r="J35" s="67">
        <f t="shared" si="4"/>
        <v>-5.8206762261277003</v>
      </c>
      <c r="K35" s="67">
        <f t="shared" si="5"/>
        <v>-1.7261791892430902E-2</v>
      </c>
      <c r="M35" t="s">
        <v>416</v>
      </c>
      <c r="N35">
        <v>1</v>
      </c>
      <c r="O35" s="67">
        <f t="shared" si="1"/>
        <v>7.9681274900398409E-4</v>
      </c>
      <c r="P35" s="67">
        <f t="shared" si="2"/>
        <v>-7.134890851565884</v>
      </c>
      <c r="Q35" s="67">
        <f t="shared" si="3"/>
        <v>-5.6851719932795889E-3</v>
      </c>
    </row>
    <row r="36" spans="1:17" x14ac:dyDescent="0.25">
      <c r="B36" t="s">
        <v>411</v>
      </c>
      <c r="C36">
        <v>3</v>
      </c>
      <c r="E36" t="s">
        <v>480</v>
      </c>
      <c r="F36">
        <v>1</v>
      </c>
      <c r="G36" t="s">
        <v>407</v>
      </c>
      <c r="H36">
        <v>3</v>
      </c>
      <c r="I36" s="67">
        <f t="shared" si="0"/>
        <v>1.7793594306049821E-3</v>
      </c>
      <c r="J36" s="67">
        <f t="shared" si="4"/>
        <v>-6.3315018498936908</v>
      </c>
      <c r="K36" s="67">
        <f t="shared" si="5"/>
        <v>-1.1266017526501229E-2</v>
      </c>
      <c r="M36" t="s">
        <v>478</v>
      </c>
      <c r="N36">
        <v>1</v>
      </c>
      <c r="O36" s="67">
        <f t="shared" si="1"/>
        <v>7.9681274900398409E-4</v>
      </c>
      <c r="P36" s="67">
        <f t="shared" si="2"/>
        <v>-7.134890851565884</v>
      </c>
      <c r="Q36" s="67">
        <f t="shared" si="3"/>
        <v>-5.6851719932795889E-3</v>
      </c>
    </row>
    <row r="37" spans="1:17" x14ac:dyDescent="0.25">
      <c r="B37" t="s">
        <v>412</v>
      </c>
      <c r="C37">
        <v>975</v>
      </c>
      <c r="E37" t="s">
        <v>415</v>
      </c>
      <c r="F37">
        <v>2</v>
      </c>
      <c r="G37" t="s">
        <v>408</v>
      </c>
      <c r="H37">
        <v>35</v>
      </c>
      <c r="I37" s="67">
        <f t="shared" si="0"/>
        <v>2.0759193357058125E-2</v>
      </c>
      <c r="J37" s="67">
        <f t="shared" si="4"/>
        <v>-3.8747660770723873</v>
      </c>
      <c r="K37" s="67">
        <f t="shared" si="5"/>
        <v>-8.0437018207315275E-2</v>
      </c>
      <c r="M37" t="s">
        <v>332</v>
      </c>
      <c r="N37">
        <v>31</v>
      </c>
      <c r="O37" s="67">
        <f t="shared" si="1"/>
        <v>2.4701195219123506E-2</v>
      </c>
      <c r="P37" s="67">
        <f t="shared" si="2"/>
        <v>-3.7009036470807382</v>
      </c>
      <c r="Q37" s="67">
        <f t="shared" si="3"/>
        <v>-9.1416743473707471E-2</v>
      </c>
    </row>
    <row r="38" spans="1:17" x14ac:dyDescent="0.25">
      <c r="B38" t="s">
        <v>413</v>
      </c>
      <c r="C38">
        <v>3</v>
      </c>
      <c r="E38" t="s">
        <v>481</v>
      </c>
      <c r="F38">
        <v>3</v>
      </c>
      <c r="G38" t="s">
        <v>409</v>
      </c>
      <c r="H38">
        <v>25</v>
      </c>
      <c r="I38" s="67">
        <f t="shared" si="0"/>
        <v>1.4827995255041519E-2</v>
      </c>
      <c r="J38" s="67">
        <f t="shared" si="4"/>
        <v>-4.2112383136935998</v>
      </c>
      <c r="K38" s="67">
        <f t="shared" si="5"/>
        <v>-6.244422173329775E-2</v>
      </c>
      <c r="M38" t="s">
        <v>411</v>
      </c>
      <c r="N38">
        <v>3</v>
      </c>
      <c r="O38" s="67">
        <f t="shared" si="1"/>
        <v>2.3904382470119521E-3</v>
      </c>
      <c r="P38" s="67">
        <f t="shared" si="2"/>
        <v>-6.0362785628977749</v>
      </c>
      <c r="Q38" s="67">
        <f t="shared" si="3"/>
        <v>-1.4429351146369182E-2</v>
      </c>
    </row>
    <row r="39" spans="1:17" x14ac:dyDescent="0.25">
      <c r="B39" t="s">
        <v>414</v>
      </c>
      <c r="C39">
        <v>5</v>
      </c>
      <c r="D39" t="s">
        <v>418</v>
      </c>
      <c r="E39" t="s">
        <v>419</v>
      </c>
      <c r="F39">
        <v>2</v>
      </c>
      <c r="G39" t="s">
        <v>410</v>
      </c>
      <c r="H39">
        <v>2</v>
      </c>
      <c r="I39" s="67">
        <f t="shared" si="0"/>
        <v>1.1862396204033216E-3</v>
      </c>
      <c r="J39" s="67">
        <f t="shared" si="4"/>
        <v>-6.7369669580018554</v>
      </c>
      <c r="K39" s="67">
        <f t="shared" si="5"/>
        <v>-7.9916571269298409E-3</v>
      </c>
      <c r="M39" t="s">
        <v>414</v>
      </c>
      <c r="N39">
        <v>1</v>
      </c>
      <c r="O39" s="67">
        <f t="shared" si="1"/>
        <v>7.9681274900398409E-4</v>
      </c>
      <c r="P39" s="67">
        <f t="shared" si="2"/>
        <v>-7.134890851565884</v>
      </c>
      <c r="Q39" s="67">
        <f t="shared" si="3"/>
        <v>-5.6851719932795889E-3</v>
      </c>
    </row>
    <row r="40" spans="1:17" x14ac:dyDescent="0.25">
      <c r="B40" t="s">
        <v>415</v>
      </c>
      <c r="C40">
        <v>4</v>
      </c>
      <c r="E40" t="s">
        <v>483</v>
      </c>
      <c r="F40">
        <v>1</v>
      </c>
      <c r="G40" t="s">
        <v>411</v>
      </c>
      <c r="H40">
        <v>3</v>
      </c>
      <c r="I40" s="67">
        <f t="shared" si="0"/>
        <v>1.7793594306049821E-3</v>
      </c>
      <c r="J40" s="67">
        <f t="shared" si="4"/>
        <v>-6.3315018498936908</v>
      </c>
      <c r="K40" s="67">
        <f t="shared" si="5"/>
        <v>-1.1266017526501229E-2</v>
      </c>
      <c r="M40" t="s">
        <v>480</v>
      </c>
      <c r="N40">
        <v>1</v>
      </c>
      <c r="O40" s="67">
        <f t="shared" si="1"/>
        <v>7.9681274900398409E-4</v>
      </c>
      <c r="P40" s="67">
        <f t="shared" si="2"/>
        <v>-7.134890851565884</v>
      </c>
      <c r="Q40" s="67">
        <f t="shared" si="3"/>
        <v>-5.6851719932795889E-3</v>
      </c>
    </row>
    <row r="41" spans="1:17" x14ac:dyDescent="0.25">
      <c r="B41" t="s">
        <v>416</v>
      </c>
      <c r="C41">
        <v>1</v>
      </c>
      <c r="D41" t="s">
        <v>421</v>
      </c>
      <c r="E41" t="s">
        <v>422</v>
      </c>
      <c r="F41">
        <v>4</v>
      </c>
      <c r="G41" t="s">
        <v>412</v>
      </c>
      <c r="H41">
        <v>975</v>
      </c>
      <c r="I41" s="67">
        <f t="shared" si="0"/>
        <v>0.57829181494661919</v>
      </c>
      <c r="J41" s="67">
        <f t="shared" si="4"/>
        <v>-0.54767666756395361</v>
      </c>
      <c r="K41" s="67">
        <f t="shared" si="5"/>
        <v>-0.31671693408947493</v>
      </c>
      <c r="M41" t="s">
        <v>415</v>
      </c>
      <c r="N41">
        <v>2</v>
      </c>
      <c r="O41" s="67">
        <f t="shared" si="1"/>
        <v>1.5936254980079682E-3</v>
      </c>
      <c r="P41" s="67">
        <f t="shared" si="2"/>
        <v>-6.4417436710059386</v>
      </c>
      <c r="Q41" s="67">
        <f t="shared" si="3"/>
        <v>-1.0265726965746517E-2</v>
      </c>
    </row>
    <row r="42" spans="1:17" x14ac:dyDescent="0.25">
      <c r="B42" t="s">
        <v>417</v>
      </c>
      <c r="C42">
        <v>1</v>
      </c>
      <c r="E42" t="s">
        <v>484</v>
      </c>
      <c r="F42">
        <v>2</v>
      </c>
      <c r="G42" t="s">
        <v>413</v>
      </c>
      <c r="H42">
        <v>3</v>
      </c>
      <c r="I42" s="67">
        <f t="shared" si="0"/>
        <v>1.7793594306049821E-3</v>
      </c>
      <c r="J42" s="67">
        <f t="shared" si="4"/>
        <v>-6.3315018498936908</v>
      </c>
      <c r="K42" s="67">
        <f t="shared" si="5"/>
        <v>-1.1266017526501229E-2</v>
      </c>
      <c r="M42" t="s">
        <v>481</v>
      </c>
      <c r="N42">
        <v>3</v>
      </c>
      <c r="O42" s="67">
        <f t="shared" si="1"/>
        <v>2.3904382470119521E-3</v>
      </c>
      <c r="P42" s="67">
        <f t="shared" si="2"/>
        <v>-6.0362785628977749</v>
      </c>
      <c r="Q42" s="67">
        <f t="shared" si="3"/>
        <v>-1.4429351146369182E-2</v>
      </c>
    </row>
    <row r="43" spans="1:17" x14ac:dyDescent="0.25">
      <c r="A43" t="s">
        <v>418</v>
      </c>
      <c r="B43" t="s">
        <v>419</v>
      </c>
      <c r="C43">
        <v>7</v>
      </c>
      <c r="D43" t="s">
        <v>427</v>
      </c>
      <c r="E43" t="s">
        <v>428</v>
      </c>
      <c r="F43">
        <v>5</v>
      </c>
      <c r="G43" t="s">
        <v>414</v>
      </c>
      <c r="H43">
        <v>5</v>
      </c>
      <c r="I43" s="67">
        <f t="shared" si="0"/>
        <v>2.9655990510083037E-3</v>
      </c>
      <c r="J43" s="67">
        <f t="shared" si="4"/>
        <v>-5.8206762261277003</v>
      </c>
      <c r="K43" s="67">
        <f t="shared" si="5"/>
        <v>-1.7261791892430902E-2</v>
      </c>
      <c r="M43" t="s">
        <v>419</v>
      </c>
      <c r="N43">
        <v>2</v>
      </c>
      <c r="O43" s="67">
        <f t="shared" si="1"/>
        <v>1.5936254980079682E-3</v>
      </c>
      <c r="P43" s="67">
        <f t="shared" si="2"/>
        <v>-6.4417436710059386</v>
      </c>
      <c r="Q43" s="67">
        <f t="shared" si="3"/>
        <v>-1.0265726965746517E-2</v>
      </c>
    </row>
    <row r="44" spans="1:17" x14ac:dyDescent="0.25">
      <c r="B44" t="s">
        <v>420</v>
      </c>
      <c r="C44">
        <v>2</v>
      </c>
      <c r="E44" t="s">
        <v>432</v>
      </c>
      <c r="F44">
        <v>1</v>
      </c>
      <c r="G44" t="s">
        <v>415</v>
      </c>
      <c r="H44">
        <v>4</v>
      </c>
      <c r="I44" s="67">
        <f t="shared" si="0"/>
        <v>2.3724792408066431E-3</v>
      </c>
      <c r="J44" s="67">
        <f t="shared" si="4"/>
        <v>-6.04381977744191</v>
      </c>
      <c r="K44" s="67">
        <f t="shared" si="5"/>
        <v>-1.4338836957157557E-2</v>
      </c>
      <c r="M44" t="s">
        <v>483</v>
      </c>
      <c r="N44">
        <v>1</v>
      </c>
      <c r="O44" s="67">
        <f t="shared" si="1"/>
        <v>7.9681274900398409E-4</v>
      </c>
      <c r="P44" s="67">
        <f t="shared" si="2"/>
        <v>-7.134890851565884</v>
      </c>
      <c r="Q44" s="67">
        <f t="shared" si="3"/>
        <v>-5.6851719932795889E-3</v>
      </c>
    </row>
    <row r="45" spans="1:17" x14ac:dyDescent="0.25">
      <c r="A45" t="s">
        <v>421</v>
      </c>
      <c r="B45" t="s">
        <v>422</v>
      </c>
      <c r="C45">
        <v>1</v>
      </c>
      <c r="E45" t="s">
        <v>487</v>
      </c>
      <c r="F45">
        <v>1</v>
      </c>
      <c r="G45" t="s">
        <v>416</v>
      </c>
      <c r="H45">
        <v>1</v>
      </c>
      <c r="I45" s="67">
        <f t="shared" si="0"/>
        <v>5.9311981020166078E-4</v>
      </c>
      <c r="J45" s="67">
        <f t="shared" si="4"/>
        <v>-7.4301141385618008</v>
      </c>
      <c r="K45" s="67">
        <f t="shared" si="5"/>
        <v>-4.4069478876404512E-3</v>
      </c>
      <c r="M45" t="s">
        <v>422</v>
      </c>
      <c r="N45">
        <v>4</v>
      </c>
      <c r="O45" s="67">
        <f t="shared" si="1"/>
        <v>3.1872509960159364E-3</v>
      </c>
      <c r="P45" s="67">
        <f t="shared" si="2"/>
        <v>-5.7485964904459932</v>
      </c>
      <c r="Q45" s="67">
        <f t="shared" si="3"/>
        <v>-1.8322219889867708E-2</v>
      </c>
    </row>
    <row r="46" spans="1:17" x14ac:dyDescent="0.25">
      <c r="B46" t="s">
        <v>423</v>
      </c>
      <c r="C46">
        <v>1</v>
      </c>
      <c r="E46" t="s">
        <v>488</v>
      </c>
      <c r="F46">
        <v>1</v>
      </c>
      <c r="G46" t="s">
        <v>417</v>
      </c>
      <c r="H46">
        <v>1</v>
      </c>
      <c r="I46" s="67">
        <f t="shared" si="0"/>
        <v>5.9311981020166078E-4</v>
      </c>
      <c r="J46" s="67">
        <f t="shared" si="4"/>
        <v>-7.4301141385618008</v>
      </c>
      <c r="K46" s="67">
        <f t="shared" si="5"/>
        <v>-4.4069478876404512E-3</v>
      </c>
      <c r="M46" t="s">
        <v>484</v>
      </c>
      <c r="N46">
        <v>2</v>
      </c>
      <c r="O46" s="67">
        <f t="shared" si="1"/>
        <v>1.5936254980079682E-3</v>
      </c>
      <c r="P46" s="67">
        <f t="shared" si="2"/>
        <v>-6.4417436710059386</v>
      </c>
      <c r="Q46" s="67">
        <f t="shared" si="3"/>
        <v>-1.0265726965746517E-2</v>
      </c>
    </row>
    <row r="47" spans="1:17" x14ac:dyDescent="0.25">
      <c r="B47" t="s">
        <v>424</v>
      </c>
      <c r="C47">
        <v>4</v>
      </c>
      <c r="E47" t="s">
        <v>433</v>
      </c>
      <c r="F47">
        <v>7</v>
      </c>
      <c r="G47" t="s">
        <v>419</v>
      </c>
      <c r="H47">
        <v>7</v>
      </c>
      <c r="I47" s="67">
        <f t="shared" si="0"/>
        <v>4.1518386714116248E-3</v>
      </c>
      <c r="J47" s="67">
        <f t="shared" si="4"/>
        <v>-5.4842039895064874</v>
      </c>
      <c r="K47" s="67">
        <f t="shared" si="5"/>
        <v>-2.2769530205542947E-2</v>
      </c>
      <c r="M47" t="s">
        <v>428</v>
      </c>
      <c r="N47">
        <v>5</v>
      </c>
      <c r="O47" s="67">
        <f t="shared" si="1"/>
        <v>3.9840637450199202E-3</v>
      </c>
      <c r="P47" s="67">
        <f t="shared" si="2"/>
        <v>-5.5254529391317835</v>
      </c>
      <c r="Q47" s="67">
        <f t="shared" si="3"/>
        <v>-2.2013756729608699E-2</v>
      </c>
    </row>
    <row r="48" spans="1:17" x14ac:dyDescent="0.25">
      <c r="B48" t="s">
        <v>425</v>
      </c>
      <c r="C48">
        <v>4</v>
      </c>
      <c r="E48" t="s">
        <v>490</v>
      </c>
      <c r="F48">
        <v>1</v>
      </c>
      <c r="G48" t="s">
        <v>420</v>
      </c>
      <c r="H48">
        <v>2</v>
      </c>
      <c r="I48" s="67">
        <f t="shared" si="0"/>
        <v>1.1862396204033216E-3</v>
      </c>
      <c r="J48" s="67">
        <f t="shared" si="4"/>
        <v>-6.7369669580018554</v>
      </c>
      <c r="K48" s="67">
        <f t="shared" si="5"/>
        <v>-7.9916571269298409E-3</v>
      </c>
      <c r="M48" t="s">
        <v>432</v>
      </c>
      <c r="N48">
        <v>1</v>
      </c>
      <c r="O48" s="67">
        <f t="shared" si="1"/>
        <v>7.9681274900398409E-4</v>
      </c>
      <c r="P48" s="67">
        <f t="shared" si="2"/>
        <v>-7.134890851565884</v>
      </c>
      <c r="Q48" s="67">
        <f t="shared" si="3"/>
        <v>-5.6851719932795889E-3</v>
      </c>
    </row>
    <row r="49" spans="1:17" x14ac:dyDescent="0.25">
      <c r="B49" t="s">
        <v>426</v>
      </c>
      <c r="C49">
        <v>3</v>
      </c>
      <c r="D49" t="s">
        <v>435</v>
      </c>
      <c r="E49" t="s">
        <v>491</v>
      </c>
      <c r="F49">
        <v>2</v>
      </c>
      <c r="G49" t="s">
        <v>422</v>
      </c>
      <c r="H49">
        <v>1</v>
      </c>
      <c r="I49" s="67">
        <f t="shared" si="0"/>
        <v>5.9311981020166078E-4</v>
      </c>
      <c r="J49" s="67">
        <f t="shared" si="4"/>
        <v>-7.4301141385618008</v>
      </c>
      <c r="K49" s="67">
        <f t="shared" si="5"/>
        <v>-4.4069478876404512E-3</v>
      </c>
      <c r="M49" t="s">
        <v>487</v>
      </c>
      <c r="N49">
        <v>1</v>
      </c>
      <c r="O49" s="67">
        <f t="shared" si="1"/>
        <v>7.9681274900398409E-4</v>
      </c>
      <c r="P49" s="67">
        <f t="shared" si="2"/>
        <v>-7.134890851565884</v>
      </c>
      <c r="Q49" s="67">
        <f t="shared" si="3"/>
        <v>-5.6851719932795889E-3</v>
      </c>
    </row>
    <row r="50" spans="1:17" x14ac:dyDescent="0.25">
      <c r="A50" t="s">
        <v>427</v>
      </c>
      <c r="B50" t="s">
        <v>428</v>
      </c>
      <c r="C50">
        <v>5</v>
      </c>
      <c r="E50" t="s">
        <v>436</v>
      </c>
      <c r="F50">
        <v>7</v>
      </c>
      <c r="G50" t="s">
        <v>423</v>
      </c>
      <c r="H50">
        <v>1</v>
      </c>
      <c r="I50" s="67">
        <f t="shared" si="0"/>
        <v>5.9311981020166078E-4</v>
      </c>
      <c r="J50" s="67">
        <f t="shared" si="4"/>
        <v>-7.4301141385618008</v>
      </c>
      <c r="K50" s="67">
        <f t="shared" si="5"/>
        <v>-4.4069478876404512E-3</v>
      </c>
      <c r="M50" t="s">
        <v>488</v>
      </c>
      <c r="N50">
        <v>1</v>
      </c>
      <c r="O50" s="67">
        <f t="shared" si="1"/>
        <v>7.9681274900398409E-4</v>
      </c>
      <c r="P50" s="67">
        <f t="shared" si="2"/>
        <v>-7.134890851565884</v>
      </c>
      <c r="Q50" s="67">
        <f t="shared" si="3"/>
        <v>-5.6851719932795889E-3</v>
      </c>
    </row>
    <row r="51" spans="1:17" x14ac:dyDescent="0.25">
      <c r="B51" t="s">
        <v>429</v>
      </c>
      <c r="C51">
        <v>3</v>
      </c>
      <c r="E51" t="s">
        <v>441</v>
      </c>
      <c r="F51">
        <v>13</v>
      </c>
      <c r="G51" t="s">
        <v>424</v>
      </c>
      <c r="H51">
        <v>4</v>
      </c>
      <c r="I51" s="67">
        <f t="shared" si="0"/>
        <v>2.3724792408066431E-3</v>
      </c>
      <c r="J51" s="67">
        <f t="shared" si="4"/>
        <v>-6.04381977744191</v>
      </c>
      <c r="K51" s="67">
        <f t="shared" si="5"/>
        <v>-1.4338836957157557E-2</v>
      </c>
      <c r="M51" t="s">
        <v>433</v>
      </c>
      <c r="N51">
        <v>7</v>
      </c>
      <c r="O51" s="67">
        <f t="shared" si="1"/>
        <v>5.5776892430278889E-3</v>
      </c>
      <c r="P51" s="67">
        <f t="shared" si="2"/>
        <v>-5.1889807025105705</v>
      </c>
      <c r="Q51" s="67">
        <f t="shared" si="3"/>
        <v>-2.8942521846672509E-2</v>
      </c>
    </row>
    <row r="52" spans="1:17" x14ac:dyDescent="0.25">
      <c r="B52" t="s">
        <v>430</v>
      </c>
      <c r="C52">
        <v>1</v>
      </c>
      <c r="E52" t="s">
        <v>442</v>
      </c>
      <c r="F52">
        <v>70</v>
      </c>
      <c r="G52" t="s">
        <v>425</v>
      </c>
      <c r="H52">
        <v>4</v>
      </c>
      <c r="I52" s="67">
        <f t="shared" si="0"/>
        <v>2.3724792408066431E-3</v>
      </c>
      <c r="J52" s="67">
        <f t="shared" si="4"/>
        <v>-6.04381977744191</v>
      </c>
      <c r="K52" s="67">
        <f t="shared" si="5"/>
        <v>-1.4338836957157557E-2</v>
      </c>
      <c r="M52" t="s">
        <v>490</v>
      </c>
      <c r="N52">
        <v>1</v>
      </c>
      <c r="O52" s="67">
        <f t="shared" si="1"/>
        <v>7.9681274900398409E-4</v>
      </c>
      <c r="P52" s="67">
        <f t="shared" si="2"/>
        <v>-7.134890851565884</v>
      </c>
      <c r="Q52" s="67">
        <f t="shared" si="3"/>
        <v>-5.6851719932795889E-3</v>
      </c>
    </row>
    <row r="53" spans="1:17" x14ac:dyDescent="0.25">
      <c r="B53" t="s">
        <v>431</v>
      </c>
      <c r="C53">
        <v>1</v>
      </c>
      <c r="E53" t="s">
        <v>443</v>
      </c>
      <c r="F53">
        <v>103</v>
      </c>
      <c r="G53" t="s">
        <v>426</v>
      </c>
      <c r="H53">
        <v>3</v>
      </c>
      <c r="I53" s="67">
        <f t="shared" si="0"/>
        <v>1.7793594306049821E-3</v>
      </c>
      <c r="J53" s="67">
        <f t="shared" si="4"/>
        <v>-6.3315018498936908</v>
      </c>
      <c r="K53" s="67">
        <f t="shared" si="5"/>
        <v>-1.1266017526501229E-2</v>
      </c>
      <c r="M53" t="s">
        <v>491</v>
      </c>
      <c r="N53">
        <v>2</v>
      </c>
      <c r="O53" s="67">
        <f t="shared" si="1"/>
        <v>1.5936254980079682E-3</v>
      </c>
      <c r="P53" s="67">
        <f t="shared" si="2"/>
        <v>-6.4417436710059386</v>
      </c>
      <c r="Q53" s="67">
        <f t="shared" si="3"/>
        <v>-1.0265726965746517E-2</v>
      </c>
    </row>
    <row r="54" spans="1:17" x14ac:dyDescent="0.25">
      <c r="B54" t="s">
        <v>432</v>
      </c>
      <c r="C54">
        <v>6</v>
      </c>
      <c r="E54" t="s">
        <v>445</v>
      </c>
      <c r="F54">
        <v>80</v>
      </c>
      <c r="G54" t="s">
        <v>428</v>
      </c>
      <c r="H54">
        <v>5</v>
      </c>
      <c r="I54" s="67">
        <f t="shared" si="0"/>
        <v>2.9655990510083037E-3</v>
      </c>
      <c r="J54" s="67">
        <f t="shared" si="4"/>
        <v>-5.8206762261277003</v>
      </c>
      <c r="K54" s="67">
        <f t="shared" si="5"/>
        <v>-1.7261791892430902E-2</v>
      </c>
      <c r="M54" t="s">
        <v>436</v>
      </c>
      <c r="N54">
        <v>7</v>
      </c>
      <c r="O54" s="67">
        <f t="shared" si="1"/>
        <v>5.5776892430278889E-3</v>
      </c>
      <c r="P54" s="67">
        <f t="shared" si="2"/>
        <v>-5.1889807025105705</v>
      </c>
      <c r="Q54" s="67">
        <f t="shared" si="3"/>
        <v>-2.8942521846672509E-2</v>
      </c>
    </row>
    <row r="55" spans="1:17" x14ac:dyDescent="0.25">
      <c r="B55" t="s">
        <v>433</v>
      </c>
      <c r="C55">
        <v>13</v>
      </c>
      <c r="E55" t="s">
        <v>447</v>
      </c>
      <c r="F55">
        <v>1</v>
      </c>
      <c r="G55" t="s">
        <v>429</v>
      </c>
      <c r="H55">
        <v>3</v>
      </c>
      <c r="I55" s="67">
        <f t="shared" si="0"/>
        <v>1.7793594306049821E-3</v>
      </c>
      <c r="J55" s="67">
        <f t="shared" si="4"/>
        <v>-6.3315018498936908</v>
      </c>
      <c r="K55" s="67">
        <f t="shared" si="5"/>
        <v>-1.1266017526501229E-2</v>
      </c>
      <c r="M55" t="s">
        <v>441</v>
      </c>
      <c r="N55">
        <v>13</v>
      </c>
      <c r="O55" s="67">
        <f t="shared" si="1"/>
        <v>1.0358565737051793E-2</v>
      </c>
      <c r="P55" s="67">
        <f t="shared" si="2"/>
        <v>-4.5699414941043477</v>
      </c>
      <c r="Q55" s="67">
        <f t="shared" si="3"/>
        <v>-4.7338039381160574E-2</v>
      </c>
    </row>
    <row r="56" spans="1:17" x14ac:dyDescent="0.25">
      <c r="B56" t="s">
        <v>434</v>
      </c>
      <c r="C56">
        <v>2</v>
      </c>
      <c r="D56" t="s">
        <v>450</v>
      </c>
      <c r="E56" t="s">
        <v>451</v>
      </c>
      <c r="F56">
        <v>18</v>
      </c>
      <c r="G56" t="s">
        <v>430</v>
      </c>
      <c r="H56">
        <v>1</v>
      </c>
      <c r="I56" s="67">
        <f t="shared" si="0"/>
        <v>5.9311981020166078E-4</v>
      </c>
      <c r="J56" s="67">
        <f t="shared" si="4"/>
        <v>-7.4301141385618008</v>
      </c>
      <c r="K56" s="67">
        <f t="shared" si="5"/>
        <v>-4.4069478876404512E-3</v>
      </c>
      <c r="M56" t="s">
        <v>442</v>
      </c>
      <c r="N56">
        <v>70</v>
      </c>
      <c r="O56" s="67">
        <f t="shared" si="1"/>
        <v>5.5776892430278883E-2</v>
      </c>
      <c r="P56" s="67">
        <f t="shared" si="2"/>
        <v>-2.8863956095165251</v>
      </c>
      <c r="Q56" s="67">
        <f t="shared" si="3"/>
        <v>-0.16099417742323247</v>
      </c>
    </row>
    <row r="57" spans="1:17" x14ac:dyDescent="0.25">
      <c r="A57" t="s">
        <v>435</v>
      </c>
      <c r="B57" t="s">
        <v>436</v>
      </c>
      <c r="C57">
        <v>2</v>
      </c>
      <c r="D57" t="s">
        <v>495</v>
      </c>
      <c r="E57" t="s">
        <v>496</v>
      </c>
      <c r="F57">
        <v>2</v>
      </c>
      <c r="G57" t="s">
        <v>431</v>
      </c>
      <c r="H57">
        <v>1</v>
      </c>
      <c r="I57" s="67">
        <f t="shared" si="0"/>
        <v>5.9311981020166078E-4</v>
      </c>
      <c r="J57" s="67">
        <f t="shared" si="4"/>
        <v>-7.4301141385618008</v>
      </c>
      <c r="K57" s="67">
        <f t="shared" si="5"/>
        <v>-4.4069478876404512E-3</v>
      </c>
      <c r="M57" t="s">
        <v>443</v>
      </c>
      <c r="N57">
        <v>103</v>
      </c>
      <c r="O57" s="67">
        <f t="shared" si="1"/>
        <v>8.2071713147410352E-2</v>
      </c>
      <c r="P57" s="67">
        <f t="shared" si="2"/>
        <v>-2.5001618633362486</v>
      </c>
      <c r="Q57" s="67">
        <f t="shared" si="3"/>
        <v>-0.20519256726982757</v>
      </c>
    </row>
    <row r="58" spans="1:17" x14ac:dyDescent="0.25">
      <c r="B58" t="s">
        <v>437</v>
      </c>
      <c r="C58">
        <v>1</v>
      </c>
      <c r="F58">
        <f>SUM(F3:F57)</f>
        <v>1255</v>
      </c>
      <c r="G58" t="s">
        <v>432</v>
      </c>
      <c r="H58">
        <v>6</v>
      </c>
      <c r="I58" s="67">
        <f t="shared" si="0"/>
        <v>3.5587188612099642E-3</v>
      </c>
      <c r="J58" s="67">
        <f t="shared" si="4"/>
        <v>-5.6383546693337454</v>
      </c>
      <c r="K58" s="67">
        <f t="shared" si="5"/>
        <v>-2.0065319107949269E-2</v>
      </c>
      <c r="M58" t="s">
        <v>445</v>
      </c>
      <c r="N58">
        <v>80</v>
      </c>
      <c r="O58" s="67">
        <f t="shared" si="1"/>
        <v>6.3745019920318724E-2</v>
      </c>
      <c r="P58" s="67">
        <f t="shared" si="2"/>
        <v>-2.7528642168920028</v>
      </c>
      <c r="Q58" s="67">
        <f t="shared" si="3"/>
        <v>-0.17548138434371333</v>
      </c>
    </row>
    <row r="59" spans="1:17" x14ac:dyDescent="0.25">
      <c r="B59" t="s">
        <v>438</v>
      </c>
      <c r="C59">
        <v>2</v>
      </c>
      <c r="G59" t="s">
        <v>433</v>
      </c>
      <c r="H59">
        <v>13</v>
      </c>
      <c r="I59" s="67">
        <f t="shared" si="0"/>
        <v>7.7105575326215899E-3</v>
      </c>
      <c r="J59" s="67">
        <f t="shared" si="4"/>
        <v>-4.8651647811002636</v>
      </c>
      <c r="K59" s="67">
        <f t="shared" si="5"/>
        <v>-3.7513132950357908E-2</v>
      </c>
      <c r="M59" t="s">
        <v>447</v>
      </c>
      <c r="N59">
        <v>1</v>
      </c>
      <c r="O59" s="67">
        <f t="shared" si="1"/>
        <v>7.9681274900398409E-4</v>
      </c>
      <c r="P59" s="67">
        <f t="shared" si="2"/>
        <v>-7.134890851565884</v>
      </c>
      <c r="Q59" s="67">
        <f t="shared" si="3"/>
        <v>-5.6851719932795889E-3</v>
      </c>
    </row>
    <row r="60" spans="1:17" x14ac:dyDescent="0.25">
      <c r="B60" t="s">
        <v>440</v>
      </c>
      <c r="C60">
        <v>4</v>
      </c>
      <c r="G60" t="s">
        <v>434</v>
      </c>
      <c r="H60">
        <v>2</v>
      </c>
      <c r="I60" s="67">
        <f t="shared" si="0"/>
        <v>1.1862396204033216E-3</v>
      </c>
      <c r="J60" s="67">
        <f t="shared" si="4"/>
        <v>-6.7369669580018554</v>
      </c>
      <c r="K60" s="67">
        <f t="shared" si="5"/>
        <v>-7.9916571269298409E-3</v>
      </c>
      <c r="M60" t="s">
        <v>451</v>
      </c>
      <c r="N60">
        <v>18</v>
      </c>
      <c r="O60" s="67">
        <f t="shared" si="1"/>
        <v>1.4342629482071713E-2</v>
      </c>
      <c r="P60" s="67">
        <f t="shared" si="2"/>
        <v>-4.2445190936697195</v>
      </c>
      <c r="Q60" s="67">
        <f t="shared" si="3"/>
        <v>-6.0877564690083624E-2</v>
      </c>
    </row>
    <row r="61" spans="1:17" x14ac:dyDescent="0.25">
      <c r="B61" t="s">
        <v>439</v>
      </c>
      <c r="C61">
        <v>1</v>
      </c>
      <c r="G61" t="s">
        <v>436</v>
      </c>
      <c r="H61">
        <v>2</v>
      </c>
      <c r="I61" s="67">
        <f t="shared" si="0"/>
        <v>1.1862396204033216E-3</v>
      </c>
      <c r="J61" s="67">
        <f t="shared" si="4"/>
        <v>-6.7369669580018554</v>
      </c>
      <c r="K61" s="67">
        <f t="shared" si="5"/>
        <v>-7.9916571269298409E-3</v>
      </c>
      <c r="M61" t="s">
        <v>496</v>
      </c>
      <c r="N61">
        <v>2</v>
      </c>
      <c r="O61" s="67">
        <f t="shared" si="1"/>
        <v>1.5936254980079682E-3</v>
      </c>
      <c r="P61" s="67">
        <f t="shared" si="2"/>
        <v>-6.4417436710059386</v>
      </c>
      <c r="Q61" s="67">
        <f t="shared" si="3"/>
        <v>-1.0265726965746517E-2</v>
      </c>
    </row>
    <row r="62" spans="1:17" x14ac:dyDescent="0.25">
      <c r="B62" t="s">
        <v>441</v>
      </c>
      <c r="C62">
        <v>4</v>
      </c>
      <c r="G62" t="s">
        <v>437</v>
      </c>
      <c r="H62">
        <v>1</v>
      </c>
      <c r="I62" s="67">
        <f t="shared" si="0"/>
        <v>5.9311981020166078E-4</v>
      </c>
      <c r="J62" s="67">
        <f t="shared" si="4"/>
        <v>-7.4301141385618008</v>
      </c>
      <c r="K62" s="67">
        <f t="shared" si="5"/>
        <v>-4.4069478876404512E-3</v>
      </c>
      <c r="M62" t="s">
        <v>525</v>
      </c>
      <c r="N62">
        <f>SUM(N7:N61)</f>
        <v>1255</v>
      </c>
    </row>
    <row r="63" spans="1:17" x14ac:dyDescent="0.25">
      <c r="B63" t="s">
        <v>442</v>
      </c>
      <c r="C63">
        <v>59</v>
      </c>
      <c r="G63" t="s">
        <v>438</v>
      </c>
      <c r="H63">
        <v>2</v>
      </c>
      <c r="I63" s="67">
        <f t="shared" si="0"/>
        <v>1.1862396204033216E-3</v>
      </c>
      <c r="J63" s="67">
        <f t="shared" si="4"/>
        <v>-6.7369669580018554</v>
      </c>
      <c r="K63" s="67">
        <f t="shared" si="5"/>
        <v>-7.9916571269298409E-3</v>
      </c>
    </row>
    <row r="64" spans="1:17" x14ac:dyDescent="0.25">
      <c r="B64" t="s">
        <v>443</v>
      </c>
      <c r="C64">
        <v>74</v>
      </c>
      <c r="G64" t="s">
        <v>440</v>
      </c>
      <c r="H64">
        <v>4</v>
      </c>
      <c r="I64" s="67">
        <f t="shared" si="0"/>
        <v>2.3724792408066431E-3</v>
      </c>
      <c r="J64" s="67">
        <f t="shared" si="4"/>
        <v>-6.04381977744191</v>
      </c>
      <c r="K64" s="67">
        <f t="shared" si="5"/>
        <v>-1.4338836957157557E-2</v>
      </c>
    </row>
    <row r="65" spans="1:11" x14ac:dyDescent="0.25">
      <c r="B65" t="s">
        <v>444</v>
      </c>
      <c r="C65">
        <v>3</v>
      </c>
      <c r="G65" t="s">
        <v>439</v>
      </c>
      <c r="H65">
        <v>1</v>
      </c>
      <c r="I65" s="67">
        <f t="shared" si="0"/>
        <v>5.9311981020166078E-4</v>
      </c>
      <c r="J65" s="67">
        <f t="shared" si="4"/>
        <v>-7.4301141385618008</v>
      </c>
      <c r="K65" s="67">
        <f t="shared" si="5"/>
        <v>-4.4069478876404512E-3</v>
      </c>
    </row>
    <row r="66" spans="1:11" x14ac:dyDescent="0.25">
      <c r="B66" t="s">
        <v>445</v>
      </c>
      <c r="C66">
        <v>26</v>
      </c>
      <c r="G66" t="s">
        <v>441</v>
      </c>
      <c r="H66">
        <v>4</v>
      </c>
      <c r="I66" s="67">
        <f t="shared" si="0"/>
        <v>2.3724792408066431E-3</v>
      </c>
      <c r="J66" s="67">
        <f t="shared" si="4"/>
        <v>-6.04381977744191</v>
      </c>
      <c r="K66" s="67">
        <f t="shared" si="5"/>
        <v>-1.4338836957157557E-2</v>
      </c>
    </row>
    <row r="67" spans="1:11" x14ac:dyDescent="0.25">
      <c r="B67" t="s">
        <v>446</v>
      </c>
      <c r="C67">
        <v>3</v>
      </c>
      <c r="G67" t="s">
        <v>442</v>
      </c>
      <c r="H67">
        <v>59</v>
      </c>
      <c r="I67" s="67">
        <f t="shared" si="0"/>
        <v>3.4994068801897982E-2</v>
      </c>
      <c r="J67" s="67">
        <f t="shared" si="4"/>
        <v>-3.3525766946560815</v>
      </c>
      <c r="K67" s="67">
        <f t="shared" si="5"/>
        <v>-0.11732029951643463</v>
      </c>
    </row>
    <row r="68" spans="1:11" x14ac:dyDescent="0.25">
      <c r="B68" t="s">
        <v>447</v>
      </c>
      <c r="C68">
        <v>5</v>
      </c>
      <c r="G68" t="s">
        <v>443</v>
      </c>
      <c r="H68">
        <v>74</v>
      </c>
      <c r="I68" s="67">
        <f t="shared" si="0"/>
        <v>4.3890865954922892E-2</v>
      </c>
      <c r="J68" s="67">
        <f t="shared" si="4"/>
        <v>-3.1260490453576311</v>
      </c>
      <c r="K68" s="67">
        <f t="shared" si="5"/>
        <v>-0.13720499961830646</v>
      </c>
    </row>
    <row r="69" spans="1:11" x14ac:dyDescent="0.25">
      <c r="A69" t="s">
        <v>448</v>
      </c>
      <c r="B69" t="s">
        <v>449</v>
      </c>
      <c r="C69">
        <v>2</v>
      </c>
      <c r="G69" t="s">
        <v>444</v>
      </c>
      <c r="H69">
        <v>3</v>
      </c>
      <c r="I69" s="67">
        <f t="shared" si="0"/>
        <v>1.7793594306049821E-3</v>
      </c>
      <c r="J69" s="67">
        <f t="shared" si="4"/>
        <v>-6.3315018498936908</v>
      </c>
      <c r="K69" s="67">
        <f t="shared" si="5"/>
        <v>-1.1266017526501229E-2</v>
      </c>
    </row>
    <row r="70" spans="1:11" x14ac:dyDescent="0.25">
      <c r="A70" t="s">
        <v>450</v>
      </c>
      <c r="B70" t="s">
        <v>451</v>
      </c>
      <c r="C70">
        <v>11</v>
      </c>
      <c r="G70" t="s">
        <v>445</v>
      </c>
      <c r="H70">
        <v>26</v>
      </c>
      <c r="I70" s="67">
        <f t="shared" si="0"/>
        <v>1.542111506524318E-2</v>
      </c>
      <c r="J70" s="67">
        <f t="shared" si="4"/>
        <v>-4.1720176005403191</v>
      </c>
      <c r="K70" s="67">
        <f t="shared" si="5"/>
        <v>-6.4337163472152015E-2</v>
      </c>
    </row>
    <row r="71" spans="1:11" x14ac:dyDescent="0.25">
      <c r="A71" t="s">
        <v>452</v>
      </c>
      <c r="B71" t="s">
        <v>453</v>
      </c>
      <c r="C71">
        <v>1</v>
      </c>
      <c r="G71" t="s">
        <v>446</v>
      </c>
      <c r="H71">
        <v>3</v>
      </c>
      <c r="I71" s="67">
        <f t="shared" si="0"/>
        <v>1.7793594306049821E-3</v>
      </c>
      <c r="J71" s="67">
        <f t="shared" si="4"/>
        <v>-6.3315018498936908</v>
      </c>
      <c r="K71" s="67">
        <f t="shared" si="5"/>
        <v>-1.1266017526501229E-2</v>
      </c>
    </row>
    <row r="72" spans="1:11" x14ac:dyDescent="0.25">
      <c r="A72" t="s">
        <v>454</v>
      </c>
      <c r="B72" t="s">
        <v>455</v>
      </c>
      <c r="C72">
        <v>1</v>
      </c>
      <c r="G72" t="s">
        <v>447</v>
      </c>
      <c r="H72">
        <v>5</v>
      </c>
      <c r="I72" s="67">
        <f>H72/1686</f>
        <v>2.9655990510083037E-3</v>
      </c>
      <c r="J72" s="67">
        <f t="shared" si="4"/>
        <v>-5.8206762261277003</v>
      </c>
      <c r="K72" s="67">
        <f t="shared" si="5"/>
        <v>-1.7261791892430902E-2</v>
      </c>
    </row>
    <row r="73" spans="1:11" x14ac:dyDescent="0.25">
      <c r="C73">
        <f>SUM(C3:C72)</f>
        <v>1686</v>
      </c>
      <c r="G73" t="s">
        <v>449</v>
      </c>
      <c r="H73">
        <v>2</v>
      </c>
      <c r="I73" s="67">
        <f>H73/1686</f>
        <v>1.1862396204033216E-3</v>
      </c>
      <c r="J73" s="67">
        <f t="shared" si="4"/>
        <v>-6.7369669580018554</v>
      </c>
      <c r="K73" s="67">
        <f t="shared" si="5"/>
        <v>-7.9916571269298409E-3</v>
      </c>
    </row>
    <row r="74" spans="1:11" x14ac:dyDescent="0.25">
      <c r="G74" t="s">
        <v>451</v>
      </c>
      <c r="H74">
        <v>11</v>
      </c>
      <c r="I74" s="67">
        <f>H74/1686</f>
        <v>6.5243179122182679E-3</v>
      </c>
      <c r="J74" s="67">
        <f>LN(I74)</f>
        <v>-5.0322188657634301</v>
      </c>
      <c r="K74" s="67">
        <f>I74*J74</f>
        <v>-3.2831795684103042E-2</v>
      </c>
    </row>
    <row r="75" spans="1:11" x14ac:dyDescent="0.25">
      <c r="G75" t="s">
        <v>453</v>
      </c>
      <c r="H75">
        <v>1</v>
      </c>
      <c r="I75" s="67">
        <f>H75/1686</f>
        <v>5.9311981020166078E-4</v>
      </c>
      <c r="J75" s="67">
        <f>LN(I75)</f>
        <v>-7.4301141385618008</v>
      </c>
      <c r="K75" s="67">
        <f>I75*J75</f>
        <v>-4.4069478876404512E-3</v>
      </c>
    </row>
    <row r="76" spans="1:11" x14ac:dyDescent="0.25">
      <c r="G76" t="s">
        <v>455</v>
      </c>
      <c r="H76">
        <v>1</v>
      </c>
      <c r="I76" s="67">
        <f>H76/1686</f>
        <v>5.9311981020166078E-4</v>
      </c>
      <c r="J76" s="67">
        <f>LN(I76)</f>
        <v>-7.4301141385618008</v>
      </c>
      <c r="K76" s="67">
        <f>I76*J76</f>
        <v>-4.4069478876404512E-3</v>
      </c>
    </row>
    <row r="77" spans="1:11" x14ac:dyDescent="0.25">
      <c r="G77" t="s">
        <v>523</v>
      </c>
      <c r="H77">
        <f>SUM(H7:H76)</f>
        <v>1686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>
      <selection activeCell="O7" sqref="O7"/>
    </sheetView>
  </sheetViews>
  <sheetFormatPr defaultRowHeight="16.5" x14ac:dyDescent="0.25"/>
  <sheetData>
    <row r="1" spans="1:15" ht="17.25" thickBot="1" x14ac:dyDescent="0.3">
      <c r="A1" s="10" t="s">
        <v>75</v>
      </c>
      <c r="B1" s="10" t="s">
        <v>76</v>
      </c>
      <c r="C1" s="10" t="s">
        <v>77</v>
      </c>
      <c r="D1" s="10" t="s">
        <v>318</v>
      </c>
      <c r="E1" s="10" t="s">
        <v>319</v>
      </c>
      <c r="F1" s="10" t="s">
        <v>78</v>
      </c>
      <c r="G1" s="10" t="s">
        <v>79</v>
      </c>
      <c r="H1" s="6" t="s">
        <v>268</v>
      </c>
    </row>
    <row r="2" spans="1:15" ht="17.25" thickBot="1" x14ac:dyDescent="0.3">
      <c r="A2" s="80" t="s">
        <v>717</v>
      </c>
      <c r="B2" s="81">
        <v>42812</v>
      </c>
      <c r="C2" s="82">
        <v>1</v>
      </c>
      <c r="D2" s="83" t="s">
        <v>702</v>
      </c>
      <c r="E2" s="83" t="s">
        <v>718</v>
      </c>
      <c r="F2" s="91" t="s">
        <v>299</v>
      </c>
      <c r="G2" s="80"/>
      <c r="H2" s="85" t="s">
        <v>270</v>
      </c>
      <c r="J2" t="s">
        <v>774</v>
      </c>
      <c r="K2" t="s">
        <v>784</v>
      </c>
    </row>
    <row r="3" spans="1:15" ht="17.25" thickBot="1" x14ac:dyDescent="0.3">
      <c r="A3" s="80" t="s">
        <v>701</v>
      </c>
      <c r="B3" s="86">
        <v>42812</v>
      </c>
      <c r="C3" s="87">
        <v>1</v>
      </c>
      <c r="D3" s="88" t="s">
        <v>702</v>
      </c>
      <c r="E3" s="88" t="s">
        <v>703</v>
      </c>
      <c r="F3" s="84" t="s">
        <v>299</v>
      </c>
      <c r="G3" s="80"/>
      <c r="H3" s="85" t="s">
        <v>270</v>
      </c>
      <c r="J3" t="s">
        <v>827</v>
      </c>
      <c r="K3">
        <v>25</v>
      </c>
      <c r="M3" t="s">
        <v>842</v>
      </c>
      <c r="N3">
        <v>353</v>
      </c>
      <c r="O3" s="76">
        <f>N3/589</f>
        <v>0.59932088285229201</v>
      </c>
    </row>
    <row r="4" spans="1:15" ht="17.25" thickBot="1" x14ac:dyDescent="0.3">
      <c r="A4" s="10" t="s">
        <v>150</v>
      </c>
      <c r="B4" s="4">
        <v>42894</v>
      </c>
      <c r="C4" s="2">
        <v>1</v>
      </c>
      <c r="D4" s="5" t="s">
        <v>0</v>
      </c>
      <c r="E4" s="5" t="s">
        <v>40</v>
      </c>
      <c r="F4" s="52" t="s">
        <v>299</v>
      </c>
      <c r="G4" s="10"/>
      <c r="H4" s="49" t="s">
        <v>279</v>
      </c>
      <c r="J4" t="s">
        <v>828</v>
      </c>
      <c r="K4">
        <v>11</v>
      </c>
      <c r="M4" t="s">
        <v>843</v>
      </c>
      <c r="N4">
        <v>80</v>
      </c>
      <c r="O4" s="76">
        <f>N4/589</f>
        <v>0.13582342954159593</v>
      </c>
    </row>
    <row r="5" spans="1:15" ht="17.25" thickBot="1" x14ac:dyDescent="0.3">
      <c r="A5" s="10" t="s">
        <v>140</v>
      </c>
      <c r="B5" s="4">
        <v>42912</v>
      </c>
      <c r="C5" s="2">
        <v>2</v>
      </c>
      <c r="D5" s="5" t="s">
        <v>0</v>
      </c>
      <c r="E5" s="5" t="s">
        <v>40</v>
      </c>
      <c r="F5" s="53" t="s">
        <v>299</v>
      </c>
      <c r="G5" s="10"/>
      <c r="H5" s="49" t="s">
        <v>276</v>
      </c>
      <c r="J5" t="s">
        <v>829</v>
      </c>
      <c r="K5">
        <v>2</v>
      </c>
      <c r="M5" t="s">
        <v>844</v>
      </c>
      <c r="N5">
        <v>33</v>
      </c>
      <c r="O5" s="76">
        <f>N5/589</f>
        <v>5.6027164685908321E-2</v>
      </c>
    </row>
    <row r="6" spans="1:15" ht="17.25" thickBot="1" x14ac:dyDescent="0.3">
      <c r="A6" s="10" t="s">
        <v>150</v>
      </c>
      <c r="B6" s="4">
        <v>42881</v>
      </c>
      <c r="C6" s="2">
        <v>1</v>
      </c>
      <c r="D6" s="5" t="s">
        <v>108</v>
      </c>
      <c r="E6" s="5" t="s">
        <v>35</v>
      </c>
      <c r="F6" s="52" t="s">
        <v>309</v>
      </c>
      <c r="G6" s="10" t="s">
        <v>326</v>
      </c>
      <c r="H6" s="49" t="s">
        <v>279</v>
      </c>
      <c r="J6" t="s">
        <v>830</v>
      </c>
      <c r="K6">
        <v>2</v>
      </c>
      <c r="M6" t="s">
        <v>846</v>
      </c>
      <c r="N6">
        <v>117</v>
      </c>
      <c r="O6" s="76">
        <f>N6/589</f>
        <v>0.19864176570458403</v>
      </c>
    </row>
    <row r="7" spans="1:15" ht="17.25" thickBot="1" x14ac:dyDescent="0.3">
      <c r="A7" s="10" t="s">
        <v>140</v>
      </c>
      <c r="B7" s="4">
        <v>42881</v>
      </c>
      <c r="C7" s="2">
        <v>1</v>
      </c>
      <c r="D7" s="5" t="s">
        <v>108</v>
      </c>
      <c r="E7" s="5" t="s">
        <v>35</v>
      </c>
      <c r="F7" s="53" t="s">
        <v>309</v>
      </c>
      <c r="G7" s="10" t="s">
        <v>326</v>
      </c>
      <c r="H7" s="49" t="s">
        <v>274</v>
      </c>
      <c r="J7" t="s">
        <v>831</v>
      </c>
      <c r="K7">
        <v>4</v>
      </c>
      <c r="M7" t="s">
        <v>845</v>
      </c>
      <c r="N7">
        <v>6</v>
      </c>
      <c r="O7" s="76">
        <f>N7/589</f>
        <v>1.0186757215619695E-2</v>
      </c>
    </row>
    <row r="8" spans="1:15" ht="17.25" thickBot="1" x14ac:dyDescent="0.3">
      <c r="A8" s="10" t="s">
        <v>150</v>
      </c>
      <c r="B8" s="4">
        <v>42894</v>
      </c>
      <c r="C8" s="2">
        <v>1</v>
      </c>
      <c r="D8" s="5" t="s">
        <v>108</v>
      </c>
      <c r="E8" s="5" t="s">
        <v>325</v>
      </c>
      <c r="F8" s="52" t="s">
        <v>309</v>
      </c>
      <c r="G8" s="10"/>
      <c r="H8" s="49" t="s">
        <v>279</v>
      </c>
      <c r="J8" t="s">
        <v>832</v>
      </c>
      <c r="K8">
        <v>8</v>
      </c>
      <c r="N8">
        <f>SUM(N3:N7)</f>
        <v>589</v>
      </c>
    </row>
    <row r="9" spans="1:15" ht="17.25" thickBot="1" x14ac:dyDescent="0.3">
      <c r="A9" s="80" t="s">
        <v>727</v>
      </c>
      <c r="B9" s="86">
        <v>42812</v>
      </c>
      <c r="C9" s="89">
        <v>2</v>
      </c>
      <c r="D9" s="90" t="s">
        <v>728</v>
      </c>
      <c r="E9" s="90" t="s">
        <v>729</v>
      </c>
      <c r="F9" s="91" t="s">
        <v>297</v>
      </c>
      <c r="G9" s="80"/>
      <c r="H9" s="85" t="s">
        <v>270</v>
      </c>
      <c r="J9" t="s">
        <v>833</v>
      </c>
      <c r="K9">
        <v>1</v>
      </c>
    </row>
    <row r="10" spans="1:15" ht="17.25" thickBot="1" x14ac:dyDescent="0.3">
      <c r="A10" s="10" t="s">
        <v>140</v>
      </c>
      <c r="B10" s="4">
        <v>42857</v>
      </c>
      <c r="C10" s="29">
        <v>1</v>
      </c>
      <c r="D10" s="13" t="s">
        <v>89</v>
      </c>
      <c r="E10" s="7" t="s">
        <v>135</v>
      </c>
      <c r="F10" s="53" t="s">
        <v>297</v>
      </c>
      <c r="G10" s="10"/>
      <c r="H10" s="49" t="s">
        <v>273</v>
      </c>
      <c r="J10" t="s">
        <v>834</v>
      </c>
      <c r="K10">
        <v>8</v>
      </c>
    </row>
    <row r="11" spans="1:15" ht="17.25" thickBot="1" x14ac:dyDescent="0.3">
      <c r="A11" s="10" t="s">
        <v>150</v>
      </c>
      <c r="B11" s="4">
        <v>42912</v>
      </c>
      <c r="C11" s="2">
        <v>4</v>
      </c>
      <c r="D11" s="5" t="s">
        <v>108</v>
      </c>
      <c r="E11" s="77" t="s">
        <v>48</v>
      </c>
      <c r="F11" s="52" t="s">
        <v>309</v>
      </c>
      <c r="G11" s="10"/>
      <c r="H11" s="49" t="s">
        <v>274</v>
      </c>
    </row>
    <row r="12" spans="1:15" ht="17.25" thickBot="1" x14ac:dyDescent="0.3">
      <c r="A12" s="10" t="s">
        <v>140</v>
      </c>
      <c r="B12" s="4">
        <v>42912</v>
      </c>
      <c r="C12" s="2">
        <v>4</v>
      </c>
      <c r="D12" s="5" t="s">
        <v>108</v>
      </c>
      <c r="E12" s="77" t="s">
        <v>48</v>
      </c>
      <c r="F12" s="53" t="s">
        <v>309</v>
      </c>
      <c r="G12" s="10"/>
      <c r="H12" s="49" t="s">
        <v>276</v>
      </c>
    </row>
    <row r="13" spans="1:15" ht="17.25" thickBot="1" x14ac:dyDescent="0.3">
      <c r="A13" s="10" t="s">
        <v>150</v>
      </c>
      <c r="B13" s="19">
        <v>42842</v>
      </c>
      <c r="C13" s="9">
        <v>1</v>
      </c>
      <c r="D13" s="13" t="s">
        <v>8</v>
      </c>
      <c r="E13" s="7" t="s">
        <v>161</v>
      </c>
      <c r="F13" s="54" t="s">
        <v>300</v>
      </c>
      <c r="G13" s="10"/>
      <c r="H13" s="49" t="s">
        <v>272</v>
      </c>
    </row>
    <row r="14" spans="1:15" ht="17.25" thickBot="1" x14ac:dyDescent="0.3">
      <c r="A14" s="80" t="s">
        <v>717</v>
      </c>
      <c r="B14" s="86">
        <v>42812</v>
      </c>
      <c r="C14" s="87">
        <v>1</v>
      </c>
      <c r="D14" s="88" t="s">
        <v>702</v>
      </c>
      <c r="E14" s="88" t="s">
        <v>721</v>
      </c>
      <c r="F14" s="91" t="s">
        <v>300</v>
      </c>
      <c r="G14" s="80"/>
      <c r="H14" s="85" t="s">
        <v>270</v>
      </c>
    </row>
    <row r="15" spans="1:15" ht="17.25" thickBot="1" x14ac:dyDescent="0.3">
      <c r="A15" s="10" t="s">
        <v>150</v>
      </c>
      <c r="B15" s="19">
        <v>42857</v>
      </c>
      <c r="C15" s="9">
        <v>1</v>
      </c>
      <c r="D15" s="13" t="s">
        <v>8</v>
      </c>
      <c r="E15" s="7" t="s">
        <v>166</v>
      </c>
      <c r="F15" s="52" t="s">
        <v>313</v>
      </c>
      <c r="G15" s="44" t="s">
        <v>125</v>
      </c>
      <c r="H15" s="49" t="s">
        <v>273</v>
      </c>
    </row>
    <row r="16" spans="1:15" ht="17.25" thickBot="1" x14ac:dyDescent="0.3">
      <c r="A16" s="10" t="s">
        <v>150</v>
      </c>
      <c r="B16" s="4">
        <v>42881</v>
      </c>
      <c r="C16" s="2">
        <v>2</v>
      </c>
      <c r="D16" s="5" t="s">
        <v>0</v>
      </c>
      <c r="E16" s="5" t="s">
        <v>33</v>
      </c>
      <c r="F16" s="52" t="s">
        <v>313</v>
      </c>
      <c r="G16" s="44" t="s">
        <v>125</v>
      </c>
      <c r="H16" s="49" t="s">
        <v>280</v>
      </c>
    </row>
    <row r="17" spans="1:10" ht="17.25" thickBot="1" x14ac:dyDescent="0.3">
      <c r="A17" s="10" t="s">
        <v>150</v>
      </c>
      <c r="B17" s="4">
        <v>42912</v>
      </c>
      <c r="C17" s="2">
        <v>1</v>
      </c>
      <c r="D17" s="5" t="s">
        <v>0</v>
      </c>
      <c r="E17" s="5" t="s">
        <v>33</v>
      </c>
      <c r="F17" s="52" t="s">
        <v>313</v>
      </c>
      <c r="G17" s="44" t="s">
        <v>125</v>
      </c>
      <c r="H17" s="49" t="s">
        <v>274</v>
      </c>
    </row>
    <row r="18" spans="1:10" ht="17.25" thickBot="1" x14ac:dyDescent="0.3">
      <c r="A18" s="10" t="s">
        <v>140</v>
      </c>
      <c r="B18" s="4">
        <v>42867</v>
      </c>
      <c r="C18" s="9">
        <v>1</v>
      </c>
      <c r="D18" s="5" t="s">
        <v>0</v>
      </c>
      <c r="E18" s="7" t="s">
        <v>6</v>
      </c>
      <c r="F18" s="53" t="s">
        <v>313</v>
      </c>
      <c r="G18" s="44" t="s">
        <v>125</v>
      </c>
      <c r="H18" s="49" t="s">
        <v>277</v>
      </c>
    </row>
    <row r="19" spans="1:10" ht="17.25" thickBot="1" x14ac:dyDescent="0.3">
      <c r="A19" s="10" t="s">
        <v>140</v>
      </c>
      <c r="B19" s="4">
        <v>42881</v>
      </c>
      <c r="C19" s="2">
        <v>1</v>
      </c>
      <c r="D19" s="5" t="s">
        <v>0</v>
      </c>
      <c r="E19" s="5" t="s">
        <v>33</v>
      </c>
      <c r="F19" s="53" t="s">
        <v>313</v>
      </c>
      <c r="G19" s="44" t="s">
        <v>125</v>
      </c>
      <c r="H19" s="49" t="s">
        <v>274</v>
      </c>
    </row>
    <row r="20" spans="1:10" ht="17.25" thickBot="1" x14ac:dyDescent="0.3">
      <c r="A20" s="10" t="s">
        <v>140</v>
      </c>
      <c r="B20" s="4">
        <v>42912</v>
      </c>
      <c r="C20" s="2">
        <v>4</v>
      </c>
      <c r="D20" s="5" t="s">
        <v>0</v>
      </c>
      <c r="E20" s="5" t="s">
        <v>33</v>
      </c>
      <c r="F20" s="53" t="s">
        <v>313</v>
      </c>
      <c r="G20" s="44" t="s">
        <v>125</v>
      </c>
      <c r="H20" s="49" t="s">
        <v>276</v>
      </c>
    </row>
    <row r="21" spans="1:10" ht="17.25" thickBot="1" x14ac:dyDescent="0.3">
      <c r="A21" s="80" t="s">
        <v>727</v>
      </c>
      <c r="B21" s="86">
        <v>42812</v>
      </c>
      <c r="C21" s="87">
        <v>1</v>
      </c>
      <c r="D21" s="88" t="s">
        <v>715</v>
      </c>
      <c r="E21" s="88" t="s">
        <v>731</v>
      </c>
      <c r="F21" s="91" t="s">
        <v>307</v>
      </c>
      <c r="G21" s="80"/>
      <c r="H21" s="85" t="s">
        <v>270</v>
      </c>
    </row>
    <row r="22" spans="1:10" ht="17.25" thickBot="1" x14ac:dyDescent="0.3">
      <c r="A22" s="10" t="s">
        <v>150</v>
      </c>
      <c r="B22" s="4">
        <v>42881</v>
      </c>
      <c r="C22" s="2">
        <v>1</v>
      </c>
      <c r="D22" s="5" t="s">
        <v>108</v>
      </c>
      <c r="E22" s="5" t="s">
        <v>32</v>
      </c>
      <c r="F22" s="52" t="s">
        <v>309</v>
      </c>
      <c r="G22" s="6" t="s">
        <v>334</v>
      </c>
      <c r="H22" s="49" t="s">
        <v>279</v>
      </c>
    </row>
    <row r="23" spans="1:10" ht="17.25" thickBot="1" x14ac:dyDescent="0.3">
      <c r="A23" s="10" t="s">
        <v>150</v>
      </c>
      <c r="B23" s="4">
        <v>42867</v>
      </c>
      <c r="C23" s="2">
        <v>1</v>
      </c>
      <c r="D23" s="5" t="s">
        <v>108</v>
      </c>
      <c r="E23" s="5" t="s">
        <v>32</v>
      </c>
      <c r="F23" s="52" t="s">
        <v>309</v>
      </c>
      <c r="G23" s="6" t="s">
        <v>322</v>
      </c>
      <c r="H23" s="49" t="s">
        <v>280</v>
      </c>
    </row>
    <row r="24" spans="1:10" ht="17.25" thickBot="1" x14ac:dyDescent="0.3">
      <c r="A24" s="10" t="s">
        <v>150</v>
      </c>
      <c r="B24" s="4">
        <v>42894</v>
      </c>
      <c r="C24" s="7">
        <v>1</v>
      </c>
      <c r="D24" s="5" t="s">
        <v>108</v>
      </c>
      <c r="E24" s="5" t="s">
        <v>32</v>
      </c>
      <c r="F24" s="52" t="s">
        <v>309</v>
      </c>
      <c r="G24" s="6" t="s">
        <v>322</v>
      </c>
      <c r="H24" s="49" t="s">
        <v>279</v>
      </c>
    </row>
    <row r="25" spans="1:10" ht="17.25" thickBot="1" x14ac:dyDescent="0.3">
      <c r="A25" s="10" t="s">
        <v>140</v>
      </c>
      <c r="B25" s="4">
        <v>42867</v>
      </c>
      <c r="C25" s="2">
        <v>1</v>
      </c>
      <c r="D25" s="5" t="s">
        <v>108</v>
      </c>
      <c r="E25" s="5" t="s">
        <v>32</v>
      </c>
      <c r="F25" s="53" t="s">
        <v>309</v>
      </c>
      <c r="G25" s="6" t="s">
        <v>322</v>
      </c>
      <c r="H25" s="49" t="s">
        <v>277</v>
      </c>
    </row>
    <row r="26" spans="1:10" ht="17.25" thickBot="1" x14ac:dyDescent="0.3">
      <c r="A26" s="80" t="s">
        <v>701</v>
      </c>
      <c r="B26" s="86">
        <v>42812</v>
      </c>
      <c r="C26" s="87">
        <v>4</v>
      </c>
      <c r="D26" s="88" t="s">
        <v>702</v>
      </c>
      <c r="E26" s="88" t="s">
        <v>704</v>
      </c>
      <c r="F26" s="84" t="s">
        <v>299</v>
      </c>
      <c r="G26" s="80"/>
      <c r="H26" s="85" t="s">
        <v>270</v>
      </c>
    </row>
    <row r="27" spans="1:10" ht="17.25" thickBot="1" x14ac:dyDescent="0.3">
      <c r="A27" s="10" t="s">
        <v>140</v>
      </c>
      <c r="B27" s="4">
        <v>42894</v>
      </c>
      <c r="C27" s="2">
        <v>1</v>
      </c>
      <c r="D27" s="5" t="s">
        <v>117</v>
      </c>
      <c r="E27" s="5" t="s">
        <v>63</v>
      </c>
      <c r="F27" s="54" t="s">
        <v>311</v>
      </c>
      <c r="G27" s="44" t="s">
        <v>133</v>
      </c>
      <c r="H27" s="49" t="s">
        <v>275</v>
      </c>
    </row>
    <row r="28" spans="1:10" ht="17.25" thickBot="1" x14ac:dyDescent="0.3">
      <c r="A28" s="10" t="s">
        <v>150</v>
      </c>
      <c r="B28" s="4">
        <v>42857</v>
      </c>
      <c r="C28" s="2">
        <v>2</v>
      </c>
      <c r="D28" s="5" t="s">
        <v>117</v>
      </c>
      <c r="E28" s="5" t="s">
        <v>28</v>
      </c>
      <c r="F28" s="54" t="s">
        <v>311</v>
      </c>
      <c r="G28" s="44" t="s">
        <v>133</v>
      </c>
      <c r="H28" s="49" t="s">
        <v>273</v>
      </c>
    </row>
    <row r="29" spans="1:10" ht="17.25" thickBot="1" x14ac:dyDescent="0.3">
      <c r="A29" s="10" t="s">
        <v>140</v>
      </c>
      <c r="B29" s="4">
        <v>42857</v>
      </c>
      <c r="C29" s="2">
        <v>1</v>
      </c>
      <c r="D29" s="5" t="s">
        <v>117</v>
      </c>
      <c r="E29" s="5" t="s">
        <v>28</v>
      </c>
      <c r="F29" s="54" t="s">
        <v>311</v>
      </c>
      <c r="G29" s="44" t="s">
        <v>124</v>
      </c>
      <c r="H29" s="49" t="s">
        <v>273</v>
      </c>
    </row>
    <row r="30" spans="1:10" ht="17.25" thickBot="1" x14ac:dyDescent="0.3">
      <c r="A30" s="10" t="s">
        <v>150</v>
      </c>
      <c r="B30" s="4">
        <v>42867</v>
      </c>
      <c r="C30" s="2">
        <v>1</v>
      </c>
      <c r="D30" s="5" t="s">
        <v>117</v>
      </c>
      <c r="E30" s="5" t="s">
        <v>28</v>
      </c>
      <c r="F30" s="54" t="s">
        <v>311</v>
      </c>
      <c r="G30" s="10"/>
      <c r="H30" s="49" t="s">
        <v>280</v>
      </c>
    </row>
    <row r="31" spans="1:10" ht="17.25" thickBot="1" x14ac:dyDescent="0.3">
      <c r="A31" s="80" t="s">
        <v>701</v>
      </c>
      <c r="B31" s="86">
        <v>42812</v>
      </c>
      <c r="C31" s="89">
        <v>3</v>
      </c>
      <c r="D31" s="90" t="s">
        <v>709</v>
      </c>
      <c r="E31" s="90" t="s">
        <v>710</v>
      </c>
      <c r="F31" s="84" t="s">
        <v>297</v>
      </c>
      <c r="G31" s="80" t="s">
        <v>711</v>
      </c>
      <c r="H31" s="85" t="s">
        <v>270</v>
      </c>
    </row>
    <row r="32" spans="1:10" ht="17.25" thickBot="1" x14ac:dyDescent="0.3">
      <c r="A32" s="10" t="s">
        <v>150</v>
      </c>
      <c r="B32" s="19">
        <v>42842</v>
      </c>
      <c r="C32" s="29">
        <v>2</v>
      </c>
      <c r="D32" s="13" t="s">
        <v>89</v>
      </c>
      <c r="E32" s="7" t="s">
        <v>180</v>
      </c>
      <c r="F32" s="52" t="s">
        <v>297</v>
      </c>
      <c r="G32" s="10"/>
      <c r="H32" s="49" t="s">
        <v>272</v>
      </c>
      <c r="J32" t="s">
        <v>1165</v>
      </c>
    </row>
    <row r="33" spans="1:25" ht="17.25" thickBot="1" x14ac:dyDescent="0.3">
      <c r="A33" s="10" t="s">
        <v>150</v>
      </c>
      <c r="B33" s="4">
        <v>42881</v>
      </c>
      <c r="C33" s="29">
        <v>1</v>
      </c>
      <c r="D33" s="13" t="s">
        <v>89</v>
      </c>
      <c r="E33" s="7" t="s">
        <v>180</v>
      </c>
      <c r="F33" s="52" t="s">
        <v>297</v>
      </c>
      <c r="G33" s="10"/>
      <c r="H33" s="49" t="s">
        <v>279</v>
      </c>
      <c r="J33" t="s">
        <v>419</v>
      </c>
      <c r="K33">
        <v>1</v>
      </c>
      <c r="V33" s="68">
        <f>SUM(Y37:Y103)</f>
        <v>0.10886730020424561</v>
      </c>
      <c r="W33" s="67" t="s">
        <v>515</v>
      </c>
      <c r="X33" s="67"/>
      <c r="Y33" s="67"/>
    </row>
    <row r="34" spans="1:25" ht="17.25" thickBot="1" x14ac:dyDescent="0.3">
      <c r="A34" s="10" t="s">
        <v>150</v>
      </c>
      <c r="B34" s="4">
        <v>42894</v>
      </c>
      <c r="C34" s="2">
        <v>1</v>
      </c>
      <c r="D34" s="5" t="s">
        <v>0</v>
      </c>
      <c r="E34" s="5" t="s">
        <v>37</v>
      </c>
      <c r="F34" s="52" t="s">
        <v>297</v>
      </c>
      <c r="G34" s="10" t="s">
        <v>328</v>
      </c>
      <c r="H34" s="49" t="s">
        <v>279</v>
      </c>
      <c r="J34" t="s">
        <v>535</v>
      </c>
      <c r="K34">
        <v>3</v>
      </c>
      <c r="M34" s="67" t="s">
        <v>683</v>
      </c>
      <c r="N34" s="67"/>
      <c r="O34" s="67"/>
      <c r="P34" s="67"/>
      <c r="Q34" s="67"/>
      <c r="V34" s="68">
        <f>1-V33</f>
        <v>0.89113269979575438</v>
      </c>
      <c r="W34" s="67" t="s">
        <v>516</v>
      </c>
      <c r="X34" s="67"/>
      <c r="Y34" s="67"/>
    </row>
    <row r="35" spans="1:25" ht="17.25" thickBot="1" x14ac:dyDescent="0.3">
      <c r="A35" s="28" t="s">
        <v>140</v>
      </c>
      <c r="B35" s="19">
        <v>42825</v>
      </c>
      <c r="C35" s="9">
        <v>1</v>
      </c>
      <c r="D35" s="37" t="s">
        <v>8</v>
      </c>
      <c r="E35" s="36" t="s">
        <v>52</v>
      </c>
      <c r="F35" s="53" t="s">
        <v>297</v>
      </c>
      <c r="G35" s="10" t="s">
        <v>328</v>
      </c>
      <c r="H35" s="49" t="s">
        <v>271</v>
      </c>
      <c r="J35" t="s">
        <v>306</v>
      </c>
      <c r="K35">
        <v>1</v>
      </c>
      <c r="M35" s="67" t="s">
        <v>506</v>
      </c>
      <c r="N35" s="67" t="s">
        <v>507</v>
      </c>
      <c r="O35" s="67" t="s">
        <v>508</v>
      </c>
      <c r="P35" s="67" t="s">
        <v>509</v>
      </c>
      <c r="Q35" s="67" t="s">
        <v>510</v>
      </c>
      <c r="S35" s="67" t="s">
        <v>511</v>
      </c>
      <c r="T35" s="67"/>
      <c r="U35" s="67">
        <f>SUM(Q36:Q102)</f>
        <v>-2.9673192690643106</v>
      </c>
      <c r="V35" s="67" t="s">
        <v>513</v>
      </c>
      <c r="W35" s="67"/>
      <c r="X35" s="67"/>
      <c r="Y35" s="67"/>
    </row>
    <row r="36" spans="1:25" ht="17.25" thickBot="1" x14ac:dyDescent="0.3">
      <c r="A36" s="10" t="s">
        <v>140</v>
      </c>
      <c r="B36" s="19">
        <v>42842</v>
      </c>
      <c r="C36" s="9">
        <v>1</v>
      </c>
      <c r="D36" s="13" t="s">
        <v>8</v>
      </c>
      <c r="E36" s="7" t="s">
        <v>52</v>
      </c>
      <c r="F36" s="53" t="s">
        <v>297</v>
      </c>
      <c r="G36" s="10" t="s">
        <v>328</v>
      </c>
      <c r="H36" s="49" t="s">
        <v>272</v>
      </c>
      <c r="J36" t="s">
        <v>403</v>
      </c>
      <c r="K36">
        <v>3</v>
      </c>
      <c r="M36" t="s">
        <v>419</v>
      </c>
      <c r="N36">
        <v>1</v>
      </c>
      <c r="O36" s="67">
        <f>N36/659</f>
        <v>1.5174506828528073E-3</v>
      </c>
      <c r="P36" s="67">
        <f>LN(O36)</f>
        <v>-6.4907235345025072</v>
      </c>
      <c r="Q36" s="67">
        <f>O36*P36</f>
        <v>-9.8493528596396169E-3</v>
      </c>
      <c r="S36" s="67" t="s">
        <v>512</v>
      </c>
      <c r="T36" s="67"/>
      <c r="U36" s="67">
        <f>U35*(-1)</f>
        <v>2.9673192690643106</v>
      </c>
      <c r="V36" s="67" t="s">
        <v>506</v>
      </c>
      <c r="W36" s="67" t="s">
        <v>507</v>
      </c>
      <c r="X36" s="67" t="s">
        <v>508</v>
      </c>
      <c r="Y36" s="67" t="s">
        <v>514</v>
      </c>
    </row>
    <row r="37" spans="1:25" ht="17.25" thickBot="1" x14ac:dyDescent="0.3">
      <c r="A37" s="10" t="s">
        <v>140</v>
      </c>
      <c r="B37" s="4">
        <v>42857</v>
      </c>
      <c r="C37" s="9">
        <v>1</v>
      </c>
      <c r="D37" s="13" t="s">
        <v>8</v>
      </c>
      <c r="E37" s="7" t="s">
        <v>52</v>
      </c>
      <c r="F37" s="53" t="s">
        <v>297</v>
      </c>
      <c r="G37" s="10" t="s">
        <v>328</v>
      </c>
      <c r="H37" s="49" t="s">
        <v>273</v>
      </c>
      <c r="J37" t="s">
        <v>422</v>
      </c>
      <c r="K37">
        <v>1</v>
      </c>
      <c r="M37" t="s">
        <v>535</v>
      </c>
      <c r="N37">
        <v>3</v>
      </c>
      <c r="O37" s="67">
        <f t="shared" ref="O37:O100" si="0">N37/659</f>
        <v>4.552352048558422E-3</v>
      </c>
      <c r="P37" s="67">
        <f t="shared" ref="P37:P100" si="1">LN(O37)</f>
        <v>-5.3921112458343972</v>
      </c>
      <c r="Q37" s="67">
        <f t="shared" ref="Q37:Q100" si="2">O37*P37</f>
        <v>-2.4546788676029122E-2</v>
      </c>
      <c r="S37" t="s">
        <v>681</v>
      </c>
      <c r="T37">
        <f>U36/LOG(67)</f>
        <v>1.6249713673698061</v>
      </c>
      <c r="V37" t="s">
        <v>419</v>
      </c>
      <c r="W37">
        <v>1</v>
      </c>
      <c r="X37" s="68">
        <f>W37/659</f>
        <v>1.5174506828528073E-3</v>
      </c>
      <c r="Y37" s="74">
        <f>X37*X37</f>
        <v>2.3026565748904512E-6</v>
      </c>
    </row>
    <row r="38" spans="1:25" ht="17.25" thickBot="1" x14ac:dyDescent="0.3">
      <c r="A38" s="80" t="s">
        <v>701</v>
      </c>
      <c r="B38" s="86">
        <v>42812</v>
      </c>
      <c r="C38" s="87">
        <v>1</v>
      </c>
      <c r="D38" s="88" t="s">
        <v>702</v>
      </c>
      <c r="E38" s="88" t="s">
        <v>708</v>
      </c>
      <c r="F38" s="84" t="s">
        <v>297</v>
      </c>
      <c r="G38" s="80" t="s">
        <v>328</v>
      </c>
      <c r="H38" s="85" t="s">
        <v>270</v>
      </c>
      <c r="J38" t="s">
        <v>379</v>
      </c>
      <c r="K38">
        <v>2</v>
      </c>
      <c r="M38" t="s">
        <v>306</v>
      </c>
      <c r="N38">
        <v>1</v>
      </c>
      <c r="O38" s="67">
        <f t="shared" si="0"/>
        <v>1.5174506828528073E-3</v>
      </c>
      <c r="P38" s="67">
        <f t="shared" si="1"/>
        <v>-6.4907235345025072</v>
      </c>
      <c r="Q38" s="67">
        <f t="shared" si="2"/>
        <v>-9.8493528596396169E-3</v>
      </c>
      <c r="V38" t="s">
        <v>535</v>
      </c>
      <c r="W38">
        <v>3</v>
      </c>
      <c r="X38" s="68">
        <f t="shared" ref="X38:X101" si="3">W38/659</f>
        <v>4.552352048558422E-3</v>
      </c>
      <c r="Y38" s="74">
        <f t="shared" ref="Y38:Y101" si="4">X38*X38</f>
        <v>2.072390917401406E-5</v>
      </c>
    </row>
    <row r="39" spans="1:25" ht="17.25" thickBot="1" x14ac:dyDescent="0.3">
      <c r="A39" s="10" t="s">
        <v>140</v>
      </c>
      <c r="B39" s="4">
        <v>42857</v>
      </c>
      <c r="C39" s="29">
        <v>2</v>
      </c>
      <c r="D39" s="13" t="s">
        <v>89</v>
      </c>
      <c r="E39" s="7" t="s">
        <v>136</v>
      </c>
      <c r="F39" s="53" t="s">
        <v>297</v>
      </c>
      <c r="G39" s="10" t="s">
        <v>92</v>
      </c>
      <c r="H39" s="49" t="s">
        <v>273</v>
      </c>
      <c r="J39" t="s">
        <v>582</v>
      </c>
      <c r="K39">
        <v>3</v>
      </c>
      <c r="M39" t="s">
        <v>403</v>
      </c>
      <c r="N39">
        <v>3</v>
      </c>
      <c r="O39" s="67">
        <f t="shared" si="0"/>
        <v>4.552352048558422E-3</v>
      </c>
      <c r="P39" s="67">
        <f t="shared" si="1"/>
        <v>-5.3921112458343972</v>
      </c>
      <c r="Q39" s="67">
        <f t="shared" si="2"/>
        <v>-2.4546788676029122E-2</v>
      </c>
      <c r="V39" t="s">
        <v>306</v>
      </c>
      <c r="W39">
        <v>1</v>
      </c>
      <c r="X39" s="68">
        <f t="shared" si="3"/>
        <v>1.5174506828528073E-3</v>
      </c>
      <c r="Y39" s="74">
        <f t="shared" si="4"/>
        <v>2.3026565748904512E-6</v>
      </c>
    </row>
    <row r="40" spans="1:25" ht="17.25" thickBot="1" x14ac:dyDescent="0.3">
      <c r="A40" s="10" t="s">
        <v>140</v>
      </c>
      <c r="B40" s="4">
        <v>42867</v>
      </c>
      <c r="C40" s="29">
        <v>1</v>
      </c>
      <c r="D40" s="13" t="s">
        <v>89</v>
      </c>
      <c r="E40" s="7" t="s">
        <v>136</v>
      </c>
      <c r="F40" s="53" t="s">
        <v>297</v>
      </c>
      <c r="G40" s="10" t="s">
        <v>92</v>
      </c>
      <c r="H40" s="49" t="s">
        <v>277</v>
      </c>
      <c r="J40" t="s">
        <v>583</v>
      </c>
      <c r="K40">
        <v>2</v>
      </c>
      <c r="M40" t="s">
        <v>422</v>
      </c>
      <c r="N40">
        <v>1</v>
      </c>
      <c r="O40" s="67">
        <f t="shared" si="0"/>
        <v>1.5174506828528073E-3</v>
      </c>
      <c r="P40" s="67">
        <f t="shared" si="1"/>
        <v>-6.4907235345025072</v>
      </c>
      <c r="Q40" s="67">
        <f t="shared" si="2"/>
        <v>-9.8493528596396169E-3</v>
      </c>
      <c r="V40" t="s">
        <v>403</v>
      </c>
      <c r="W40">
        <v>3</v>
      </c>
      <c r="X40" s="68">
        <f t="shared" si="3"/>
        <v>4.552352048558422E-3</v>
      </c>
      <c r="Y40" s="74">
        <f t="shared" si="4"/>
        <v>2.072390917401406E-5</v>
      </c>
    </row>
    <row r="41" spans="1:25" ht="17.25" thickBot="1" x14ac:dyDescent="0.3">
      <c r="A41" s="10" t="s">
        <v>140</v>
      </c>
      <c r="B41" s="4">
        <v>42857</v>
      </c>
      <c r="C41" s="29">
        <v>1</v>
      </c>
      <c r="D41" s="13" t="s">
        <v>89</v>
      </c>
      <c r="E41" s="7" t="s">
        <v>136</v>
      </c>
      <c r="F41" s="53" t="s">
        <v>297</v>
      </c>
      <c r="G41" s="10" t="s">
        <v>137</v>
      </c>
      <c r="H41" s="49" t="s">
        <v>273</v>
      </c>
      <c r="J41" t="s">
        <v>425</v>
      </c>
      <c r="K41">
        <v>3</v>
      </c>
      <c r="M41" t="s">
        <v>379</v>
      </c>
      <c r="N41">
        <v>2</v>
      </c>
      <c r="O41" s="67">
        <f t="shared" si="0"/>
        <v>3.0349013657056147E-3</v>
      </c>
      <c r="P41" s="67">
        <f t="shared" si="1"/>
        <v>-5.7975763539425618</v>
      </c>
      <c r="Q41" s="67">
        <f t="shared" si="2"/>
        <v>-1.7595072394362858E-2</v>
      </c>
      <c r="V41" t="s">
        <v>422</v>
      </c>
      <c r="W41">
        <v>1</v>
      </c>
      <c r="X41" s="68">
        <f t="shared" si="3"/>
        <v>1.5174506828528073E-3</v>
      </c>
      <c r="Y41" s="74">
        <f t="shared" si="4"/>
        <v>2.3026565748904512E-6</v>
      </c>
    </row>
    <row r="42" spans="1:25" ht="17.25" thickBot="1" x14ac:dyDescent="0.3">
      <c r="A42" s="10" t="s">
        <v>140</v>
      </c>
      <c r="B42" s="4">
        <v>42867</v>
      </c>
      <c r="C42" s="29">
        <v>1</v>
      </c>
      <c r="D42" s="13" t="s">
        <v>89</v>
      </c>
      <c r="E42" s="7" t="s">
        <v>136</v>
      </c>
      <c r="F42" s="53" t="s">
        <v>297</v>
      </c>
      <c r="G42" s="10" t="s">
        <v>137</v>
      </c>
      <c r="H42" s="49" t="s">
        <v>277</v>
      </c>
      <c r="J42" t="s">
        <v>690</v>
      </c>
      <c r="K42">
        <v>39</v>
      </c>
      <c r="M42" t="s">
        <v>582</v>
      </c>
      <c r="N42">
        <v>3</v>
      </c>
      <c r="O42" s="67">
        <f t="shared" si="0"/>
        <v>4.552352048558422E-3</v>
      </c>
      <c r="P42" s="67">
        <f t="shared" si="1"/>
        <v>-5.3921112458343972</v>
      </c>
      <c r="Q42" s="67">
        <f t="shared" si="2"/>
        <v>-2.4546788676029122E-2</v>
      </c>
      <c r="V42" t="s">
        <v>379</v>
      </c>
      <c r="W42">
        <v>2</v>
      </c>
      <c r="X42" s="68">
        <f t="shared" si="3"/>
        <v>3.0349013657056147E-3</v>
      </c>
      <c r="Y42" s="74">
        <f t="shared" si="4"/>
        <v>9.2106262995618049E-6</v>
      </c>
    </row>
    <row r="43" spans="1:25" ht="17.25" thickBot="1" x14ac:dyDescent="0.3">
      <c r="A43" s="10" t="s">
        <v>150</v>
      </c>
      <c r="B43" s="19">
        <v>42857</v>
      </c>
      <c r="C43" s="29">
        <v>1</v>
      </c>
      <c r="D43" s="13" t="s">
        <v>89</v>
      </c>
      <c r="E43" s="7" t="s">
        <v>136</v>
      </c>
      <c r="F43" s="52" t="s">
        <v>297</v>
      </c>
      <c r="G43" s="10" t="s">
        <v>138</v>
      </c>
      <c r="H43" s="49" t="s">
        <v>273</v>
      </c>
      <c r="J43" t="s">
        <v>441</v>
      </c>
      <c r="K43">
        <v>12</v>
      </c>
      <c r="M43" t="s">
        <v>583</v>
      </c>
      <c r="N43">
        <v>2</v>
      </c>
      <c r="O43" s="67">
        <f t="shared" si="0"/>
        <v>3.0349013657056147E-3</v>
      </c>
      <c r="P43" s="67">
        <f t="shared" si="1"/>
        <v>-5.7975763539425618</v>
      </c>
      <c r="Q43" s="67">
        <f t="shared" si="2"/>
        <v>-1.7595072394362858E-2</v>
      </c>
      <c r="V43" t="s">
        <v>582</v>
      </c>
      <c r="W43">
        <v>3</v>
      </c>
      <c r="X43" s="68">
        <f t="shared" si="3"/>
        <v>4.552352048558422E-3</v>
      </c>
      <c r="Y43" s="74">
        <f t="shared" si="4"/>
        <v>2.072390917401406E-5</v>
      </c>
    </row>
    <row r="44" spans="1:25" ht="17.25" thickBot="1" x14ac:dyDescent="0.3">
      <c r="A44" s="10" t="s">
        <v>140</v>
      </c>
      <c r="B44" s="4">
        <v>42857</v>
      </c>
      <c r="C44" s="29">
        <v>4</v>
      </c>
      <c r="D44" s="13" t="s">
        <v>89</v>
      </c>
      <c r="E44" s="7" t="s">
        <v>136</v>
      </c>
      <c r="F44" s="53" t="s">
        <v>297</v>
      </c>
      <c r="G44" s="10" t="s">
        <v>138</v>
      </c>
      <c r="H44" s="49" t="s">
        <v>273</v>
      </c>
      <c r="J44" t="s">
        <v>497</v>
      </c>
      <c r="K44">
        <v>1</v>
      </c>
      <c r="M44" t="s">
        <v>425</v>
      </c>
      <c r="N44">
        <v>3</v>
      </c>
      <c r="O44" s="67">
        <f t="shared" si="0"/>
        <v>4.552352048558422E-3</v>
      </c>
      <c r="P44" s="67">
        <f t="shared" si="1"/>
        <v>-5.3921112458343972</v>
      </c>
      <c r="Q44" s="67">
        <f t="shared" si="2"/>
        <v>-2.4546788676029122E-2</v>
      </c>
      <c r="V44" t="s">
        <v>583</v>
      </c>
      <c r="W44">
        <v>2</v>
      </c>
      <c r="X44" s="68">
        <f t="shared" si="3"/>
        <v>3.0349013657056147E-3</v>
      </c>
      <c r="Y44" s="74">
        <f t="shared" si="4"/>
        <v>9.2106262995618049E-6</v>
      </c>
    </row>
    <row r="45" spans="1:25" ht="17.25" thickBot="1" x14ac:dyDescent="0.3">
      <c r="A45" s="10" t="s">
        <v>140</v>
      </c>
      <c r="B45" s="4">
        <v>42867</v>
      </c>
      <c r="C45" s="29">
        <v>1</v>
      </c>
      <c r="D45" s="13" t="s">
        <v>89</v>
      </c>
      <c r="E45" s="7" t="s">
        <v>136</v>
      </c>
      <c r="F45" s="53" t="s">
        <v>297</v>
      </c>
      <c r="G45" s="10" t="s">
        <v>138</v>
      </c>
      <c r="H45" s="49" t="s">
        <v>277</v>
      </c>
      <c r="J45" t="s">
        <v>691</v>
      </c>
      <c r="K45">
        <v>174</v>
      </c>
      <c r="M45" t="s">
        <v>690</v>
      </c>
      <c r="N45">
        <v>39</v>
      </c>
      <c r="O45" s="67">
        <f t="shared" si="0"/>
        <v>5.9180576631259481E-2</v>
      </c>
      <c r="P45" s="67">
        <f t="shared" si="1"/>
        <v>-2.8271618883728609</v>
      </c>
      <c r="Q45" s="67">
        <f t="shared" si="2"/>
        <v>-0.16731307078382635</v>
      </c>
      <c r="V45" t="s">
        <v>425</v>
      </c>
      <c r="W45">
        <v>3</v>
      </c>
      <c r="X45" s="68">
        <f t="shared" si="3"/>
        <v>4.552352048558422E-3</v>
      </c>
      <c r="Y45" s="74">
        <f t="shared" si="4"/>
        <v>2.072390917401406E-5</v>
      </c>
    </row>
    <row r="46" spans="1:25" ht="17.25" thickBot="1" x14ac:dyDescent="0.3">
      <c r="A46" s="10" t="s">
        <v>140</v>
      </c>
      <c r="B46" s="4">
        <v>42881</v>
      </c>
      <c r="C46" s="29">
        <v>2</v>
      </c>
      <c r="D46" s="13" t="s">
        <v>89</v>
      </c>
      <c r="E46" s="7" t="s">
        <v>136</v>
      </c>
      <c r="F46" s="53" t="s">
        <v>297</v>
      </c>
      <c r="G46" s="10" t="s">
        <v>138</v>
      </c>
      <c r="H46" s="49" t="s">
        <v>274</v>
      </c>
      <c r="J46" t="s">
        <v>695</v>
      </c>
      <c r="K46">
        <v>17</v>
      </c>
      <c r="M46" t="s">
        <v>441</v>
      </c>
      <c r="N46">
        <v>12</v>
      </c>
      <c r="O46" s="67">
        <f t="shared" si="0"/>
        <v>1.8209408194233688E-2</v>
      </c>
      <c r="P46" s="67">
        <f t="shared" si="1"/>
        <v>-4.0058168847145073</v>
      </c>
      <c r="Q46" s="67">
        <f t="shared" si="2"/>
        <v>-7.294355480512002E-2</v>
      </c>
      <c r="V46" t="s">
        <v>690</v>
      </c>
      <c r="W46">
        <v>39</v>
      </c>
      <c r="X46" s="68">
        <f t="shared" si="3"/>
        <v>5.9180576631259481E-2</v>
      </c>
      <c r="Y46" s="74">
        <f t="shared" si="4"/>
        <v>3.5023406504083756E-3</v>
      </c>
    </row>
    <row r="47" spans="1:25" ht="17.25" thickBot="1" x14ac:dyDescent="0.3">
      <c r="A47" s="10" t="s">
        <v>140</v>
      </c>
      <c r="B47" s="4">
        <v>42894</v>
      </c>
      <c r="C47" s="29">
        <v>1</v>
      </c>
      <c r="D47" s="13" t="s">
        <v>89</v>
      </c>
      <c r="E47" s="7" t="s">
        <v>136</v>
      </c>
      <c r="F47" s="53" t="s">
        <v>297</v>
      </c>
      <c r="G47" s="10" t="s">
        <v>139</v>
      </c>
      <c r="H47" s="49" t="s">
        <v>275</v>
      </c>
      <c r="J47" t="s">
        <v>386</v>
      </c>
      <c r="K47">
        <v>8</v>
      </c>
      <c r="M47" t="s">
        <v>497</v>
      </c>
      <c r="N47">
        <v>1</v>
      </c>
      <c r="O47" s="67">
        <f t="shared" si="0"/>
        <v>1.5174506828528073E-3</v>
      </c>
      <c r="P47" s="67">
        <f t="shared" si="1"/>
        <v>-6.4907235345025072</v>
      </c>
      <c r="Q47" s="67">
        <f t="shared" si="2"/>
        <v>-9.8493528596396169E-3</v>
      </c>
      <c r="V47" t="s">
        <v>441</v>
      </c>
      <c r="W47">
        <v>12</v>
      </c>
      <c r="X47" s="68">
        <f t="shared" si="3"/>
        <v>1.8209408194233688E-2</v>
      </c>
      <c r="Y47" s="74">
        <f t="shared" si="4"/>
        <v>3.3158254678422496E-4</v>
      </c>
    </row>
    <row r="48" spans="1:25" ht="17.25" thickBot="1" x14ac:dyDescent="0.3">
      <c r="A48" s="10" t="s">
        <v>140</v>
      </c>
      <c r="B48" s="4">
        <v>42867</v>
      </c>
      <c r="C48" s="29">
        <v>1</v>
      </c>
      <c r="D48" s="13" t="s">
        <v>89</v>
      </c>
      <c r="E48" s="7" t="s">
        <v>136</v>
      </c>
      <c r="F48" s="53" t="s">
        <v>297</v>
      </c>
      <c r="G48" s="10"/>
      <c r="H48" s="49" t="s">
        <v>277</v>
      </c>
      <c r="J48" t="s">
        <v>404</v>
      </c>
      <c r="K48">
        <v>1</v>
      </c>
      <c r="M48" t="s">
        <v>691</v>
      </c>
      <c r="N48">
        <v>174</v>
      </c>
      <c r="O48" s="67">
        <f t="shared" si="0"/>
        <v>0.26403641881638845</v>
      </c>
      <c r="P48" s="67">
        <f t="shared" si="1"/>
        <v>-1.3316682352879783</v>
      </c>
      <c r="Q48" s="67">
        <f t="shared" si="2"/>
        <v>-0.35160891189697757</v>
      </c>
      <c r="V48" t="s">
        <v>497</v>
      </c>
      <c r="W48">
        <v>1</v>
      </c>
      <c r="X48" s="68">
        <f t="shared" si="3"/>
        <v>1.5174506828528073E-3</v>
      </c>
      <c r="Y48" s="74">
        <f t="shared" si="4"/>
        <v>2.3026565748904512E-6</v>
      </c>
    </row>
    <row r="49" spans="1:25" ht="17.25" thickBot="1" x14ac:dyDescent="0.3">
      <c r="A49" s="10" t="s">
        <v>150</v>
      </c>
      <c r="B49" s="4">
        <v>42867</v>
      </c>
      <c r="C49" s="2">
        <v>1</v>
      </c>
      <c r="D49" s="5" t="s">
        <v>115</v>
      </c>
      <c r="E49" s="5" t="s">
        <v>25</v>
      </c>
      <c r="F49" s="52" t="s">
        <v>307</v>
      </c>
      <c r="G49" s="44" t="s">
        <v>86</v>
      </c>
      <c r="H49" s="49" t="s">
        <v>280</v>
      </c>
      <c r="J49" t="s">
        <v>395</v>
      </c>
      <c r="K49">
        <v>4</v>
      </c>
      <c r="M49" t="s">
        <v>695</v>
      </c>
      <c r="N49">
        <v>17</v>
      </c>
      <c r="O49" s="67">
        <f t="shared" si="0"/>
        <v>2.5796661608497723E-2</v>
      </c>
      <c r="P49" s="67">
        <f t="shared" si="1"/>
        <v>-3.657510190446291</v>
      </c>
      <c r="Q49" s="67">
        <f t="shared" si="2"/>
        <v>-9.4351552712575032E-2</v>
      </c>
      <c r="V49" t="s">
        <v>691</v>
      </c>
      <c r="W49">
        <v>174</v>
      </c>
      <c r="X49" s="68">
        <f t="shared" si="3"/>
        <v>0.26403641881638845</v>
      </c>
      <c r="Y49" s="74">
        <f t="shared" si="4"/>
        <v>6.9715230461383296E-2</v>
      </c>
    </row>
    <row r="50" spans="1:25" ht="17.25" thickBot="1" x14ac:dyDescent="0.3">
      <c r="A50" s="10" t="s">
        <v>150</v>
      </c>
      <c r="B50" s="4">
        <v>42881</v>
      </c>
      <c r="C50" s="8">
        <v>1</v>
      </c>
      <c r="D50" s="5" t="s">
        <v>115</v>
      </c>
      <c r="E50" s="21" t="s">
        <v>1169</v>
      </c>
      <c r="F50" s="52" t="s">
        <v>307</v>
      </c>
      <c r="G50" s="44" t="s">
        <v>128</v>
      </c>
      <c r="H50" s="49" t="s">
        <v>279</v>
      </c>
      <c r="J50" t="s">
        <v>468</v>
      </c>
      <c r="K50">
        <v>2</v>
      </c>
      <c r="M50" t="s">
        <v>386</v>
      </c>
      <c r="N50">
        <v>8</v>
      </c>
      <c r="O50" s="67">
        <f t="shared" si="0"/>
        <v>1.2139605462822459E-2</v>
      </c>
      <c r="P50" s="67">
        <f t="shared" si="1"/>
        <v>-4.411281992822671</v>
      </c>
      <c r="Q50" s="67">
        <f t="shared" si="2"/>
        <v>-5.3551222978120441E-2</v>
      </c>
      <c r="V50" t="s">
        <v>695</v>
      </c>
      <c r="W50">
        <v>17</v>
      </c>
      <c r="X50" s="68">
        <f t="shared" si="3"/>
        <v>2.5796661608497723E-2</v>
      </c>
      <c r="Y50" s="74">
        <f t="shared" si="4"/>
        <v>6.6546775014334034E-4</v>
      </c>
    </row>
    <row r="51" spans="1:25" ht="17.25" thickBot="1" x14ac:dyDescent="0.3">
      <c r="A51" s="10" t="s">
        <v>150</v>
      </c>
      <c r="B51" s="4">
        <v>42894</v>
      </c>
      <c r="C51" s="8">
        <v>2</v>
      </c>
      <c r="D51" s="5" t="s">
        <v>115</v>
      </c>
      <c r="E51" s="21" t="s">
        <v>25</v>
      </c>
      <c r="F51" s="52" t="s">
        <v>307</v>
      </c>
      <c r="G51" s="44" t="s">
        <v>128</v>
      </c>
      <c r="H51" s="49" t="s">
        <v>279</v>
      </c>
      <c r="J51" t="s">
        <v>577</v>
      </c>
      <c r="K51">
        <v>1</v>
      </c>
      <c r="M51" t="s">
        <v>404</v>
      </c>
      <c r="N51">
        <v>1</v>
      </c>
      <c r="O51" s="67">
        <f t="shared" si="0"/>
        <v>1.5174506828528073E-3</v>
      </c>
      <c r="P51" s="67">
        <f t="shared" si="1"/>
        <v>-6.4907235345025072</v>
      </c>
      <c r="Q51" s="67">
        <f t="shared" si="2"/>
        <v>-9.8493528596396169E-3</v>
      </c>
      <c r="V51" t="s">
        <v>386</v>
      </c>
      <c r="W51">
        <v>8</v>
      </c>
      <c r="X51" s="68">
        <f t="shared" si="3"/>
        <v>1.2139605462822459E-2</v>
      </c>
      <c r="Y51" s="74">
        <f t="shared" si="4"/>
        <v>1.4737002079298888E-4</v>
      </c>
    </row>
    <row r="52" spans="1:25" ht="17.25" thickBot="1" x14ac:dyDescent="0.3">
      <c r="A52" s="10" t="s">
        <v>150</v>
      </c>
      <c r="B52" s="4">
        <v>42912</v>
      </c>
      <c r="C52" s="8">
        <v>2</v>
      </c>
      <c r="D52" s="5" t="s">
        <v>115</v>
      </c>
      <c r="E52" s="21" t="s">
        <v>25</v>
      </c>
      <c r="F52" s="52" t="s">
        <v>307</v>
      </c>
      <c r="G52" s="44" t="s">
        <v>128</v>
      </c>
      <c r="H52" s="49" t="s">
        <v>274</v>
      </c>
      <c r="J52" t="s">
        <v>566</v>
      </c>
      <c r="K52">
        <v>3</v>
      </c>
      <c r="M52" t="s">
        <v>395</v>
      </c>
      <c r="N52">
        <v>4</v>
      </c>
      <c r="O52" s="67">
        <f t="shared" si="0"/>
        <v>6.0698027314112293E-3</v>
      </c>
      <c r="P52" s="67">
        <f t="shared" si="1"/>
        <v>-5.1044291733826164</v>
      </c>
      <c r="Q52" s="67">
        <f t="shared" si="2"/>
        <v>-3.0982878138892968E-2</v>
      </c>
      <c r="V52" t="s">
        <v>404</v>
      </c>
      <c r="W52">
        <v>1</v>
      </c>
      <c r="X52" s="68">
        <f t="shared" si="3"/>
        <v>1.5174506828528073E-3</v>
      </c>
      <c r="Y52" s="74">
        <f t="shared" si="4"/>
        <v>2.3026565748904512E-6</v>
      </c>
    </row>
    <row r="53" spans="1:25" ht="17.25" thickBot="1" x14ac:dyDescent="0.3">
      <c r="A53" s="10" t="s">
        <v>140</v>
      </c>
      <c r="B53" s="4">
        <v>42867</v>
      </c>
      <c r="C53" s="8">
        <v>7</v>
      </c>
      <c r="D53" s="5" t="s">
        <v>115</v>
      </c>
      <c r="E53" s="21" t="s">
        <v>25</v>
      </c>
      <c r="F53" s="53" t="s">
        <v>307</v>
      </c>
      <c r="G53" s="44" t="s">
        <v>128</v>
      </c>
      <c r="H53" s="49" t="s">
        <v>277</v>
      </c>
      <c r="J53" t="s">
        <v>393</v>
      </c>
      <c r="K53">
        <v>4</v>
      </c>
      <c r="M53" t="s">
        <v>468</v>
      </c>
      <c r="N53">
        <v>2</v>
      </c>
      <c r="O53" s="67">
        <f t="shared" si="0"/>
        <v>3.0349013657056147E-3</v>
      </c>
      <c r="P53" s="67">
        <f t="shared" si="1"/>
        <v>-5.7975763539425618</v>
      </c>
      <c r="Q53" s="67">
        <f t="shared" si="2"/>
        <v>-1.7595072394362858E-2</v>
      </c>
      <c r="V53" t="s">
        <v>395</v>
      </c>
      <c r="W53">
        <v>4</v>
      </c>
      <c r="X53" s="68">
        <f t="shared" si="3"/>
        <v>6.0698027314112293E-3</v>
      </c>
      <c r="Y53" s="74">
        <f t="shared" si="4"/>
        <v>3.684250519824722E-5</v>
      </c>
    </row>
    <row r="54" spans="1:25" ht="17.25" thickBot="1" x14ac:dyDescent="0.3">
      <c r="A54" s="10" t="s">
        <v>140</v>
      </c>
      <c r="B54" s="4">
        <v>42881</v>
      </c>
      <c r="C54" s="8">
        <v>1</v>
      </c>
      <c r="D54" s="5" t="s">
        <v>115</v>
      </c>
      <c r="E54" s="21" t="s">
        <v>25</v>
      </c>
      <c r="F54" s="53" t="s">
        <v>307</v>
      </c>
      <c r="G54" s="44" t="s">
        <v>128</v>
      </c>
      <c r="H54" s="49" t="s">
        <v>274</v>
      </c>
      <c r="J54" t="s">
        <v>594</v>
      </c>
      <c r="K54">
        <v>1</v>
      </c>
      <c r="M54" t="s">
        <v>577</v>
      </c>
      <c r="N54">
        <v>1</v>
      </c>
      <c r="O54" s="67">
        <f t="shared" si="0"/>
        <v>1.5174506828528073E-3</v>
      </c>
      <c r="P54" s="67">
        <f t="shared" si="1"/>
        <v>-6.4907235345025072</v>
      </c>
      <c r="Q54" s="67">
        <f t="shared" si="2"/>
        <v>-9.8493528596396169E-3</v>
      </c>
      <c r="V54" t="s">
        <v>468</v>
      </c>
      <c r="W54">
        <v>2</v>
      </c>
      <c r="X54" s="68">
        <f t="shared" si="3"/>
        <v>3.0349013657056147E-3</v>
      </c>
      <c r="Y54" s="74">
        <f t="shared" si="4"/>
        <v>9.2106262995618049E-6</v>
      </c>
    </row>
    <row r="55" spans="1:25" ht="17.25" thickBot="1" x14ac:dyDescent="0.3">
      <c r="A55" s="10" t="s">
        <v>140</v>
      </c>
      <c r="B55" s="4">
        <v>42894</v>
      </c>
      <c r="C55" s="8">
        <v>12</v>
      </c>
      <c r="D55" s="5" t="s">
        <v>115</v>
      </c>
      <c r="E55" s="21" t="s">
        <v>25</v>
      </c>
      <c r="F55" s="53" t="s">
        <v>307</v>
      </c>
      <c r="G55" s="44" t="s">
        <v>128</v>
      </c>
      <c r="H55" s="49" t="s">
        <v>275</v>
      </c>
      <c r="J55" t="s">
        <v>397</v>
      </c>
      <c r="K55">
        <v>10</v>
      </c>
      <c r="M55" t="s">
        <v>566</v>
      </c>
      <c r="N55">
        <v>3</v>
      </c>
      <c r="O55" s="67">
        <f t="shared" si="0"/>
        <v>4.552352048558422E-3</v>
      </c>
      <c r="P55" s="67">
        <f t="shared" si="1"/>
        <v>-5.3921112458343972</v>
      </c>
      <c r="Q55" s="67">
        <f t="shared" si="2"/>
        <v>-2.4546788676029122E-2</v>
      </c>
      <c r="V55" t="s">
        <v>577</v>
      </c>
      <c r="W55">
        <v>1</v>
      </c>
      <c r="X55" s="68">
        <f t="shared" si="3"/>
        <v>1.5174506828528073E-3</v>
      </c>
      <c r="Y55" s="74">
        <f t="shared" si="4"/>
        <v>2.3026565748904512E-6</v>
      </c>
    </row>
    <row r="56" spans="1:25" x14ac:dyDescent="0.25">
      <c r="A56" s="10" t="s">
        <v>140</v>
      </c>
      <c r="B56" s="11">
        <v>42912</v>
      </c>
      <c r="C56" s="8">
        <v>11</v>
      </c>
      <c r="D56" s="24" t="s">
        <v>115</v>
      </c>
      <c r="E56" s="21" t="s">
        <v>25</v>
      </c>
      <c r="F56" s="53" t="s">
        <v>307</v>
      </c>
      <c r="G56" s="44" t="s">
        <v>128</v>
      </c>
      <c r="H56" s="49" t="s">
        <v>276</v>
      </c>
      <c r="J56" t="s">
        <v>601</v>
      </c>
      <c r="K56">
        <v>1</v>
      </c>
      <c r="M56" t="s">
        <v>393</v>
      </c>
      <c r="N56">
        <v>4</v>
      </c>
      <c r="O56" s="67">
        <f t="shared" si="0"/>
        <v>6.0698027314112293E-3</v>
      </c>
      <c r="P56" s="67">
        <f t="shared" si="1"/>
        <v>-5.1044291733826164</v>
      </c>
      <c r="Q56" s="67">
        <f t="shared" si="2"/>
        <v>-3.0982878138892968E-2</v>
      </c>
      <c r="V56" t="s">
        <v>566</v>
      </c>
      <c r="W56">
        <v>3</v>
      </c>
      <c r="X56" s="68">
        <f t="shared" si="3"/>
        <v>4.552352048558422E-3</v>
      </c>
      <c r="Y56" s="74">
        <f t="shared" si="4"/>
        <v>2.072390917401406E-5</v>
      </c>
    </row>
    <row r="57" spans="1:25" x14ac:dyDescent="0.25">
      <c r="A57" s="10" t="s">
        <v>150</v>
      </c>
      <c r="B57" s="11">
        <v>42857</v>
      </c>
      <c r="C57" s="8">
        <v>1</v>
      </c>
      <c r="D57" s="24" t="s">
        <v>115</v>
      </c>
      <c r="E57" s="21" t="s">
        <v>25</v>
      </c>
      <c r="F57" s="52" t="s">
        <v>307</v>
      </c>
      <c r="G57" s="44" t="s">
        <v>88</v>
      </c>
      <c r="H57" s="49" t="s">
        <v>273</v>
      </c>
      <c r="J57" t="s">
        <v>587</v>
      </c>
      <c r="K57">
        <v>2</v>
      </c>
      <c r="M57" t="s">
        <v>594</v>
      </c>
      <c r="N57">
        <v>1</v>
      </c>
      <c r="O57" s="67">
        <f t="shared" si="0"/>
        <v>1.5174506828528073E-3</v>
      </c>
      <c r="P57" s="67">
        <f t="shared" si="1"/>
        <v>-6.4907235345025072</v>
      </c>
      <c r="Q57" s="67">
        <f t="shared" si="2"/>
        <v>-9.8493528596396169E-3</v>
      </c>
      <c r="V57" t="s">
        <v>393</v>
      </c>
      <c r="W57">
        <v>4</v>
      </c>
      <c r="X57" s="68">
        <f t="shared" si="3"/>
        <v>6.0698027314112293E-3</v>
      </c>
      <c r="Y57" s="74">
        <f t="shared" si="4"/>
        <v>3.684250519824722E-5</v>
      </c>
    </row>
    <row r="58" spans="1:25" x14ac:dyDescent="0.25">
      <c r="A58" s="10" t="s">
        <v>150</v>
      </c>
      <c r="B58" s="11">
        <v>42867</v>
      </c>
      <c r="C58" s="8">
        <v>1</v>
      </c>
      <c r="D58" s="24" t="s">
        <v>115</v>
      </c>
      <c r="E58" s="21" t="s">
        <v>25</v>
      </c>
      <c r="F58" s="52" t="s">
        <v>307</v>
      </c>
      <c r="G58" s="44" t="s">
        <v>88</v>
      </c>
      <c r="H58" s="49" t="s">
        <v>280</v>
      </c>
      <c r="J58" t="s">
        <v>490</v>
      </c>
      <c r="K58">
        <v>1</v>
      </c>
      <c r="M58" t="s">
        <v>397</v>
      </c>
      <c r="N58">
        <v>10</v>
      </c>
      <c r="O58" s="67">
        <f t="shared" si="0"/>
        <v>1.5174506828528073E-2</v>
      </c>
      <c r="P58" s="67">
        <f t="shared" si="1"/>
        <v>-4.1881384415084613</v>
      </c>
      <c r="Q58" s="67">
        <f t="shared" si="2"/>
        <v>-6.3552935379491068E-2</v>
      </c>
      <c r="V58" t="s">
        <v>594</v>
      </c>
      <c r="W58">
        <v>1</v>
      </c>
      <c r="X58" s="68">
        <f t="shared" si="3"/>
        <v>1.5174506828528073E-3</v>
      </c>
      <c r="Y58" s="74">
        <f t="shared" si="4"/>
        <v>2.3026565748904512E-6</v>
      </c>
    </row>
    <row r="59" spans="1:25" x14ac:dyDescent="0.25">
      <c r="A59" s="10" t="s">
        <v>140</v>
      </c>
      <c r="B59" s="11">
        <v>42867</v>
      </c>
      <c r="C59" s="12">
        <v>3</v>
      </c>
      <c r="D59" s="24" t="s">
        <v>115</v>
      </c>
      <c r="E59" s="22" t="s">
        <v>25</v>
      </c>
      <c r="F59" s="53" t="s">
        <v>307</v>
      </c>
      <c r="G59" s="44" t="s">
        <v>88</v>
      </c>
      <c r="H59" s="49" t="s">
        <v>277</v>
      </c>
      <c r="J59" t="s">
        <v>387</v>
      </c>
      <c r="K59">
        <v>2</v>
      </c>
      <c r="M59" t="s">
        <v>601</v>
      </c>
      <c r="N59">
        <v>1</v>
      </c>
      <c r="O59" s="67">
        <f t="shared" si="0"/>
        <v>1.5174506828528073E-3</v>
      </c>
      <c r="P59" s="67">
        <f t="shared" si="1"/>
        <v>-6.4907235345025072</v>
      </c>
      <c r="Q59" s="67">
        <f t="shared" si="2"/>
        <v>-9.8493528596396169E-3</v>
      </c>
      <c r="V59" t="s">
        <v>397</v>
      </c>
      <c r="W59">
        <v>10</v>
      </c>
      <c r="X59" s="68">
        <f t="shared" si="3"/>
        <v>1.5174506828528073E-2</v>
      </c>
      <c r="Y59" s="74">
        <f t="shared" si="4"/>
        <v>2.3026565748904512E-4</v>
      </c>
    </row>
    <row r="60" spans="1:25" x14ac:dyDescent="0.25">
      <c r="A60" s="10" t="s">
        <v>140</v>
      </c>
      <c r="B60" s="11">
        <v>42881</v>
      </c>
      <c r="C60" s="8">
        <v>3</v>
      </c>
      <c r="D60" s="24" t="s">
        <v>115</v>
      </c>
      <c r="E60" s="21" t="s">
        <v>25</v>
      </c>
      <c r="F60" s="53" t="s">
        <v>307</v>
      </c>
      <c r="G60" s="44" t="s">
        <v>88</v>
      </c>
      <c r="H60" s="49" t="s">
        <v>274</v>
      </c>
      <c r="J60" t="s">
        <v>405</v>
      </c>
      <c r="K60">
        <v>1</v>
      </c>
      <c r="M60" t="s">
        <v>587</v>
      </c>
      <c r="N60">
        <v>2</v>
      </c>
      <c r="O60" s="67">
        <f t="shared" si="0"/>
        <v>3.0349013657056147E-3</v>
      </c>
      <c r="P60" s="67">
        <f t="shared" si="1"/>
        <v>-5.7975763539425618</v>
      </c>
      <c r="Q60" s="67">
        <f t="shared" si="2"/>
        <v>-1.7595072394362858E-2</v>
      </c>
      <c r="V60" t="s">
        <v>601</v>
      </c>
      <c r="W60">
        <v>1</v>
      </c>
      <c r="X60" s="68">
        <f t="shared" si="3"/>
        <v>1.5174506828528073E-3</v>
      </c>
      <c r="Y60" s="74">
        <f t="shared" si="4"/>
        <v>2.3026565748904512E-6</v>
      </c>
    </row>
    <row r="61" spans="1:25" x14ac:dyDescent="0.25">
      <c r="A61" s="10" t="s">
        <v>140</v>
      </c>
      <c r="B61" s="11">
        <v>42894</v>
      </c>
      <c r="C61" s="8">
        <v>26</v>
      </c>
      <c r="D61" s="24" t="s">
        <v>115</v>
      </c>
      <c r="E61" s="21" t="s">
        <v>25</v>
      </c>
      <c r="F61" s="53" t="s">
        <v>307</v>
      </c>
      <c r="G61" s="44" t="s">
        <v>88</v>
      </c>
      <c r="H61" s="49" t="s">
        <v>275</v>
      </c>
      <c r="J61" t="s">
        <v>442</v>
      </c>
      <c r="K61">
        <v>8</v>
      </c>
      <c r="M61" t="s">
        <v>490</v>
      </c>
      <c r="N61">
        <v>1</v>
      </c>
      <c r="O61" s="67">
        <f t="shared" si="0"/>
        <v>1.5174506828528073E-3</v>
      </c>
      <c r="P61" s="67">
        <f t="shared" si="1"/>
        <v>-6.4907235345025072</v>
      </c>
      <c r="Q61" s="67">
        <f t="shared" si="2"/>
        <v>-9.8493528596396169E-3</v>
      </c>
      <c r="V61" t="s">
        <v>587</v>
      </c>
      <c r="W61">
        <v>2</v>
      </c>
      <c r="X61" s="68">
        <f t="shared" si="3"/>
        <v>3.0349013657056147E-3</v>
      </c>
      <c r="Y61" s="74">
        <f t="shared" si="4"/>
        <v>9.2106262995618049E-6</v>
      </c>
    </row>
    <row r="62" spans="1:25" x14ac:dyDescent="0.25">
      <c r="A62" s="10" t="s">
        <v>150</v>
      </c>
      <c r="B62" s="11">
        <v>42894</v>
      </c>
      <c r="C62" s="8">
        <v>1</v>
      </c>
      <c r="D62" s="24" t="s">
        <v>115</v>
      </c>
      <c r="E62" s="21" t="s">
        <v>41</v>
      </c>
      <c r="F62" s="52" t="s">
        <v>307</v>
      </c>
      <c r="G62" s="44" t="s">
        <v>88</v>
      </c>
      <c r="H62" s="49" t="s">
        <v>279</v>
      </c>
      <c r="J62" t="s">
        <v>406</v>
      </c>
      <c r="K62">
        <v>2</v>
      </c>
      <c r="M62" t="s">
        <v>387</v>
      </c>
      <c r="N62">
        <v>2</v>
      </c>
      <c r="O62" s="67">
        <f t="shared" si="0"/>
        <v>3.0349013657056147E-3</v>
      </c>
      <c r="P62" s="67">
        <f t="shared" si="1"/>
        <v>-5.7975763539425618</v>
      </c>
      <c r="Q62" s="67">
        <f t="shared" si="2"/>
        <v>-1.7595072394362858E-2</v>
      </c>
      <c r="V62" t="s">
        <v>490</v>
      </c>
      <c r="W62">
        <v>1</v>
      </c>
      <c r="X62" s="68">
        <f t="shared" si="3"/>
        <v>1.5174506828528073E-3</v>
      </c>
      <c r="Y62" s="74">
        <f t="shared" si="4"/>
        <v>2.3026565748904512E-6</v>
      </c>
    </row>
    <row r="63" spans="1:25" x14ac:dyDescent="0.25">
      <c r="A63" s="10" t="s">
        <v>140</v>
      </c>
      <c r="B63" s="11">
        <v>42894</v>
      </c>
      <c r="C63" s="12">
        <v>1</v>
      </c>
      <c r="D63" s="24" t="s">
        <v>108</v>
      </c>
      <c r="E63" s="22" t="s">
        <v>62</v>
      </c>
      <c r="F63" s="53" t="s">
        <v>309</v>
      </c>
      <c r="G63" s="10"/>
      <c r="H63" s="49" t="s">
        <v>275</v>
      </c>
      <c r="J63" t="s">
        <v>407</v>
      </c>
      <c r="K63">
        <v>3</v>
      </c>
      <c r="M63" t="s">
        <v>405</v>
      </c>
      <c r="N63">
        <v>1</v>
      </c>
      <c r="O63" s="67">
        <f t="shared" si="0"/>
        <v>1.5174506828528073E-3</v>
      </c>
      <c r="P63" s="67">
        <f t="shared" si="1"/>
        <v>-6.4907235345025072</v>
      </c>
      <c r="Q63" s="67">
        <f t="shared" si="2"/>
        <v>-9.8493528596396169E-3</v>
      </c>
      <c r="V63" t="s">
        <v>387</v>
      </c>
      <c r="W63">
        <v>2</v>
      </c>
      <c r="X63" s="68">
        <f t="shared" si="3"/>
        <v>3.0349013657056147E-3</v>
      </c>
      <c r="Y63" s="74">
        <f t="shared" si="4"/>
        <v>9.2106262995618049E-6</v>
      </c>
    </row>
    <row r="64" spans="1:25" ht="17.25" thickBot="1" x14ac:dyDescent="0.3">
      <c r="A64" s="10" t="s">
        <v>140</v>
      </c>
      <c r="B64" s="4">
        <v>42912</v>
      </c>
      <c r="C64" s="8">
        <v>1</v>
      </c>
      <c r="D64" s="24" t="s">
        <v>108</v>
      </c>
      <c r="E64" s="21" t="s">
        <v>62</v>
      </c>
      <c r="F64" s="53" t="s">
        <v>309</v>
      </c>
      <c r="G64" s="10"/>
      <c r="H64" s="49" t="s">
        <v>276</v>
      </c>
      <c r="J64" t="s">
        <v>480</v>
      </c>
      <c r="K64">
        <v>1</v>
      </c>
      <c r="M64" t="s">
        <v>442</v>
      </c>
      <c r="N64">
        <v>8</v>
      </c>
      <c r="O64" s="67">
        <f t="shared" si="0"/>
        <v>1.2139605462822459E-2</v>
      </c>
      <c r="P64" s="67">
        <f t="shared" si="1"/>
        <v>-4.411281992822671</v>
      </c>
      <c r="Q64" s="67">
        <f t="shared" si="2"/>
        <v>-5.3551222978120441E-2</v>
      </c>
      <c r="V64" t="s">
        <v>405</v>
      </c>
      <c r="W64">
        <v>1</v>
      </c>
      <c r="X64" s="68">
        <f t="shared" si="3"/>
        <v>1.5174506828528073E-3</v>
      </c>
      <c r="Y64" s="74">
        <f t="shared" si="4"/>
        <v>2.3026565748904512E-6</v>
      </c>
    </row>
    <row r="65" spans="1:25" ht="17.25" thickBot="1" x14ac:dyDescent="0.3">
      <c r="A65" s="10" t="s">
        <v>150</v>
      </c>
      <c r="B65" s="4">
        <v>42867</v>
      </c>
      <c r="C65" s="57">
        <v>1</v>
      </c>
      <c r="D65" s="24" t="s">
        <v>0</v>
      </c>
      <c r="E65" s="58" t="s">
        <v>29</v>
      </c>
      <c r="F65" s="52" t="s">
        <v>299</v>
      </c>
      <c r="G65" s="10"/>
      <c r="H65" s="49" t="s">
        <v>280</v>
      </c>
      <c r="J65" t="s">
        <v>445</v>
      </c>
      <c r="K65">
        <v>16</v>
      </c>
      <c r="M65" t="s">
        <v>406</v>
      </c>
      <c r="N65">
        <v>2</v>
      </c>
      <c r="O65" s="67">
        <f t="shared" si="0"/>
        <v>3.0349013657056147E-3</v>
      </c>
      <c r="P65" s="67">
        <f t="shared" si="1"/>
        <v>-5.7975763539425618</v>
      </c>
      <c r="Q65" s="67">
        <f t="shared" si="2"/>
        <v>-1.7595072394362858E-2</v>
      </c>
      <c r="V65" t="s">
        <v>442</v>
      </c>
      <c r="W65">
        <v>8</v>
      </c>
      <c r="X65" s="68">
        <f t="shared" si="3"/>
        <v>1.2139605462822459E-2</v>
      </c>
      <c r="Y65" s="74">
        <f t="shared" si="4"/>
        <v>1.4737002079298888E-4</v>
      </c>
    </row>
    <row r="66" spans="1:25" ht="17.25" thickBot="1" x14ac:dyDescent="0.3">
      <c r="A66" s="80" t="s">
        <v>727</v>
      </c>
      <c r="B66" s="86">
        <v>42812</v>
      </c>
      <c r="C66" s="112">
        <v>1</v>
      </c>
      <c r="D66" s="113" t="s">
        <v>728</v>
      </c>
      <c r="E66" s="114" t="s">
        <v>730</v>
      </c>
      <c r="F66" s="91" t="s">
        <v>297</v>
      </c>
      <c r="G66" s="80"/>
      <c r="H66" s="85" t="s">
        <v>270</v>
      </c>
      <c r="J66" t="s">
        <v>529</v>
      </c>
      <c r="K66">
        <v>1</v>
      </c>
      <c r="M66" t="s">
        <v>407</v>
      </c>
      <c r="N66">
        <v>3</v>
      </c>
      <c r="O66" s="67">
        <f t="shared" si="0"/>
        <v>4.552352048558422E-3</v>
      </c>
      <c r="P66" s="67">
        <f t="shared" si="1"/>
        <v>-5.3921112458343972</v>
      </c>
      <c r="Q66" s="67">
        <f t="shared" si="2"/>
        <v>-2.4546788676029122E-2</v>
      </c>
      <c r="V66" t="s">
        <v>406</v>
      </c>
      <c r="W66">
        <v>2</v>
      </c>
      <c r="X66" s="68">
        <f t="shared" si="3"/>
        <v>3.0349013657056147E-3</v>
      </c>
      <c r="Y66" s="74">
        <f t="shared" si="4"/>
        <v>9.2106262995618049E-6</v>
      </c>
    </row>
    <row r="67" spans="1:25" ht="17.25" thickBot="1" x14ac:dyDescent="0.3">
      <c r="A67" s="10" t="s">
        <v>140</v>
      </c>
      <c r="B67" s="4">
        <v>42881</v>
      </c>
      <c r="C67" s="8">
        <v>1</v>
      </c>
      <c r="D67" s="24" t="s">
        <v>0</v>
      </c>
      <c r="E67" s="21" t="s">
        <v>57</v>
      </c>
      <c r="F67" s="54" t="s">
        <v>299</v>
      </c>
      <c r="G67" s="10"/>
      <c r="H67" s="49" t="s">
        <v>274</v>
      </c>
      <c r="J67" t="s">
        <v>559</v>
      </c>
      <c r="K67">
        <v>17</v>
      </c>
      <c r="M67" t="s">
        <v>480</v>
      </c>
      <c r="N67">
        <v>1</v>
      </c>
      <c r="O67" s="67">
        <f t="shared" si="0"/>
        <v>1.5174506828528073E-3</v>
      </c>
      <c r="P67" s="67">
        <f t="shared" si="1"/>
        <v>-6.4907235345025072</v>
      </c>
      <c r="Q67" s="67">
        <f t="shared" si="2"/>
        <v>-9.8493528596396169E-3</v>
      </c>
      <c r="V67" t="s">
        <v>407</v>
      </c>
      <c r="W67">
        <v>3</v>
      </c>
      <c r="X67" s="68">
        <f t="shared" si="3"/>
        <v>4.552352048558422E-3</v>
      </c>
      <c r="Y67" s="74">
        <f t="shared" si="4"/>
        <v>2.072390917401406E-5</v>
      </c>
    </row>
    <row r="68" spans="1:25" ht="17.25" thickBot="1" x14ac:dyDescent="0.3">
      <c r="A68" s="10" t="s">
        <v>140</v>
      </c>
      <c r="B68" s="4">
        <v>42894</v>
      </c>
      <c r="C68" s="8">
        <v>1</v>
      </c>
      <c r="D68" s="24" t="s">
        <v>0</v>
      </c>
      <c r="E68" s="21" t="s">
        <v>57</v>
      </c>
      <c r="F68" s="54" t="s">
        <v>299</v>
      </c>
      <c r="G68" s="10"/>
      <c r="H68" s="49" t="s">
        <v>275</v>
      </c>
      <c r="J68" t="s">
        <v>396</v>
      </c>
      <c r="K68">
        <v>65</v>
      </c>
      <c r="M68" t="s">
        <v>445</v>
      </c>
      <c r="N68">
        <v>16</v>
      </c>
      <c r="O68" s="67">
        <f t="shared" si="0"/>
        <v>2.4279210925644917E-2</v>
      </c>
      <c r="P68" s="67">
        <f t="shared" si="1"/>
        <v>-3.718134812262726</v>
      </c>
      <c r="Q68" s="67">
        <f t="shared" si="2"/>
        <v>-9.0273379356909891E-2</v>
      </c>
      <c r="V68" t="s">
        <v>480</v>
      </c>
      <c r="W68">
        <v>1</v>
      </c>
      <c r="X68" s="68">
        <f t="shared" si="3"/>
        <v>1.5174506828528073E-3</v>
      </c>
      <c r="Y68" s="74">
        <f t="shared" si="4"/>
        <v>2.3026565748904512E-6</v>
      </c>
    </row>
    <row r="69" spans="1:25" ht="17.25" thickBot="1" x14ac:dyDescent="0.3">
      <c r="A69" s="80" t="s">
        <v>701</v>
      </c>
      <c r="B69" s="86">
        <v>42812</v>
      </c>
      <c r="C69" s="99">
        <v>1</v>
      </c>
      <c r="D69" s="100" t="s">
        <v>715</v>
      </c>
      <c r="E69" s="95" t="s">
        <v>716</v>
      </c>
      <c r="F69" s="84" t="s">
        <v>307</v>
      </c>
      <c r="G69" s="80"/>
      <c r="H69" s="85" t="s">
        <v>270</v>
      </c>
      <c r="J69" t="s">
        <v>385</v>
      </c>
      <c r="K69">
        <v>6</v>
      </c>
      <c r="M69" t="s">
        <v>529</v>
      </c>
      <c r="N69">
        <v>1</v>
      </c>
      <c r="O69" s="67">
        <f t="shared" si="0"/>
        <v>1.5174506828528073E-3</v>
      </c>
      <c r="P69" s="67">
        <f t="shared" si="1"/>
        <v>-6.4907235345025072</v>
      </c>
      <c r="Q69" s="67">
        <f t="shared" si="2"/>
        <v>-9.8493528596396169E-3</v>
      </c>
      <c r="V69" t="s">
        <v>445</v>
      </c>
      <c r="W69">
        <v>16</v>
      </c>
      <c r="X69" s="68">
        <f t="shared" si="3"/>
        <v>2.4279210925644917E-2</v>
      </c>
      <c r="Y69" s="74">
        <f t="shared" si="4"/>
        <v>5.8948008317195552E-4</v>
      </c>
    </row>
    <row r="70" spans="1:25" x14ac:dyDescent="0.25">
      <c r="A70" s="10" t="s">
        <v>150</v>
      </c>
      <c r="B70" s="11">
        <v>42867</v>
      </c>
      <c r="C70" s="57">
        <v>2</v>
      </c>
      <c r="D70" s="24" t="s">
        <v>0</v>
      </c>
      <c r="E70" s="61" t="s">
        <v>172</v>
      </c>
      <c r="F70" s="52" t="s">
        <v>309</v>
      </c>
      <c r="G70" s="10"/>
      <c r="H70" s="49" t="s">
        <v>280</v>
      </c>
      <c r="J70" t="s">
        <v>464</v>
      </c>
      <c r="K70">
        <v>1</v>
      </c>
      <c r="M70" t="s">
        <v>559</v>
      </c>
      <c r="N70">
        <v>17</v>
      </c>
      <c r="O70" s="67">
        <f t="shared" si="0"/>
        <v>2.5796661608497723E-2</v>
      </c>
      <c r="P70" s="67">
        <f t="shared" si="1"/>
        <v>-3.657510190446291</v>
      </c>
      <c r="Q70" s="67">
        <f t="shared" si="2"/>
        <v>-9.4351552712575032E-2</v>
      </c>
      <c r="V70" t="s">
        <v>529</v>
      </c>
      <c r="W70">
        <v>1</v>
      </c>
      <c r="X70" s="68">
        <f t="shared" si="3"/>
        <v>1.5174506828528073E-3</v>
      </c>
      <c r="Y70" s="74">
        <f t="shared" si="4"/>
        <v>2.3026565748904512E-6</v>
      </c>
    </row>
    <row r="71" spans="1:25" ht="17.25" thickBot="1" x14ac:dyDescent="0.3">
      <c r="A71" s="10" t="s">
        <v>140</v>
      </c>
      <c r="B71" s="19">
        <v>42842</v>
      </c>
      <c r="C71" s="57">
        <v>1</v>
      </c>
      <c r="D71" s="45" t="s">
        <v>8</v>
      </c>
      <c r="E71" s="7" t="s">
        <v>53</v>
      </c>
      <c r="F71" s="53" t="s">
        <v>309</v>
      </c>
      <c r="G71" s="10"/>
      <c r="H71" s="49" t="s">
        <v>272</v>
      </c>
      <c r="J71" t="s">
        <v>408</v>
      </c>
      <c r="K71">
        <v>11</v>
      </c>
      <c r="M71" t="s">
        <v>396</v>
      </c>
      <c r="N71">
        <v>65</v>
      </c>
      <c r="O71" s="67">
        <f t="shared" si="0"/>
        <v>9.8634294385432475E-2</v>
      </c>
      <c r="P71" s="67">
        <f t="shared" si="1"/>
        <v>-2.3163362646068699</v>
      </c>
      <c r="Q71" s="67">
        <f t="shared" si="2"/>
        <v>-0.22847019301888702</v>
      </c>
      <c r="V71" t="s">
        <v>559</v>
      </c>
      <c r="W71">
        <v>17</v>
      </c>
      <c r="X71" s="68">
        <f t="shared" si="3"/>
        <v>2.5796661608497723E-2</v>
      </c>
      <c r="Y71" s="74">
        <f t="shared" si="4"/>
        <v>6.6546775014334034E-4</v>
      </c>
    </row>
    <row r="72" spans="1:25" ht="17.25" thickBot="1" x14ac:dyDescent="0.3">
      <c r="A72" s="10" t="s">
        <v>150</v>
      </c>
      <c r="B72" s="70">
        <v>42857</v>
      </c>
      <c r="C72" s="72">
        <v>1</v>
      </c>
      <c r="D72" s="79" t="s">
        <v>8</v>
      </c>
      <c r="E72" s="71" t="s">
        <v>167</v>
      </c>
      <c r="F72" s="52" t="s">
        <v>309</v>
      </c>
      <c r="G72" s="10" t="s">
        <v>329</v>
      </c>
      <c r="H72" s="49" t="s">
        <v>273</v>
      </c>
      <c r="J72" t="s">
        <v>409</v>
      </c>
      <c r="K72">
        <v>7</v>
      </c>
      <c r="M72" t="s">
        <v>385</v>
      </c>
      <c r="N72">
        <v>6</v>
      </c>
      <c r="O72" s="67">
        <f t="shared" si="0"/>
        <v>9.104704097116844E-3</v>
      </c>
      <c r="P72" s="67">
        <f t="shared" si="1"/>
        <v>-4.6989640652744518</v>
      </c>
      <c r="Q72" s="67">
        <f t="shared" si="2"/>
        <v>-4.278267737730912E-2</v>
      </c>
      <c r="V72" t="s">
        <v>396</v>
      </c>
      <c r="W72">
        <v>65</v>
      </c>
      <c r="X72" s="68">
        <f t="shared" si="3"/>
        <v>9.8634294385432475E-2</v>
      </c>
      <c r="Y72" s="74">
        <f t="shared" si="4"/>
        <v>9.7287240289121567E-3</v>
      </c>
    </row>
    <row r="73" spans="1:25" ht="17.25" thickBot="1" x14ac:dyDescent="0.3">
      <c r="A73" s="80" t="s">
        <v>717</v>
      </c>
      <c r="B73" s="86">
        <v>42812</v>
      </c>
      <c r="C73" s="87">
        <v>1</v>
      </c>
      <c r="D73" s="88" t="s">
        <v>702</v>
      </c>
      <c r="E73" s="88" t="s">
        <v>719</v>
      </c>
      <c r="F73" s="91" t="s">
        <v>299</v>
      </c>
      <c r="G73" s="80"/>
      <c r="H73" s="85" t="s">
        <v>270</v>
      </c>
      <c r="J73" t="s">
        <v>591</v>
      </c>
      <c r="K73">
        <v>8</v>
      </c>
      <c r="M73" t="s">
        <v>464</v>
      </c>
      <c r="N73">
        <v>1</v>
      </c>
      <c r="O73" s="67">
        <f t="shared" si="0"/>
        <v>1.5174506828528073E-3</v>
      </c>
      <c r="P73" s="67">
        <f t="shared" si="1"/>
        <v>-6.4907235345025072</v>
      </c>
      <c r="Q73" s="67">
        <f t="shared" si="2"/>
        <v>-9.8493528596396169E-3</v>
      </c>
      <c r="V73" t="s">
        <v>385</v>
      </c>
      <c r="W73">
        <v>6</v>
      </c>
      <c r="X73" s="68">
        <f t="shared" si="3"/>
        <v>9.104704097116844E-3</v>
      </c>
      <c r="Y73" s="74">
        <f t="shared" si="4"/>
        <v>8.2895636696056241E-5</v>
      </c>
    </row>
    <row r="74" spans="1:25" ht="17.25" thickBot="1" x14ac:dyDescent="0.3">
      <c r="A74" s="10" t="s">
        <v>150</v>
      </c>
      <c r="B74" s="4">
        <v>42894</v>
      </c>
      <c r="C74" s="2">
        <v>6</v>
      </c>
      <c r="D74" s="5" t="s">
        <v>0</v>
      </c>
      <c r="E74" s="5" t="s">
        <v>20</v>
      </c>
      <c r="F74" s="52" t="s">
        <v>299</v>
      </c>
      <c r="G74" s="10"/>
      <c r="H74" s="49" t="s">
        <v>279</v>
      </c>
      <c r="J74" t="s">
        <v>572</v>
      </c>
      <c r="K74">
        <v>1</v>
      </c>
      <c r="M74" t="s">
        <v>408</v>
      </c>
      <c r="N74">
        <v>11</v>
      </c>
      <c r="O74" s="67">
        <f t="shared" si="0"/>
        <v>1.6691957511380879E-2</v>
      </c>
      <c r="P74" s="67">
        <f t="shared" si="1"/>
        <v>-4.0928282617041365</v>
      </c>
      <c r="Q74" s="67">
        <f t="shared" si="2"/>
        <v>-6.8317315445744306E-2</v>
      </c>
      <c r="V74" t="s">
        <v>464</v>
      </c>
      <c r="W74">
        <v>1</v>
      </c>
      <c r="X74" s="68">
        <f t="shared" si="3"/>
        <v>1.5174506828528073E-3</v>
      </c>
      <c r="Y74" s="74">
        <f t="shared" si="4"/>
        <v>2.3026565748904512E-6</v>
      </c>
    </row>
    <row r="75" spans="1:25" ht="17.25" thickBot="1" x14ac:dyDescent="0.3">
      <c r="A75" s="10" t="s">
        <v>150</v>
      </c>
      <c r="B75" s="4">
        <v>42912</v>
      </c>
      <c r="C75" s="2">
        <v>11</v>
      </c>
      <c r="D75" s="5" t="s">
        <v>0</v>
      </c>
      <c r="E75" s="5" t="s">
        <v>20</v>
      </c>
      <c r="F75" s="52" t="s">
        <v>299</v>
      </c>
      <c r="G75" s="10"/>
      <c r="H75" s="49" t="s">
        <v>274</v>
      </c>
      <c r="J75" t="s">
        <v>432</v>
      </c>
      <c r="K75">
        <v>3</v>
      </c>
      <c r="M75" t="s">
        <v>409</v>
      </c>
      <c r="N75">
        <v>7</v>
      </c>
      <c r="O75" s="67">
        <f t="shared" si="0"/>
        <v>1.0622154779969651E-2</v>
      </c>
      <c r="P75" s="67">
        <f t="shared" si="1"/>
        <v>-4.5448133854471937</v>
      </c>
      <c r="Q75" s="67">
        <f t="shared" si="2"/>
        <v>-4.8275711226297965E-2</v>
      </c>
      <c r="V75" t="s">
        <v>408</v>
      </c>
      <c r="W75">
        <v>11</v>
      </c>
      <c r="X75" s="68">
        <f t="shared" si="3"/>
        <v>1.6691957511380879E-2</v>
      </c>
      <c r="Y75" s="74">
        <f t="shared" si="4"/>
        <v>2.7862144556174456E-4</v>
      </c>
    </row>
    <row r="76" spans="1:25" ht="17.25" thickBot="1" x14ac:dyDescent="0.3">
      <c r="A76" s="28" t="s">
        <v>140</v>
      </c>
      <c r="B76" s="19">
        <v>42825</v>
      </c>
      <c r="C76" s="9">
        <v>3</v>
      </c>
      <c r="D76" s="37" t="s">
        <v>8</v>
      </c>
      <c r="E76" s="36" t="s">
        <v>10</v>
      </c>
      <c r="F76" s="53" t="s">
        <v>299</v>
      </c>
      <c r="G76" s="28"/>
      <c r="H76" s="49" t="s">
        <v>271</v>
      </c>
      <c r="J76" t="s">
        <v>411</v>
      </c>
      <c r="K76">
        <v>3</v>
      </c>
      <c r="M76" t="s">
        <v>591</v>
      </c>
      <c r="N76">
        <v>8</v>
      </c>
      <c r="O76" s="67">
        <f t="shared" si="0"/>
        <v>1.2139605462822459E-2</v>
      </c>
      <c r="P76" s="67">
        <f t="shared" si="1"/>
        <v>-4.411281992822671</v>
      </c>
      <c r="Q76" s="67">
        <f t="shared" si="2"/>
        <v>-5.3551222978120441E-2</v>
      </c>
      <c r="V76" t="s">
        <v>409</v>
      </c>
      <c r="W76">
        <v>7</v>
      </c>
      <c r="X76" s="68">
        <f t="shared" si="3"/>
        <v>1.0622154779969651E-2</v>
      </c>
      <c r="Y76" s="74">
        <f t="shared" si="4"/>
        <v>1.1283017216963211E-4</v>
      </c>
    </row>
    <row r="77" spans="1:25" ht="17.25" thickBot="1" x14ac:dyDescent="0.3">
      <c r="A77" s="10" t="s">
        <v>140</v>
      </c>
      <c r="B77" s="19">
        <v>42842</v>
      </c>
      <c r="C77" s="9">
        <v>33</v>
      </c>
      <c r="D77" s="13" t="s">
        <v>8</v>
      </c>
      <c r="E77" s="7" t="s">
        <v>10</v>
      </c>
      <c r="F77" s="53" t="s">
        <v>299</v>
      </c>
      <c r="G77" s="10"/>
      <c r="H77" s="49" t="s">
        <v>272</v>
      </c>
      <c r="J77" t="s">
        <v>444</v>
      </c>
      <c r="K77">
        <v>3</v>
      </c>
      <c r="M77" t="s">
        <v>572</v>
      </c>
      <c r="N77">
        <v>1</v>
      </c>
      <c r="O77" s="67">
        <f t="shared" si="0"/>
        <v>1.5174506828528073E-3</v>
      </c>
      <c r="P77" s="67">
        <f t="shared" si="1"/>
        <v>-6.4907235345025072</v>
      </c>
      <c r="Q77" s="67">
        <f t="shared" si="2"/>
        <v>-9.8493528596396169E-3</v>
      </c>
      <c r="V77" t="s">
        <v>591</v>
      </c>
      <c r="W77">
        <v>8</v>
      </c>
      <c r="X77" s="68">
        <f t="shared" si="3"/>
        <v>1.2139605462822459E-2</v>
      </c>
      <c r="Y77" s="74">
        <f t="shared" si="4"/>
        <v>1.4737002079298888E-4</v>
      </c>
    </row>
    <row r="78" spans="1:25" ht="17.25" thickBot="1" x14ac:dyDescent="0.3">
      <c r="A78" s="10" t="s">
        <v>140</v>
      </c>
      <c r="B78" s="19">
        <v>42857</v>
      </c>
      <c r="C78" s="9">
        <v>3</v>
      </c>
      <c r="D78" s="13" t="s">
        <v>8</v>
      </c>
      <c r="E78" s="7" t="s">
        <v>10</v>
      </c>
      <c r="F78" s="53" t="s">
        <v>299</v>
      </c>
      <c r="G78" s="10"/>
      <c r="H78" s="49" t="s">
        <v>273</v>
      </c>
      <c r="J78" t="s">
        <v>610</v>
      </c>
      <c r="K78">
        <v>2</v>
      </c>
      <c r="M78" t="s">
        <v>432</v>
      </c>
      <c r="N78">
        <v>3</v>
      </c>
      <c r="O78" s="67">
        <f t="shared" si="0"/>
        <v>4.552352048558422E-3</v>
      </c>
      <c r="P78" s="67">
        <f t="shared" si="1"/>
        <v>-5.3921112458343972</v>
      </c>
      <c r="Q78" s="67">
        <f t="shared" si="2"/>
        <v>-2.4546788676029122E-2</v>
      </c>
      <c r="V78" t="s">
        <v>572</v>
      </c>
      <c r="W78">
        <v>1</v>
      </c>
      <c r="X78" s="68">
        <f t="shared" si="3"/>
        <v>1.5174506828528073E-3</v>
      </c>
      <c r="Y78" s="74">
        <f t="shared" si="4"/>
        <v>2.3026565748904512E-6</v>
      </c>
    </row>
    <row r="79" spans="1:25" ht="17.25" thickBot="1" x14ac:dyDescent="0.3">
      <c r="A79" s="10" t="s">
        <v>140</v>
      </c>
      <c r="B79" s="4">
        <v>42867</v>
      </c>
      <c r="C79" s="9">
        <v>2</v>
      </c>
      <c r="D79" s="5" t="s">
        <v>0</v>
      </c>
      <c r="E79" s="7" t="s">
        <v>5</v>
      </c>
      <c r="F79" s="53" t="s">
        <v>299</v>
      </c>
      <c r="G79" s="10"/>
      <c r="H79" s="49" t="s">
        <v>277</v>
      </c>
      <c r="J79" t="s">
        <v>547</v>
      </c>
      <c r="K79">
        <v>1</v>
      </c>
      <c r="M79" t="s">
        <v>411</v>
      </c>
      <c r="N79">
        <v>3</v>
      </c>
      <c r="O79" s="67">
        <f t="shared" si="0"/>
        <v>4.552352048558422E-3</v>
      </c>
      <c r="P79" s="67">
        <f t="shared" si="1"/>
        <v>-5.3921112458343972</v>
      </c>
      <c r="Q79" s="67">
        <f t="shared" si="2"/>
        <v>-2.4546788676029122E-2</v>
      </c>
      <c r="V79" t="s">
        <v>432</v>
      </c>
      <c r="W79">
        <v>3</v>
      </c>
      <c r="X79" s="68">
        <f t="shared" si="3"/>
        <v>4.552352048558422E-3</v>
      </c>
      <c r="Y79" s="74">
        <f t="shared" si="4"/>
        <v>2.072390917401406E-5</v>
      </c>
    </row>
    <row r="80" spans="1:25" ht="17.25" thickBot="1" x14ac:dyDescent="0.3">
      <c r="A80" s="10" t="s">
        <v>140</v>
      </c>
      <c r="B80" s="4">
        <v>42881</v>
      </c>
      <c r="C80" s="2">
        <v>1</v>
      </c>
      <c r="D80" s="5" t="s">
        <v>0</v>
      </c>
      <c r="E80" s="5" t="s">
        <v>58</v>
      </c>
      <c r="F80" s="54" t="s">
        <v>299</v>
      </c>
      <c r="G80" s="10"/>
      <c r="H80" s="49" t="s">
        <v>274</v>
      </c>
      <c r="J80" t="s">
        <v>382</v>
      </c>
      <c r="K80">
        <v>4</v>
      </c>
      <c r="M80" t="s">
        <v>444</v>
      </c>
      <c r="N80">
        <v>3</v>
      </c>
      <c r="O80" s="67">
        <f t="shared" si="0"/>
        <v>4.552352048558422E-3</v>
      </c>
      <c r="P80" s="67">
        <f t="shared" si="1"/>
        <v>-5.3921112458343972</v>
      </c>
      <c r="Q80" s="67">
        <f t="shared" si="2"/>
        <v>-2.4546788676029122E-2</v>
      </c>
      <c r="V80" t="s">
        <v>411</v>
      </c>
      <c r="W80">
        <v>3</v>
      </c>
      <c r="X80" s="68">
        <f t="shared" si="3"/>
        <v>4.552352048558422E-3</v>
      </c>
      <c r="Y80" s="74">
        <f t="shared" si="4"/>
        <v>2.072390917401406E-5</v>
      </c>
    </row>
    <row r="81" spans="1:25" ht="17.25" thickBot="1" x14ac:dyDescent="0.3">
      <c r="A81" s="10" t="s">
        <v>140</v>
      </c>
      <c r="B81" s="4">
        <v>42894</v>
      </c>
      <c r="C81" s="2">
        <v>23</v>
      </c>
      <c r="D81" s="5" t="s">
        <v>0</v>
      </c>
      <c r="E81" s="5" t="s">
        <v>58</v>
      </c>
      <c r="F81" s="54" t="s">
        <v>299</v>
      </c>
      <c r="G81" s="10"/>
      <c r="H81" s="49" t="s">
        <v>275</v>
      </c>
      <c r="J81" t="s">
        <v>596</v>
      </c>
      <c r="K81">
        <v>1</v>
      </c>
      <c r="M81" t="s">
        <v>610</v>
      </c>
      <c r="N81">
        <v>2</v>
      </c>
      <c r="O81" s="67">
        <f t="shared" si="0"/>
        <v>3.0349013657056147E-3</v>
      </c>
      <c r="P81" s="67">
        <f t="shared" si="1"/>
        <v>-5.7975763539425618</v>
      </c>
      <c r="Q81" s="67">
        <f t="shared" si="2"/>
        <v>-1.7595072394362858E-2</v>
      </c>
      <c r="V81" t="s">
        <v>444</v>
      </c>
      <c r="W81">
        <v>3</v>
      </c>
      <c r="X81" s="68">
        <f t="shared" si="3"/>
        <v>4.552352048558422E-3</v>
      </c>
      <c r="Y81" s="74">
        <f t="shared" si="4"/>
        <v>2.072390917401406E-5</v>
      </c>
    </row>
    <row r="82" spans="1:25" ht="17.25" thickBot="1" x14ac:dyDescent="0.3">
      <c r="A82" s="10" t="s">
        <v>150</v>
      </c>
      <c r="B82" s="47">
        <v>42825</v>
      </c>
      <c r="C82" s="29">
        <v>2</v>
      </c>
      <c r="D82" s="13" t="s">
        <v>8</v>
      </c>
      <c r="E82" s="7" t="s">
        <v>5</v>
      </c>
      <c r="F82" s="52" t="s">
        <v>297</v>
      </c>
      <c r="G82" s="10" t="s">
        <v>185</v>
      </c>
      <c r="H82" s="49" t="s">
        <v>271</v>
      </c>
      <c r="J82" t="s">
        <v>415</v>
      </c>
      <c r="K82">
        <v>1</v>
      </c>
      <c r="M82" t="s">
        <v>547</v>
      </c>
      <c r="N82">
        <v>1</v>
      </c>
      <c r="O82" s="67">
        <f t="shared" si="0"/>
        <v>1.5174506828528073E-3</v>
      </c>
      <c r="P82" s="67">
        <f t="shared" si="1"/>
        <v>-6.4907235345025072</v>
      </c>
      <c r="Q82" s="67">
        <f t="shared" si="2"/>
        <v>-9.8493528596396169E-3</v>
      </c>
      <c r="V82" t="s">
        <v>610</v>
      </c>
      <c r="W82">
        <v>2</v>
      </c>
      <c r="X82" s="68">
        <f t="shared" si="3"/>
        <v>3.0349013657056147E-3</v>
      </c>
      <c r="Y82" s="74">
        <f t="shared" si="4"/>
        <v>9.2106262995618049E-6</v>
      </c>
    </row>
    <row r="83" spans="1:25" ht="17.25" thickBot="1" x14ac:dyDescent="0.3">
      <c r="A83" s="10" t="s">
        <v>150</v>
      </c>
      <c r="B83" s="19">
        <v>42842</v>
      </c>
      <c r="C83" s="9">
        <v>2</v>
      </c>
      <c r="D83" s="13" t="s">
        <v>8</v>
      </c>
      <c r="E83" s="7" t="s">
        <v>10</v>
      </c>
      <c r="F83" s="52" t="s">
        <v>297</v>
      </c>
      <c r="G83" s="10" t="s">
        <v>185</v>
      </c>
      <c r="H83" s="49" t="s">
        <v>272</v>
      </c>
      <c r="J83" t="s">
        <v>436</v>
      </c>
      <c r="K83">
        <v>9</v>
      </c>
      <c r="M83" t="s">
        <v>382</v>
      </c>
      <c r="N83">
        <v>4</v>
      </c>
      <c r="O83" s="67">
        <f t="shared" si="0"/>
        <v>6.0698027314112293E-3</v>
      </c>
      <c r="P83" s="67">
        <f t="shared" si="1"/>
        <v>-5.1044291733826164</v>
      </c>
      <c r="Q83" s="67">
        <f t="shared" si="2"/>
        <v>-3.0982878138892968E-2</v>
      </c>
      <c r="V83" t="s">
        <v>547</v>
      </c>
      <c r="W83">
        <v>1</v>
      </c>
      <c r="X83" s="68">
        <f t="shared" si="3"/>
        <v>1.5174506828528073E-3</v>
      </c>
      <c r="Y83" s="74">
        <f t="shared" si="4"/>
        <v>2.3026565748904512E-6</v>
      </c>
    </row>
    <row r="84" spans="1:25" ht="17.25" thickBot="1" x14ac:dyDescent="0.3">
      <c r="A84" s="10" t="s">
        <v>150</v>
      </c>
      <c r="B84" s="4">
        <v>42881</v>
      </c>
      <c r="C84" s="29">
        <v>1</v>
      </c>
      <c r="D84" s="13" t="s">
        <v>89</v>
      </c>
      <c r="E84" s="7" t="s">
        <v>183</v>
      </c>
      <c r="F84" s="52" t="s">
        <v>297</v>
      </c>
      <c r="G84" s="10"/>
      <c r="H84" s="49" t="s">
        <v>279</v>
      </c>
      <c r="J84" t="s">
        <v>420</v>
      </c>
      <c r="K84">
        <v>1</v>
      </c>
      <c r="M84" t="s">
        <v>596</v>
      </c>
      <c r="N84">
        <v>1</v>
      </c>
      <c r="O84" s="67">
        <f t="shared" si="0"/>
        <v>1.5174506828528073E-3</v>
      </c>
      <c r="P84" s="67">
        <f t="shared" si="1"/>
        <v>-6.4907235345025072</v>
      </c>
      <c r="Q84" s="67">
        <f t="shared" si="2"/>
        <v>-9.8493528596396169E-3</v>
      </c>
      <c r="V84" t="s">
        <v>382</v>
      </c>
      <c r="W84">
        <v>4</v>
      </c>
      <c r="X84" s="68">
        <f t="shared" si="3"/>
        <v>6.0698027314112293E-3</v>
      </c>
      <c r="Y84" s="74">
        <f t="shared" si="4"/>
        <v>3.684250519824722E-5</v>
      </c>
    </row>
    <row r="85" spans="1:25" ht="17.25" thickBot="1" x14ac:dyDescent="0.3">
      <c r="A85" s="10" t="s">
        <v>150</v>
      </c>
      <c r="B85" s="4">
        <v>42867</v>
      </c>
      <c r="C85" s="9">
        <v>3</v>
      </c>
      <c r="D85" s="5" t="s">
        <v>0</v>
      </c>
      <c r="E85" s="7" t="s">
        <v>3</v>
      </c>
      <c r="F85" s="52" t="s">
        <v>299</v>
      </c>
      <c r="G85" s="10"/>
      <c r="H85" s="49" t="s">
        <v>280</v>
      </c>
      <c r="J85" t="s">
        <v>549</v>
      </c>
      <c r="K85">
        <v>1</v>
      </c>
      <c r="M85" t="s">
        <v>415</v>
      </c>
      <c r="N85">
        <v>1</v>
      </c>
      <c r="O85" s="67">
        <f t="shared" si="0"/>
        <v>1.5174506828528073E-3</v>
      </c>
      <c r="P85" s="67">
        <f t="shared" si="1"/>
        <v>-6.4907235345025072</v>
      </c>
      <c r="Q85" s="67">
        <f t="shared" si="2"/>
        <v>-9.8493528596396169E-3</v>
      </c>
      <c r="V85" t="s">
        <v>596</v>
      </c>
      <c r="W85">
        <v>1</v>
      </c>
      <c r="X85" s="68">
        <f t="shared" si="3"/>
        <v>1.5174506828528073E-3</v>
      </c>
      <c r="Y85" s="74">
        <f t="shared" si="4"/>
        <v>2.3026565748904512E-6</v>
      </c>
    </row>
    <row r="86" spans="1:25" ht="17.25" thickBot="1" x14ac:dyDescent="0.3">
      <c r="A86" s="10" t="s">
        <v>140</v>
      </c>
      <c r="B86" s="19">
        <v>42857</v>
      </c>
      <c r="C86" s="9">
        <v>4</v>
      </c>
      <c r="D86" s="13" t="s">
        <v>8</v>
      </c>
      <c r="E86" s="7" t="s">
        <v>3</v>
      </c>
      <c r="F86" s="53" t="s">
        <v>299</v>
      </c>
      <c r="G86" s="10"/>
      <c r="H86" s="49" t="s">
        <v>273</v>
      </c>
      <c r="J86" t="s">
        <v>484</v>
      </c>
      <c r="K86">
        <v>2</v>
      </c>
      <c r="M86" t="s">
        <v>436</v>
      </c>
      <c r="N86">
        <v>9</v>
      </c>
      <c r="O86" s="67">
        <f t="shared" si="0"/>
        <v>1.3657056145675266E-2</v>
      </c>
      <c r="P86" s="67">
        <f t="shared" si="1"/>
        <v>-4.293498957166288</v>
      </c>
      <c r="Q86" s="67">
        <f t="shared" si="2"/>
        <v>-5.86365563194182E-2</v>
      </c>
      <c r="V86" t="s">
        <v>415</v>
      </c>
      <c r="W86">
        <v>1</v>
      </c>
      <c r="X86" s="68">
        <f t="shared" si="3"/>
        <v>1.5174506828528073E-3</v>
      </c>
      <c r="Y86" s="74">
        <f t="shared" si="4"/>
        <v>2.3026565748904512E-6</v>
      </c>
    </row>
    <row r="87" spans="1:25" ht="17.25" thickBot="1" x14ac:dyDescent="0.3">
      <c r="A87" s="10" t="s">
        <v>140</v>
      </c>
      <c r="B87" s="4">
        <v>42867</v>
      </c>
      <c r="C87" s="9">
        <v>4</v>
      </c>
      <c r="D87" s="5" t="s">
        <v>0</v>
      </c>
      <c r="E87" s="7" t="s">
        <v>3</v>
      </c>
      <c r="F87" s="53" t="s">
        <v>299</v>
      </c>
      <c r="G87" s="10"/>
      <c r="H87" s="49" t="s">
        <v>277</v>
      </c>
      <c r="J87" t="s">
        <v>323</v>
      </c>
      <c r="K87">
        <v>2</v>
      </c>
      <c r="M87" t="s">
        <v>420</v>
      </c>
      <c r="N87">
        <v>1</v>
      </c>
      <c r="O87" s="67">
        <f t="shared" si="0"/>
        <v>1.5174506828528073E-3</v>
      </c>
      <c r="P87" s="67">
        <f t="shared" si="1"/>
        <v>-6.4907235345025072</v>
      </c>
      <c r="Q87" s="67">
        <f t="shared" si="2"/>
        <v>-9.8493528596396169E-3</v>
      </c>
      <c r="V87" t="s">
        <v>436</v>
      </c>
      <c r="W87">
        <v>9</v>
      </c>
      <c r="X87" s="68">
        <f t="shared" si="3"/>
        <v>1.3657056145675266E-2</v>
      </c>
      <c r="Y87" s="74">
        <f t="shared" si="4"/>
        <v>1.8651518256612655E-4</v>
      </c>
    </row>
    <row r="88" spans="1:25" ht="17.25" thickBot="1" x14ac:dyDescent="0.3">
      <c r="A88" s="10" t="s">
        <v>140</v>
      </c>
      <c r="B88" s="19">
        <v>42857</v>
      </c>
      <c r="C88" s="9">
        <v>1</v>
      </c>
      <c r="D88" s="13" t="s">
        <v>8</v>
      </c>
      <c r="E88" s="7" t="s">
        <v>146</v>
      </c>
      <c r="F88" s="53" t="s">
        <v>299</v>
      </c>
      <c r="G88" s="10"/>
      <c r="H88" s="49" t="s">
        <v>273</v>
      </c>
      <c r="J88" t="s">
        <v>451</v>
      </c>
      <c r="K88">
        <v>3</v>
      </c>
      <c r="M88" t="s">
        <v>549</v>
      </c>
      <c r="N88">
        <v>1</v>
      </c>
      <c r="O88" s="67">
        <f t="shared" si="0"/>
        <v>1.5174506828528073E-3</v>
      </c>
      <c r="P88" s="67">
        <f t="shared" si="1"/>
        <v>-6.4907235345025072</v>
      </c>
      <c r="Q88" s="67">
        <f t="shared" si="2"/>
        <v>-9.8493528596396169E-3</v>
      </c>
      <c r="V88" t="s">
        <v>420</v>
      </c>
      <c r="W88">
        <v>1</v>
      </c>
      <c r="X88" s="68">
        <f t="shared" si="3"/>
        <v>1.5174506828528073E-3</v>
      </c>
      <c r="Y88" s="74">
        <f t="shared" si="4"/>
        <v>2.3026565748904512E-6</v>
      </c>
    </row>
    <row r="89" spans="1:25" ht="17.25" thickBot="1" x14ac:dyDescent="0.3">
      <c r="A89" s="10" t="s">
        <v>140</v>
      </c>
      <c r="B89" s="4">
        <v>42867</v>
      </c>
      <c r="C89" s="9">
        <v>1</v>
      </c>
      <c r="D89" s="5" t="s">
        <v>0</v>
      </c>
      <c r="E89" s="7" t="s">
        <v>4</v>
      </c>
      <c r="F89" s="53" t="s">
        <v>299</v>
      </c>
      <c r="G89" s="10"/>
      <c r="H89" s="49" t="s">
        <v>277</v>
      </c>
      <c r="J89" t="s">
        <v>443</v>
      </c>
      <c r="K89">
        <v>35</v>
      </c>
      <c r="M89" t="s">
        <v>484</v>
      </c>
      <c r="N89">
        <v>2</v>
      </c>
      <c r="O89" s="67">
        <f t="shared" si="0"/>
        <v>3.0349013657056147E-3</v>
      </c>
      <c r="P89" s="67">
        <f t="shared" si="1"/>
        <v>-5.7975763539425618</v>
      </c>
      <c r="Q89" s="67">
        <f t="shared" si="2"/>
        <v>-1.7595072394362858E-2</v>
      </c>
      <c r="V89" t="s">
        <v>549</v>
      </c>
      <c r="W89">
        <v>1</v>
      </c>
      <c r="X89" s="68">
        <f t="shared" si="3"/>
        <v>1.5174506828528073E-3</v>
      </c>
      <c r="Y89" s="74">
        <f t="shared" si="4"/>
        <v>2.3026565748904512E-6</v>
      </c>
    </row>
    <row r="90" spans="1:25" ht="17.25" thickBot="1" x14ac:dyDescent="0.3">
      <c r="A90" s="10" t="s">
        <v>140</v>
      </c>
      <c r="B90" s="4">
        <v>42894</v>
      </c>
      <c r="C90" s="2">
        <v>2</v>
      </c>
      <c r="D90" s="5" t="s">
        <v>0</v>
      </c>
      <c r="E90" s="5" t="s">
        <v>60</v>
      </c>
      <c r="F90" s="53" t="s">
        <v>299</v>
      </c>
      <c r="G90" s="10"/>
      <c r="H90" s="49" t="s">
        <v>275</v>
      </c>
      <c r="J90" t="s">
        <v>433</v>
      </c>
      <c r="K90">
        <v>7</v>
      </c>
      <c r="M90" t="s">
        <v>323</v>
      </c>
      <c r="N90">
        <v>2</v>
      </c>
      <c r="O90" s="67">
        <f t="shared" si="0"/>
        <v>3.0349013657056147E-3</v>
      </c>
      <c r="P90" s="67">
        <f t="shared" si="1"/>
        <v>-5.7975763539425618</v>
      </c>
      <c r="Q90" s="67">
        <f t="shared" si="2"/>
        <v>-1.7595072394362858E-2</v>
      </c>
      <c r="V90" t="s">
        <v>484</v>
      </c>
      <c r="W90">
        <v>2</v>
      </c>
      <c r="X90" s="68">
        <f t="shared" si="3"/>
        <v>3.0349013657056147E-3</v>
      </c>
      <c r="Y90" s="74">
        <f t="shared" si="4"/>
        <v>9.2106262995618049E-6</v>
      </c>
    </row>
    <row r="91" spans="1:25" ht="17.25" thickBot="1" x14ac:dyDescent="0.3">
      <c r="A91" s="10" t="s">
        <v>140</v>
      </c>
      <c r="B91" s="4">
        <v>42912</v>
      </c>
      <c r="C91" s="2">
        <v>3</v>
      </c>
      <c r="D91" s="5" t="s">
        <v>0</v>
      </c>
      <c r="E91" s="5" t="s">
        <v>60</v>
      </c>
      <c r="F91" s="53" t="s">
        <v>299</v>
      </c>
      <c r="G91" s="10"/>
      <c r="H91" s="49" t="s">
        <v>276</v>
      </c>
      <c r="J91" t="s">
        <v>398</v>
      </c>
      <c r="K91">
        <v>3</v>
      </c>
      <c r="M91" t="s">
        <v>451</v>
      </c>
      <c r="N91">
        <v>3</v>
      </c>
      <c r="O91" s="67">
        <f t="shared" si="0"/>
        <v>4.552352048558422E-3</v>
      </c>
      <c r="P91" s="67">
        <f t="shared" si="1"/>
        <v>-5.3921112458343972</v>
      </c>
      <c r="Q91" s="67">
        <f t="shared" si="2"/>
        <v>-2.4546788676029122E-2</v>
      </c>
      <c r="V91" t="s">
        <v>323</v>
      </c>
      <c r="W91">
        <v>2</v>
      </c>
      <c r="X91" s="68">
        <f t="shared" si="3"/>
        <v>3.0349013657056147E-3</v>
      </c>
      <c r="Y91" s="74">
        <f t="shared" si="4"/>
        <v>9.2106262995618049E-6</v>
      </c>
    </row>
    <row r="92" spans="1:25" ht="17.25" thickBot="1" x14ac:dyDescent="0.3">
      <c r="A92" s="10" t="s">
        <v>150</v>
      </c>
      <c r="B92" s="4">
        <v>42857</v>
      </c>
      <c r="C92" s="2">
        <v>1</v>
      </c>
      <c r="D92" s="5" t="s">
        <v>115</v>
      </c>
      <c r="E92" s="5" t="s">
        <v>24</v>
      </c>
      <c r="F92" s="52" t="s">
        <v>307</v>
      </c>
      <c r="G92" s="44" t="s">
        <v>127</v>
      </c>
      <c r="H92" s="49" t="s">
        <v>273</v>
      </c>
      <c r="J92" t="s">
        <v>417</v>
      </c>
      <c r="K92">
        <v>1</v>
      </c>
      <c r="M92" t="s">
        <v>443</v>
      </c>
      <c r="N92">
        <v>35</v>
      </c>
      <c r="O92" s="67">
        <f t="shared" si="0"/>
        <v>5.3110773899848251E-2</v>
      </c>
      <c r="P92" s="67">
        <f t="shared" si="1"/>
        <v>-2.9353754730130937</v>
      </c>
      <c r="Q92" s="67">
        <f t="shared" si="2"/>
        <v>-0.15590006305835852</v>
      </c>
      <c r="V92" t="s">
        <v>451</v>
      </c>
      <c r="W92">
        <v>3</v>
      </c>
      <c r="X92" s="68">
        <f t="shared" si="3"/>
        <v>4.552352048558422E-3</v>
      </c>
      <c r="Y92" s="74">
        <f t="shared" si="4"/>
        <v>2.072390917401406E-5</v>
      </c>
    </row>
    <row r="93" spans="1:25" ht="17.25" thickBot="1" x14ac:dyDescent="0.3">
      <c r="A93" s="10" t="s">
        <v>150</v>
      </c>
      <c r="B93" s="4">
        <v>42912</v>
      </c>
      <c r="C93" s="2">
        <v>1</v>
      </c>
      <c r="D93" s="5" t="s">
        <v>115</v>
      </c>
      <c r="E93" s="5" t="s">
        <v>24</v>
      </c>
      <c r="F93" s="52" t="s">
        <v>307</v>
      </c>
      <c r="G93" s="44" t="s">
        <v>127</v>
      </c>
      <c r="H93" s="49" t="s">
        <v>274</v>
      </c>
      <c r="J93" t="s">
        <v>434</v>
      </c>
      <c r="K93">
        <v>1</v>
      </c>
      <c r="M93" t="s">
        <v>433</v>
      </c>
      <c r="N93">
        <v>7</v>
      </c>
      <c r="O93" s="67">
        <f t="shared" si="0"/>
        <v>1.0622154779969651E-2</v>
      </c>
      <c r="P93" s="67">
        <f t="shared" si="1"/>
        <v>-4.5448133854471937</v>
      </c>
      <c r="Q93" s="67">
        <f t="shared" si="2"/>
        <v>-4.8275711226297965E-2</v>
      </c>
      <c r="V93" t="s">
        <v>443</v>
      </c>
      <c r="W93">
        <v>35</v>
      </c>
      <c r="X93" s="68">
        <f t="shared" si="3"/>
        <v>5.3110773899848251E-2</v>
      </c>
      <c r="Y93" s="74">
        <f t="shared" si="4"/>
        <v>2.8207543042408022E-3</v>
      </c>
    </row>
    <row r="94" spans="1:25" ht="17.25" thickBot="1" x14ac:dyDescent="0.3">
      <c r="A94" s="10" t="s">
        <v>140</v>
      </c>
      <c r="B94" s="4">
        <v>42867</v>
      </c>
      <c r="C94" s="2">
        <v>1</v>
      </c>
      <c r="D94" s="5" t="s">
        <v>115</v>
      </c>
      <c r="E94" s="5" t="s">
        <v>24</v>
      </c>
      <c r="F94" s="53" t="s">
        <v>307</v>
      </c>
      <c r="G94" s="44" t="s">
        <v>127</v>
      </c>
      <c r="H94" s="49" t="s">
        <v>277</v>
      </c>
      <c r="J94" t="s">
        <v>693</v>
      </c>
      <c r="K94">
        <v>87</v>
      </c>
      <c r="M94" t="s">
        <v>398</v>
      </c>
      <c r="N94">
        <v>3</v>
      </c>
      <c r="O94" s="67">
        <f t="shared" si="0"/>
        <v>4.552352048558422E-3</v>
      </c>
      <c r="P94" s="67">
        <f t="shared" si="1"/>
        <v>-5.3921112458343972</v>
      </c>
      <c r="Q94" s="67">
        <f t="shared" si="2"/>
        <v>-2.4546788676029122E-2</v>
      </c>
      <c r="V94" t="s">
        <v>433</v>
      </c>
      <c r="W94">
        <v>7</v>
      </c>
      <c r="X94" s="68">
        <f t="shared" si="3"/>
        <v>1.0622154779969651E-2</v>
      </c>
      <c r="Y94" s="74">
        <f t="shared" si="4"/>
        <v>1.1283017216963211E-4</v>
      </c>
    </row>
    <row r="95" spans="1:25" ht="17.25" thickBot="1" x14ac:dyDescent="0.3">
      <c r="A95" s="10" t="s">
        <v>140</v>
      </c>
      <c r="B95" s="4">
        <v>42881</v>
      </c>
      <c r="C95" s="2">
        <v>4</v>
      </c>
      <c r="D95" s="5" t="s">
        <v>115</v>
      </c>
      <c r="E95" s="5" t="s">
        <v>24</v>
      </c>
      <c r="F95" s="53" t="s">
        <v>307</v>
      </c>
      <c r="G95" s="44" t="s">
        <v>127</v>
      </c>
      <c r="H95" s="49" t="s">
        <v>274</v>
      </c>
      <c r="J95" t="s">
        <v>699</v>
      </c>
      <c r="K95">
        <v>17</v>
      </c>
      <c r="M95" t="s">
        <v>417</v>
      </c>
      <c r="N95">
        <v>1</v>
      </c>
      <c r="O95" s="67">
        <f t="shared" si="0"/>
        <v>1.5174506828528073E-3</v>
      </c>
      <c r="P95" s="67">
        <f t="shared" si="1"/>
        <v>-6.4907235345025072</v>
      </c>
      <c r="Q95" s="67">
        <f t="shared" si="2"/>
        <v>-9.8493528596396169E-3</v>
      </c>
      <c r="V95" t="s">
        <v>398</v>
      </c>
      <c r="W95">
        <v>3</v>
      </c>
      <c r="X95" s="68">
        <f t="shared" si="3"/>
        <v>4.552352048558422E-3</v>
      </c>
      <c r="Y95" s="74">
        <f t="shared" si="4"/>
        <v>2.072390917401406E-5</v>
      </c>
    </row>
    <row r="96" spans="1:25" ht="17.25" thickBot="1" x14ac:dyDescent="0.3">
      <c r="A96" s="10" t="s">
        <v>140</v>
      </c>
      <c r="B96" s="4">
        <v>42894</v>
      </c>
      <c r="C96" s="2">
        <v>2</v>
      </c>
      <c r="D96" s="5" t="s">
        <v>115</v>
      </c>
      <c r="E96" s="5" t="s">
        <v>24</v>
      </c>
      <c r="F96" s="53" t="s">
        <v>307</v>
      </c>
      <c r="G96" s="44" t="s">
        <v>127</v>
      </c>
      <c r="H96" s="49" t="s">
        <v>275</v>
      </c>
      <c r="J96" t="s">
        <v>700</v>
      </c>
      <c r="K96">
        <v>19</v>
      </c>
      <c r="M96" t="s">
        <v>434</v>
      </c>
      <c r="N96">
        <v>1</v>
      </c>
      <c r="O96" s="67">
        <f t="shared" si="0"/>
        <v>1.5174506828528073E-3</v>
      </c>
      <c r="P96" s="67">
        <f t="shared" si="1"/>
        <v>-6.4907235345025072</v>
      </c>
      <c r="Q96" s="67">
        <f t="shared" si="2"/>
        <v>-9.8493528596396169E-3</v>
      </c>
      <c r="V96" t="s">
        <v>417</v>
      </c>
      <c r="W96">
        <v>1</v>
      </c>
      <c r="X96" s="68">
        <f t="shared" si="3"/>
        <v>1.5174506828528073E-3</v>
      </c>
      <c r="Y96" s="74">
        <f t="shared" si="4"/>
        <v>2.3026565748904512E-6</v>
      </c>
    </row>
    <row r="97" spans="1:25" ht="17.25" thickBot="1" x14ac:dyDescent="0.3">
      <c r="A97" s="10" t="s">
        <v>150</v>
      </c>
      <c r="B97" s="4">
        <v>42857</v>
      </c>
      <c r="C97" s="2">
        <v>2</v>
      </c>
      <c r="D97" s="5" t="s">
        <v>117</v>
      </c>
      <c r="E97" s="5" t="s">
        <v>26</v>
      </c>
      <c r="F97" s="52" t="s">
        <v>307</v>
      </c>
      <c r="G97" s="44" t="s">
        <v>163</v>
      </c>
      <c r="H97" s="49" t="s">
        <v>273</v>
      </c>
      <c r="J97" t="s">
        <v>555</v>
      </c>
      <c r="K97">
        <v>1</v>
      </c>
      <c r="M97" t="s">
        <v>693</v>
      </c>
      <c r="N97">
        <v>87</v>
      </c>
      <c r="O97" s="67">
        <f t="shared" si="0"/>
        <v>0.13201820940819423</v>
      </c>
      <c r="P97" s="67">
        <f t="shared" si="1"/>
        <v>-2.0248154158479235</v>
      </c>
      <c r="Q97" s="67">
        <f t="shared" si="2"/>
        <v>-0.26731250558235103</v>
      </c>
      <c r="V97" t="s">
        <v>434</v>
      </c>
      <c r="W97">
        <v>1</v>
      </c>
      <c r="X97" s="68">
        <f t="shared" si="3"/>
        <v>1.5174506828528073E-3</v>
      </c>
      <c r="Y97" s="74">
        <f t="shared" si="4"/>
        <v>2.3026565748904512E-6</v>
      </c>
    </row>
    <row r="98" spans="1:25" ht="17.25" thickBot="1" x14ac:dyDescent="0.3">
      <c r="A98" s="10" t="s">
        <v>150</v>
      </c>
      <c r="B98" s="4">
        <v>42881</v>
      </c>
      <c r="C98" s="2">
        <v>1</v>
      </c>
      <c r="D98" s="5" t="s">
        <v>117</v>
      </c>
      <c r="E98" s="5" t="s">
        <v>26</v>
      </c>
      <c r="F98" s="52" t="s">
        <v>307</v>
      </c>
      <c r="G98" s="44" t="s">
        <v>163</v>
      </c>
      <c r="H98" s="49" t="s">
        <v>279</v>
      </c>
      <c r="J98" t="s">
        <v>410</v>
      </c>
      <c r="K98">
        <v>1</v>
      </c>
      <c r="M98" t="s">
        <v>699</v>
      </c>
      <c r="N98">
        <v>17</v>
      </c>
      <c r="O98" s="67">
        <f t="shared" si="0"/>
        <v>2.5796661608497723E-2</v>
      </c>
      <c r="P98" s="67">
        <f t="shared" si="1"/>
        <v>-3.657510190446291</v>
      </c>
      <c r="Q98" s="67">
        <f t="shared" si="2"/>
        <v>-9.4351552712575032E-2</v>
      </c>
      <c r="V98" t="s">
        <v>693</v>
      </c>
      <c r="W98">
        <v>87</v>
      </c>
      <c r="X98" s="68">
        <f t="shared" si="3"/>
        <v>0.13201820940819423</v>
      </c>
      <c r="Y98" s="74">
        <f t="shared" si="4"/>
        <v>1.7428807615345824E-2</v>
      </c>
    </row>
    <row r="99" spans="1:25" ht="17.25" thickBot="1" x14ac:dyDescent="0.3">
      <c r="A99" s="10" t="s">
        <v>150</v>
      </c>
      <c r="B99" s="4">
        <v>42894</v>
      </c>
      <c r="C99" s="2">
        <v>1</v>
      </c>
      <c r="D99" s="5" t="s">
        <v>0</v>
      </c>
      <c r="E99" s="5" t="s">
        <v>39</v>
      </c>
      <c r="F99" s="52" t="s">
        <v>299</v>
      </c>
      <c r="G99" s="10"/>
      <c r="H99" s="49" t="s">
        <v>279</v>
      </c>
      <c r="J99" t="s">
        <v>402</v>
      </c>
      <c r="K99">
        <v>1</v>
      </c>
      <c r="M99" t="s">
        <v>700</v>
      </c>
      <c r="N99">
        <v>19</v>
      </c>
      <c r="O99" s="67">
        <f t="shared" si="0"/>
        <v>2.8831562974203338E-2</v>
      </c>
      <c r="P99" s="67">
        <f t="shared" si="1"/>
        <v>-3.5462845553360669</v>
      </c>
      <c r="Q99" s="67">
        <f t="shared" si="2"/>
        <v>-0.1022449264816165</v>
      </c>
      <c r="V99" t="s">
        <v>699</v>
      </c>
      <c r="W99">
        <v>17</v>
      </c>
      <c r="X99" s="68">
        <f t="shared" si="3"/>
        <v>2.5796661608497723E-2</v>
      </c>
      <c r="Y99" s="74">
        <f t="shared" si="4"/>
        <v>6.6546775014334034E-4</v>
      </c>
    </row>
    <row r="100" spans="1:25" ht="17.25" thickBot="1" x14ac:dyDescent="0.3">
      <c r="A100" s="10" t="s">
        <v>150</v>
      </c>
      <c r="B100" s="4">
        <v>42912</v>
      </c>
      <c r="C100" s="2">
        <v>1</v>
      </c>
      <c r="D100" s="5" t="s">
        <v>0</v>
      </c>
      <c r="E100" s="5" t="s">
        <v>39</v>
      </c>
      <c r="F100" s="52" t="s">
        <v>299</v>
      </c>
      <c r="G100" s="10"/>
      <c r="H100" s="49" t="s">
        <v>274</v>
      </c>
      <c r="M100" t="s">
        <v>555</v>
      </c>
      <c r="N100">
        <v>1</v>
      </c>
      <c r="O100" s="67">
        <f t="shared" si="0"/>
        <v>1.5174506828528073E-3</v>
      </c>
      <c r="P100" s="67">
        <f t="shared" si="1"/>
        <v>-6.4907235345025072</v>
      </c>
      <c r="Q100" s="67">
        <f t="shared" si="2"/>
        <v>-9.8493528596396169E-3</v>
      </c>
      <c r="V100" t="s">
        <v>700</v>
      </c>
      <c r="W100">
        <v>19</v>
      </c>
      <c r="X100" s="68">
        <f t="shared" si="3"/>
        <v>2.8831562974203338E-2</v>
      </c>
      <c r="Y100" s="74">
        <f t="shared" si="4"/>
        <v>8.3125902353545277E-4</v>
      </c>
    </row>
    <row r="101" spans="1:25" ht="17.25" thickBot="1" x14ac:dyDescent="0.3">
      <c r="A101" s="80" t="s">
        <v>701</v>
      </c>
      <c r="B101" s="86">
        <v>42812</v>
      </c>
      <c r="C101" s="87">
        <v>2</v>
      </c>
      <c r="D101" s="88" t="s">
        <v>702</v>
      </c>
      <c r="E101" s="88" t="s">
        <v>705</v>
      </c>
      <c r="F101" s="84" t="s">
        <v>299</v>
      </c>
      <c r="G101" s="80"/>
      <c r="H101" s="85" t="s">
        <v>270</v>
      </c>
      <c r="M101" t="s">
        <v>410</v>
      </c>
      <c r="N101">
        <v>1</v>
      </c>
      <c r="O101" s="67">
        <f>N101/659</f>
        <v>1.5174506828528073E-3</v>
      </c>
      <c r="P101" s="67">
        <f>LN(O101)</f>
        <v>-6.4907235345025072</v>
      </c>
      <c r="Q101" s="67">
        <f>O101*P101</f>
        <v>-9.8493528596396169E-3</v>
      </c>
      <c r="V101" t="s">
        <v>555</v>
      </c>
      <c r="W101">
        <v>1</v>
      </c>
      <c r="X101" s="68">
        <f t="shared" si="3"/>
        <v>1.5174506828528073E-3</v>
      </c>
      <c r="Y101" s="74">
        <f t="shared" si="4"/>
        <v>2.3026565748904512E-6</v>
      </c>
    </row>
    <row r="102" spans="1:25" ht="17.25" thickBot="1" x14ac:dyDescent="0.3">
      <c r="A102" s="10" t="s">
        <v>140</v>
      </c>
      <c r="B102" s="4">
        <v>42894</v>
      </c>
      <c r="C102" s="2">
        <v>1</v>
      </c>
      <c r="D102" s="5" t="s">
        <v>0</v>
      </c>
      <c r="E102" s="5" t="s">
        <v>49</v>
      </c>
      <c r="F102" s="54" t="s">
        <v>299</v>
      </c>
      <c r="G102" s="10"/>
      <c r="H102" s="49" t="s">
        <v>275</v>
      </c>
      <c r="M102" t="s">
        <v>402</v>
      </c>
      <c r="N102">
        <v>1</v>
      </c>
      <c r="O102" s="67">
        <f>N102/659</f>
        <v>1.5174506828528073E-3</v>
      </c>
      <c r="P102" s="67">
        <f>LN(O102)</f>
        <v>-6.4907235345025072</v>
      </c>
      <c r="Q102" s="67">
        <f>O102*P102</f>
        <v>-9.8493528596396169E-3</v>
      </c>
      <c r="V102" t="s">
        <v>410</v>
      </c>
      <c r="W102">
        <v>1</v>
      </c>
      <c r="X102" s="68">
        <f>W102/659</f>
        <v>1.5174506828528073E-3</v>
      </c>
      <c r="Y102" s="74">
        <f>X102*X102</f>
        <v>2.3026565748904512E-6</v>
      </c>
    </row>
    <row r="103" spans="1:25" ht="17.25" thickBot="1" x14ac:dyDescent="0.3">
      <c r="A103" s="28" t="s">
        <v>140</v>
      </c>
      <c r="B103" s="19">
        <v>42825</v>
      </c>
      <c r="C103" s="9">
        <v>1</v>
      </c>
      <c r="D103" s="37" t="s">
        <v>8</v>
      </c>
      <c r="E103" s="36" t="s">
        <v>98</v>
      </c>
      <c r="F103" s="53" t="s">
        <v>299</v>
      </c>
      <c r="G103" s="28"/>
      <c r="H103" s="49" t="s">
        <v>271</v>
      </c>
      <c r="N103">
        <f>SUM(N36:N102)</f>
        <v>659</v>
      </c>
      <c r="V103" t="s">
        <v>402</v>
      </c>
      <c r="W103">
        <v>1</v>
      </c>
      <c r="X103" s="68">
        <f>W103/659</f>
        <v>1.5174506828528073E-3</v>
      </c>
      <c r="Y103" s="74">
        <f>X103*X103</f>
        <v>2.3026565748904512E-6</v>
      </c>
    </row>
    <row r="104" spans="1:25" ht="17.25" thickBot="1" x14ac:dyDescent="0.3">
      <c r="A104" s="10" t="s">
        <v>140</v>
      </c>
      <c r="B104" s="19">
        <v>42842</v>
      </c>
      <c r="C104" s="9">
        <v>30</v>
      </c>
      <c r="D104" s="13" t="s">
        <v>8</v>
      </c>
      <c r="E104" s="7" t="s">
        <v>98</v>
      </c>
      <c r="F104" s="53" t="s">
        <v>299</v>
      </c>
      <c r="G104" s="10"/>
      <c r="H104" s="49" t="s">
        <v>272</v>
      </c>
    </row>
    <row r="105" spans="1:25" ht="17.25" thickBot="1" x14ac:dyDescent="0.3">
      <c r="A105" s="10" t="s">
        <v>140</v>
      </c>
      <c r="B105" s="19">
        <v>42857</v>
      </c>
      <c r="C105" s="9">
        <v>11</v>
      </c>
      <c r="D105" s="13" t="s">
        <v>8</v>
      </c>
      <c r="E105" s="7" t="s">
        <v>1</v>
      </c>
      <c r="F105" s="53" t="s">
        <v>299</v>
      </c>
      <c r="G105" s="10"/>
      <c r="H105" s="49" t="s">
        <v>273</v>
      </c>
    </row>
    <row r="106" spans="1:25" ht="17.25" thickBot="1" x14ac:dyDescent="0.3">
      <c r="A106" s="10" t="s">
        <v>140</v>
      </c>
      <c r="B106" s="4">
        <v>42867</v>
      </c>
      <c r="C106" s="9">
        <v>30</v>
      </c>
      <c r="D106" s="5" t="s">
        <v>0</v>
      </c>
      <c r="E106" s="7" t="s">
        <v>1</v>
      </c>
      <c r="F106" s="53" t="s">
        <v>299</v>
      </c>
      <c r="G106" s="10"/>
      <c r="H106" s="49" t="s">
        <v>277</v>
      </c>
    </row>
    <row r="107" spans="1:25" ht="17.25" thickBot="1" x14ac:dyDescent="0.3">
      <c r="A107" s="80" t="s">
        <v>701</v>
      </c>
      <c r="B107" s="86">
        <v>42812</v>
      </c>
      <c r="C107" s="87">
        <v>1</v>
      </c>
      <c r="D107" s="88" t="s">
        <v>702</v>
      </c>
      <c r="E107" s="88" t="s">
        <v>706</v>
      </c>
      <c r="F107" s="84" t="s">
        <v>299</v>
      </c>
      <c r="G107" s="80"/>
      <c r="H107" s="85" t="s">
        <v>270</v>
      </c>
    </row>
    <row r="108" spans="1:25" ht="17.25" thickBot="1" x14ac:dyDescent="0.3">
      <c r="A108" s="10" t="s">
        <v>140</v>
      </c>
      <c r="B108" s="4">
        <v>42881</v>
      </c>
      <c r="C108" s="2">
        <v>5</v>
      </c>
      <c r="D108" s="5" t="s">
        <v>0</v>
      </c>
      <c r="E108" s="5" t="s">
        <v>17</v>
      </c>
      <c r="F108" s="54" t="s">
        <v>299</v>
      </c>
      <c r="G108" s="10"/>
      <c r="H108" s="49" t="s">
        <v>274</v>
      </c>
    </row>
    <row r="109" spans="1:25" ht="17.25" thickBot="1" x14ac:dyDescent="0.3">
      <c r="A109" s="10" t="s">
        <v>140</v>
      </c>
      <c r="B109" s="4">
        <v>42894</v>
      </c>
      <c r="C109" s="2">
        <v>95</v>
      </c>
      <c r="D109" s="5" t="s">
        <v>0</v>
      </c>
      <c r="E109" s="5" t="s">
        <v>17</v>
      </c>
      <c r="F109" s="54" t="s">
        <v>299</v>
      </c>
      <c r="G109" s="10"/>
      <c r="H109" s="49" t="s">
        <v>275</v>
      </c>
    </row>
    <row r="110" spans="1:25" ht="17.25" thickBot="1" x14ac:dyDescent="0.3">
      <c r="A110" s="10" t="s">
        <v>140</v>
      </c>
      <c r="B110" s="4">
        <v>42912</v>
      </c>
      <c r="C110" s="2">
        <v>65</v>
      </c>
      <c r="D110" s="5" t="s">
        <v>0</v>
      </c>
      <c r="E110" s="5" t="s">
        <v>17</v>
      </c>
      <c r="F110" s="53" t="s">
        <v>299</v>
      </c>
      <c r="G110" s="10"/>
      <c r="H110" s="49" t="s">
        <v>276</v>
      </c>
    </row>
    <row r="111" spans="1:25" ht="17.25" thickBot="1" x14ac:dyDescent="0.3">
      <c r="A111" s="10" t="s">
        <v>140</v>
      </c>
      <c r="B111" s="4">
        <v>42867</v>
      </c>
      <c r="C111" s="2">
        <v>1</v>
      </c>
      <c r="D111" s="5" t="s">
        <v>115</v>
      </c>
      <c r="E111" s="5" t="s">
        <v>47</v>
      </c>
      <c r="F111" s="53" t="s">
        <v>307</v>
      </c>
      <c r="G111" s="44" t="s">
        <v>126</v>
      </c>
      <c r="H111" s="49" t="s">
        <v>277</v>
      </c>
    </row>
    <row r="112" spans="1:25" ht="17.25" thickBot="1" x14ac:dyDescent="0.3">
      <c r="A112" s="10" t="s">
        <v>140</v>
      </c>
      <c r="B112" s="4">
        <v>42912</v>
      </c>
      <c r="C112" s="2">
        <v>1</v>
      </c>
      <c r="D112" s="5" t="s">
        <v>115</v>
      </c>
      <c r="E112" s="5" t="s">
        <v>47</v>
      </c>
      <c r="F112" s="53" t="s">
        <v>307</v>
      </c>
      <c r="G112" s="44" t="s">
        <v>126</v>
      </c>
      <c r="H112" s="49" t="s">
        <v>276</v>
      </c>
    </row>
    <row r="113" spans="1:8" ht="17.25" thickBot="1" x14ac:dyDescent="0.3">
      <c r="A113" s="10" t="s">
        <v>150</v>
      </c>
      <c r="B113" s="4">
        <v>42912</v>
      </c>
      <c r="C113" s="2">
        <v>1</v>
      </c>
      <c r="D113" s="5" t="s">
        <v>115</v>
      </c>
      <c r="E113" s="5" t="s">
        <v>47</v>
      </c>
      <c r="F113" s="52" t="s">
        <v>307</v>
      </c>
      <c r="G113" s="44" t="s">
        <v>176</v>
      </c>
      <c r="H113" s="49" t="s">
        <v>274</v>
      </c>
    </row>
    <row r="114" spans="1:8" ht="17.25" thickBot="1" x14ac:dyDescent="0.3">
      <c r="A114" s="10" t="s">
        <v>140</v>
      </c>
      <c r="B114" s="4">
        <v>42857</v>
      </c>
      <c r="C114" s="2">
        <v>1</v>
      </c>
      <c r="D114" s="5" t="s">
        <v>115</v>
      </c>
      <c r="E114" s="5" t="s">
        <v>30</v>
      </c>
      <c r="F114" s="53" t="s">
        <v>307</v>
      </c>
      <c r="G114" s="44" t="s">
        <v>123</v>
      </c>
      <c r="H114" s="49" t="s">
        <v>273</v>
      </c>
    </row>
    <row r="115" spans="1:8" ht="17.25" thickBot="1" x14ac:dyDescent="0.3">
      <c r="A115" s="10" t="s">
        <v>140</v>
      </c>
      <c r="B115" s="4">
        <v>42881</v>
      </c>
      <c r="C115" s="2">
        <v>4</v>
      </c>
      <c r="D115" s="5" t="s">
        <v>115</v>
      </c>
      <c r="E115" s="5" t="s">
        <v>30</v>
      </c>
      <c r="F115" s="53" t="s">
        <v>307</v>
      </c>
      <c r="G115" s="44" t="s">
        <v>123</v>
      </c>
      <c r="H115" s="49" t="s">
        <v>274</v>
      </c>
    </row>
    <row r="116" spans="1:8" ht="17.25" thickBot="1" x14ac:dyDescent="0.3">
      <c r="A116" s="10" t="s">
        <v>140</v>
      </c>
      <c r="B116" s="4">
        <v>42894</v>
      </c>
      <c r="C116" s="2">
        <v>5</v>
      </c>
      <c r="D116" s="5" t="s">
        <v>115</v>
      </c>
      <c r="E116" s="5" t="s">
        <v>30</v>
      </c>
      <c r="F116" s="53" t="s">
        <v>307</v>
      </c>
      <c r="G116" s="44" t="s">
        <v>123</v>
      </c>
      <c r="H116" s="49" t="s">
        <v>275</v>
      </c>
    </row>
    <row r="117" spans="1:8" ht="17.25" thickBot="1" x14ac:dyDescent="0.3">
      <c r="A117" s="10" t="s">
        <v>140</v>
      </c>
      <c r="B117" s="4">
        <v>42912</v>
      </c>
      <c r="C117" s="2">
        <v>6</v>
      </c>
      <c r="D117" s="5" t="s">
        <v>115</v>
      </c>
      <c r="E117" s="5" t="s">
        <v>30</v>
      </c>
      <c r="F117" s="53" t="s">
        <v>307</v>
      </c>
      <c r="G117" s="44" t="s">
        <v>123</v>
      </c>
      <c r="H117" s="49" t="s">
        <v>276</v>
      </c>
    </row>
    <row r="118" spans="1:8" ht="17.25" thickBot="1" x14ac:dyDescent="0.3">
      <c r="A118" s="10" t="s">
        <v>150</v>
      </c>
      <c r="B118" s="4">
        <v>42867</v>
      </c>
      <c r="C118" s="2">
        <v>3</v>
      </c>
      <c r="D118" s="5" t="s">
        <v>115</v>
      </c>
      <c r="E118" s="5" t="s">
        <v>30</v>
      </c>
      <c r="F118" s="52" t="s">
        <v>307</v>
      </c>
      <c r="G118" s="44" t="s">
        <v>170</v>
      </c>
      <c r="H118" s="49" t="s">
        <v>280</v>
      </c>
    </row>
    <row r="119" spans="1:8" ht="17.25" thickBot="1" x14ac:dyDescent="0.3">
      <c r="A119" s="80" t="s">
        <v>717</v>
      </c>
      <c r="B119" s="86">
        <v>42812</v>
      </c>
      <c r="C119" s="87">
        <v>1</v>
      </c>
      <c r="D119" s="88" t="s">
        <v>702</v>
      </c>
      <c r="E119" s="88" t="s">
        <v>720</v>
      </c>
      <c r="F119" s="91" t="s">
        <v>299</v>
      </c>
      <c r="G119" s="80"/>
      <c r="H119" s="85" t="s">
        <v>270</v>
      </c>
    </row>
    <row r="120" spans="1:8" ht="17.25" thickBot="1" x14ac:dyDescent="0.3">
      <c r="A120" s="10" t="s">
        <v>150</v>
      </c>
      <c r="B120" s="4">
        <v>42894</v>
      </c>
      <c r="C120" s="2">
        <v>2</v>
      </c>
      <c r="D120" s="5" t="s">
        <v>108</v>
      </c>
      <c r="E120" s="5" t="s">
        <v>44</v>
      </c>
      <c r="F120" s="52" t="s">
        <v>309</v>
      </c>
      <c r="G120" s="44" t="s">
        <v>129</v>
      </c>
      <c r="H120" s="49" t="s">
        <v>279</v>
      </c>
    </row>
    <row r="121" spans="1:8" ht="17.25" thickBot="1" x14ac:dyDescent="0.3">
      <c r="A121" s="10" t="s">
        <v>140</v>
      </c>
      <c r="B121" s="4">
        <v>42867</v>
      </c>
      <c r="C121" s="2">
        <v>1</v>
      </c>
      <c r="D121" s="5" t="s">
        <v>108</v>
      </c>
      <c r="E121" s="5" t="s">
        <v>44</v>
      </c>
      <c r="F121" s="53" t="s">
        <v>309</v>
      </c>
      <c r="G121" s="44" t="s">
        <v>129</v>
      </c>
      <c r="H121" s="49" t="s">
        <v>277</v>
      </c>
    </row>
    <row r="122" spans="1:8" ht="17.25" thickBot="1" x14ac:dyDescent="0.3">
      <c r="A122" s="10" t="s">
        <v>140</v>
      </c>
      <c r="B122" s="4">
        <v>42881</v>
      </c>
      <c r="C122" s="2">
        <v>1</v>
      </c>
      <c r="D122" s="5" t="s">
        <v>108</v>
      </c>
      <c r="E122" s="5" t="s">
        <v>44</v>
      </c>
      <c r="F122" s="53" t="s">
        <v>309</v>
      </c>
      <c r="G122" s="44" t="s">
        <v>129</v>
      </c>
      <c r="H122" s="49" t="s">
        <v>274</v>
      </c>
    </row>
    <row r="123" spans="1:8" ht="17.25" thickBot="1" x14ac:dyDescent="0.3">
      <c r="A123" s="10" t="s">
        <v>140</v>
      </c>
      <c r="B123" s="4">
        <v>42881</v>
      </c>
      <c r="C123" s="2">
        <v>1</v>
      </c>
      <c r="D123" s="5" t="s">
        <v>0</v>
      </c>
      <c r="E123" s="5" t="s">
        <v>55</v>
      </c>
      <c r="F123" s="54" t="s">
        <v>300</v>
      </c>
      <c r="G123" s="10"/>
      <c r="H123" s="49" t="s">
        <v>274</v>
      </c>
    </row>
    <row r="124" spans="1:8" ht="17.25" thickBot="1" x14ac:dyDescent="0.3">
      <c r="A124" s="10" t="s">
        <v>140</v>
      </c>
      <c r="B124" s="4">
        <v>42881</v>
      </c>
      <c r="C124" s="2">
        <v>1</v>
      </c>
      <c r="D124" s="5" t="s">
        <v>0</v>
      </c>
      <c r="E124" s="5" t="s">
        <v>56</v>
      </c>
      <c r="F124" s="53" t="s">
        <v>300</v>
      </c>
      <c r="G124" s="10"/>
      <c r="H124" s="49" t="s">
        <v>274</v>
      </c>
    </row>
    <row r="125" spans="1:8" ht="17.25" thickBot="1" x14ac:dyDescent="0.3">
      <c r="A125" s="10" t="s">
        <v>150</v>
      </c>
      <c r="B125" s="4">
        <v>42842</v>
      </c>
      <c r="C125" s="2">
        <v>1</v>
      </c>
      <c r="D125" s="5" t="s">
        <v>108</v>
      </c>
      <c r="E125" s="5" t="s">
        <v>23</v>
      </c>
      <c r="F125" s="52" t="s">
        <v>309</v>
      </c>
      <c r="G125" s="44" t="s">
        <v>132</v>
      </c>
      <c r="H125" s="49" t="s">
        <v>272</v>
      </c>
    </row>
    <row r="126" spans="1:8" ht="17.25" thickBot="1" x14ac:dyDescent="0.3">
      <c r="A126" s="10" t="s">
        <v>150</v>
      </c>
      <c r="B126" s="4">
        <v>42912</v>
      </c>
      <c r="C126" s="2">
        <v>3</v>
      </c>
      <c r="D126" s="5" t="s">
        <v>108</v>
      </c>
      <c r="E126" s="5" t="s">
        <v>23</v>
      </c>
      <c r="F126" s="52" t="s">
        <v>309</v>
      </c>
      <c r="G126" s="44" t="s">
        <v>132</v>
      </c>
      <c r="H126" s="49" t="s">
        <v>274</v>
      </c>
    </row>
    <row r="127" spans="1:8" ht="17.25" thickBot="1" x14ac:dyDescent="0.3">
      <c r="A127" s="10" t="s">
        <v>140</v>
      </c>
      <c r="B127" s="4">
        <v>42894</v>
      </c>
      <c r="C127" s="2">
        <v>1</v>
      </c>
      <c r="D127" s="5" t="s">
        <v>108</v>
      </c>
      <c r="E127" s="5" t="s">
        <v>23</v>
      </c>
      <c r="F127" s="53" t="s">
        <v>309</v>
      </c>
      <c r="G127" s="44" t="s">
        <v>132</v>
      </c>
      <c r="H127" s="49" t="s">
        <v>275</v>
      </c>
    </row>
    <row r="128" spans="1:8" ht="17.25" thickBot="1" x14ac:dyDescent="0.3">
      <c r="A128" s="10" t="s">
        <v>150</v>
      </c>
      <c r="B128" s="4">
        <v>42894</v>
      </c>
      <c r="C128" s="2">
        <v>1</v>
      </c>
      <c r="D128" s="5" t="s">
        <v>108</v>
      </c>
      <c r="E128" s="5" t="s">
        <v>46</v>
      </c>
      <c r="F128" s="52" t="s">
        <v>309</v>
      </c>
      <c r="G128" s="44" t="s">
        <v>132</v>
      </c>
      <c r="H128" s="49" t="s">
        <v>279</v>
      </c>
    </row>
    <row r="129" spans="1:8" ht="17.25" thickBot="1" x14ac:dyDescent="0.3">
      <c r="A129" s="10" t="s">
        <v>150</v>
      </c>
      <c r="B129" s="4">
        <v>42867</v>
      </c>
      <c r="C129" s="2">
        <v>1</v>
      </c>
      <c r="D129" s="5" t="s">
        <v>95</v>
      </c>
      <c r="E129" s="5" t="s">
        <v>31</v>
      </c>
      <c r="F129" s="52" t="s">
        <v>307</v>
      </c>
      <c r="G129" s="44" t="s">
        <v>80</v>
      </c>
      <c r="H129" s="49" t="s">
        <v>280</v>
      </c>
    </row>
    <row r="130" spans="1:8" ht="17.25" thickBot="1" x14ac:dyDescent="0.3">
      <c r="A130" s="10" t="s">
        <v>150</v>
      </c>
      <c r="B130" s="4">
        <v>42881</v>
      </c>
      <c r="C130" s="2">
        <v>1</v>
      </c>
      <c r="D130" s="5" t="s">
        <v>95</v>
      </c>
      <c r="E130" s="5" t="s">
        <v>31</v>
      </c>
      <c r="F130" s="52" t="s">
        <v>307</v>
      </c>
      <c r="G130" s="44" t="s">
        <v>130</v>
      </c>
      <c r="H130" s="49" t="s">
        <v>279</v>
      </c>
    </row>
    <row r="131" spans="1:8" ht="17.25" thickBot="1" x14ac:dyDescent="0.3">
      <c r="A131" s="10" t="s">
        <v>150</v>
      </c>
      <c r="B131" s="4">
        <v>42894</v>
      </c>
      <c r="C131" s="2">
        <v>2</v>
      </c>
      <c r="D131" s="5" t="s">
        <v>95</v>
      </c>
      <c r="E131" s="5" t="s">
        <v>31</v>
      </c>
      <c r="F131" s="52" t="s">
        <v>307</v>
      </c>
      <c r="G131" s="44" t="s">
        <v>130</v>
      </c>
      <c r="H131" s="49" t="s">
        <v>279</v>
      </c>
    </row>
    <row r="132" spans="1:8" ht="17.25" thickBot="1" x14ac:dyDescent="0.3">
      <c r="A132" s="10" t="s">
        <v>140</v>
      </c>
      <c r="B132" s="4">
        <v>42881</v>
      </c>
      <c r="C132" s="2">
        <v>2</v>
      </c>
      <c r="D132" s="5" t="s">
        <v>95</v>
      </c>
      <c r="E132" s="5" t="s">
        <v>31</v>
      </c>
      <c r="F132" s="53" t="s">
        <v>307</v>
      </c>
      <c r="G132" s="44" t="s">
        <v>130</v>
      </c>
      <c r="H132" s="49" t="s">
        <v>274</v>
      </c>
    </row>
    <row r="133" spans="1:8" ht="17.25" thickBot="1" x14ac:dyDescent="0.3">
      <c r="A133" s="80" t="s">
        <v>717</v>
      </c>
      <c r="B133" s="86">
        <v>42812</v>
      </c>
      <c r="C133" s="87">
        <v>1</v>
      </c>
      <c r="D133" s="88" t="s">
        <v>724</v>
      </c>
      <c r="E133" s="88" t="s">
        <v>725</v>
      </c>
      <c r="F133" s="91" t="s">
        <v>297</v>
      </c>
      <c r="G133" s="80" t="s">
        <v>726</v>
      </c>
      <c r="H133" s="85" t="s">
        <v>270</v>
      </c>
    </row>
    <row r="134" spans="1:8" ht="17.25" thickBot="1" x14ac:dyDescent="0.3">
      <c r="A134" s="10" t="s">
        <v>150</v>
      </c>
      <c r="B134" s="4">
        <v>42894</v>
      </c>
      <c r="C134" s="2">
        <v>1</v>
      </c>
      <c r="D134" s="5" t="s">
        <v>117</v>
      </c>
      <c r="E134" s="5" t="s">
        <v>16</v>
      </c>
      <c r="F134" s="52" t="s">
        <v>297</v>
      </c>
      <c r="G134" s="44" t="s">
        <v>85</v>
      </c>
      <c r="H134" s="49" t="s">
        <v>279</v>
      </c>
    </row>
    <row r="135" spans="1:8" ht="17.25" thickBot="1" x14ac:dyDescent="0.3">
      <c r="A135" s="10" t="s">
        <v>150</v>
      </c>
      <c r="B135" s="4">
        <v>42912</v>
      </c>
      <c r="C135" s="8">
        <v>1</v>
      </c>
      <c r="D135" s="5" t="s">
        <v>117</v>
      </c>
      <c r="E135" s="23" t="s">
        <v>16</v>
      </c>
      <c r="F135" s="52" t="s">
        <v>297</v>
      </c>
      <c r="G135" s="44" t="s">
        <v>85</v>
      </c>
      <c r="H135" s="49" t="s">
        <v>274</v>
      </c>
    </row>
    <row r="136" spans="1:8" ht="17.25" thickBot="1" x14ac:dyDescent="0.3">
      <c r="A136" s="10" t="s">
        <v>140</v>
      </c>
      <c r="B136" s="4">
        <v>42842</v>
      </c>
      <c r="C136" s="8">
        <v>3</v>
      </c>
      <c r="D136" s="5" t="s">
        <v>117</v>
      </c>
      <c r="E136" s="24" t="s">
        <v>16</v>
      </c>
      <c r="F136" s="53" t="s">
        <v>297</v>
      </c>
      <c r="G136" s="44" t="s">
        <v>85</v>
      </c>
      <c r="H136" s="49" t="s">
        <v>272</v>
      </c>
    </row>
    <row r="137" spans="1:8" ht="17.25" thickBot="1" x14ac:dyDescent="0.3">
      <c r="A137" s="10" t="s">
        <v>140</v>
      </c>
      <c r="B137" s="4">
        <v>42867</v>
      </c>
      <c r="C137" s="8">
        <v>1</v>
      </c>
      <c r="D137" s="5" t="s">
        <v>117</v>
      </c>
      <c r="E137" s="24" t="s">
        <v>16</v>
      </c>
      <c r="F137" s="53" t="s">
        <v>297</v>
      </c>
      <c r="G137" s="44" t="s">
        <v>85</v>
      </c>
      <c r="H137" s="49" t="s">
        <v>277</v>
      </c>
    </row>
    <row r="138" spans="1:8" ht="17.25" thickBot="1" x14ac:dyDescent="0.3">
      <c r="A138" s="10" t="s">
        <v>140</v>
      </c>
      <c r="B138" s="4">
        <v>42894</v>
      </c>
      <c r="C138" s="8">
        <v>1</v>
      </c>
      <c r="D138" s="5" t="s">
        <v>117</v>
      </c>
      <c r="E138" s="24" t="s">
        <v>16</v>
      </c>
      <c r="F138" s="53" t="s">
        <v>297</v>
      </c>
      <c r="G138" s="44" t="s">
        <v>85</v>
      </c>
      <c r="H138" s="49" t="s">
        <v>275</v>
      </c>
    </row>
    <row r="139" spans="1:8" ht="17.25" thickBot="1" x14ac:dyDescent="0.3">
      <c r="A139" s="10" t="s">
        <v>140</v>
      </c>
      <c r="B139" s="4">
        <v>42894</v>
      </c>
      <c r="C139" s="8">
        <v>1</v>
      </c>
      <c r="D139" s="5" t="s">
        <v>0</v>
      </c>
      <c r="E139" s="24" t="s">
        <v>61</v>
      </c>
      <c r="F139" s="54" t="s">
        <v>299</v>
      </c>
      <c r="G139" s="10"/>
      <c r="H139" s="49" t="s">
        <v>275</v>
      </c>
    </row>
    <row r="140" spans="1:8" ht="17.25" thickBot="1" x14ac:dyDescent="0.3">
      <c r="A140" s="10" t="s">
        <v>140</v>
      </c>
      <c r="B140" s="4">
        <v>42912</v>
      </c>
      <c r="C140" s="8">
        <v>1</v>
      </c>
      <c r="D140" s="5" t="s">
        <v>0</v>
      </c>
      <c r="E140" s="24" t="s">
        <v>61</v>
      </c>
      <c r="F140" s="53" t="s">
        <v>299</v>
      </c>
      <c r="G140" s="10"/>
      <c r="H140" s="49" t="s">
        <v>276</v>
      </c>
    </row>
    <row r="141" spans="1:8" ht="17.25" thickBot="1" x14ac:dyDescent="0.3">
      <c r="A141" s="10" t="s">
        <v>150</v>
      </c>
      <c r="B141" s="4">
        <v>42894</v>
      </c>
      <c r="C141" s="8">
        <v>1</v>
      </c>
      <c r="D141" s="5" t="s">
        <v>106</v>
      </c>
      <c r="E141" s="5" t="s">
        <v>173</v>
      </c>
      <c r="F141" s="52" t="s">
        <v>307</v>
      </c>
      <c r="G141" s="44" t="s">
        <v>174</v>
      </c>
      <c r="H141" s="49" t="s">
        <v>279</v>
      </c>
    </row>
    <row r="142" spans="1:8" x14ac:dyDescent="0.25">
      <c r="A142" s="10" t="s">
        <v>140</v>
      </c>
      <c r="B142" s="11">
        <v>42894</v>
      </c>
      <c r="C142" s="8">
        <v>1</v>
      </c>
      <c r="D142" s="24" t="s">
        <v>106</v>
      </c>
      <c r="E142" s="21" t="s">
        <v>42</v>
      </c>
      <c r="F142" s="53" t="s">
        <v>307</v>
      </c>
      <c r="G142" s="44" t="s">
        <v>83</v>
      </c>
      <c r="H142" s="49" t="s">
        <v>275</v>
      </c>
    </row>
    <row r="143" spans="1:8" x14ac:dyDescent="0.25">
      <c r="A143" s="10" t="s">
        <v>140</v>
      </c>
      <c r="B143" s="11">
        <v>42881</v>
      </c>
      <c r="C143" s="8">
        <v>1</v>
      </c>
      <c r="D143" s="24" t="s">
        <v>0</v>
      </c>
      <c r="E143" s="21" t="s">
        <v>59</v>
      </c>
      <c r="F143" s="53" t="s">
        <v>297</v>
      </c>
      <c r="G143" s="44" t="s">
        <v>131</v>
      </c>
      <c r="H143" s="49" t="s">
        <v>274</v>
      </c>
    </row>
    <row r="144" spans="1:8" x14ac:dyDescent="0.25">
      <c r="A144" s="10" t="s">
        <v>140</v>
      </c>
      <c r="B144" s="11">
        <v>42912</v>
      </c>
      <c r="C144" s="8">
        <v>2</v>
      </c>
      <c r="D144" s="24" t="s">
        <v>0</v>
      </c>
      <c r="E144" s="21" t="s">
        <v>59</v>
      </c>
      <c r="F144" s="53" t="s">
        <v>297</v>
      </c>
      <c r="G144" s="44" t="s">
        <v>131</v>
      </c>
      <c r="H144" s="49" t="s">
        <v>276</v>
      </c>
    </row>
    <row r="145" spans="1:8" x14ac:dyDescent="0.25">
      <c r="A145" s="10" t="s">
        <v>140</v>
      </c>
      <c r="B145" s="11">
        <v>42867</v>
      </c>
      <c r="C145" s="57">
        <v>1</v>
      </c>
      <c r="D145" s="24" t="s">
        <v>0</v>
      </c>
      <c r="E145" s="58" t="s">
        <v>1168</v>
      </c>
      <c r="F145" s="53" t="s">
        <v>299</v>
      </c>
      <c r="G145" s="10"/>
      <c r="H145" s="49" t="s">
        <v>277</v>
      </c>
    </row>
    <row r="146" spans="1:8" x14ac:dyDescent="0.25">
      <c r="A146" s="10" t="s">
        <v>150</v>
      </c>
      <c r="B146" s="11">
        <v>42857</v>
      </c>
      <c r="C146" s="8">
        <v>2</v>
      </c>
      <c r="D146" s="24" t="s">
        <v>104</v>
      </c>
      <c r="E146" s="21" t="s">
        <v>27</v>
      </c>
      <c r="F146" s="52" t="s">
        <v>307</v>
      </c>
      <c r="G146" s="44" t="s">
        <v>82</v>
      </c>
      <c r="H146" s="49" t="s">
        <v>273</v>
      </c>
    </row>
    <row r="147" spans="1:8" ht="17.25" thickBot="1" x14ac:dyDescent="0.3">
      <c r="A147" s="10" t="s">
        <v>140</v>
      </c>
      <c r="B147" s="4">
        <v>42894</v>
      </c>
      <c r="C147" s="12">
        <v>1</v>
      </c>
      <c r="D147" s="24" t="s">
        <v>104</v>
      </c>
      <c r="E147" s="22" t="s">
        <v>27</v>
      </c>
      <c r="F147" s="53" t="s">
        <v>307</v>
      </c>
      <c r="G147" s="44" t="s">
        <v>82</v>
      </c>
      <c r="H147" s="49" t="s">
        <v>275</v>
      </c>
    </row>
    <row r="148" spans="1:8" x14ac:dyDescent="0.25">
      <c r="A148" s="10" t="s">
        <v>140</v>
      </c>
      <c r="B148" s="11">
        <v>42857</v>
      </c>
      <c r="C148" s="8">
        <v>1</v>
      </c>
      <c r="D148" s="24" t="s">
        <v>117</v>
      </c>
      <c r="E148" s="21" t="s">
        <v>54</v>
      </c>
      <c r="F148" s="53" t="s">
        <v>297</v>
      </c>
      <c r="G148" s="44" t="s">
        <v>122</v>
      </c>
      <c r="H148" s="49" t="s">
        <v>273</v>
      </c>
    </row>
    <row r="149" spans="1:8" x14ac:dyDescent="0.25">
      <c r="A149" s="10" t="s">
        <v>150</v>
      </c>
      <c r="B149" s="11">
        <v>42881</v>
      </c>
      <c r="C149" s="8">
        <v>1</v>
      </c>
      <c r="D149" s="24" t="s">
        <v>117</v>
      </c>
      <c r="E149" s="21" t="s">
        <v>34</v>
      </c>
      <c r="F149" s="52" t="s">
        <v>297</v>
      </c>
      <c r="G149" s="10"/>
      <c r="H149" s="49" t="s">
        <v>279</v>
      </c>
    </row>
    <row r="150" spans="1:8" x14ac:dyDescent="0.25">
      <c r="A150" s="80" t="s">
        <v>701</v>
      </c>
      <c r="B150" s="101">
        <v>42812</v>
      </c>
      <c r="C150" s="99">
        <v>1</v>
      </c>
      <c r="D150" s="100" t="s">
        <v>702</v>
      </c>
      <c r="E150" s="95" t="s">
        <v>707</v>
      </c>
      <c r="F150" s="84" t="s">
        <v>299</v>
      </c>
      <c r="G150" s="80"/>
      <c r="H150" s="85" t="s">
        <v>270</v>
      </c>
    </row>
    <row r="151" spans="1:8" x14ac:dyDescent="0.25">
      <c r="A151" s="10" t="s">
        <v>150</v>
      </c>
      <c r="B151" s="11">
        <v>42894</v>
      </c>
      <c r="C151" s="8">
        <v>1</v>
      </c>
      <c r="D151" s="24" t="s">
        <v>108</v>
      </c>
      <c r="E151" s="21" t="s">
        <v>43</v>
      </c>
      <c r="F151" s="52" t="s">
        <v>309</v>
      </c>
      <c r="G151" s="44" t="s">
        <v>175</v>
      </c>
      <c r="H151" s="49" t="s">
        <v>279</v>
      </c>
    </row>
    <row r="152" spans="1:8" ht="17.25" thickBot="1" x14ac:dyDescent="0.3">
      <c r="A152" s="10" t="s">
        <v>140</v>
      </c>
      <c r="B152" s="11">
        <v>42894</v>
      </c>
      <c r="C152" s="12">
        <v>1</v>
      </c>
      <c r="D152" s="24" t="s">
        <v>108</v>
      </c>
      <c r="E152" s="22" t="s">
        <v>15</v>
      </c>
      <c r="F152" s="53" t="s">
        <v>297</v>
      </c>
      <c r="G152" s="52" t="s">
        <v>306</v>
      </c>
      <c r="H152" s="49" t="s">
        <v>275</v>
      </c>
    </row>
    <row r="153" spans="1:8" ht="17.25" thickBot="1" x14ac:dyDescent="0.3">
      <c r="A153" s="80" t="s">
        <v>717</v>
      </c>
      <c r="B153" s="81">
        <v>42812</v>
      </c>
      <c r="C153" s="99">
        <v>1</v>
      </c>
      <c r="D153" s="100" t="s">
        <v>712</v>
      </c>
      <c r="E153" s="95" t="s">
        <v>722</v>
      </c>
      <c r="F153" s="91" t="s">
        <v>297</v>
      </c>
      <c r="G153" s="80" t="s">
        <v>723</v>
      </c>
      <c r="H153" s="85" t="s">
        <v>270</v>
      </c>
    </row>
    <row r="154" spans="1:8" ht="17.25" thickBot="1" x14ac:dyDescent="0.3">
      <c r="A154" s="80" t="s">
        <v>701</v>
      </c>
      <c r="B154" s="86">
        <v>42812</v>
      </c>
      <c r="C154" s="99">
        <v>1</v>
      </c>
      <c r="D154" s="100" t="s">
        <v>712</v>
      </c>
      <c r="E154" s="95" t="s">
        <v>713</v>
      </c>
      <c r="F154" s="84" t="s">
        <v>297</v>
      </c>
      <c r="G154" s="80" t="s">
        <v>714</v>
      </c>
      <c r="H154" s="85" t="s">
        <v>270</v>
      </c>
    </row>
    <row r="155" spans="1:8" ht="17.25" thickBot="1" x14ac:dyDescent="0.3">
      <c r="A155" s="10" t="s">
        <v>150</v>
      </c>
      <c r="B155" s="19">
        <v>42857</v>
      </c>
      <c r="C155" s="57">
        <v>3</v>
      </c>
      <c r="D155" s="45" t="s">
        <v>8</v>
      </c>
      <c r="E155" s="58" t="s">
        <v>2</v>
      </c>
      <c r="F155" s="52" t="s">
        <v>297</v>
      </c>
      <c r="G155" s="6" t="s">
        <v>331</v>
      </c>
      <c r="H155" s="49" t="s">
        <v>273</v>
      </c>
    </row>
    <row r="156" spans="1:8" ht="17.25" thickBot="1" x14ac:dyDescent="0.3">
      <c r="A156" s="10" t="s">
        <v>150</v>
      </c>
      <c r="B156" s="4">
        <v>42867</v>
      </c>
      <c r="C156" s="57">
        <v>1</v>
      </c>
      <c r="D156" s="24" t="s">
        <v>0</v>
      </c>
      <c r="E156" s="58" t="s">
        <v>2</v>
      </c>
      <c r="F156" s="52" t="s">
        <v>297</v>
      </c>
      <c r="G156" s="6" t="s">
        <v>331</v>
      </c>
      <c r="H156" s="49" t="s">
        <v>280</v>
      </c>
    </row>
    <row r="157" spans="1:8" ht="17.25" thickBot="1" x14ac:dyDescent="0.3">
      <c r="A157" s="10" t="s">
        <v>140</v>
      </c>
      <c r="B157" s="19">
        <v>42842</v>
      </c>
      <c r="C157" s="57">
        <v>3</v>
      </c>
      <c r="D157" s="45" t="s">
        <v>8</v>
      </c>
      <c r="E157" s="58" t="s">
        <v>100</v>
      </c>
      <c r="F157" s="53" t="s">
        <v>297</v>
      </c>
      <c r="G157" s="44" t="s">
        <v>81</v>
      </c>
      <c r="H157" s="49" t="s">
        <v>272</v>
      </c>
    </row>
    <row r="158" spans="1:8" ht="17.25" thickBot="1" x14ac:dyDescent="0.3">
      <c r="A158" s="10" t="s">
        <v>140</v>
      </c>
      <c r="B158" s="19">
        <v>42857</v>
      </c>
      <c r="C158" s="57">
        <v>3</v>
      </c>
      <c r="D158" s="45" t="s">
        <v>8</v>
      </c>
      <c r="E158" s="58" t="s">
        <v>100</v>
      </c>
      <c r="F158" s="53" t="s">
        <v>297</v>
      </c>
      <c r="G158" s="44" t="s">
        <v>81</v>
      </c>
      <c r="H158" s="49" t="s">
        <v>273</v>
      </c>
    </row>
    <row r="159" spans="1:8" ht="17.25" thickBot="1" x14ac:dyDescent="0.3">
      <c r="A159" s="10" t="s">
        <v>140</v>
      </c>
      <c r="B159" s="4">
        <v>42881</v>
      </c>
      <c r="C159" s="8">
        <v>1</v>
      </c>
      <c r="D159" s="24" t="s">
        <v>0</v>
      </c>
      <c r="E159" s="21" t="s">
        <v>36</v>
      </c>
      <c r="F159" s="53" t="s">
        <v>297</v>
      </c>
      <c r="G159" s="44" t="s">
        <v>81</v>
      </c>
      <c r="H159" s="49" t="s">
        <v>274</v>
      </c>
    </row>
    <row r="160" spans="1:8" ht="17.25" thickBot="1" x14ac:dyDescent="0.3">
      <c r="A160" s="10" t="s">
        <v>140</v>
      </c>
      <c r="B160" s="4">
        <v>42894</v>
      </c>
      <c r="C160" s="8">
        <v>5</v>
      </c>
      <c r="D160" s="24" t="s">
        <v>0</v>
      </c>
      <c r="E160" s="21" t="s">
        <v>36</v>
      </c>
      <c r="F160" s="53" t="s">
        <v>297</v>
      </c>
      <c r="G160" s="44" t="s">
        <v>81</v>
      </c>
      <c r="H160" s="49" t="s">
        <v>275</v>
      </c>
    </row>
    <row r="161" spans="1:8" ht="17.25" thickBot="1" x14ac:dyDescent="0.3">
      <c r="A161" s="10" t="s">
        <v>150</v>
      </c>
      <c r="B161" s="19">
        <v>42842</v>
      </c>
      <c r="C161" s="57">
        <v>2</v>
      </c>
      <c r="D161" s="45" t="s">
        <v>8</v>
      </c>
      <c r="E161" s="58" t="s">
        <v>2</v>
      </c>
      <c r="F161" s="52" t="s">
        <v>297</v>
      </c>
      <c r="G161" s="44" t="s">
        <v>157</v>
      </c>
      <c r="H161" s="49" t="s">
        <v>272</v>
      </c>
    </row>
    <row r="162" spans="1:8" ht="17.25" thickBot="1" x14ac:dyDescent="0.3">
      <c r="A162" s="10" t="s">
        <v>150</v>
      </c>
      <c r="B162" s="4">
        <v>42894</v>
      </c>
      <c r="C162" s="8">
        <v>9</v>
      </c>
      <c r="D162" s="24" t="s">
        <v>0</v>
      </c>
      <c r="E162" s="21" t="s">
        <v>36</v>
      </c>
      <c r="F162" s="52" t="s">
        <v>297</v>
      </c>
      <c r="G162" s="44" t="s">
        <v>157</v>
      </c>
      <c r="H162" s="49" t="s">
        <v>279</v>
      </c>
    </row>
    <row r="163" spans="1:8" ht="17.25" thickBot="1" x14ac:dyDescent="0.3">
      <c r="A163" s="10" t="s">
        <v>150</v>
      </c>
      <c r="B163" s="4">
        <v>42912</v>
      </c>
      <c r="C163" s="8">
        <v>2</v>
      </c>
      <c r="D163" s="24" t="s">
        <v>0</v>
      </c>
      <c r="E163" s="21" t="s">
        <v>36</v>
      </c>
      <c r="F163" s="52" t="s">
        <v>297</v>
      </c>
      <c r="G163" s="44" t="s">
        <v>157</v>
      </c>
      <c r="H163" s="49" t="s">
        <v>274</v>
      </c>
    </row>
    <row r="164" spans="1:8" x14ac:dyDescent="0.25">
      <c r="A164" s="10" t="s">
        <v>140</v>
      </c>
      <c r="B164" s="11">
        <v>42867</v>
      </c>
      <c r="C164" s="57">
        <v>1</v>
      </c>
      <c r="D164" s="24" t="s">
        <v>0</v>
      </c>
      <c r="E164" s="58" t="s">
        <v>148</v>
      </c>
      <c r="F164" s="54" t="s">
        <v>311</v>
      </c>
      <c r="G164" s="10"/>
      <c r="H164" s="49" t="s">
        <v>277</v>
      </c>
    </row>
    <row r="165" spans="1:8" x14ac:dyDescent="0.25">
      <c r="A165" s="10" t="s">
        <v>150</v>
      </c>
      <c r="B165" s="11">
        <v>42894</v>
      </c>
      <c r="C165" s="8">
        <v>1</v>
      </c>
      <c r="D165" s="24" t="s">
        <v>108</v>
      </c>
      <c r="E165" s="21" t="s">
        <v>45</v>
      </c>
      <c r="F165" s="52" t="s">
        <v>309</v>
      </c>
      <c r="G165" s="44" t="s">
        <v>87</v>
      </c>
      <c r="H165" s="49" t="s">
        <v>279</v>
      </c>
    </row>
    <row r="166" spans="1:8" x14ac:dyDescent="0.25">
      <c r="A166" s="10" t="s">
        <v>150</v>
      </c>
      <c r="B166" s="11">
        <v>42867</v>
      </c>
      <c r="C166" s="60">
        <v>1</v>
      </c>
      <c r="D166" s="24" t="s">
        <v>0</v>
      </c>
      <c r="E166" s="61" t="s">
        <v>168</v>
      </c>
      <c r="F166" s="52" t="s">
        <v>299</v>
      </c>
      <c r="G166" s="10"/>
      <c r="H166" s="49" t="s">
        <v>280</v>
      </c>
    </row>
  </sheetData>
  <sortState ref="A2:H166">
    <sortCondition ref="E2:E166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2"/>
  <sheetViews>
    <sheetView topLeftCell="B1" workbookViewId="0">
      <selection activeCell="L6" sqref="L6"/>
    </sheetView>
  </sheetViews>
  <sheetFormatPr defaultRowHeight="16.5" x14ac:dyDescent="0.25"/>
  <sheetData>
    <row r="1" spans="1:12" ht="17.25" thickBot="1" x14ac:dyDescent="0.3">
      <c r="A1" s="34" t="s">
        <v>75</v>
      </c>
      <c r="B1" s="34" t="s">
        <v>76</v>
      </c>
      <c r="C1" s="34" t="s">
        <v>77</v>
      </c>
      <c r="D1" s="34" t="s">
        <v>318</v>
      </c>
      <c r="E1" s="34" t="s">
        <v>319</v>
      </c>
      <c r="F1" s="34" t="s">
        <v>78</v>
      </c>
      <c r="G1" s="34" t="s">
        <v>79</v>
      </c>
      <c r="H1" s="50" t="s">
        <v>268</v>
      </c>
    </row>
    <row r="2" spans="1:12" ht="17.25" thickBot="1" x14ac:dyDescent="0.3">
      <c r="A2" s="10" t="s">
        <v>198</v>
      </c>
      <c r="B2" s="3">
        <v>42881</v>
      </c>
      <c r="C2" s="1">
        <v>1</v>
      </c>
      <c r="D2" s="20" t="s">
        <v>0</v>
      </c>
      <c r="E2" s="20" t="s">
        <v>73</v>
      </c>
      <c r="F2" s="52" t="s">
        <v>297</v>
      </c>
      <c r="G2" s="10"/>
      <c r="H2" s="49" t="s">
        <v>282</v>
      </c>
      <c r="J2" t="s">
        <v>842</v>
      </c>
      <c r="K2">
        <v>988</v>
      </c>
      <c r="L2" s="76">
        <f>K2/1143</f>
        <v>0.8643919510061242</v>
      </c>
    </row>
    <row r="3" spans="1:12" ht="17.25" thickBot="1" x14ac:dyDescent="0.3">
      <c r="A3" s="34" t="s">
        <v>93</v>
      </c>
      <c r="B3" s="32">
        <v>42881</v>
      </c>
      <c r="C3" s="33">
        <v>1</v>
      </c>
      <c r="D3" s="33" t="s">
        <v>108</v>
      </c>
      <c r="E3" s="33" t="s">
        <v>67</v>
      </c>
      <c r="F3" s="53" t="s">
        <v>309</v>
      </c>
      <c r="G3" s="34"/>
      <c r="H3" s="49" t="s">
        <v>282</v>
      </c>
      <c r="J3" t="s">
        <v>843</v>
      </c>
      <c r="K3">
        <v>59</v>
      </c>
      <c r="L3" s="76">
        <f>K3/1143</f>
        <v>5.1618547681539804E-2</v>
      </c>
    </row>
    <row r="4" spans="1:12" ht="17.25" thickBot="1" x14ac:dyDescent="0.3">
      <c r="A4" s="34" t="s">
        <v>93</v>
      </c>
      <c r="B4" s="32">
        <v>42857</v>
      </c>
      <c r="C4" s="33">
        <v>1</v>
      </c>
      <c r="D4" s="33" t="s">
        <v>103</v>
      </c>
      <c r="E4" s="33" t="s">
        <v>64</v>
      </c>
      <c r="F4" s="53" t="s">
        <v>300</v>
      </c>
      <c r="G4" s="34"/>
      <c r="H4" s="49" t="s">
        <v>273</v>
      </c>
      <c r="J4" t="s">
        <v>844</v>
      </c>
      <c r="K4">
        <v>6</v>
      </c>
      <c r="L4" s="76">
        <f>K4/1143</f>
        <v>5.2493438320209973E-3</v>
      </c>
    </row>
    <row r="5" spans="1:12" ht="17.25" thickBot="1" x14ac:dyDescent="0.3">
      <c r="A5" s="10" t="s">
        <v>198</v>
      </c>
      <c r="B5" s="47">
        <v>42832</v>
      </c>
      <c r="C5" s="29">
        <v>1</v>
      </c>
      <c r="D5" s="13" t="s">
        <v>89</v>
      </c>
      <c r="E5" s="13" t="s">
        <v>179</v>
      </c>
      <c r="F5" s="52" t="s">
        <v>297</v>
      </c>
      <c r="G5" s="44" t="s">
        <v>192</v>
      </c>
      <c r="H5" s="49" t="s">
        <v>271</v>
      </c>
      <c r="J5" t="s">
        <v>846</v>
      </c>
      <c r="K5">
        <v>83</v>
      </c>
      <c r="L5" s="76">
        <f>K5/1143</f>
        <v>7.2615923009623801E-2</v>
      </c>
    </row>
    <row r="6" spans="1:12" ht="17.25" thickBot="1" x14ac:dyDescent="0.3">
      <c r="A6" s="34" t="s">
        <v>93</v>
      </c>
      <c r="B6" s="32">
        <v>42912</v>
      </c>
      <c r="C6" s="33">
        <v>1</v>
      </c>
      <c r="D6" s="33" t="s">
        <v>0</v>
      </c>
      <c r="E6" s="33" t="s">
        <v>33</v>
      </c>
      <c r="F6" s="53" t="s">
        <v>313</v>
      </c>
      <c r="G6" s="34"/>
      <c r="H6" s="49" t="s">
        <v>284</v>
      </c>
      <c r="J6" t="s">
        <v>845</v>
      </c>
      <c r="K6">
        <v>7</v>
      </c>
      <c r="L6" s="76">
        <f>K6/1143</f>
        <v>6.1242344706911632E-3</v>
      </c>
    </row>
    <row r="7" spans="1:12" ht="17.25" thickBot="1" x14ac:dyDescent="0.3">
      <c r="A7" s="10" t="s">
        <v>198</v>
      </c>
      <c r="B7" s="4">
        <v>42867</v>
      </c>
      <c r="C7" s="2">
        <v>2</v>
      </c>
      <c r="D7" s="5" t="s">
        <v>0</v>
      </c>
      <c r="E7" s="5" t="s">
        <v>33</v>
      </c>
      <c r="F7" s="52" t="s">
        <v>313</v>
      </c>
      <c r="G7" s="44" t="s">
        <v>125</v>
      </c>
      <c r="H7" s="49" t="s">
        <v>280</v>
      </c>
      <c r="K7">
        <f>SUM(K2:K6)</f>
        <v>1143</v>
      </c>
    </row>
    <row r="8" spans="1:12" ht="17.25" thickBot="1" x14ac:dyDescent="0.3">
      <c r="A8" s="10" t="s">
        <v>198</v>
      </c>
      <c r="B8" s="4">
        <v>42881</v>
      </c>
      <c r="C8" s="2">
        <v>2</v>
      </c>
      <c r="D8" s="5" t="s">
        <v>0</v>
      </c>
      <c r="E8" s="5" t="s">
        <v>33</v>
      </c>
      <c r="F8" s="52" t="s">
        <v>313</v>
      </c>
      <c r="G8" s="44" t="s">
        <v>125</v>
      </c>
      <c r="H8" s="49" t="s">
        <v>282</v>
      </c>
    </row>
    <row r="9" spans="1:12" ht="17.25" thickBot="1" x14ac:dyDescent="0.3">
      <c r="A9" s="10" t="s">
        <v>198</v>
      </c>
      <c r="B9" s="4">
        <v>42894</v>
      </c>
      <c r="C9" s="2">
        <v>4</v>
      </c>
      <c r="D9" s="5" t="s">
        <v>0</v>
      </c>
      <c r="E9" s="5" t="s">
        <v>33</v>
      </c>
      <c r="F9" s="52" t="s">
        <v>313</v>
      </c>
      <c r="G9" s="44" t="s">
        <v>125</v>
      </c>
      <c r="H9" s="49" t="s">
        <v>283</v>
      </c>
    </row>
    <row r="10" spans="1:12" ht="17.25" thickBot="1" x14ac:dyDescent="0.3">
      <c r="A10" s="10" t="s">
        <v>198</v>
      </c>
      <c r="B10" s="4">
        <v>42912</v>
      </c>
      <c r="C10" s="2">
        <v>8</v>
      </c>
      <c r="D10" s="5" t="s">
        <v>0</v>
      </c>
      <c r="E10" s="5" t="s">
        <v>33</v>
      </c>
      <c r="F10" s="52" t="s">
        <v>313</v>
      </c>
      <c r="G10" s="44" t="s">
        <v>125</v>
      </c>
      <c r="H10" s="49" t="s">
        <v>284</v>
      </c>
    </row>
    <row r="11" spans="1:12" ht="17.25" thickBot="1" x14ac:dyDescent="0.3">
      <c r="A11" s="34" t="s">
        <v>93</v>
      </c>
      <c r="B11" s="35">
        <v>42857</v>
      </c>
      <c r="C11" s="36">
        <v>2</v>
      </c>
      <c r="D11" s="37" t="s">
        <v>8</v>
      </c>
      <c r="E11" s="36" t="s">
        <v>113</v>
      </c>
      <c r="F11" s="53" t="s">
        <v>299</v>
      </c>
      <c r="G11" s="34"/>
      <c r="H11" s="49" t="s">
        <v>273</v>
      </c>
    </row>
    <row r="12" spans="1:12" ht="17.25" thickBot="1" x14ac:dyDescent="0.3">
      <c r="A12" s="10" t="s">
        <v>198</v>
      </c>
      <c r="B12" s="4">
        <v>42867</v>
      </c>
      <c r="C12" s="2">
        <v>1</v>
      </c>
      <c r="D12" s="5" t="s">
        <v>108</v>
      </c>
      <c r="E12" s="5" t="s">
        <v>32</v>
      </c>
      <c r="F12" s="52" t="s">
        <v>309</v>
      </c>
      <c r="G12" s="44" t="s">
        <v>187</v>
      </c>
      <c r="H12" s="49" t="s">
        <v>280</v>
      </c>
    </row>
    <row r="13" spans="1:12" ht="17.25" thickBot="1" x14ac:dyDescent="0.3">
      <c r="A13" s="34" t="s">
        <v>93</v>
      </c>
      <c r="B13" s="32">
        <v>42857</v>
      </c>
      <c r="C13" s="37">
        <v>1</v>
      </c>
      <c r="D13" s="37" t="s">
        <v>89</v>
      </c>
      <c r="E13" s="37" t="s">
        <v>90</v>
      </c>
      <c r="F13" s="53" t="s">
        <v>297</v>
      </c>
      <c r="G13" s="34"/>
      <c r="H13" s="49" t="s">
        <v>273</v>
      </c>
    </row>
    <row r="14" spans="1:12" ht="17.25" thickBot="1" x14ac:dyDescent="0.3">
      <c r="A14" s="34" t="s">
        <v>93</v>
      </c>
      <c r="B14" s="32">
        <v>42894</v>
      </c>
      <c r="C14" s="37">
        <v>1</v>
      </c>
      <c r="D14" s="37" t="s">
        <v>89</v>
      </c>
      <c r="E14" s="37" t="s">
        <v>90</v>
      </c>
      <c r="F14" s="53" t="s">
        <v>297</v>
      </c>
      <c r="G14" s="34"/>
      <c r="H14" s="49" t="s">
        <v>283</v>
      </c>
    </row>
    <row r="15" spans="1:12" ht="17.25" thickBot="1" x14ac:dyDescent="0.3">
      <c r="A15" s="10" t="s">
        <v>198</v>
      </c>
      <c r="B15" s="19">
        <v>42857</v>
      </c>
      <c r="C15" s="29">
        <v>1</v>
      </c>
      <c r="D15" s="13" t="s">
        <v>89</v>
      </c>
      <c r="E15" s="13" t="s">
        <v>90</v>
      </c>
      <c r="F15" s="52" t="s">
        <v>297</v>
      </c>
      <c r="G15" s="10"/>
      <c r="H15" s="49" t="s">
        <v>273</v>
      </c>
    </row>
    <row r="16" spans="1:12" ht="17.25" thickBot="1" x14ac:dyDescent="0.3">
      <c r="A16" s="10" t="s">
        <v>198</v>
      </c>
      <c r="B16" s="4">
        <v>42867</v>
      </c>
      <c r="C16" s="29">
        <v>1</v>
      </c>
      <c r="D16" s="13" t="s">
        <v>89</v>
      </c>
      <c r="E16" s="13" t="s">
        <v>90</v>
      </c>
      <c r="F16" s="52" t="s">
        <v>297</v>
      </c>
      <c r="G16" s="10"/>
      <c r="H16" s="49" t="s">
        <v>280</v>
      </c>
    </row>
    <row r="17" spans="1:8" ht="17.25" thickBot="1" x14ac:dyDescent="0.3">
      <c r="A17" s="10" t="s">
        <v>198</v>
      </c>
      <c r="B17" s="4">
        <v>42881</v>
      </c>
      <c r="C17" s="29">
        <v>1</v>
      </c>
      <c r="D17" s="13" t="s">
        <v>89</v>
      </c>
      <c r="E17" s="13" t="s">
        <v>90</v>
      </c>
      <c r="F17" s="52" t="s">
        <v>297</v>
      </c>
      <c r="G17" s="10"/>
      <c r="H17" s="49" t="s">
        <v>282</v>
      </c>
    </row>
    <row r="18" spans="1:8" ht="17.25" thickBot="1" x14ac:dyDescent="0.3">
      <c r="A18" s="34" t="s">
        <v>93</v>
      </c>
      <c r="B18" s="35">
        <v>42842</v>
      </c>
      <c r="C18" s="36">
        <v>1</v>
      </c>
      <c r="D18" s="37" t="s">
        <v>8</v>
      </c>
      <c r="E18" s="36" t="s">
        <v>102</v>
      </c>
      <c r="F18" s="53" t="s">
        <v>297</v>
      </c>
      <c r="G18" s="10" t="s">
        <v>328</v>
      </c>
      <c r="H18" s="49" t="s">
        <v>272</v>
      </c>
    </row>
    <row r="19" spans="1:8" ht="17.25" thickBot="1" x14ac:dyDescent="0.3">
      <c r="A19" s="34" t="s">
        <v>93</v>
      </c>
      <c r="B19" s="35">
        <v>42857</v>
      </c>
      <c r="C19" s="36">
        <v>1</v>
      </c>
      <c r="D19" s="37" t="s">
        <v>8</v>
      </c>
      <c r="E19" s="36" t="s">
        <v>102</v>
      </c>
      <c r="F19" s="53" t="s">
        <v>297</v>
      </c>
      <c r="G19" s="10" t="s">
        <v>328</v>
      </c>
      <c r="H19" s="49" t="s">
        <v>273</v>
      </c>
    </row>
    <row r="20" spans="1:8" ht="17.25" thickBot="1" x14ac:dyDescent="0.3">
      <c r="A20" s="34" t="s">
        <v>93</v>
      </c>
      <c r="B20" s="32">
        <v>42867</v>
      </c>
      <c r="C20" s="33">
        <v>2</v>
      </c>
      <c r="D20" s="33" t="s">
        <v>0</v>
      </c>
      <c r="E20" s="33" t="s">
        <v>37</v>
      </c>
      <c r="F20" s="53" t="s">
        <v>297</v>
      </c>
      <c r="G20" s="10" t="s">
        <v>328</v>
      </c>
      <c r="H20" s="49" t="s">
        <v>280</v>
      </c>
    </row>
    <row r="21" spans="1:8" ht="17.25" thickBot="1" x14ac:dyDescent="0.3">
      <c r="A21" s="34" t="s">
        <v>93</v>
      </c>
      <c r="B21" s="32">
        <v>42857</v>
      </c>
      <c r="C21" s="37">
        <v>1</v>
      </c>
      <c r="D21" s="37" t="s">
        <v>89</v>
      </c>
      <c r="E21" s="37" t="s">
        <v>91</v>
      </c>
      <c r="F21" s="53" t="s">
        <v>297</v>
      </c>
      <c r="G21" s="34" t="s">
        <v>92</v>
      </c>
      <c r="H21" s="49" t="s">
        <v>273</v>
      </c>
    </row>
    <row r="22" spans="1:8" ht="17.25" thickBot="1" x14ac:dyDescent="0.3">
      <c r="A22" s="10" t="s">
        <v>198</v>
      </c>
      <c r="B22" s="19">
        <v>42857</v>
      </c>
      <c r="C22" s="29">
        <v>2</v>
      </c>
      <c r="D22" s="13" t="s">
        <v>89</v>
      </c>
      <c r="E22" s="13" t="s">
        <v>91</v>
      </c>
      <c r="F22" s="52" t="s">
        <v>297</v>
      </c>
      <c r="G22" s="44" t="s">
        <v>194</v>
      </c>
      <c r="H22" s="49" t="s">
        <v>273</v>
      </c>
    </row>
    <row r="23" spans="1:8" ht="17.25" thickBot="1" x14ac:dyDescent="0.3">
      <c r="A23" s="10" t="s">
        <v>198</v>
      </c>
      <c r="B23" s="4">
        <v>42867</v>
      </c>
      <c r="C23" s="2">
        <v>1</v>
      </c>
      <c r="D23" s="5" t="s">
        <v>115</v>
      </c>
      <c r="E23" s="5" t="s">
        <v>72</v>
      </c>
      <c r="F23" s="54" t="s">
        <v>311</v>
      </c>
      <c r="G23" s="44" t="s">
        <v>188</v>
      </c>
      <c r="H23" s="49" t="s">
        <v>280</v>
      </c>
    </row>
    <row r="24" spans="1:8" ht="17.25" thickBot="1" x14ac:dyDescent="0.3">
      <c r="A24" s="10" t="s">
        <v>198</v>
      </c>
      <c r="B24" s="19">
        <v>42857</v>
      </c>
      <c r="C24" s="29">
        <v>2</v>
      </c>
      <c r="D24" s="13" t="s">
        <v>89</v>
      </c>
      <c r="E24" s="13" t="s">
        <v>196</v>
      </c>
      <c r="F24" s="52" t="s">
        <v>297</v>
      </c>
      <c r="G24" s="10"/>
      <c r="H24" s="49" t="s">
        <v>273</v>
      </c>
    </row>
    <row r="25" spans="1:8" ht="17.25" thickBot="1" x14ac:dyDescent="0.3">
      <c r="A25" s="34" t="s">
        <v>93</v>
      </c>
      <c r="B25" s="32">
        <v>42867</v>
      </c>
      <c r="C25" s="33">
        <v>4</v>
      </c>
      <c r="D25" s="33" t="s">
        <v>115</v>
      </c>
      <c r="E25" s="33" t="s">
        <v>25</v>
      </c>
      <c r="F25" s="53" t="s">
        <v>307</v>
      </c>
      <c r="G25" s="41" t="s">
        <v>84</v>
      </c>
      <c r="H25" s="49" t="s">
        <v>280</v>
      </c>
    </row>
    <row r="26" spans="1:8" ht="17.25" thickBot="1" x14ac:dyDescent="0.3">
      <c r="A26" s="34" t="s">
        <v>93</v>
      </c>
      <c r="B26" s="32">
        <v>42881</v>
      </c>
      <c r="C26" s="33">
        <v>3</v>
      </c>
      <c r="D26" s="33" t="s">
        <v>115</v>
      </c>
      <c r="E26" s="33" t="s">
        <v>25</v>
      </c>
      <c r="F26" s="53" t="s">
        <v>307</v>
      </c>
      <c r="G26" s="41" t="s">
        <v>84</v>
      </c>
      <c r="H26" s="49" t="s">
        <v>282</v>
      </c>
    </row>
    <row r="27" spans="1:8" ht="17.25" thickBot="1" x14ac:dyDescent="0.3">
      <c r="A27" s="34" t="s">
        <v>93</v>
      </c>
      <c r="B27" s="32">
        <v>42894</v>
      </c>
      <c r="C27" s="33">
        <v>12</v>
      </c>
      <c r="D27" s="33" t="s">
        <v>115</v>
      </c>
      <c r="E27" s="33" t="s">
        <v>25</v>
      </c>
      <c r="F27" s="53" t="s">
        <v>307</v>
      </c>
      <c r="G27" s="41" t="s">
        <v>86</v>
      </c>
      <c r="H27" s="49" t="s">
        <v>283</v>
      </c>
    </row>
    <row r="28" spans="1:8" ht="17.25" thickBot="1" x14ac:dyDescent="0.3">
      <c r="A28" s="34" t="s">
        <v>93</v>
      </c>
      <c r="B28" s="32">
        <v>42894</v>
      </c>
      <c r="C28" s="33">
        <v>5</v>
      </c>
      <c r="D28" s="33" t="s">
        <v>115</v>
      </c>
      <c r="E28" s="33" t="s">
        <v>25</v>
      </c>
      <c r="F28" s="53" t="s">
        <v>307</v>
      </c>
      <c r="G28" s="41" t="s">
        <v>84</v>
      </c>
      <c r="H28" s="49" t="s">
        <v>283</v>
      </c>
    </row>
    <row r="29" spans="1:8" ht="17.25" thickBot="1" x14ac:dyDescent="0.3">
      <c r="A29" s="34" t="s">
        <v>93</v>
      </c>
      <c r="B29" s="32">
        <v>42912</v>
      </c>
      <c r="C29" s="33">
        <v>1</v>
      </c>
      <c r="D29" s="33" t="s">
        <v>115</v>
      </c>
      <c r="E29" s="33" t="s">
        <v>25</v>
      </c>
      <c r="F29" s="53" t="s">
        <v>307</v>
      </c>
      <c r="G29" s="41" t="s">
        <v>84</v>
      </c>
      <c r="H29" s="49" t="s">
        <v>284</v>
      </c>
    </row>
    <row r="30" spans="1:8" ht="17.25" thickBot="1" x14ac:dyDescent="0.3">
      <c r="A30" s="34" t="s">
        <v>93</v>
      </c>
      <c r="B30" s="32">
        <v>42912</v>
      </c>
      <c r="C30" s="33">
        <v>3</v>
      </c>
      <c r="D30" s="33" t="s">
        <v>115</v>
      </c>
      <c r="E30" s="33" t="s">
        <v>25</v>
      </c>
      <c r="F30" s="53" t="s">
        <v>307</v>
      </c>
      <c r="G30" s="41" t="s">
        <v>88</v>
      </c>
      <c r="H30" s="49" t="s">
        <v>284</v>
      </c>
    </row>
    <row r="31" spans="1:8" ht="17.25" thickBot="1" x14ac:dyDescent="0.3">
      <c r="A31" s="10" t="s">
        <v>198</v>
      </c>
      <c r="B31" s="4">
        <v>42867</v>
      </c>
      <c r="C31" s="2">
        <v>1</v>
      </c>
      <c r="D31" s="5" t="s">
        <v>115</v>
      </c>
      <c r="E31" s="5" t="s">
        <v>25</v>
      </c>
      <c r="F31" s="52" t="s">
        <v>307</v>
      </c>
      <c r="G31" s="44" t="s">
        <v>86</v>
      </c>
      <c r="H31" s="49" t="s">
        <v>280</v>
      </c>
    </row>
    <row r="32" spans="1:8" ht="17.25" thickBot="1" x14ac:dyDescent="0.3">
      <c r="A32" s="10" t="s">
        <v>198</v>
      </c>
      <c r="B32" s="4">
        <v>42867</v>
      </c>
      <c r="C32" s="2">
        <v>8</v>
      </c>
      <c r="D32" s="5" t="s">
        <v>115</v>
      </c>
      <c r="E32" s="5" t="s">
        <v>25</v>
      </c>
      <c r="F32" s="52" t="s">
        <v>307</v>
      </c>
      <c r="G32" s="44" t="s">
        <v>84</v>
      </c>
      <c r="H32" s="49" t="s">
        <v>280</v>
      </c>
    </row>
    <row r="33" spans="1:8" ht="17.25" thickBot="1" x14ac:dyDescent="0.3">
      <c r="A33" s="10" t="s">
        <v>198</v>
      </c>
      <c r="B33" s="4">
        <v>42867</v>
      </c>
      <c r="C33" s="2">
        <v>1</v>
      </c>
      <c r="D33" s="5" t="s">
        <v>115</v>
      </c>
      <c r="E33" s="5" t="s">
        <v>25</v>
      </c>
      <c r="F33" s="52" t="s">
        <v>307</v>
      </c>
      <c r="G33" s="44" t="s">
        <v>88</v>
      </c>
      <c r="H33" s="49" t="s">
        <v>280</v>
      </c>
    </row>
    <row r="34" spans="1:8" ht="17.25" thickBot="1" x14ac:dyDescent="0.3">
      <c r="A34" s="10" t="s">
        <v>198</v>
      </c>
      <c r="B34" s="4">
        <v>42881</v>
      </c>
      <c r="C34" s="2">
        <v>5</v>
      </c>
      <c r="D34" s="5" t="s">
        <v>115</v>
      </c>
      <c r="E34" s="5" t="s">
        <v>25</v>
      </c>
      <c r="F34" s="52" t="s">
        <v>307</v>
      </c>
      <c r="G34" s="44" t="s">
        <v>84</v>
      </c>
      <c r="H34" s="49" t="s">
        <v>282</v>
      </c>
    </row>
    <row r="35" spans="1:8" ht="17.25" thickBot="1" x14ac:dyDescent="0.3">
      <c r="A35" s="10" t="s">
        <v>198</v>
      </c>
      <c r="B35" s="4">
        <v>42881</v>
      </c>
      <c r="C35" s="2">
        <v>2</v>
      </c>
      <c r="D35" s="5" t="s">
        <v>115</v>
      </c>
      <c r="E35" s="5" t="s">
        <v>25</v>
      </c>
      <c r="F35" s="52" t="s">
        <v>307</v>
      </c>
      <c r="G35" s="44" t="s">
        <v>88</v>
      </c>
      <c r="H35" s="49" t="s">
        <v>282</v>
      </c>
    </row>
    <row r="36" spans="1:8" x14ac:dyDescent="0.25">
      <c r="A36" s="10" t="s">
        <v>198</v>
      </c>
      <c r="B36" s="11">
        <v>42894</v>
      </c>
      <c r="C36" s="8">
        <v>2</v>
      </c>
      <c r="D36" s="24" t="s">
        <v>115</v>
      </c>
      <c r="E36" s="21" t="s">
        <v>25</v>
      </c>
      <c r="F36" s="52" t="s">
        <v>307</v>
      </c>
      <c r="G36" s="44" t="s">
        <v>86</v>
      </c>
      <c r="H36" s="49" t="s">
        <v>283</v>
      </c>
    </row>
    <row r="37" spans="1:8" x14ac:dyDescent="0.25">
      <c r="A37" s="10" t="s">
        <v>198</v>
      </c>
      <c r="B37" s="11">
        <v>42894</v>
      </c>
      <c r="C37" s="8">
        <v>14</v>
      </c>
      <c r="D37" s="24" t="s">
        <v>115</v>
      </c>
      <c r="E37" s="21" t="s">
        <v>25</v>
      </c>
      <c r="F37" s="52" t="s">
        <v>307</v>
      </c>
      <c r="G37" s="44" t="s">
        <v>84</v>
      </c>
      <c r="H37" s="49" t="s">
        <v>283</v>
      </c>
    </row>
    <row r="38" spans="1:8" x14ac:dyDescent="0.25">
      <c r="A38" s="34" t="s">
        <v>93</v>
      </c>
      <c r="B38" s="38">
        <v>42857</v>
      </c>
      <c r="C38" s="39">
        <v>1</v>
      </c>
      <c r="D38" s="42" t="s">
        <v>108</v>
      </c>
      <c r="E38" s="39" t="s">
        <v>62</v>
      </c>
      <c r="F38" s="53" t="s">
        <v>309</v>
      </c>
      <c r="G38" s="34"/>
      <c r="H38" s="49" t="s">
        <v>273</v>
      </c>
    </row>
    <row r="39" spans="1:8" x14ac:dyDescent="0.25">
      <c r="A39" s="10" t="s">
        <v>198</v>
      </c>
      <c r="B39" s="62">
        <v>42857</v>
      </c>
      <c r="C39" s="57">
        <v>2</v>
      </c>
      <c r="D39" s="45" t="s">
        <v>8</v>
      </c>
      <c r="E39" s="58" t="s">
        <v>29</v>
      </c>
      <c r="F39" s="52" t="s">
        <v>299</v>
      </c>
      <c r="G39" s="10"/>
      <c r="H39" s="49" t="s">
        <v>273</v>
      </c>
    </row>
    <row r="40" spans="1:8" x14ac:dyDescent="0.25">
      <c r="A40" s="10" t="s">
        <v>198</v>
      </c>
      <c r="B40" s="11">
        <v>42867</v>
      </c>
      <c r="C40" s="12">
        <v>3</v>
      </c>
      <c r="D40" s="24" t="s">
        <v>0</v>
      </c>
      <c r="E40" s="22" t="s">
        <v>57</v>
      </c>
      <c r="F40" s="52" t="s">
        <v>299</v>
      </c>
      <c r="G40" s="10"/>
      <c r="H40" s="49" t="s">
        <v>280</v>
      </c>
    </row>
    <row r="41" spans="1:8" x14ac:dyDescent="0.25">
      <c r="A41" s="10" t="s">
        <v>198</v>
      </c>
      <c r="B41" s="11">
        <v>42881</v>
      </c>
      <c r="C41" s="8">
        <v>1</v>
      </c>
      <c r="D41" s="24" t="s">
        <v>0</v>
      </c>
      <c r="E41" s="21" t="s">
        <v>57</v>
      </c>
      <c r="F41" s="52" t="s">
        <v>299</v>
      </c>
      <c r="G41" s="10"/>
      <c r="H41" s="49" t="s">
        <v>282</v>
      </c>
    </row>
    <row r="42" spans="1:8" x14ac:dyDescent="0.25">
      <c r="A42" s="10" t="s">
        <v>198</v>
      </c>
      <c r="B42" s="11">
        <v>42842</v>
      </c>
      <c r="C42" s="8">
        <v>1</v>
      </c>
      <c r="D42" s="24" t="s">
        <v>115</v>
      </c>
      <c r="E42" s="21" t="s">
        <v>51</v>
      </c>
      <c r="F42" s="52" t="s">
        <v>307</v>
      </c>
      <c r="G42" s="10"/>
      <c r="H42" s="49" t="s">
        <v>272</v>
      </c>
    </row>
    <row r="43" spans="1:8" x14ac:dyDescent="0.25">
      <c r="A43" s="10" t="s">
        <v>198</v>
      </c>
      <c r="B43" s="11">
        <v>42842</v>
      </c>
      <c r="C43" s="8">
        <v>1</v>
      </c>
      <c r="D43" s="24" t="s">
        <v>95</v>
      </c>
      <c r="E43" s="21" t="s">
        <v>70</v>
      </c>
      <c r="F43" s="54" t="s">
        <v>311</v>
      </c>
      <c r="G43" s="10"/>
      <c r="H43" s="49" t="s">
        <v>272</v>
      </c>
    </row>
    <row r="44" spans="1:8" x14ac:dyDescent="0.25">
      <c r="A44" s="10" t="s">
        <v>198</v>
      </c>
      <c r="B44" s="11">
        <v>42881</v>
      </c>
      <c r="C44" s="12">
        <v>1</v>
      </c>
      <c r="D44" s="24" t="s">
        <v>95</v>
      </c>
      <c r="E44" s="22" t="s">
        <v>70</v>
      </c>
      <c r="F44" s="54" t="s">
        <v>311</v>
      </c>
      <c r="G44" s="10"/>
      <c r="H44" s="49" t="s">
        <v>282</v>
      </c>
    </row>
    <row r="45" spans="1:8" ht="17.25" thickBot="1" x14ac:dyDescent="0.3">
      <c r="A45" s="34" t="s">
        <v>93</v>
      </c>
      <c r="B45" s="32">
        <v>42867</v>
      </c>
      <c r="C45" s="39">
        <v>1</v>
      </c>
      <c r="D45" s="42" t="s">
        <v>0</v>
      </c>
      <c r="E45" s="39" t="s">
        <v>66</v>
      </c>
      <c r="F45" s="53" t="s">
        <v>309</v>
      </c>
      <c r="G45" s="34"/>
      <c r="H45" s="49" t="s">
        <v>280</v>
      </c>
    </row>
    <row r="46" spans="1:8" ht="17.25" thickBot="1" x14ac:dyDescent="0.3">
      <c r="A46" s="92" t="s">
        <v>732</v>
      </c>
      <c r="B46" s="93">
        <v>42812</v>
      </c>
      <c r="C46" s="104">
        <v>1</v>
      </c>
      <c r="D46" s="105" t="s">
        <v>702</v>
      </c>
      <c r="E46" s="104" t="s">
        <v>733</v>
      </c>
      <c r="F46" s="84" t="s">
        <v>309</v>
      </c>
      <c r="G46" s="80" t="s">
        <v>329</v>
      </c>
      <c r="H46" s="85" t="s">
        <v>270</v>
      </c>
    </row>
    <row r="47" spans="1:8" x14ac:dyDescent="0.25">
      <c r="A47" s="80" t="s">
        <v>738</v>
      </c>
      <c r="B47" s="101">
        <v>42812</v>
      </c>
      <c r="C47" s="99">
        <v>1</v>
      </c>
      <c r="D47" s="100" t="s">
        <v>702</v>
      </c>
      <c r="E47" s="95" t="s">
        <v>733</v>
      </c>
      <c r="F47" s="91" t="s">
        <v>309</v>
      </c>
      <c r="G47" s="80" t="s">
        <v>329</v>
      </c>
      <c r="H47" s="85" t="s">
        <v>270</v>
      </c>
    </row>
    <row r="48" spans="1:8" x14ac:dyDescent="0.25">
      <c r="A48" s="34" t="s">
        <v>93</v>
      </c>
      <c r="B48" s="38">
        <v>42894</v>
      </c>
      <c r="C48" s="39">
        <v>1</v>
      </c>
      <c r="D48" s="42" t="s">
        <v>108</v>
      </c>
      <c r="E48" s="39" t="s">
        <v>68</v>
      </c>
      <c r="F48" s="53" t="s">
        <v>309</v>
      </c>
      <c r="G48" s="53" t="s">
        <v>324</v>
      </c>
      <c r="H48" s="49" t="s">
        <v>283</v>
      </c>
    </row>
    <row r="49" spans="1:8" ht="17.25" thickBot="1" x14ac:dyDescent="0.3">
      <c r="A49" s="34" t="s">
        <v>93</v>
      </c>
      <c r="B49" s="66">
        <v>42832</v>
      </c>
      <c r="C49" s="63">
        <v>25</v>
      </c>
      <c r="D49" s="43" t="s">
        <v>8</v>
      </c>
      <c r="E49" s="63" t="s">
        <v>10</v>
      </c>
      <c r="F49" s="53" t="s">
        <v>299</v>
      </c>
      <c r="G49" s="34"/>
      <c r="H49" s="49" t="s">
        <v>271</v>
      </c>
    </row>
    <row r="50" spans="1:8" ht="17.25" thickBot="1" x14ac:dyDescent="0.3">
      <c r="A50" s="34" t="s">
        <v>93</v>
      </c>
      <c r="B50" s="129">
        <v>42842</v>
      </c>
      <c r="C50" s="130">
        <v>8</v>
      </c>
      <c r="D50" s="115" t="s">
        <v>8</v>
      </c>
      <c r="E50" s="130" t="s">
        <v>10</v>
      </c>
      <c r="F50" s="53" t="s">
        <v>299</v>
      </c>
      <c r="G50" s="34"/>
      <c r="H50" s="49" t="s">
        <v>272</v>
      </c>
    </row>
    <row r="51" spans="1:8" ht="17.25" thickBot="1" x14ac:dyDescent="0.3">
      <c r="A51" s="34" t="s">
        <v>93</v>
      </c>
      <c r="B51" s="35">
        <v>42857</v>
      </c>
      <c r="C51" s="36">
        <v>7</v>
      </c>
      <c r="D51" s="37" t="s">
        <v>8</v>
      </c>
      <c r="E51" s="63" t="s">
        <v>10</v>
      </c>
      <c r="F51" s="53" t="s">
        <v>299</v>
      </c>
      <c r="G51" s="34"/>
      <c r="H51" s="49" t="s">
        <v>273</v>
      </c>
    </row>
    <row r="52" spans="1:8" ht="17.25" thickBot="1" x14ac:dyDescent="0.3">
      <c r="A52" s="34" t="s">
        <v>93</v>
      </c>
      <c r="B52" s="32">
        <v>42881</v>
      </c>
      <c r="C52" s="33">
        <v>1</v>
      </c>
      <c r="D52" s="33" t="s">
        <v>0</v>
      </c>
      <c r="E52" s="33" t="s">
        <v>58</v>
      </c>
      <c r="F52" s="53" t="s">
        <v>299</v>
      </c>
      <c r="G52" s="34"/>
      <c r="H52" s="49" t="s">
        <v>282</v>
      </c>
    </row>
    <row r="53" spans="1:8" ht="17.25" thickBot="1" x14ac:dyDescent="0.3">
      <c r="A53" s="10" t="s">
        <v>198</v>
      </c>
      <c r="B53" s="19">
        <v>42832</v>
      </c>
      <c r="C53" s="9">
        <v>12</v>
      </c>
      <c r="D53" s="13" t="s">
        <v>8</v>
      </c>
      <c r="E53" s="7" t="s">
        <v>5</v>
      </c>
      <c r="F53" s="52" t="s">
        <v>299</v>
      </c>
      <c r="G53" s="10"/>
      <c r="H53" s="49" t="s">
        <v>271</v>
      </c>
    </row>
    <row r="54" spans="1:8" ht="17.25" thickBot="1" x14ac:dyDescent="0.3">
      <c r="A54" s="10" t="s">
        <v>198</v>
      </c>
      <c r="B54" s="19">
        <v>42842</v>
      </c>
      <c r="C54" s="9">
        <v>201</v>
      </c>
      <c r="D54" s="13" t="s">
        <v>8</v>
      </c>
      <c r="E54" s="7" t="s">
        <v>10</v>
      </c>
      <c r="F54" s="52" t="s">
        <v>299</v>
      </c>
      <c r="G54" s="10"/>
      <c r="H54" s="49" t="s">
        <v>272</v>
      </c>
    </row>
    <row r="55" spans="1:8" ht="17.25" thickBot="1" x14ac:dyDescent="0.3">
      <c r="A55" s="10" t="s">
        <v>198</v>
      </c>
      <c r="B55" s="4">
        <v>42867</v>
      </c>
      <c r="C55" s="2">
        <v>2</v>
      </c>
      <c r="D55" s="5" t="s">
        <v>0</v>
      </c>
      <c r="E55" s="5" t="s">
        <v>58</v>
      </c>
      <c r="F55" s="52" t="s">
        <v>299</v>
      </c>
      <c r="G55" s="10"/>
      <c r="H55" s="49" t="s">
        <v>280</v>
      </c>
    </row>
    <row r="56" spans="1:8" ht="17.25" thickBot="1" x14ac:dyDescent="0.3">
      <c r="A56" s="10" t="s">
        <v>198</v>
      </c>
      <c r="B56" s="4">
        <v>42894</v>
      </c>
      <c r="C56" s="2">
        <v>2</v>
      </c>
      <c r="D56" s="5" t="s">
        <v>0</v>
      </c>
      <c r="E56" s="5" t="s">
        <v>58</v>
      </c>
      <c r="F56" s="52" t="s">
        <v>299</v>
      </c>
      <c r="G56" s="10"/>
      <c r="H56" s="49" t="s">
        <v>283</v>
      </c>
    </row>
    <row r="57" spans="1:8" ht="17.25" thickBot="1" x14ac:dyDescent="0.3">
      <c r="A57" s="10" t="s">
        <v>198</v>
      </c>
      <c r="B57" s="4">
        <v>42857</v>
      </c>
      <c r="C57" s="2">
        <v>1</v>
      </c>
      <c r="D57" s="5" t="s">
        <v>0</v>
      </c>
      <c r="E57" s="5" t="s">
        <v>58</v>
      </c>
      <c r="F57" s="52" t="s">
        <v>297</v>
      </c>
      <c r="G57" s="52" t="s">
        <v>317</v>
      </c>
      <c r="H57" s="49" t="s">
        <v>273</v>
      </c>
    </row>
    <row r="58" spans="1:8" ht="17.25" thickBot="1" x14ac:dyDescent="0.3">
      <c r="A58" s="10" t="s">
        <v>198</v>
      </c>
      <c r="B58" s="19">
        <v>42857</v>
      </c>
      <c r="C58" s="9">
        <v>1</v>
      </c>
      <c r="D58" s="13" t="s">
        <v>8</v>
      </c>
      <c r="E58" s="7" t="s">
        <v>10</v>
      </c>
      <c r="F58" s="52" t="s">
        <v>297</v>
      </c>
      <c r="G58" s="44" t="s">
        <v>186</v>
      </c>
      <c r="H58" s="49" t="s">
        <v>273</v>
      </c>
    </row>
    <row r="59" spans="1:8" ht="17.25" thickBot="1" x14ac:dyDescent="0.3">
      <c r="A59" s="10" t="s">
        <v>198</v>
      </c>
      <c r="B59" s="4">
        <v>42881</v>
      </c>
      <c r="C59" s="2">
        <v>1</v>
      </c>
      <c r="D59" s="5" t="s">
        <v>207</v>
      </c>
      <c r="E59" s="5" t="s">
        <v>74</v>
      </c>
      <c r="F59" s="52" t="s">
        <v>297</v>
      </c>
      <c r="G59" s="44" t="s">
        <v>189</v>
      </c>
      <c r="H59" s="49" t="s">
        <v>282</v>
      </c>
    </row>
    <row r="60" spans="1:8" ht="17.25" thickBot="1" x14ac:dyDescent="0.3">
      <c r="A60" s="34" t="s">
        <v>93</v>
      </c>
      <c r="B60" s="35">
        <v>42857</v>
      </c>
      <c r="C60" s="36">
        <v>6</v>
      </c>
      <c r="D60" s="37" t="s">
        <v>8</v>
      </c>
      <c r="E60" s="36" t="s">
        <v>3</v>
      </c>
      <c r="F60" s="53" t="s">
        <v>299</v>
      </c>
      <c r="G60" s="34"/>
      <c r="H60" s="49" t="s">
        <v>273</v>
      </c>
    </row>
    <row r="61" spans="1:8" ht="17.25" thickBot="1" x14ac:dyDescent="0.3">
      <c r="A61" s="34" t="s">
        <v>93</v>
      </c>
      <c r="B61" s="32">
        <v>42867</v>
      </c>
      <c r="C61" s="33">
        <v>1</v>
      </c>
      <c r="D61" s="33" t="s">
        <v>0</v>
      </c>
      <c r="E61" s="33" t="s">
        <v>65</v>
      </c>
      <c r="F61" s="53" t="s">
        <v>299</v>
      </c>
      <c r="G61" s="34"/>
      <c r="H61" s="49" t="s">
        <v>280</v>
      </c>
    </row>
    <row r="62" spans="1:8" ht="17.25" thickBot="1" x14ac:dyDescent="0.3">
      <c r="A62" s="10" t="s">
        <v>198</v>
      </c>
      <c r="B62" s="19">
        <v>42857</v>
      </c>
      <c r="C62" s="9">
        <v>4</v>
      </c>
      <c r="D62" s="13" t="s">
        <v>8</v>
      </c>
      <c r="E62" s="7" t="s">
        <v>3</v>
      </c>
      <c r="F62" s="52" t="s">
        <v>299</v>
      </c>
      <c r="G62" s="10"/>
      <c r="H62" s="49" t="s">
        <v>273</v>
      </c>
    </row>
    <row r="63" spans="1:8" ht="17.25" thickBot="1" x14ac:dyDescent="0.3">
      <c r="A63" s="10" t="s">
        <v>198</v>
      </c>
      <c r="B63" s="4">
        <v>42867</v>
      </c>
      <c r="C63" s="2">
        <v>11</v>
      </c>
      <c r="D63" s="5" t="s">
        <v>0</v>
      </c>
      <c r="E63" s="5" t="s">
        <v>65</v>
      </c>
      <c r="F63" s="52" t="s">
        <v>299</v>
      </c>
      <c r="G63" s="10"/>
      <c r="H63" s="49" t="s">
        <v>280</v>
      </c>
    </row>
    <row r="64" spans="1:8" ht="17.25" thickBot="1" x14ac:dyDescent="0.3">
      <c r="A64" s="10" t="s">
        <v>198</v>
      </c>
      <c r="B64" s="4">
        <v>42881</v>
      </c>
      <c r="C64" s="2">
        <v>9</v>
      </c>
      <c r="D64" s="5" t="s">
        <v>0</v>
      </c>
      <c r="E64" s="5" t="s">
        <v>65</v>
      </c>
      <c r="F64" s="52" t="s">
        <v>299</v>
      </c>
      <c r="G64" s="10"/>
      <c r="H64" s="49" t="s">
        <v>282</v>
      </c>
    </row>
    <row r="65" spans="1:11" ht="17.25" thickBot="1" x14ac:dyDescent="0.3">
      <c r="A65" s="34" t="s">
        <v>93</v>
      </c>
      <c r="B65" s="32">
        <v>42894</v>
      </c>
      <c r="C65" s="33">
        <v>8</v>
      </c>
      <c r="D65" s="33" t="s">
        <v>0</v>
      </c>
      <c r="E65" s="33" t="s">
        <v>60</v>
      </c>
      <c r="F65" s="53" t="s">
        <v>299</v>
      </c>
      <c r="G65" s="34"/>
      <c r="H65" s="49" t="s">
        <v>283</v>
      </c>
    </row>
    <row r="66" spans="1:11" ht="17.25" thickBot="1" x14ac:dyDescent="0.3">
      <c r="A66" s="34" t="s">
        <v>93</v>
      </c>
      <c r="B66" s="32">
        <v>42912</v>
      </c>
      <c r="C66" s="33">
        <v>3</v>
      </c>
      <c r="D66" s="33" t="s">
        <v>0</v>
      </c>
      <c r="E66" s="33" t="s">
        <v>60</v>
      </c>
      <c r="F66" s="53" t="s">
        <v>299</v>
      </c>
      <c r="G66" s="34"/>
      <c r="H66" s="49" t="s">
        <v>284</v>
      </c>
    </row>
    <row r="67" spans="1:11" ht="17.25" thickBot="1" x14ac:dyDescent="0.3">
      <c r="A67" s="10" t="s">
        <v>198</v>
      </c>
      <c r="B67" s="4">
        <v>42881</v>
      </c>
      <c r="C67" s="2">
        <v>2</v>
      </c>
      <c r="D67" s="5" t="s">
        <v>0</v>
      </c>
      <c r="E67" s="5" t="s">
        <v>60</v>
      </c>
      <c r="F67" s="52" t="s">
        <v>299</v>
      </c>
      <c r="G67" s="10"/>
      <c r="H67" s="49" t="s">
        <v>282</v>
      </c>
    </row>
    <row r="68" spans="1:11" ht="17.25" thickBot="1" x14ac:dyDescent="0.3">
      <c r="A68" s="10" t="s">
        <v>198</v>
      </c>
      <c r="B68" s="4">
        <v>42894</v>
      </c>
      <c r="C68" s="2">
        <v>1</v>
      </c>
      <c r="D68" s="5" t="s">
        <v>0</v>
      </c>
      <c r="E68" s="5" t="s">
        <v>60</v>
      </c>
      <c r="F68" s="52" t="s">
        <v>299</v>
      </c>
      <c r="G68" s="10"/>
      <c r="H68" s="49" t="s">
        <v>283</v>
      </c>
    </row>
    <row r="69" spans="1:11" ht="17.25" thickBot="1" x14ac:dyDescent="0.3">
      <c r="A69" s="10" t="s">
        <v>198</v>
      </c>
      <c r="B69" s="4">
        <v>42832</v>
      </c>
      <c r="C69" s="2">
        <v>4</v>
      </c>
      <c r="D69" s="5" t="s">
        <v>95</v>
      </c>
      <c r="E69" s="5" t="s">
        <v>69</v>
      </c>
      <c r="F69" s="54" t="s">
        <v>311</v>
      </c>
      <c r="G69" s="10"/>
      <c r="H69" s="49" t="s">
        <v>271</v>
      </c>
    </row>
    <row r="70" spans="1:11" ht="17.25" thickBot="1" x14ac:dyDescent="0.3">
      <c r="A70" s="10" t="s">
        <v>198</v>
      </c>
      <c r="B70" s="4">
        <v>42894</v>
      </c>
      <c r="C70" s="2">
        <v>1</v>
      </c>
      <c r="D70" s="5" t="s">
        <v>0</v>
      </c>
      <c r="E70" s="5" t="s">
        <v>39</v>
      </c>
      <c r="F70" s="52" t="s">
        <v>299</v>
      </c>
      <c r="G70" s="10"/>
      <c r="H70" s="49" t="s">
        <v>283</v>
      </c>
    </row>
    <row r="71" spans="1:11" ht="17.25" thickBot="1" x14ac:dyDescent="0.3">
      <c r="A71" s="34" t="s">
        <v>93</v>
      </c>
      <c r="B71" s="35">
        <v>42832</v>
      </c>
      <c r="C71" s="36">
        <v>8</v>
      </c>
      <c r="D71" s="37" t="s">
        <v>8</v>
      </c>
      <c r="E71" s="36" t="s">
        <v>1</v>
      </c>
      <c r="F71" s="53" t="s">
        <v>299</v>
      </c>
      <c r="G71" s="34"/>
      <c r="H71" s="49" t="s">
        <v>271</v>
      </c>
    </row>
    <row r="72" spans="1:11" ht="17.25" thickBot="1" x14ac:dyDescent="0.3">
      <c r="A72" s="34" t="s">
        <v>93</v>
      </c>
      <c r="B72" s="35">
        <v>42842</v>
      </c>
      <c r="C72" s="36">
        <v>216</v>
      </c>
      <c r="D72" s="37" t="s">
        <v>8</v>
      </c>
      <c r="E72" s="36" t="s">
        <v>98</v>
      </c>
      <c r="F72" s="53" t="s">
        <v>299</v>
      </c>
      <c r="G72" s="34"/>
      <c r="H72" s="49" t="s">
        <v>272</v>
      </c>
    </row>
    <row r="73" spans="1:11" ht="17.25" thickBot="1" x14ac:dyDescent="0.3">
      <c r="A73" s="34" t="s">
        <v>93</v>
      </c>
      <c r="B73" s="35">
        <v>42857</v>
      </c>
      <c r="C73" s="36">
        <v>3</v>
      </c>
      <c r="D73" s="37" t="s">
        <v>8</v>
      </c>
      <c r="E73" s="36" t="s">
        <v>98</v>
      </c>
      <c r="F73" s="53" t="s">
        <v>299</v>
      </c>
      <c r="G73" s="34"/>
      <c r="H73" s="49" t="s">
        <v>273</v>
      </c>
    </row>
    <row r="74" spans="1:11" ht="17.25" thickBot="1" x14ac:dyDescent="0.3">
      <c r="A74" s="10" t="s">
        <v>198</v>
      </c>
      <c r="B74" s="19">
        <v>42842</v>
      </c>
      <c r="C74" s="9">
        <v>218</v>
      </c>
      <c r="D74" s="13" t="s">
        <v>8</v>
      </c>
      <c r="E74" s="7" t="s">
        <v>1</v>
      </c>
      <c r="F74" s="52" t="s">
        <v>299</v>
      </c>
      <c r="G74" s="10"/>
      <c r="H74" s="49" t="s">
        <v>272</v>
      </c>
    </row>
    <row r="75" spans="1:11" ht="17.25" thickBot="1" x14ac:dyDescent="0.3">
      <c r="A75" s="10" t="s">
        <v>198</v>
      </c>
      <c r="B75" s="19">
        <v>42857</v>
      </c>
      <c r="C75" s="9">
        <v>15</v>
      </c>
      <c r="D75" s="13" t="s">
        <v>8</v>
      </c>
      <c r="E75" s="7" t="s">
        <v>98</v>
      </c>
      <c r="F75" s="52" t="s">
        <v>299</v>
      </c>
      <c r="G75" s="10"/>
      <c r="H75" s="49" t="s">
        <v>273</v>
      </c>
    </row>
    <row r="76" spans="1:11" ht="17.25" thickBot="1" x14ac:dyDescent="0.3">
      <c r="A76" s="92" t="s">
        <v>737</v>
      </c>
      <c r="B76" s="93">
        <v>42812</v>
      </c>
      <c r="C76" s="94">
        <v>2</v>
      </c>
      <c r="D76" s="94" t="s">
        <v>702</v>
      </c>
      <c r="E76" s="94" t="s">
        <v>706</v>
      </c>
      <c r="F76" s="84" t="s">
        <v>299</v>
      </c>
      <c r="G76" s="92"/>
      <c r="H76" s="85" t="s">
        <v>270</v>
      </c>
    </row>
    <row r="77" spans="1:11" ht="17.25" thickBot="1" x14ac:dyDescent="0.3">
      <c r="A77" s="34" t="s">
        <v>93</v>
      </c>
      <c r="B77" s="32">
        <v>42867</v>
      </c>
      <c r="C77" s="33">
        <v>1</v>
      </c>
      <c r="D77" s="33" t="s">
        <v>0</v>
      </c>
      <c r="E77" s="33" t="s">
        <v>17</v>
      </c>
      <c r="F77" s="53" t="s">
        <v>299</v>
      </c>
      <c r="G77" s="34"/>
      <c r="H77" s="49" t="s">
        <v>280</v>
      </c>
    </row>
    <row r="78" spans="1:11" ht="17.25" thickBot="1" x14ac:dyDescent="0.3">
      <c r="A78" s="34" t="s">
        <v>93</v>
      </c>
      <c r="B78" s="32">
        <v>42881</v>
      </c>
      <c r="C78" s="33">
        <v>1</v>
      </c>
      <c r="D78" s="33" t="s">
        <v>0</v>
      </c>
      <c r="E78" s="33" t="s">
        <v>17</v>
      </c>
      <c r="F78" s="53" t="s">
        <v>299</v>
      </c>
      <c r="G78" s="34"/>
      <c r="H78" s="49" t="s">
        <v>282</v>
      </c>
    </row>
    <row r="79" spans="1:11" ht="17.25" thickBot="1" x14ac:dyDescent="0.3">
      <c r="A79" s="34" t="s">
        <v>93</v>
      </c>
      <c r="B79" s="32">
        <v>42894</v>
      </c>
      <c r="C79" s="33">
        <v>126</v>
      </c>
      <c r="D79" s="33" t="s">
        <v>0</v>
      </c>
      <c r="E79" s="33" t="s">
        <v>17</v>
      </c>
      <c r="F79" s="53" t="s">
        <v>299</v>
      </c>
      <c r="G79" s="34"/>
      <c r="H79" s="49" t="s">
        <v>283</v>
      </c>
    </row>
    <row r="80" spans="1:11" ht="17.25" thickBot="1" x14ac:dyDescent="0.3">
      <c r="A80" s="34" t="s">
        <v>93</v>
      </c>
      <c r="B80" s="32">
        <v>42912</v>
      </c>
      <c r="C80" s="33">
        <v>3</v>
      </c>
      <c r="D80" s="33" t="s">
        <v>0</v>
      </c>
      <c r="E80" s="33" t="s">
        <v>17</v>
      </c>
      <c r="F80" s="53" t="s">
        <v>299</v>
      </c>
      <c r="G80" s="34"/>
      <c r="H80" s="49" t="s">
        <v>284</v>
      </c>
      <c r="J80" t="s">
        <v>774</v>
      </c>
      <c r="K80" t="s">
        <v>784</v>
      </c>
    </row>
    <row r="81" spans="1:11" ht="17.25" thickBot="1" x14ac:dyDescent="0.3">
      <c r="A81" s="80" t="s">
        <v>738</v>
      </c>
      <c r="B81" s="86">
        <v>42812</v>
      </c>
      <c r="C81" s="87">
        <v>2</v>
      </c>
      <c r="D81" s="88" t="s">
        <v>702</v>
      </c>
      <c r="E81" s="88" t="s">
        <v>706</v>
      </c>
      <c r="F81" s="91" t="s">
        <v>299</v>
      </c>
      <c r="G81" s="80"/>
      <c r="H81" s="85" t="s">
        <v>270</v>
      </c>
      <c r="J81" t="s">
        <v>827</v>
      </c>
      <c r="K81">
        <v>20</v>
      </c>
    </row>
    <row r="82" spans="1:11" ht="17.25" thickBot="1" x14ac:dyDescent="0.3">
      <c r="A82" s="10" t="s">
        <v>198</v>
      </c>
      <c r="B82" s="4">
        <v>42881</v>
      </c>
      <c r="C82" s="2">
        <v>12</v>
      </c>
      <c r="D82" s="5" t="s">
        <v>0</v>
      </c>
      <c r="E82" s="5" t="s">
        <v>17</v>
      </c>
      <c r="F82" s="52" t="s">
        <v>299</v>
      </c>
      <c r="G82" s="10"/>
      <c r="H82" s="49" t="s">
        <v>282</v>
      </c>
      <c r="J82" t="s">
        <v>828</v>
      </c>
      <c r="K82">
        <v>5</v>
      </c>
    </row>
    <row r="83" spans="1:11" ht="17.25" thickBot="1" x14ac:dyDescent="0.3">
      <c r="A83" s="10" t="s">
        <v>198</v>
      </c>
      <c r="B83" s="4">
        <v>42894</v>
      </c>
      <c r="C83" s="2">
        <v>64</v>
      </c>
      <c r="D83" s="5" t="s">
        <v>0</v>
      </c>
      <c r="E83" s="5" t="s">
        <v>17</v>
      </c>
      <c r="F83" s="52" t="s">
        <v>299</v>
      </c>
      <c r="G83" s="10"/>
      <c r="H83" s="49" t="s">
        <v>283</v>
      </c>
      <c r="J83" t="s">
        <v>835</v>
      </c>
      <c r="K83">
        <v>1</v>
      </c>
    </row>
    <row r="84" spans="1:11" ht="17.25" thickBot="1" x14ac:dyDescent="0.3">
      <c r="A84" s="10" t="s">
        <v>198</v>
      </c>
      <c r="B84" s="19">
        <v>42832</v>
      </c>
      <c r="C84" s="9">
        <v>3</v>
      </c>
      <c r="D84" s="13" t="s">
        <v>8</v>
      </c>
      <c r="E84" s="7" t="s">
        <v>210</v>
      </c>
      <c r="F84" s="52" t="s">
        <v>300</v>
      </c>
      <c r="G84" s="10"/>
      <c r="H84" s="49" t="s">
        <v>271</v>
      </c>
      <c r="J84" t="s">
        <v>836</v>
      </c>
      <c r="K84">
        <v>5</v>
      </c>
    </row>
    <row r="85" spans="1:11" ht="17.25" thickBot="1" x14ac:dyDescent="0.3">
      <c r="A85" s="10" t="s">
        <v>198</v>
      </c>
      <c r="B85" s="4">
        <v>42867</v>
      </c>
      <c r="C85" s="2">
        <v>2</v>
      </c>
      <c r="D85" s="5" t="s">
        <v>0</v>
      </c>
      <c r="E85" s="5" t="s">
        <v>71</v>
      </c>
      <c r="F85" s="52" t="s">
        <v>299</v>
      </c>
      <c r="G85" s="10"/>
      <c r="H85" s="49" t="s">
        <v>280</v>
      </c>
      <c r="J85" t="s">
        <v>830</v>
      </c>
      <c r="K85">
        <v>2</v>
      </c>
    </row>
    <row r="86" spans="1:11" ht="17.25" thickBot="1" x14ac:dyDescent="0.3">
      <c r="A86" s="10" t="s">
        <v>198</v>
      </c>
      <c r="B86" s="4">
        <v>42881</v>
      </c>
      <c r="C86" s="2">
        <v>1</v>
      </c>
      <c r="D86" s="5" t="s">
        <v>0</v>
      </c>
      <c r="E86" s="5" t="s">
        <v>71</v>
      </c>
      <c r="F86" s="52" t="s">
        <v>299</v>
      </c>
      <c r="G86" s="10"/>
      <c r="H86" s="49" t="s">
        <v>282</v>
      </c>
      <c r="J86" t="s">
        <v>837</v>
      </c>
      <c r="K86">
        <v>1</v>
      </c>
    </row>
    <row r="87" spans="1:11" ht="17.25" thickBot="1" x14ac:dyDescent="0.3">
      <c r="A87" s="34" t="s">
        <v>93</v>
      </c>
      <c r="B87" s="32">
        <v>42912</v>
      </c>
      <c r="C87" s="33">
        <v>1</v>
      </c>
      <c r="D87" s="33" t="s">
        <v>0</v>
      </c>
      <c r="E87" s="33" t="s">
        <v>55</v>
      </c>
      <c r="F87" s="53" t="s">
        <v>300</v>
      </c>
      <c r="G87" s="34"/>
      <c r="H87" s="49" t="s">
        <v>284</v>
      </c>
      <c r="J87" t="s">
        <v>831</v>
      </c>
      <c r="K87">
        <v>1</v>
      </c>
    </row>
    <row r="88" spans="1:11" ht="17.25" thickBot="1" x14ac:dyDescent="0.3">
      <c r="A88" s="92" t="s">
        <v>732</v>
      </c>
      <c r="B88" s="93">
        <v>42812</v>
      </c>
      <c r="C88" s="94">
        <v>3</v>
      </c>
      <c r="D88" s="94" t="s">
        <v>734</v>
      </c>
      <c r="E88" s="94" t="s">
        <v>735</v>
      </c>
      <c r="F88" s="84" t="s">
        <v>307</v>
      </c>
      <c r="G88" s="92" t="s">
        <v>736</v>
      </c>
      <c r="H88" s="85" t="s">
        <v>270</v>
      </c>
      <c r="J88" t="s">
        <v>838</v>
      </c>
      <c r="K88">
        <v>1</v>
      </c>
    </row>
    <row r="89" spans="1:11" ht="17.25" thickBot="1" x14ac:dyDescent="0.3">
      <c r="A89" s="34" t="s">
        <v>93</v>
      </c>
      <c r="B89" s="32">
        <v>42894</v>
      </c>
      <c r="C89" s="33">
        <v>1</v>
      </c>
      <c r="D89" s="33" t="s">
        <v>117</v>
      </c>
      <c r="E89" s="33" t="s">
        <v>16</v>
      </c>
      <c r="F89" s="53" t="s">
        <v>297</v>
      </c>
      <c r="G89" s="41" t="s">
        <v>85</v>
      </c>
      <c r="H89" s="49" t="s">
        <v>283</v>
      </c>
      <c r="J89" t="s">
        <v>450</v>
      </c>
      <c r="K89">
        <v>1</v>
      </c>
    </row>
    <row r="90" spans="1:11" ht="17.25" thickBot="1" x14ac:dyDescent="0.3">
      <c r="A90" s="10" t="s">
        <v>198</v>
      </c>
      <c r="B90" s="4">
        <v>42894</v>
      </c>
      <c r="C90" s="2">
        <v>1</v>
      </c>
      <c r="D90" s="5" t="s">
        <v>117</v>
      </c>
      <c r="E90" s="5" t="s">
        <v>16</v>
      </c>
      <c r="F90" s="52" t="s">
        <v>297</v>
      </c>
      <c r="G90" s="44" t="s">
        <v>85</v>
      </c>
      <c r="H90" s="49" t="s">
        <v>283</v>
      </c>
      <c r="J90" t="s">
        <v>839</v>
      </c>
      <c r="K90">
        <v>6</v>
      </c>
    </row>
    <row r="91" spans="1:11" x14ac:dyDescent="0.25">
      <c r="A91" s="34" t="s">
        <v>93</v>
      </c>
      <c r="B91" s="38">
        <v>42867</v>
      </c>
      <c r="C91" s="39">
        <v>1</v>
      </c>
      <c r="D91" s="42" t="s">
        <v>0</v>
      </c>
      <c r="E91" s="39" t="s">
        <v>61</v>
      </c>
      <c r="F91" s="53" t="s">
        <v>299</v>
      </c>
      <c r="G91" s="34"/>
      <c r="H91" s="49" t="s">
        <v>280</v>
      </c>
    </row>
    <row r="92" spans="1:11" x14ac:dyDescent="0.25">
      <c r="A92" s="10" t="s">
        <v>198</v>
      </c>
      <c r="B92" s="11">
        <v>42832</v>
      </c>
      <c r="C92" s="8">
        <v>1</v>
      </c>
      <c r="D92" s="24" t="s">
        <v>106</v>
      </c>
      <c r="E92" s="21" t="s">
        <v>173</v>
      </c>
      <c r="F92" s="52" t="s">
        <v>307</v>
      </c>
      <c r="G92" s="44" t="s">
        <v>83</v>
      </c>
      <c r="H92" s="49" t="s">
        <v>271</v>
      </c>
    </row>
    <row r="93" spans="1:11" x14ac:dyDescent="0.25">
      <c r="A93" s="10" t="s">
        <v>198</v>
      </c>
      <c r="B93" s="11">
        <v>42894</v>
      </c>
      <c r="C93" s="8">
        <v>1</v>
      </c>
      <c r="D93" s="24" t="s">
        <v>106</v>
      </c>
      <c r="E93" s="21" t="s">
        <v>173</v>
      </c>
      <c r="F93" s="52" t="s">
        <v>307</v>
      </c>
      <c r="G93" s="44" t="s">
        <v>83</v>
      </c>
      <c r="H93" s="49" t="s">
        <v>283</v>
      </c>
    </row>
    <row r="94" spans="1:11" x14ac:dyDescent="0.25">
      <c r="A94" s="34" t="s">
        <v>93</v>
      </c>
      <c r="B94" s="38">
        <v>42857</v>
      </c>
      <c r="C94" s="39">
        <v>1</v>
      </c>
      <c r="D94" s="42" t="s">
        <v>106</v>
      </c>
      <c r="E94" s="39" t="s">
        <v>42</v>
      </c>
      <c r="F94" s="53" t="s">
        <v>307</v>
      </c>
      <c r="G94" s="41" t="s">
        <v>83</v>
      </c>
      <c r="H94" s="49" t="s">
        <v>273</v>
      </c>
    </row>
    <row r="95" spans="1:11" x14ac:dyDescent="0.25">
      <c r="A95" s="34" t="s">
        <v>93</v>
      </c>
      <c r="B95" s="38">
        <v>42857</v>
      </c>
      <c r="C95" s="40">
        <v>16</v>
      </c>
      <c r="D95" s="42" t="s">
        <v>104</v>
      </c>
      <c r="E95" s="40" t="s">
        <v>27</v>
      </c>
      <c r="F95" s="53" t="s">
        <v>307</v>
      </c>
      <c r="G95" s="41" t="s">
        <v>82</v>
      </c>
      <c r="H95" s="49" t="s">
        <v>273</v>
      </c>
    </row>
    <row r="96" spans="1:11" x14ac:dyDescent="0.25">
      <c r="A96" s="34" t="s">
        <v>93</v>
      </c>
      <c r="B96" s="38">
        <v>42881</v>
      </c>
      <c r="C96" s="39">
        <v>1</v>
      </c>
      <c r="D96" s="42" t="s">
        <v>104</v>
      </c>
      <c r="E96" s="39" t="s">
        <v>27</v>
      </c>
      <c r="F96" s="53" t="s">
        <v>307</v>
      </c>
      <c r="G96" s="41" t="s">
        <v>82</v>
      </c>
      <c r="H96" s="49" t="s">
        <v>282</v>
      </c>
    </row>
    <row r="97" spans="1:25" x14ac:dyDescent="0.25">
      <c r="A97" s="10" t="s">
        <v>198</v>
      </c>
      <c r="B97" s="11">
        <v>42857</v>
      </c>
      <c r="C97" s="12">
        <v>1</v>
      </c>
      <c r="D97" s="24" t="s">
        <v>104</v>
      </c>
      <c r="E97" s="22" t="s">
        <v>27</v>
      </c>
      <c r="F97" s="52" t="s">
        <v>307</v>
      </c>
      <c r="G97" s="44" t="s">
        <v>82</v>
      </c>
      <c r="H97" s="49" t="s">
        <v>273</v>
      </c>
    </row>
    <row r="98" spans="1:25" x14ac:dyDescent="0.25">
      <c r="A98" s="10" t="s">
        <v>198</v>
      </c>
      <c r="B98" s="11">
        <v>42867</v>
      </c>
      <c r="C98" s="26">
        <v>1</v>
      </c>
      <c r="D98" s="45" t="s">
        <v>89</v>
      </c>
      <c r="E98" s="25" t="s">
        <v>197</v>
      </c>
      <c r="F98" s="52" t="s">
        <v>297</v>
      </c>
      <c r="G98" s="10"/>
      <c r="H98" s="49" t="s">
        <v>280</v>
      </c>
    </row>
    <row r="99" spans="1:25" ht="17.25" thickBot="1" x14ac:dyDescent="0.3">
      <c r="A99" s="34" t="s">
        <v>93</v>
      </c>
      <c r="B99" s="35">
        <v>42842</v>
      </c>
      <c r="C99" s="63">
        <v>7</v>
      </c>
      <c r="D99" s="43" t="s">
        <v>8</v>
      </c>
      <c r="E99" s="63" t="s">
        <v>100</v>
      </c>
      <c r="F99" s="53" t="s">
        <v>297</v>
      </c>
      <c r="G99" s="41" t="s">
        <v>81</v>
      </c>
      <c r="H99" s="49" t="s">
        <v>272</v>
      </c>
    </row>
    <row r="100" spans="1:25" ht="17.25" thickBot="1" x14ac:dyDescent="0.3">
      <c r="A100" s="34" t="s">
        <v>93</v>
      </c>
      <c r="B100" s="32">
        <v>42867</v>
      </c>
      <c r="C100" s="39">
        <v>3</v>
      </c>
      <c r="D100" s="42" t="s">
        <v>0</v>
      </c>
      <c r="E100" s="39" t="s">
        <v>36</v>
      </c>
      <c r="F100" s="53" t="s">
        <v>297</v>
      </c>
      <c r="G100" s="41" t="s">
        <v>81</v>
      </c>
      <c r="H100" s="49" t="s">
        <v>280</v>
      </c>
    </row>
    <row r="101" spans="1:25" ht="17.25" thickBot="1" x14ac:dyDescent="0.3">
      <c r="A101" s="34" t="s">
        <v>93</v>
      </c>
      <c r="B101" s="32">
        <v>42881</v>
      </c>
      <c r="C101" s="39">
        <v>2</v>
      </c>
      <c r="D101" s="42" t="s">
        <v>0</v>
      </c>
      <c r="E101" s="39" t="s">
        <v>36</v>
      </c>
      <c r="F101" s="53" t="s">
        <v>297</v>
      </c>
      <c r="G101" s="41" t="s">
        <v>81</v>
      </c>
      <c r="H101" s="49" t="s">
        <v>282</v>
      </c>
    </row>
    <row r="102" spans="1:25" ht="17.25" thickBot="1" x14ac:dyDescent="0.3">
      <c r="A102" s="34" t="s">
        <v>93</v>
      </c>
      <c r="B102" s="32">
        <v>42894</v>
      </c>
      <c r="C102" s="39">
        <v>2</v>
      </c>
      <c r="D102" s="42" t="s">
        <v>0</v>
      </c>
      <c r="E102" s="39" t="s">
        <v>36</v>
      </c>
      <c r="F102" s="53" t="s">
        <v>297</v>
      </c>
      <c r="G102" s="41" t="s">
        <v>81</v>
      </c>
      <c r="H102" s="49" t="s">
        <v>283</v>
      </c>
    </row>
    <row r="103" spans="1:25" ht="17.25" thickBot="1" x14ac:dyDescent="0.3">
      <c r="A103" s="10" t="s">
        <v>198</v>
      </c>
      <c r="B103" s="19">
        <v>42832</v>
      </c>
      <c r="C103" s="57">
        <v>2</v>
      </c>
      <c r="D103" s="45" t="s">
        <v>8</v>
      </c>
      <c r="E103" s="58" t="s">
        <v>2</v>
      </c>
      <c r="F103" s="52" t="s">
        <v>297</v>
      </c>
      <c r="G103" s="6" t="s">
        <v>331</v>
      </c>
      <c r="H103" s="49" t="s">
        <v>271</v>
      </c>
    </row>
    <row r="104" spans="1:25" ht="17.25" thickBot="1" x14ac:dyDescent="0.3">
      <c r="A104" s="10" t="s">
        <v>198</v>
      </c>
      <c r="B104" s="19">
        <v>42857</v>
      </c>
      <c r="C104" s="57">
        <v>2</v>
      </c>
      <c r="D104" s="45" t="s">
        <v>8</v>
      </c>
      <c r="E104" s="58" t="s">
        <v>100</v>
      </c>
      <c r="F104" s="52" t="s">
        <v>297</v>
      </c>
      <c r="G104" s="44" t="s">
        <v>81</v>
      </c>
      <c r="H104" s="49" t="s">
        <v>273</v>
      </c>
      <c r="J104" t="s">
        <v>1166</v>
      </c>
    </row>
    <row r="105" spans="1:25" x14ac:dyDescent="0.25">
      <c r="A105" s="10" t="s">
        <v>198</v>
      </c>
      <c r="B105" s="11">
        <v>42881</v>
      </c>
      <c r="C105" s="8">
        <v>1</v>
      </c>
      <c r="D105" s="24" t="s">
        <v>0</v>
      </c>
      <c r="E105" s="21" t="s">
        <v>36</v>
      </c>
      <c r="F105" s="52" t="s">
        <v>297</v>
      </c>
      <c r="G105" s="56" t="s">
        <v>332</v>
      </c>
      <c r="H105" s="49" t="s">
        <v>282</v>
      </c>
      <c r="J105" t="s">
        <v>419</v>
      </c>
      <c r="K105">
        <v>3</v>
      </c>
      <c r="V105" s="68">
        <f>SUM(Y109:Y152)</f>
        <v>0.25504327764678131</v>
      </c>
      <c r="W105" s="67" t="s">
        <v>515</v>
      </c>
      <c r="X105" s="67"/>
      <c r="Y105" s="67"/>
    </row>
    <row r="106" spans="1:25" x14ac:dyDescent="0.25">
      <c r="A106" s="10" t="s">
        <v>198</v>
      </c>
      <c r="B106" s="11">
        <v>42894</v>
      </c>
      <c r="C106" s="8">
        <v>2</v>
      </c>
      <c r="D106" s="24" t="s">
        <v>0</v>
      </c>
      <c r="E106" s="21" t="s">
        <v>36</v>
      </c>
      <c r="F106" s="52" t="s">
        <v>297</v>
      </c>
      <c r="G106" s="6" t="s">
        <v>331</v>
      </c>
      <c r="H106" s="49" t="s">
        <v>283</v>
      </c>
      <c r="J106" t="s">
        <v>640</v>
      </c>
      <c r="K106">
        <v>1</v>
      </c>
      <c r="M106" s="67" t="s">
        <v>683</v>
      </c>
      <c r="N106" s="67"/>
      <c r="O106" s="67"/>
      <c r="P106" s="67"/>
      <c r="Q106" s="67"/>
      <c r="V106" s="68">
        <f>1-V105</f>
        <v>0.74495672235321875</v>
      </c>
      <c r="W106" s="67" t="s">
        <v>516</v>
      </c>
      <c r="X106" s="67"/>
      <c r="Y106" s="67"/>
    </row>
    <row r="107" spans="1:25" x14ac:dyDescent="0.25">
      <c r="A107" s="34" t="s">
        <v>93</v>
      </c>
      <c r="B107" s="38">
        <v>42894</v>
      </c>
      <c r="C107" s="39">
        <v>1</v>
      </c>
      <c r="D107" s="42" t="s">
        <v>108</v>
      </c>
      <c r="E107" s="39" t="s">
        <v>45</v>
      </c>
      <c r="F107" s="53" t="s">
        <v>309</v>
      </c>
      <c r="G107" s="41" t="s">
        <v>87</v>
      </c>
      <c r="H107" s="49" t="s">
        <v>283</v>
      </c>
      <c r="J107" t="s">
        <v>457</v>
      </c>
      <c r="K107">
        <v>1</v>
      </c>
      <c r="M107" s="67" t="s">
        <v>506</v>
      </c>
      <c r="N107" s="67" t="s">
        <v>507</v>
      </c>
      <c r="O107" s="67" t="s">
        <v>508</v>
      </c>
      <c r="P107" s="67" t="s">
        <v>509</v>
      </c>
      <c r="Q107" s="67" t="s">
        <v>510</v>
      </c>
      <c r="S107" s="67" t="s">
        <v>511</v>
      </c>
      <c r="T107" s="67"/>
      <c r="U107" s="67">
        <f>SUM(Q108:Q151)</f>
        <v>-1.8846166295690545</v>
      </c>
      <c r="V107" s="67" t="s">
        <v>513</v>
      </c>
      <c r="W107" s="67"/>
      <c r="X107" s="67"/>
      <c r="Y107" s="67"/>
    </row>
    <row r="108" spans="1:25" x14ac:dyDescent="0.25">
      <c r="J108" t="s">
        <v>467</v>
      </c>
      <c r="K108">
        <v>1</v>
      </c>
      <c r="M108" t="s">
        <v>419</v>
      </c>
      <c r="N108">
        <v>3</v>
      </c>
      <c r="O108" s="67">
        <f>N108/1139</f>
        <v>2.6338893766461808E-3</v>
      </c>
      <c r="P108" s="67">
        <f>LN(O108)</f>
        <v>-5.9392936747790728</v>
      </c>
      <c r="Q108" s="67">
        <f>O108*P108</f>
        <v>-1.5643442514782457E-2</v>
      </c>
      <c r="S108" s="67" t="s">
        <v>512</v>
      </c>
      <c r="T108" s="67"/>
      <c r="U108" s="67">
        <f>U107*(-1)</f>
        <v>1.8846166295690545</v>
      </c>
      <c r="V108" s="67" t="s">
        <v>506</v>
      </c>
      <c r="W108" s="67" t="s">
        <v>507</v>
      </c>
      <c r="X108" s="67" t="s">
        <v>508</v>
      </c>
      <c r="Y108" s="67" t="s">
        <v>514</v>
      </c>
    </row>
    <row r="109" spans="1:25" x14ac:dyDescent="0.25">
      <c r="J109" t="s">
        <v>582</v>
      </c>
      <c r="K109">
        <v>1</v>
      </c>
      <c r="M109" t="s">
        <v>640</v>
      </c>
      <c r="N109">
        <v>1</v>
      </c>
      <c r="O109" s="67">
        <f t="shared" ref="O109:O151" si="0">N109/1139</f>
        <v>8.7796312554872696E-4</v>
      </c>
      <c r="P109" s="67">
        <f t="shared" ref="P109:P151" si="1">LN(O109)</f>
        <v>-7.0379059634471819</v>
      </c>
      <c r="Q109" s="67">
        <f t="shared" ref="Q109:Q151" si="2">O109*P109</f>
        <v>-6.1790219169861127E-3</v>
      </c>
      <c r="S109" t="s">
        <v>681</v>
      </c>
      <c r="T109">
        <f>U108/LOG(44)</f>
        <v>1.1467422558211362</v>
      </c>
      <c r="V109" t="s">
        <v>419</v>
      </c>
      <c r="W109">
        <v>3</v>
      </c>
      <c r="X109" s="68">
        <f>W109/1139</f>
        <v>2.6338893766461808E-3</v>
      </c>
      <c r="Y109" s="74">
        <f>X109*X109</f>
        <v>6.9373732484096067E-6</v>
      </c>
    </row>
    <row r="110" spans="1:25" x14ac:dyDescent="0.25">
      <c r="J110" t="s">
        <v>633</v>
      </c>
      <c r="K110">
        <v>2</v>
      </c>
      <c r="M110" t="s">
        <v>457</v>
      </c>
      <c r="N110">
        <v>1</v>
      </c>
      <c r="O110" s="67">
        <f t="shared" si="0"/>
        <v>8.7796312554872696E-4</v>
      </c>
      <c r="P110" s="67">
        <f t="shared" si="1"/>
        <v>-7.0379059634471819</v>
      </c>
      <c r="Q110" s="67">
        <f t="shared" si="2"/>
        <v>-6.1790219169861127E-3</v>
      </c>
      <c r="V110" t="s">
        <v>640</v>
      </c>
      <c r="W110">
        <v>1</v>
      </c>
      <c r="X110" s="68">
        <f t="shared" ref="X110:X152" si="3">W110/1139</f>
        <v>8.7796312554872696E-4</v>
      </c>
      <c r="Y110" s="74">
        <f t="shared" ref="Y110:Y152" si="4">X110*X110</f>
        <v>7.7081924982328971E-7</v>
      </c>
    </row>
    <row r="111" spans="1:25" x14ac:dyDescent="0.25">
      <c r="J111" t="s">
        <v>697</v>
      </c>
      <c r="K111">
        <v>3</v>
      </c>
      <c r="M111" t="s">
        <v>467</v>
      </c>
      <c r="N111">
        <v>1</v>
      </c>
      <c r="O111" s="67">
        <f t="shared" si="0"/>
        <v>8.7796312554872696E-4</v>
      </c>
      <c r="P111" s="67">
        <f t="shared" si="1"/>
        <v>-7.0379059634471819</v>
      </c>
      <c r="Q111" s="67">
        <f t="shared" si="2"/>
        <v>-6.1790219169861127E-3</v>
      </c>
      <c r="V111" t="s">
        <v>457</v>
      </c>
      <c r="W111">
        <v>1</v>
      </c>
      <c r="X111" s="68">
        <f t="shared" si="3"/>
        <v>8.7796312554872696E-4</v>
      </c>
      <c r="Y111" s="74">
        <f t="shared" si="4"/>
        <v>7.7081924982328971E-7</v>
      </c>
    </row>
    <row r="112" spans="1:25" x14ac:dyDescent="0.25">
      <c r="J112" t="s">
        <v>690</v>
      </c>
      <c r="K112">
        <v>21</v>
      </c>
      <c r="M112" t="s">
        <v>582</v>
      </c>
      <c r="N112">
        <v>1</v>
      </c>
      <c r="O112" s="67">
        <f t="shared" si="0"/>
        <v>8.7796312554872696E-4</v>
      </c>
      <c r="P112" s="67">
        <f t="shared" si="1"/>
        <v>-7.0379059634471819</v>
      </c>
      <c r="Q112" s="67">
        <f t="shared" si="2"/>
        <v>-6.1790219169861127E-3</v>
      </c>
      <c r="V112" t="s">
        <v>467</v>
      </c>
      <c r="W112">
        <v>1</v>
      </c>
      <c r="X112" s="68">
        <f t="shared" si="3"/>
        <v>8.7796312554872696E-4</v>
      </c>
      <c r="Y112" s="74">
        <f t="shared" si="4"/>
        <v>7.7081924982328971E-7</v>
      </c>
    </row>
    <row r="113" spans="10:25" x14ac:dyDescent="0.25">
      <c r="J113" t="s">
        <v>622</v>
      </c>
      <c r="K113">
        <v>15</v>
      </c>
      <c r="M113" t="s">
        <v>633</v>
      </c>
      <c r="N113">
        <v>2</v>
      </c>
      <c r="O113" s="67">
        <f t="shared" si="0"/>
        <v>1.7559262510974539E-3</v>
      </c>
      <c r="P113" s="67">
        <f t="shared" si="1"/>
        <v>-6.3447587828872365</v>
      </c>
      <c r="Q113" s="67">
        <f t="shared" si="2"/>
        <v>-1.1140928503752829E-2</v>
      </c>
      <c r="V113" t="s">
        <v>582</v>
      </c>
      <c r="W113">
        <v>1</v>
      </c>
      <c r="X113" s="68">
        <f t="shared" si="3"/>
        <v>8.7796312554872696E-4</v>
      </c>
      <c r="Y113" s="74">
        <f t="shared" si="4"/>
        <v>7.7081924982328971E-7</v>
      </c>
    </row>
    <row r="114" spans="10:25" x14ac:dyDescent="0.25">
      <c r="J114" t="s">
        <v>691</v>
      </c>
      <c r="K114">
        <v>188</v>
      </c>
      <c r="M114" t="s">
        <v>697</v>
      </c>
      <c r="N114">
        <v>3</v>
      </c>
      <c r="O114" s="67">
        <f t="shared" si="0"/>
        <v>2.6338893766461808E-3</v>
      </c>
      <c r="P114" s="67">
        <f t="shared" si="1"/>
        <v>-5.9392936747790728</v>
      </c>
      <c r="Q114" s="67">
        <f t="shared" si="2"/>
        <v>-1.5643442514782457E-2</v>
      </c>
      <c r="V114" t="s">
        <v>633</v>
      </c>
      <c r="W114">
        <v>2</v>
      </c>
      <c r="X114" s="68">
        <f t="shared" si="3"/>
        <v>1.7559262510974539E-3</v>
      </c>
      <c r="Y114" s="74">
        <f t="shared" si="4"/>
        <v>3.0832769992931588E-6</v>
      </c>
    </row>
    <row r="115" spans="10:25" x14ac:dyDescent="0.25">
      <c r="J115" t="s">
        <v>626</v>
      </c>
      <c r="K115">
        <v>2</v>
      </c>
      <c r="M115" t="s">
        <v>690</v>
      </c>
      <c r="N115">
        <v>21</v>
      </c>
      <c r="O115" s="67">
        <f t="shared" si="0"/>
        <v>1.8437225636523266E-2</v>
      </c>
      <c r="P115" s="67">
        <f t="shared" si="1"/>
        <v>-3.9933835257237593</v>
      </c>
      <c r="Q115" s="67">
        <f t="shared" si="2"/>
        <v>-7.3626913116943762E-2</v>
      </c>
      <c r="V115" t="s">
        <v>697</v>
      </c>
      <c r="W115">
        <v>3</v>
      </c>
      <c r="X115" s="68">
        <f t="shared" si="3"/>
        <v>2.6338893766461808E-3</v>
      </c>
      <c r="Y115" s="74">
        <f t="shared" si="4"/>
        <v>6.9373732484096067E-6</v>
      </c>
    </row>
    <row r="116" spans="10:25" x14ac:dyDescent="0.25">
      <c r="J116" t="s">
        <v>566</v>
      </c>
      <c r="K116">
        <v>5</v>
      </c>
      <c r="M116" t="s">
        <v>622</v>
      </c>
      <c r="N116">
        <v>15</v>
      </c>
      <c r="O116" s="67">
        <f t="shared" si="0"/>
        <v>1.3169446883230905E-2</v>
      </c>
      <c r="P116" s="67">
        <f t="shared" si="1"/>
        <v>-4.3298557623449723</v>
      </c>
      <c r="Q116" s="67">
        <f t="shared" si="2"/>
        <v>-5.7021805474253368E-2</v>
      </c>
      <c r="V116" t="s">
        <v>690</v>
      </c>
      <c r="W116">
        <v>21</v>
      </c>
      <c r="X116" s="68">
        <f t="shared" si="3"/>
        <v>1.8437225636523266E-2</v>
      </c>
      <c r="Y116" s="74">
        <f t="shared" si="4"/>
        <v>3.3993128917207075E-4</v>
      </c>
    </row>
    <row r="117" spans="10:25" x14ac:dyDescent="0.25">
      <c r="J117" t="s">
        <v>353</v>
      </c>
      <c r="K117">
        <v>17</v>
      </c>
      <c r="M117" t="s">
        <v>691</v>
      </c>
      <c r="N117">
        <v>188</v>
      </c>
      <c r="O117" s="67">
        <f t="shared" si="0"/>
        <v>0.16505706760316066</v>
      </c>
      <c r="P117" s="67">
        <f t="shared" si="1"/>
        <v>-1.8014640006172329</v>
      </c>
      <c r="Q117" s="67">
        <f t="shared" si="2"/>
        <v>-0.2973443653345389</v>
      </c>
      <c r="V117" t="s">
        <v>622</v>
      </c>
      <c r="W117">
        <v>15</v>
      </c>
      <c r="X117" s="68">
        <f t="shared" si="3"/>
        <v>1.3169446883230905E-2</v>
      </c>
      <c r="Y117" s="74">
        <f t="shared" si="4"/>
        <v>1.7343433121024018E-4</v>
      </c>
    </row>
    <row r="118" spans="10:25" x14ac:dyDescent="0.25">
      <c r="J118" t="s">
        <v>393</v>
      </c>
      <c r="K118">
        <v>4</v>
      </c>
      <c r="M118" t="s">
        <v>626</v>
      </c>
      <c r="N118">
        <v>2</v>
      </c>
      <c r="O118" s="67">
        <f t="shared" si="0"/>
        <v>1.7559262510974539E-3</v>
      </c>
      <c r="P118" s="67">
        <f t="shared" si="1"/>
        <v>-6.3447587828872365</v>
      </c>
      <c r="Q118" s="67">
        <f t="shared" si="2"/>
        <v>-1.1140928503752829E-2</v>
      </c>
      <c r="V118" t="s">
        <v>691</v>
      </c>
      <c r="W118">
        <v>188</v>
      </c>
      <c r="X118" s="68">
        <f t="shared" si="3"/>
        <v>0.16505706760316066</v>
      </c>
      <c r="Y118" s="74">
        <f t="shared" si="4"/>
        <v>2.7243835565754351E-2</v>
      </c>
    </row>
    <row r="119" spans="10:25" x14ac:dyDescent="0.25">
      <c r="J119" t="s">
        <v>635</v>
      </c>
      <c r="K119">
        <v>1</v>
      </c>
      <c r="M119" t="s">
        <v>566</v>
      </c>
      <c r="N119">
        <v>5</v>
      </c>
      <c r="O119" s="67">
        <f t="shared" si="0"/>
        <v>4.3898156277436349E-3</v>
      </c>
      <c r="P119" s="67">
        <f t="shared" si="1"/>
        <v>-5.4284680510130814</v>
      </c>
      <c r="Q119" s="67">
        <f t="shared" si="2"/>
        <v>-2.3829973885044257E-2</v>
      </c>
      <c r="V119" t="s">
        <v>626</v>
      </c>
      <c r="W119">
        <v>2</v>
      </c>
      <c r="X119" s="68">
        <f t="shared" si="3"/>
        <v>1.7559262510974539E-3</v>
      </c>
      <c r="Y119" s="74">
        <f t="shared" si="4"/>
        <v>3.0832769992931588E-6</v>
      </c>
    </row>
    <row r="120" spans="10:25" x14ac:dyDescent="0.25">
      <c r="J120" t="s">
        <v>462</v>
      </c>
      <c r="K120">
        <v>2</v>
      </c>
      <c r="M120" t="s">
        <v>353</v>
      </c>
      <c r="N120">
        <v>17</v>
      </c>
      <c r="O120" s="67">
        <f t="shared" si="0"/>
        <v>1.4925373134328358E-2</v>
      </c>
      <c r="P120" s="67">
        <f t="shared" si="1"/>
        <v>-4.2046926193909657</v>
      </c>
      <c r="Q120" s="67">
        <f t="shared" si="2"/>
        <v>-6.2756606259566652E-2</v>
      </c>
      <c r="V120" t="s">
        <v>566</v>
      </c>
      <c r="W120">
        <v>5</v>
      </c>
      <c r="X120" s="68">
        <f t="shared" si="3"/>
        <v>4.3898156277436349E-3</v>
      </c>
      <c r="Y120" s="74">
        <f t="shared" si="4"/>
        <v>1.9270481245582244E-5</v>
      </c>
    </row>
    <row r="121" spans="10:25" x14ac:dyDescent="0.25">
      <c r="J121" t="s">
        <v>387</v>
      </c>
      <c r="K121">
        <v>1</v>
      </c>
      <c r="M121" t="s">
        <v>393</v>
      </c>
      <c r="N121">
        <v>4</v>
      </c>
      <c r="O121" s="67">
        <f t="shared" si="0"/>
        <v>3.5118525021949078E-3</v>
      </c>
      <c r="P121" s="67">
        <f t="shared" si="1"/>
        <v>-5.6516116023272911</v>
      </c>
      <c r="Q121" s="67">
        <f t="shared" si="2"/>
        <v>-1.9847626347066868E-2</v>
      </c>
      <c r="V121" t="s">
        <v>353</v>
      </c>
      <c r="W121">
        <v>17</v>
      </c>
      <c r="X121" s="68">
        <f t="shared" si="3"/>
        <v>1.4925373134328358E-2</v>
      </c>
      <c r="Y121" s="74">
        <f t="shared" si="4"/>
        <v>2.227667631989307E-4</v>
      </c>
    </row>
    <row r="122" spans="10:25" x14ac:dyDescent="0.25">
      <c r="J122" t="s">
        <v>405</v>
      </c>
      <c r="K122">
        <v>2</v>
      </c>
      <c r="M122" t="s">
        <v>635</v>
      </c>
      <c r="N122">
        <v>1</v>
      </c>
      <c r="O122" s="67">
        <f t="shared" si="0"/>
        <v>8.7796312554872696E-4</v>
      </c>
      <c r="P122" s="67">
        <f t="shared" si="1"/>
        <v>-7.0379059634471819</v>
      </c>
      <c r="Q122" s="67">
        <f t="shared" si="2"/>
        <v>-6.1790219169861127E-3</v>
      </c>
      <c r="V122" t="s">
        <v>393</v>
      </c>
      <c r="W122">
        <v>4</v>
      </c>
      <c r="X122" s="68">
        <f t="shared" si="3"/>
        <v>3.5118525021949078E-3</v>
      </c>
      <c r="Y122" s="74">
        <f t="shared" si="4"/>
        <v>1.2333107997172635E-5</v>
      </c>
    </row>
    <row r="123" spans="10:25" x14ac:dyDescent="0.25">
      <c r="J123" t="s">
        <v>442</v>
      </c>
      <c r="K123">
        <v>36</v>
      </c>
      <c r="M123" t="s">
        <v>462</v>
      </c>
      <c r="N123">
        <v>2</v>
      </c>
      <c r="O123" s="67">
        <f t="shared" si="0"/>
        <v>1.7559262510974539E-3</v>
      </c>
      <c r="P123" s="67">
        <f t="shared" si="1"/>
        <v>-6.3447587828872365</v>
      </c>
      <c r="Q123" s="67">
        <f t="shared" si="2"/>
        <v>-1.1140928503752829E-2</v>
      </c>
      <c r="V123" t="s">
        <v>635</v>
      </c>
      <c r="W123">
        <v>1</v>
      </c>
      <c r="X123" s="68">
        <f t="shared" si="3"/>
        <v>8.7796312554872696E-4</v>
      </c>
      <c r="Y123" s="74">
        <f t="shared" si="4"/>
        <v>7.7081924982328971E-7</v>
      </c>
    </row>
    <row r="124" spans="10:25" x14ac:dyDescent="0.25">
      <c r="J124" t="s">
        <v>406</v>
      </c>
      <c r="K124">
        <v>4</v>
      </c>
      <c r="M124" t="s">
        <v>387</v>
      </c>
      <c r="N124">
        <v>1</v>
      </c>
      <c r="O124" s="67">
        <f t="shared" si="0"/>
        <v>8.7796312554872696E-4</v>
      </c>
      <c r="P124" s="67">
        <f t="shared" si="1"/>
        <v>-7.0379059634471819</v>
      </c>
      <c r="Q124" s="67">
        <f t="shared" si="2"/>
        <v>-6.1790219169861127E-3</v>
      </c>
      <c r="V124" t="s">
        <v>462</v>
      </c>
      <c r="W124">
        <v>2</v>
      </c>
      <c r="X124" s="68">
        <f t="shared" si="3"/>
        <v>1.7559262510974539E-3</v>
      </c>
      <c r="Y124" s="74">
        <f t="shared" si="4"/>
        <v>3.0832769992931588E-6</v>
      </c>
    </row>
    <row r="125" spans="10:25" x14ac:dyDescent="0.25">
      <c r="J125" t="s">
        <v>447</v>
      </c>
      <c r="K125">
        <v>1</v>
      </c>
      <c r="M125" t="s">
        <v>405</v>
      </c>
      <c r="N125">
        <v>2</v>
      </c>
      <c r="O125" s="67">
        <f t="shared" si="0"/>
        <v>1.7559262510974539E-3</v>
      </c>
      <c r="P125" s="67">
        <f t="shared" si="1"/>
        <v>-6.3447587828872365</v>
      </c>
      <c r="Q125" s="67">
        <f t="shared" si="2"/>
        <v>-1.1140928503752829E-2</v>
      </c>
      <c r="V125" t="s">
        <v>387</v>
      </c>
      <c r="W125">
        <v>1</v>
      </c>
      <c r="X125" s="68">
        <f t="shared" si="3"/>
        <v>8.7796312554872696E-4</v>
      </c>
      <c r="Y125" s="74">
        <f t="shared" si="4"/>
        <v>7.7081924982328971E-7</v>
      </c>
    </row>
    <row r="126" spans="10:25" x14ac:dyDescent="0.25">
      <c r="J126" t="s">
        <v>426</v>
      </c>
      <c r="K126">
        <v>1</v>
      </c>
      <c r="M126" t="s">
        <v>442</v>
      </c>
      <c r="N126">
        <v>36</v>
      </c>
      <c r="O126" s="67">
        <f t="shared" si="0"/>
        <v>3.1606672519754173E-2</v>
      </c>
      <c r="P126" s="67">
        <f t="shared" si="1"/>
        <v>-3.454387024991072</v>
      </c>
      <c r="Q126" s="67">
        <f t="shared" si="2"/>
        <v>-0.10918167945538068</v>
      </c>
      <c r="V126" t="s">
        <v>405</v>
      </c>
      <c r="W126">
        <v>2</v>
      </c>
      <c r="X126" s="68">
        <f t="shared" si="3"/>
        <v>1.7559262510974539E-3</v>
      </c>
      <c r="Y126" s="74">
        <f t="shared" si="4"/>
        <v>3.0832769992931588E-6</v>
      </c>
    </row>
    <row r="127" spans="10:25" x14ac:dyDescent="0.25">
      <c r="J127" t="s">
        <v>407</v>
      </c>
      <c r="K127">
        <v>1</v>
      </c>
      <c r="M127" t="s">
        <v>406</v>
      </c>
      <c r="N127">
        <v>4</v>
      </c>
      <c r="O127" s="67">
        <f t="shared" si="0"/>
        <v>3.5118525021949078E-3</v>
      </c>
      <c r="P127" s="67">
        <f t="shared" si="1"/>
        <v>-5.6516116023272911</v>
      </c>
      <c r="Q127" s="67">
        <f t="shared" si="2"/>
        <v>-1.9847626347066868E-2</v>
      </c>
      <c r="V127" t="s">
        <v>442</v>
      </c>
      <c r="W127">
        <v>36</v>
      </c>
      <c r="X127" s="68">
        <f t="shared" si="3"/>
        <v>3.1606672519754173E-2</v>
      </c>
      <c r="Y127" s="74">
        <f t="shared" si="4"/>
        <v>9.989817477709835E-4</v>
      </c>
    </row>
    <row r="128" spans="10:25" x14ac:dyDescent="0.25">
      <c r="J128" t="s">
        <v>480</v>
      </c>
      <c r="K128">
        <v>1</v>
      </c>
      <c r="M128" t="s">
        <v>447</v>
      </c>
      <c r="N128">
        <v>1</v>
      </c>
      <c r="O128" s="67">
        <f t="shared" si="0"/>
        <v>8.7796312554872696E-4</v>
      </c>
      <c r="P128" s="67">
        <f t="shared" si="1"/>
        <v>-7.0379059634471819</v>
      </c>
      <c r="Q128" s="67">
        <f t="shared" si="2"/>
        <v>-6.1790219169861127E-3</v>
      </c>
      <c r="V128" t="s">
        <v>406</v>
      </c>
      <c r="W128">
        <v>4</v>
      </c>
      <c r="X128" s="68">
        <f t="shared" si="3"/>
        <v>3.5118525021949078E-3</v>
      </c>
      <c r="Y128" s="74">
        <f t="shared" si="4"/>
        <v>1.2333107997172635E-5</v>
      </c>
    </row>
    <row r="129" spans="10:25" x14ac:dyDescent="0.25">
      <c r="J129" t="s">
        <v>471</v>
      </c>
      <c r="K129">
        <v>1</v>
      </c>
      <c r="M129" t="s">
        <v>426</v>
      </c>
      <c r="N129">
        <v>1</v>
      </c>
      <c r="O129" s="67">
        <f t="shared" si="0"/>
        <v>8.7796312554872696E-4</v>
      </c>
      <c r="P129" s="67">
        <f t="shared" si="1"/>
        <v>-7.0379059634471819</v>
      </c>
      <c r="Q129" s="67">
        <f t="shared" si="2"/>
        <v>-6.1790219169861127E-3</v>
      </c>
      <c r="V129" t="s">
        <v>447</v>
      </c>
      <c r="W129">
        <v>1</v>
      </c>
      <c r="X129" s="68">
        <f t="shared" si="3"/>
        <v>8.7796312554872696E-4</v>
      </c>
      <c r="Y129" s="74">
        <f t="shared" si="4"/>
        <v>7.7081924982328971E-7</v>
      </c>
    </row>
    <row r="130" spans="10:25" x14ac:dyDescent="0.25">
      <c r="J130" t="s">
        <v>396</v>
      </c>
      <c r="K130">
        <v>255</v>
      </c>
      <c r="M130" t="s">
        <v>407</v>
      </c>
      <c r="N130">
        <v>1</v>
      </c>
      <c r="O130" s="67">
        <f t="shared" si="0"/>
        <v>8.7796312554872696E-4</v>
      </c>
      <c r="P130" s="67">
        <f t="shared" si="1"/>
        <v>-7.0379059634471819</v>
      </c>
      <c r="Q130" s="67">
        <f t="shared" si="2"/>
        <v>-6.1790219169861127E-3</v>
      </c>
      <c r="V130" t="s">
        <v>426</v>
      </c>
      <c r="W130">
        <v>1</v>
      </c>
      <c r="X130" s="68">
        <f t="shared" si="3"/>
        <v>8.7796312554872696E-4</v>
      </c>
      <c r="Y130" s="74">
        <f t="shared" si="4"/>
        <v>7.7081924982328971E-7</v>
      </c>
    </row>
    <row r="131" spans="10:25" x14ac:dyDescent="0.25">
      <c r="J131" t="s">
        <v>408</v>
      </c>
      <c r="K131">
        <v>31</v>
      </c>
      <c r="M131" t="s">
        <v>480</v>
      </c>
      <c r="N131">
        <v>1</v>
      </c>
      <c r="O131" s="67">
        <f t="shared" si="0"/>
        <v>8.7796312554872696E-4</v>
      </c>
      <c r="P131" s="67">
        <f t="shared" si="1"/>
        <v>-7.0379059634471819</v>
      </c>
      <c r="Q131" s="67">
        <f t="shared" si="2"/>
        <v>-6.1790219169861127E-3</v>
      </c>
      <c r="V131" t="s">
        <v>407</v>
      </c>
      <c r="W131">
        <v>1</v>
      </c>
      <c r="X131" s="68">
        <f t="shared" si="3"/>
        <v>8.7796312554872696E-4</v>
      </c>
      <c r="Y131" s="74">
        <f t="shared" si="4"/>
        <v>7.7081924982328971E-7</v>
      </c>
    </row>
    <row r="132" spans="10:25" x14ac:dyDescent="0.25">
      <c r="J132" t="s">
        <v>409</v>
      </c>
      <c r="K132">
        <v>14</v>
      </c>
      <c r="M132" t="s">
        <v>471</v>
      </c>
      <c r="N132">
        <v>1</v>
      </c>
      <c r="O132" s="67">
        <f t="shared" si="0"/>
        <v>8.7796312554872696E-4</v>
      </c>
      <c r="P132" s="67">
        <f t="shared" si="1"/>
        <v>-7.0379059634471819</v>
      </c>
      <c r="Q132" s="67">
        <f t="shared" si="2"/>
        <v>-6.1790219169861127E-3</v>
      </c>
      <c r="V132" t="s">
        <v>480</v>
      </c>
      <c r="W132">
        <v>1</v>
      </c>
      <c r="X132" s="68">
        <f t="shared" si="3"/>
        <v>8.7796312554872696E-4</v>
      </c>
      <c r="Y132" s="74">
        <f t="shared" si="4"/>
        <v>7.7081924982328971E-7</v>
      </c>
    </row>
    <row r="133" spans="10:25" x14ac:dyDescent="0.25">
      <c r="J133" t="s">
        <v>591</v>
      </c>
      <c r="K133">
        <v>2</v>
      </c>
      <c r="M133" t="s">
        <v>396</v>
      </c>
      <c r="N133">
        <v>255</v>
      </c>
      <c r="O133" s="67">
        <f t="shared" si="0"/>
        <v>0.22388059701492538</v>
      </c>
      <c r="P133" s="67">
        <f t="shared" si="1"/>
        <v>-1.4966424182887559</v>
      </c>
      <c r="Q133" s="67">
        <f t="shared" si="2"/>
        <v>-0.33506919812434832</v>
      </c>
      <c r="V133" t="s">
        <v>471</v>
      </c>
      <c r="W133">
        <v>1</v>
      </c>
      <c r="X133" s="68">
        <f t="shared" si="3"/>
        <v>8.7796312554872696E-4</v>
      </c>
      <c r="Y133" s="74">
        <f t="shared" si="4"/>
        <v>7.7081924982328971E-7</v>
      </c>
    </row>
    <row r="134" spans="10:25" x14ac:dyDescent="0.25">
      <c r="J134" t="s">
        <v>636</v>
      </c>
      <c r="K134">
        <v>1</v>
      </c>
      <c r="M134" t="s">
        <v>408</v>
      </c>
      <c r="N134">
        <v>31</v>
      </c>
      <c r="O134" s="67">
        <f t="shared" si="0"/>
        <v>2.7216856892010536E-2</v>
      </c>
      <c r="P134" s="67">
        <f t="shared" si="1"/>
        <v>-3.6039187589620361</v>
      </c>
      <c r="Q134" s="67">
        <f t="shared" si="2"/>
        <v>-9.8087341113101953E-2</v>
      </c>
      <c r="V134" t="s">
        <v>396</v>
      </c>
      <c r="W134">
        <v>255</v>
      </c>
      <c r="X134" s="68">
        <f t="shared" si="3"/>
        <v>0.22388059701492538</v>
      </c>
      <c r="Y134" s="74">
        <f t="shared" si="4"/>
        <v>5.0122521719759415E-2</v>
      </c>
    </row>
    <row r="135" spans="10:25" x14ac:dyDescent="0.25">
      <c r="J135" t="s">
        <v>411</v>
      </c>
      <c r="K135">
        <v>1</v>
      </c>
      <c r="M135" t="s">
        <v>409</v>
      </c>
      <c r="N135">
        <v>14</v>
      </c>
      <c r="O135" s="67">
        <f t="shared" si="0"/>
        <v>1.2291483757682178E-2</v>
      </c>
      <c r="P135" s="67">
        <f t="shared" si="1"/>
        <v>-4.398848633831923</v>
      </c>
      <c r="Q135" s="67">
        <f t="shared" si="2"/>
        <v>-5.4068376535247521E-2</v>
      </c>
      <c r="V135" t="s">
        <v>408</v>
      </c>
      <c r="W135">
        <v>31</v>
      </c>
      <c r="X135" s="68">
        <f t="shared" si="3"/>
        <v>2.7216856892010536E-2</v>
      </c>
      <c r="Y135" s="74">
        <f t="shared" si="4"/>
        <v>7.4075729908018139E-4</v>
      </c>
    </row>
    <row r="136" spans="10:25" x14ac:dyDescent="0.25">
      <c r="J136" t="s">
        <v>610</v>
      </c>
      <c r="K136">
        <v>1</v>
      </c>
      <c r="M136" t="s">
        <v>591</v>
      </c>
      <c r="N136">
        <v>2</v>
      </c>
      <c r="O136" s="67">
        <f t="shared" si="0"/>
        <v>1.7559262510974539E-3</v>
      </c>
      <c r="P136" s="67">
        <f t="shared" si="1"/>
        <v>-6.3447587828872365</v>
      </c>
      <c r="Q136" s="67">
        <f t="shared" si="2"/>
        <v>-1.1140928503752829E-2</v>
      </c>
      <c r="V136" t="s">
        <v>409</v>
      </c>
      <c r="W136">
        <v>14</v>
      </c>
      <c r="X136" s="68">
        <f t="shared" si="3"/>
        <v>1.2291483757682178E-2</v>
      </c>
      <c r="Y136" s="74">
        <f t="shared" si="4"/>
        <v>1.5108057296536479E-4</v>
      </c>
    </row>
    <row r="137" spans="10:25" x14ac:dyDescent="0.25">
      <c r="J137" t="s">
        <v>424</v>
      </c>
      <c r="K137">
        <v>4</v>
      </c>
      <c r="M137" t="s">
        <v>636</v>
      </c>
      <c r="N137">
        <v>1</v>
      </c>
      <c r="O137" s="67">
        <f t="shared" si="0"/>
        <v>8.7796312554872696E-4</v>
      </c>
      <c r="P137" s="67">
        <f t="shared" si="1"/>
        <v>-7.0379059634471819</v>
      </c>
      <c r="Q137" s="67">
        <f t="shared" si="2"/>
        <v>-6.1790219169861127E-3</v>
      </c>
      <c r="V137" t="s">
        <v>591</v>
      </c>
      <c r="W137">
        <v>2</v>
      </c>
      <c r="X137" s="68">
        <f t="shared" si="3"/>
        <v>1.7559262510974539E-3</v>
      </c>
      <c r="Y137" s="74">
        <f t="shared" si="4"/>
        <v>3.0832769992931588E-6</v>
      </c>
    </row>
    <row r="138" spans="10:25" x14ac:dyDescent="0.25">
      <c r="J138" t="s">
        <v>413</v>
      </c>
      <c r="K138">
        <v>3</v>
      </c>
      <c r="M138" t="s">
        <v>411</v>
      </c>
      <c r="N138">
        <v>1</v>
      </c>
      <c r="O138" s="67">
        <f t="shared" si="0"/>
        <v>8.7796312554872696E-4</v>
      </c>
      <c r="P138" s="67">
        <f t="shared" si="1"/>
        <v>-7.0379059634471819</v>
      </c>
      <c r="Q138" s="67">
        <f t="shared" si="2"/>
        <v>-6.1790219169861127E-3</v>
      </c>
      <c r="V138" t="s">
        <v>636</v>
      </c>
      <c r="W138">
        <v>1</v>
      </c>
      <c r="X138" s="68">
        <f t="shared" si="3"/>
        <v>8.7796312554872696E-4</v>
      </c>
      <c r="Y138" s="74">
        <f t="shared" si="4"/>
        <v>7.7081924982328971E-7</v>
      </c>
    </row>
    <row r="139" spans="10:25" x14ac:dyDescent="0.25">
      <c r="J139" t="s">
        <v>414</v>
      </c>
      <c r="K139">
        <v>3</v>
      </c>
      <c r="M139" t="s">
        <v>610</v>
      </c>
      <c r="N139">
        <v>1</v>
      </c>
      <c r="O139" s="67">
        <f t="shared" si="0"/>
        <v>8.7796312554872696E-4</v>
      </c>
      <c r="P139" s="67">
        <f t="shared" si="1"/>
        <v>-7.0379059634471819</v>
      </c>
      <c r="Q139" s="67">
        <f t="shared" si="2"/>
        <v>-6.1790219169861127E-3</v>
      </c>
      <c r="V139" t="s">
        <v>411</v>
      </c>
      <c r="W139">
        <v>1</v>
      </c>
      <c r="X139" s="68">
        <f t="shared" si="3"/>
        <v>8.7796312554872696E-4</v>
      </c>
      <c r="Y139" s="74">
        <f t="shared" si="4"/>
        <v>7.7081924982328971E-7</v>
      </c>
    </row>
    <row r="140" spans="10:25" x14ac:dyDescent="0.25">
      <c r="J140" t="s">
        <v>637</v>
      </c>
      <c r="K140">
        <v>1</v>
      </c>
      <c r="M140" t="s">
        <v>424</v>
      </c>
      <c r="N140">
        <v>4</v>
      </c>
      <c r="O140" s="67">
        <f t="shared" si="0"/>
        <v>3.5118525021949078E-3</v>
      </c>
      <c r="P140" s="67">
        <f t="shared" si="1"/>
        <v>-5.6516116023272911</v>
      </c>
      <c r="Q140" s="67">
        <f t="shared" si="2"/>
        <v>-1.9847626347066868E-2</v>
      </c>
      <c r="V140" t="s">
        <v>610</v>
      </c>
      <c r="W140">
        <v>1</v>
      </c>
      <c r="X140" s="68">
        <f t="shared" si="3"/>
        <v>8.7796312554872696E-4</v>
      </c>
      <c r="Y140" s="74">
        <f t="shared" si="4"/>
        <v>7.7081924982328971E-7</v>
      </c>
    </row>
    <row r="141" spans="10:25" x14ac:dyDescent="0.25">
      <c r="J141" t="s">
        <v>451</v>
      </c>
      <c r="K141">
        <v>18</v>
      </c>
      <c r="M141" t="s">
        <v>413</v>
      </c>
      <c r="N141">
        <v>3</v>
      </c>
      <c r="O141" s="67">
        <f t="shared" si="0"/>
        <v>2.6338893766461808E-3</v>
      </c>
      <c r="P141" s="67">
        <f t="shared" si="1"/>
        <v>-5.9392936747790728</v>
      </c>
      <c r="Q141" s="67">
        <f t="shared" si="2"/>
        <v>-1.5643442514782457E-2</v>
      </c>
      <c r="V141" t="s">
        <v>424</v>
      </c>
      <c r="W141">
        <v>4</v>
      </c>
      <c r="X141" s="68">
        <f t="shared" si="3"/>
        <v>3.5118525021949078E-3</v>
      </c>
      <c r="Y141" s="74">
        <f t="shared" si="4"/>
        <v>1.2333107997172635E-5</v>
      </c>
    </row>
    <row r="142" spans="10:25" x14ac:dyDescent="0.25">
      <c r="J142" t="s">
        <v>443</v>
      </c>
      <c r="K142">
        <v>6</v>
      </c>
      <c r="M142" t="s">
        <v>414</v>
      </c>
      <c r="N142">
        <v>3</v>
      </c>
      <c r="O142" s="67">
        <f t="shared" si="0"/>
        <v>2.6338893766461808E-3</v>
      </c>
      <c r="P142" s="67">
        <f t="shared" si="1"/>
        <v>-5.9392936747790728</v>
      </c>
      <c r="Q142" s="67">
        <f t="shared" si="2"/>
        <v>-1.5643442514782457E-2</v>
      </c>
      <c r="V142" t="s">
        <v>413</v>
      </c>
      <c r="W142">
        <v>3</v>
      </c>
      <c r="X142" s="68">
        <f t="shared" si="3"/>
        <v>2.6338893766461808E-3</v>
      </c>
      <c r="Y142" s="74">
        <f t="shared" si="4"/>
        <v>6.9373732484096067E-6</v>
      </c>
    </row>
    <row r="143" spans="10:25" x14ac:dyDescent="0.25">
      <c r="J143" t="s">
        <v>433</v>
      </c>
      <c r="K143">
        <v>2</v>
      </c>
      <c r="M143" t="s">
        <v>637</v>
      </c>
      <c r="N143">
        <v>1</v>
      </c>
      <c r="O143" s="67">
        <f t="shared" si="0"/>
        <v>8.7796312554872696E-4</v>
      </c>
      <c r="P143" s="67">
        <f t="shared" si="1"/>
        <v>-7.0379059634471819</v>
      </c>
      <c r="Q143" s="67">
        <f t="shared" si="2"/>
        <v>-6.1790219169861127E-3</v>
      </c>
      <c r="V143" t="s">
        <v>414</v>
      </c>
      <c r="W143">
        <v>3</v>
      </c>
      <c r="X143" s="68">
        <f t="shared" si="3"/>
        <v>2.6338893766461808E-3</v>
      </c>
      <c r="Y143" s="74">
        <f t="shared" si="4"/>
        <v>6.9373732484096067E-6</v>
      </c>
    </row>
    <row r="144" spans="10:25" x14ac:dyDescent="0.25">
      <c r="J144" t="s">
        <v>693</v>
      </c>
      <c r="K144">
        <v>476</v>
      </c>
      <c r="M144" t="s">
        <v>451</v>
      </c>
      <c r="N144">
        <v>18</v>
      </c>
      <c r="O144" s="67">
        <f t="shared" si="0"/>
        <v>1.5803336259877086E-2</v>
      </c>
      <c r="P144" s="67">
        <f t="shared" si="1"/>
        <v>-4.1475342055510174</v>
      </c>
      <c r="Q144" s="67">
        <f t="shared" si="2"/>
        <v>-6.5544877699664897E-2</v>
      </c>
      <c r="V144" t="s">
        <v>637</v>
      </c>
      <c r="W144">
        <v>1</v>
      </c>
      <c r="X144" s="68">
        <f t="shared" si="3"/>
        <v>8.7796312554872696E-4</v>
      </c>
      <c r="Y144" s="74">
        <f t="shared" si="4"/>
        <v>7.7081924982328971E-7</v>
      </c>
    </row>
    <row r="145" spans="10:25" x14ac:dyDescent="0.25">
      <c r="J145" t="s">
        <v>625</v>
      </c>
      <c r="K145">
        <v>1</v>
      </c>
      <c r="M145" t="s">
        <v>443</v>
      </c>
      <c r="N145">
        <v>6</v>
      </c>
      <c r="O145" s="67">
        <f t="shared" si="0"/>
        <v>5.2677787532923615E-3</v>
      </c>
      <c r="P145" s="67">
        <f t="shared" si="1"/>
        <v>-5.2461464942191274</v>
      </c>
      <c r="Q145" s="67">
        <f t="shared" si="2"/>
        <v>-2.7635539038906729E-2</v>
      </c>
      <c r="V145" t="s">
        <v>451</v>
      </c>
      <c r="W145">
        <v>18</v>
      </c>
      <c r="X145" s="68">
        <f t="shared" si="3"/>
        <v>1.5803336259877086E-2</v>
      </c>
      <c r="Y145" s="74">
        <f t="shared" si="4"/>
        <v>2.4974543694274588E-4</v>
      </c>
    </row>
    <row r="146" spans="10:25" x14ac:dyDescent="0.25">
      <c r="J146" t="s">
        <v>466</v>
      </c>
      <c r="K146">
        <v>1</v>
      </c>
      <c r="M146" t="s">
        <v>433</v>
      </c>
      <c r="N146">
        <v>2</v>
      </c>
      <c r="O146" s="67">
        <f t="shared" si="0"/>
        <v>1.7559262510974539E-3</v>
      </c>
      <c r="P146" s="67">
        <f t="shared" si="1"/>
        <v>-6.3447587828872365</v>
      </c>
      <c r="Q146" s="67">
        <f t="shared" si="2"/>
        <v>-1.1140928503752829E-2</v>
      </c>
      <c r="V146" t="s">
        <v>443</v>
      </c>
      <c r="W146">
        <v>6</v>
      </c>
      <c r="X146" s="68">
        <f t="shared" si="3"/>
        <v>5.2677787532923615E-3</v>
      </c>
      <c r="Y146" s="74">
        <f t="shared" si="4"/>
        <v>2.7749492993638427E-5</v>
      </c>
    </row>
    <row r="147" spans="10:25" x14ac:dyDescent="0.25">
      <c r="J147" t="s">
        <v>383</v>
      </c>
      <c r="K147">
        <v>1</v>
      </c>
      <c r="M147" t="s">
        <v>693</v>
      </c>
      <c r="N147">
        <v>476</v>
      </c>
      <c r="O147" s="67">
        <f t="shared" si="0"/>
        <v>0.41791044776119401</v>
      </c>
      <c r="P147" s="67">
        <f t="shared" si="1"/>
        <v>-0.87248810921576214</v>
      </c>
      <c r="Q147" s="67">
        <f t="shared" si="2"/>
        <v>-0.3646218963886767</v>
      </c>
      <c r="V147" t="s">
        <v>433</v>
      </c>
      <c r="W147">
        <v>2</v>
      </c>
      <c r="X147" s="68">
        <f t="shared" si="3"/>
        <v>1.7559262510974539E-3</v>
      </c>
      <c r="Y147" s="74">
        <f t="shared" si="4"/>
        <v>3.0832769992931588E-6</v>
      </c>
    </row>
    <row r="148" spans="10:25" x14ac:dyDescent="0.25">
      <c r="J148" t="s">
        <v>698</v>
      </c>
      <c r="K148">
        <v>3</v>
      </c>
      <c r="M148" t="s">
        <v>625</v>
      </c>
      <c r="N148">
        <v>1</v>
      </c>
      <c r="O148" s="67">
        <f t="shared" si="0"/>
        <v>8.7796312554872696E-4</v>
      </c>
      <c r="P148" s="67">
        <f t="shared" si="1"/>
        <v>-7.0379059634471819</v>
      </c>
      <c r="Q148" s="67">
        <f t="shared" si="2"/>
        <v>-6.1790219169861127E-3</v>
      </c>
      <c r="V148" t="s">
        <v>693</v>
      </c>
      <c r="W148">
        <v>476</v>
      </c>
      <c r="X148" s="68">
        <f t="shared" si="3"/>
        <v>0.41791044776119401</v>
      </c>
      <c r="Y148" s="74">
        <f t="shared" si="4"/>
        <v>0.17464914234796167</v>
      </c>
    </row>
    <row r="149" spans="10:25" x14ac:dyDescent="0.25">
      <c r="K149">
        <f>SUM(K105:K148)</f>
        <v>1139</v>
      </c>
      <c r="M149" t="s">
        <v>466</v>
      </c>
      <c r="N149">
        <v>1</v>
      </c>
      <c r="O149" s="67">
        <f t="shared" si="0"/>
        <v>8.7796312554872696E-4</v>
      </c>
      <c r="P149" s="67">
        <f t="shared" si="1"/>
        <v>-7.0379059634471819</v>
      </c>
      <c r="Q149" s="67">
        <f t="shared" si="2"/>
        <v>-6.1790219169861127E-3</v>
      </c>
      <c r="V149" t="s">
        <v>625</v>
      </c>
      <c r="W149">
        <v>1</v>
      </c>
      <c r="X149" s="68">
        <f t="shared" si="3"/>
        <v>8.7796312554872696E-4</v>
      </c>
      <c r="Y149" s="74">
        <f t="shared" si="4"/>
        <v>7.7081924982328971E-7</v>
      </c>
    </row>
    <row r="150" spans="10:25" x14ac:dyDescent="0.25">
      <c r="M150" t="s">
        <v>383</v>
      </c>
      <c r="N150">
        <v>1</v>
      </c>
      <c r="O150" s="67">
        <f t="shared" si="0"/>
        <v>8.7796312554872696E-4</v>
      </c>
      <c r="P150" s="67">
        <f t="shared" si="1"/>
        <v>-7.0379059634471819</v>
      </c>
      <c r="Q150" s="67">
        <f t="shared" si="2"/>
        <v>-6.1790219169861127E-3</v>
      </c>
      <c r="V150" t="s">
        <v>466</v>
      </c>
      <c r="W150">
        <v>1</v>
      </c>
      <c r="X150" s="68">
        <f t="shared" si="3"/>
        <v>8.7796312554872696E-4</v>
      </c>
      <c r="Y150" s="74">
        <f t="shared" si="4"/>
        <v>7.7081924982328971E-7</v>
      </c>
    </row>
    <row r="151" spans="10:25" x14ac:dyDescent="0.25">
      <c r="M151" t="s">
        <v>698</v>
      </c>
      <c r="N151">
        <v>3</v>
      </c>
      <c r="O151" s="67">
        <f t="shared" si="0"/>
        <v>2.6338893766461808E-3</v>
      </c>
      <c r="P151" s="67">
        <f t="shared" si="1"/>
        <v>-5.9392936747790728</v>
      </c>
      <c r="Q151" s="67">
        <f t="shared" si="2"/>
        <v>-1.5643442514782457E-2</v>
      </c>
      <c r="V151" t="s">
        <v>383</v>
      </c>
      <c r="W151">
        <v>1</v>
      </c>
      <c r="X151" s="68">
        <f t="shared" si="3"/>
        <v>8.7796312554872696E-4</v>
      </c>
      <c r="Y151" s="74">
        <f t="shared" si="4"/>
        <v>7.7081924982328971E-7</v>
      </c>
    </row>
    <row r="152" spans="10:25" x14ac:dyDescent="0.25">
      <c r="V152" t="s">
        <v>698</v>
      </c>
      <c r="W152">
        <v>3</v>
      </c>
      <c r="X152" s="68">
        <f t="shared" si="3"/>
        <v>2.6338893766461808E-3</v>
      </c>
      <c r="Y152" s="74">
        <f t="shared" si="4"/>
        <v>6.9373732484096067E-6</v>
      </c>
    </row>
  </sheetData>
  <sortState ref="A2:H107">
    <sortCondition ref="E2:E107"/>
  </sortState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workbookViewId="0">
      <selection activeCell="O2" sqref="O2"/>
    </sheetView>
  </sheetViews>
  <sheetFormatPr defaultRowHeight="16.5" x14ac:dyDescent="0.25"/>
  <sheetData>
    <row r="1" spans="1:15" ht="17.25" thickBot="1" x14ac:dyDescent="0.3">
      <c r="A1" s="10" t="s">
        <v>75</v>
      </c>
      <c r="B1" s="10" t="s">
        <v>76</v>
      </c>
      <c r="C1" s="10" t="s">
        <v>77</v>
      </c>
      <c r="D1" s="10" t="s">
        <v>318</v>
      </c>
      <c r="E1" s="10" t="s">
        <v>319</v>
      </c>
      <c r="F1" s="10" t="s">
        <v>78</v>
      </c>
      <c r="G1" s="10" t="s">
        <v>79</v>
      </c>
      <c r="H1" s="10" t="s">
        <v>269</v>
      </c>
      <c r="O1" s="76"/>
    </row>
    <row r="2" spans="1:15" ht="17.25" thickBot="1" x14ac:dyDescent="0.3">
      <c r="A2" s="10" t="s">
        <v>9</v>
      </c>
      <c r="B2" s="15">
        <v>42894</v>
      </c>
      <c r="C2" s="1">
        <v>1</v>
      </c>
      <c r="D2" s="20" t="s">
        <v>0</v>
      </c>
      <c r="E2" s="20" t="s">
        <v>229</v>
      </c>
      <c r="F2" s="52" t="s">
        <v>299</v>
      </c>
      <c r="G2" s="10"/>
      <c r="H2" s="49" t="s">
        <v>283</v>
      </c>
      <c r="J2" t="s">
        <v>774</v>
      </c>
      <c r="K2" t="s">
        <v>784</v>
      </c>
      <c r="M2" t="s">
        <v>842</v>
      </c>
      <c r="N2">
        <v>654</v>
      </c>
      <c r="O2" s="76">
        <f>N2/1084</f>
        <v>0.60332103321033215</v>
      </c>
    </row>
    <row r="3" spans="1:15" ht="17.25" thickBot="1" x14ac:dyDescent="0.3">
      <c r="A3" s="10" t="s">
        <v>244</v>
      </c>
      <c r="B3" s="4">
        <v>42894</v>
      </c>
      <c r="C3" s="2">
        <v>1</v>
      </c>
      <c r="D3" s="5" t="s">
        <v>0</v>
      </c>
      <c r="E3" s="5" t="s">
        <v>229</v>
      </c>
      <c r="F3" s="52" t="s">
        <v>299</v>
      </c>
      <c r="G3" s="10"/>
      <c r="H3" s="6" t="s">
        <v>294</v>
      </c>
      <c r="J3" t="s">
        <v>827</v>
      </c>
      <c r="K3">
        <v>24</v>
      </c>
      <c r="M3" t="s">
        <v>843</v>
      </c>
      <c r="N3">
        <v>103</v>
      </c>
      <c r="O3" s="76">
        <f>N3/1084</f>
        <v>9.5018450184501849E-2</v>
      </c>
    </row>
    <row r="4" spans="1:15" ht="17.25" thickBot="1" x14ac:dyDescent="0.3">
      <c r="A4" s="10" t="s">
        <v>244</v>
      </c>
      <c r="B4" s="4">
        <v>42912</v>
      </c>
      <c r="C4" s="2">
        <v>1</v>
      </c>
      <c r="D4" s="5" t="s">
        <v>0</v>
      </c>
      <c r="E4" s="5" t="s">
        <v>229</v>
      </c>
      <c r="F4" s="52" t="s">
        <v>299</v>
      </c>
      <c r="G4" s="10"/>
      <c r="H4" s="6" t="s">
        <v>295</v>
      </c>
      <c r="J4" t="s">
        <v>828</v>
      </c>
      <c r="K4">
        <v>10</v>
      </c>
      <c r="M4" t="s">
        <v>844</v>
      </c>
      <c r="N4">
        <v>13</v>
      </c>
      <c r="O4" s="76">
        <f>N4/1084</f>
        <v>1.1992619926199263E-2</v>
      </c>
    </row>
    <row r="5" spans="1:15" ht="17.25" thickBot="1" x14ac:dyDescent="0.3">
      <c r="A5" s="80" t="s">
        <v>762</v>
      </c>
      <c r="B5" s="86">
        <v>42812</v>
      </c>
      <c r="C5" s="87">
        <v>1</v>
      </c>
      <c r="D5" s="88" t="s">
        <v>715</v>
      </c>
      <c r="E5" s="88" t="s">
        <v>765</v>
      </c>
      <c r="F5" s="84" t="s">
        <v>311</v>
      </c>
      <c r="G5" s="80" t="s">
        <v>766</v>
      </c>
      <c r="H5" s="98" t="s">
        <v>289</v>
      </c>
      <c r="J5" t="s">
        <v>840</v>
      </c>
      <c r="K5">
        <v>6</v>
      </c>
      <c r="M5" t="s">
        <v>846</v>
      </c>
      <c r="N5">
        <v>304</v>
      </c>
      <c r="O5" s="76">
        <f>N5/1084</f>
        <v>0.28044280442804426</v>
      </c>
    </row>
    <row r="6" spans="1:15" ht="17.25" thickBot="1" x14ac:dyDescent="0.3">
      <c r="A6" s="10" t="s">
        <v>244</v>
      </c>
      <c r="B6" s="4">
        <v>42881</v>
      </c>
      <c r="C6" s="2">
        <v>1</v>
      </c>
      <c r="D6" s="5" t="s">
        <v>0</v>
      </c>
      <c r="E6" s="5" t="s">
        <v>73</v>
      </c>
      <c r="F6" s="52" t="s">
        <v>299</v>
      </c>
      <c r="G6" s="10"/>
      <c r="H6" s="6" t="s">
        <v>293</v>
      </c>
      <c r="J6" t="s">
        <v>832</v>
      </c>
      <c r="K6">
        <v>6</v>
      </c>
      <c r="M6" t="s">
        <v>845</v>
      </c>
      <c r="N6">
        <v>10</v>
      </c>
      <c r="O6" s="76">
        <f>N6/1084</f>
        <v>9.2250922509225092E-3</v>
      </c>
    </row>
    <row r="7" spans="1:15" ht="17.25" thickBot="1" x14ac:dyDescent="0.3">
      <c r="A7" s="10" t="s">
        <v>244</v>
      </c>
      <c r="B7" s="4">
        <v>42857</v>
      </c>
      <c r="C7" s="9">
        <v>1</v>
      </c>
      <c r="D7" s="13" t="s">
        <v>8</v>
      </c>
      <c r="E7" s="7" t="s">
        <v>12</v>
      </c>
      <c r="F7" s="52" t="s">
        <v>297</v>
      </c>
      <c r="G7" s="10"/>
      <c r="H7" s="6" t="s">
        <v>292</v>
      </c>
      <c r="J7" t="s">
        <v>830</v>
      </c>
      <c r="K7">
        <v>4</v>
      </c>
      <c r="N7">
        <f>SUM(N2:N6)</f>
        <v>1084</v>
      </c>
    </row>
    <row r="8" spans="1:15" ht="17.25" thickBot="1" x14ac:dyDescent="0.3">
      <c r="A8" s="10" t="s">
        <v>244</v>
      </c>
      <c r="B8" s="4">
        <v>42912</v>
      </c>
      <c r="C8" s="2">
        <v>1</v>
      </c>
      <c r="D8" s="5" t="s">
        <v>0</v>
      </c>
      <c r="E8" s="5" t="s">
        <v>40</v>
      </c>
      <c r="F8" s="52" t="s">
        <v>299</v>
      </c>
      <c r="G8" s="10"/>
      <c r="H8" s="6" t="s">
        <v>295</v>
      </c>
      <c r="J8" t="s">
        <v>837</v>
      </c>
      <c r="K8">
        <v>1</v>
      </c>
    </row>
    <row r="9" spans="1:15" ht="17.25" thickBot="1" x14ac:dyDescent="0.3">
      <c r="A9" s="10" t="s">
        <v>9</v>
      </c>
      <c r="B9" s="16">
        <v>42867</v>
      </c>
      <c r="C9" s="2">
        <v>1</v>
      </c>
      <c r="D9" s="5" t="s">
        <v>108</v>
      </c>
      <c r="E9" s="5" t="s">
        <v>67</v>
      </c>
      <c r="F9" s="52" t="s">
        <v>309</v>
      </c>
      <c r="G9" s="10"/>
      <c r="H9" s="49" t="s">
        <v>280</v>
      </c>
      <c r="J9" t="s">
        <v>838</v>
      </c>
      <c r="K9">
        <v>3</v>
      </c>
    </row>
    <row r="10" spans="1:15" ht="17.25" thickBot="1" x14ac:dyDescent="0.3">
      <c r="A10" s="10" t="s">
        <v>244</v>
      </c>
      <c r="B10" s="4">
        <v>42881</v>
      </c>
      <c r="C10" s="2">
        <v>1</v>
      </c>
      <c r="D10" s="5" t="s">
        <v>108</v>
      </c>
      <c r="E10" s="5" t="s">
        <v>35</v>
      </c>
      <c r="F10" s="52" t="s">
        <v>309</v>
      </c>
      <c r="G10" s="10" t="s">
        <v>326</v>
      </c>
      <c r="H10" s="6" t="s">
        <v>293</v>
      </c>
      <c r="J10" t="s">
        <v>841</v>
      </c>
      <c r="K10">
        <v>1</v>
      </c>
    </row>
    <row r="11" spans="1:15" ht="17.25" thickBot="1" x14ac:dyDescent="0.3">
      <c r="A11" s="80" t="s">
        <v>739</v>
      </c>
      <c r="B11" s="96">
        <v>42812</v>
      </c>
      <c r="C11" s="87">
        <v>1</v>
      </c>
      <c r="D11" s="88" t="s">
        <v>740</v>
      </c>
      <c r="E11" s="88" t="s">
        <v>741</v>
      </c>
      <c r="F11" s="91" t="s">
        <v>300</v>
      </c>
      <c r="G11" s="80"/>
      <c r="H11" s="85" t="s">
        <v>270</v>
      </c>
      <c r="J11" t="s">
        <v>833</v>
      </c>
      <c r="K11">
        <v>1</v>
      </c>
    </row>
    <row r="12" spans="1:15" ht="17.25" thickBot="1" x14ac:dyDescent="0.3">
      <c r="A12" s="80" t="s">
        <v>739</v>
      </c>
      <c r="B12" s="96">
        <v>42812</v>
      </c>
      <c r="C12" s="89">
        <v>3</v>
      </c>
      <c r="D12" s="90" t="s">
        <v>742</v>
      </c>
      <c r="E12" s="90" t="s">
        <v>743</v>
      </c>
      <c r="F12" s="91" t="s">
        <v>297</v>
      </c>
      <c r="G12" s="80"/>
      <c r="H12" s="85" t="s">
        <v>270</v>
      </c>
      <c r="J12" t="s">
        <v>839</v>
      </c>
      <c r="K12">
        <v>9</v>
      </c>
    </row>
    <row r="13" spans="1:15" ht="17.25" thickBot="1" x14ac:dyDescent="0.3">
      <c r="A13" s="80" t="s">
        <v>762</v>
      </c>
      <c r="B13" s="86">
        <v>42812</v>
      </c>
      <c r="C13" s="87">
        <v>4</v>
      </c>
      <c r="D13" s="88" t="s">
        <v>715</v>
      </c>
      <c r="E13" s="88" t="s">
        <v>767</v>
      </c>
      <c r="F13" s="84" t="s">
        <v>311</v>
      </c>
      <c r="G13" s="80"/>
      <c r="H13" s="98" t="s">
        <v>289</v>
      </c>
    </row>
    <row r="14" spans="1:15" ht="17.25" thickBot="1" x14ac:dyDescent="0.3">
      <c r="A14" s="10" t="s">
        <v>9</v>
      </c>
      <c r="B14" s="16">
        <v>42881</v>
      </c>
      <c r="C14" s="2">
        <v>1</v>
      </c>
      <c r="D14" s="5" t="s">
        <v>0</v>
      </c>
      <c r="E14" s="5" t="s">
        <v>33</v>
      </c>
      <c r="F14" s="52" t="s">
        <v>313</v>
      </c>
      <c r="G14" s="44" t="s">
        <v>125</v>
      </c>
      <c r="H14" s="49" t="s">
        <v>282</v>
      </c>
    </row>
    <row r="15" spans="1:15" ht="17.25" thickBot="1" x14ac:dyDescent="0.3">
      <c r="A15" s="10" t="s">
        <v>9</v>
      </c>
      <c r="B15" s="16">
        <v>42912</v>
      </c>
      <c r="C15" s="2">
        <v>1</v>
      </c>
      <c r="D15" s="5" t="s">
        <v>0</v>
      </c>
      <c r="E15" s="5" t="s">
        <v>33</v>
      </c>
      <c r="F15" s="52" t="s">
        <v>313</v>
      </c>
      <c r="G15" s="44" t="s">
        <v>125</v>
      </c>
      <c r="H15" s="49" t="s">
        <v>284</v>
      </c>
    </row>
    <row r="16" spans="1:15" ht="17.25" thickBot="1" x14ac:dyDescent="0.3">
      <c r="A16" s="10" t="s">
        <v>244</v>
      </c>
      <c r="B16" s="4">
        <v>42881</v>
      </c>
      <c r="C16" s="2">
        <v>2</v>
      </c>
      <c r="D16" s="5" t="s">
        <v>0</v>
      </c>
      <c r="E16" s="5" t="s">
        <v>33</v>
      </c>
      <c r="F16" s="52" t="s">
        <v>313</v>
      </c>
      <c r="G16" s="44" t="s">
        <v>125</v>
      </c>
      <c r="H16" s="6" t="s">
        <v>293</v>
      </c>
    </row>
    <row r="17" spans="1:8" ht="17.25" thickBot="1" x14ac:dyDescent="0.3">
      <c r="A17" s="10" t="s">
        <v>244</v>
      </c>
      <c r="B17" s="4">
        <v>42912</v>
      </c>
      <c r="C17" s="2">
        <v>1</v>
      </c>
      <c r="D17" s="5" t="s">
        <v>0</v>
      </c>
      <c r="E17" s="5" t="s">
        <v>33</v>
      </c>
      <c r="F17" s="52" t="s">
        <v>313</v>
      </c>
      <c r="G17" s="44" t="s">
        <v>125</v>
      </c>
      <c r="H17" s="6" t="s">
        <v>295</v>
      </c>
    </row>
    <row r="18" spans="1:8" ht="17.25" thickBot="1" x14ac:dyDescent="0.3">
      <c r="A18" s="10" t="s">
        <v>244</v>
      </c>
      <c r="B18" s="4">
        <v>42857</v>
      </c>
      <c r="C18" s="9">
        <v>3</v>
      </c>
      <c r="D18" s="13" t="s">
        <v>8</v>
      </c>
      <c r="E18" s="7" t="s">
        <v>6</v>
      </c>
      <c r="F18" s="52" t="s">
        <v>297</v>
      </c>
      <c r="G18" s="44" t="s">
        <v>125</v>
      </c>
      <c r="H18" s="6" t="s">
        <v>292</v>
      </c>
    </row>
    <row r="19" spans="1:8" ht="17.25" thickBot="1" x14ac:dyDescent="0.3">
      <c r="A19" s="10" t="s">
        <v>244</v>
      </c>
      <c r="B19" s="4">
        <v>42912</v>
      </c>
      <c r="C19" s="2">
        <v>1</v>
      </c>
      <c r="D19" s="5" t="s">
        <v>108</v>
      </c>
      <c r="E19" s="5" t="s">
        <v>32</v>
      </c>
      <c r="F19" s="52" t="s">
        <v>309</v>
      </c>
      <c r="G19" s="56" t="s">
        <v>323</v>
      </c>
      <c r="H19" s="6" t="s">
        <v>295</v>
      </c>
    </row>
    <row r="20" spans="1:8" ht="17.25" thickBot="1" x14ac:dyDescent="0.3">
      <c r="A20" s="10" t="s">
        <v>244</v>
      </c>
      <c r="B20" s="4">
        <v>42857</v>
      </c>
      <c r="C20" s="2">
        <v>3</v>
      </c>
      <c r="D20" s="5" t="s">
        <v>117</v>
      </c>
      <c r="E20" s="5" t="s">
        <v>28</v>
      </c>
      <c r="F20" s="54" t="s">
        <v>311</v>
      </c>
      <c r="G20" s="44" t="s">
        <v>133</v>
      </c>
      <c r="H20" s="6" t="s">
        <v>292</v>
      </c>
    </row>
    <row r="21" spans="1:8" ht="17.25" thickBot="1" x14ac:dyDescent="0.3">
      <c r="A21" s="10" t="s">
        <v>244</v>
      </c>
      <c r="B21" s="4">
        <v>42867</v>
      </c>
      <c r="C21" s="2">
        <v>1</v>
      </c>
      <c r="D21" s="5" t="s">
        <v>117</v>
      </c>
      <c r="E21" s="5" t="s">
        <v>28</v>
      </c>
      <c r="F21" s="54" t="s">
        <v>311</v>
      </c>
      <c r="G21" s="44" t="s">
        <v>133</v>
      </c>
      <c r="H21" s="6" t="s">
        <v>296</v>
      </c>
    </row>
    <row r="22" spans="1:8" ht="17.25" thickBot="1" x14ac:dyDescent="0.3">
      <c r="A22" s="10" t="s">
        <v>244</v>
      </c>
      <c r="B22" s="4">
        <v>42881</v>
      </c>
      <c r="C22" s="2">
        <v>1</v>
      </c>
      <c r="D22" s="5" t="s">
        <v>117</v>
      </c>
      <c r="E22" s="5" t="s">
        <v>28</v>
      </c>
      <c r="F22" s="52" t="s">
        <v>314</v>
      </c>
      <c r="G22" s="10"/>
      <c r="H22" s="6" t="s">
        <v>293</v>
      </c>
    </row>
    <row r="23" spans="1:8" ht="17.25" thickBot="1" x14ac:dyDescent="0.3">
      <c r="A23" s="80" t="s">
        <v>739</v>
      </c>
      <c r="B23" s="96">
        <v>42812</v>
      </c>
      <c r="C23" s="89">
        <v>2</v>
      </c>
      <c r="D23" s="97" t="s">
        <v>335</v>
      </c>
      <c r="E23" s="90" t="s">
        <v>744</v>
      </c>
      <c r="F23" s="91" t="s">
        <v>297</v>
      </c>
      <c r="G23" s="80"/>
      <c r="H23" s="85" t="s">
        <v>270</v>
      </c>
    </row>
    <row r="24" spans="1:8" ht="17.25" thickBot="1" x14ac:dyDescent="0.3">
      <c r="A24" s="80" t="s">
        <v>751</v>
      </c>
      <c r="B24" s="86">
        <v>42812</v>
      </c>
      <c r="C24" s="89">
        <v>3</v>
      </c>
      <c r="D24" s="90" t="s">
        <v>752</v>
      </c>
      <c r="E24" s="90" t="s">
        <v>755</v>
      </c>
      <c r="F24" s="91" t="s">
        <v>297</v>
      </c>
      <c r="G24" s="80"/>
      <c r="H24" s="98" t="s">
        <v>289</v>
      </c>
    </row>
    <row r="25" spans="1:8" ht="17.25" thickBot="1" x14ac:dyDescent="0.3">
      <c r="A25" s="10" t="s">
        <v>244</v>
      </c>
      <c r="B25" s="4">
        <v>42857</v>
      </c>
      <c r="C25" s="29">
        <v>2</v>
      </c>
      <c r="D25" s="13" t="s">
        <v>89</v>
      </c>
      <c r="E25" s="13" t="s">
        <v>90</v>
      </c>
      <c r="F25" s="52" t="s">
        <v>297</v>
      </c>
      <c r="G25" s="10"/>
      <c r="H25" s="6" t="s">
        <v>292</v>
      </c>
    </row>
    <row r="26" spans="1:8" ht="17.25" thickBot="1" x14ac:dyDescent="0.3">
      <c r="A26" s="10" t="s">
        <v>244</v>
      </c>
      <c r="B26" s="4">
        <v>42867</v>
      </c>
      <c r="C26" s="29">
        <v>4</v>
      </c>
      <c r="D26" s="13" t="s">
        <v>89</v>
      </c>
      <c r="E26" s="13" t="s">
        <v>90</v>
      </c>
      <c r="F26" s="52" t="s">
        <v>297</v>
      </c>
      <c r="G26" s="10"/>
      <c r="H26" s="6" t="s">
        <v>296</v>
      </c>
    </row>
    <row r="27" spans="1:8" ht="17.25" thickBot="1" x14ac:dyDescent="0.3">
      <c r="A27" s="10" t="s">
        <v>244</v>
      </c>
      <c r="B27" s="4">
        <v>42881</v>
      </c>
      <c r="C27" s="29">
        <v>1</v>
      </c>
      <c r="D27" s="13" t="s">
        <v>89</v>
      </c>
      <c r="E27" s="13" t="s">
        <v>90</v>
      </c>
      <c r="F27" s="52" t="s">
        <v>297</v>
      </c>
      <c r="G27" s="10"/>
      <c r="H27" s="6" t="s">
        <v>293</v>
      </c>
    </row>
    <row r="28" spans="1:8" ht="17.25" thickBot="1" x14ac:dyDescent="0.3">
      <c r="A28" s="10" t="s">
        <v>244</v>
      </c>
      <c r="B28" s="4">
        <v>42894</v>
      </c>
      <c r="C28" s="29">
        <v>1</v>
      </c>
      <c r="D28" s="13" t="s">
        <v>89</v>
      </c>
      <c r="E28" s="13" t="s">
        <v>90</v>
      </c>
      <c r="F28" s="52" t="s">
        <v>297</v>
      </c>
      <c r="G28" s="10"/>
      <c r="H28" s="6" t="s">
        <v>294</v>
      </c>
    </row>
    <row r="29" spans="1:8" ht="17.25" thickBot="1" x14ac:dyDescent="0.3">
      <c r="A29" s="10" t="s">
        <v>9</v>
      </c>
      <c r="B29" s="47">
        <v>42825</v>
      </c>
      <c r="C29" s="48">
        <v>1</v>
      </c>
      <c r="D29" s="13" t="s">
        <v>8</v>
      </c>
      <c r="E29" s="7" t="s">
        <v>102</v>
      </c>
      <c r="F29" s="55" t="s">
        <v>297</v>
      </c>
      <c r="G29" s="10" t="s">
        <v>328</v>
      </c>
      <c r="H29" s="49" t="s">
        <v>271</v>
      </c>
    </row>
    <row r="30" spans="1:8" ht="17.25" thickBot="1" x14ac:dyDescent="0.3">
      <c r="A30" s="80" t="s">
        <v>746</v>
      </c>
      <c r="B30" s="86">
        <v>42812</v>
      </c>
      <c r="C30" s="87">
        <v>4</v>
      </c>
      <c r="D30" s="88" t="s">
        <v>702</v>
      </c>
      <c r="E30" s="88" t="s">
        <v>748</v>
      </c>
      <c r="F30" s="91" t="s">
        <v>297</v>
      </c>
      <c r="G30" s="80" t="s">
        <v>328</v>
      </c>
      <c r="H30" s="98" t="s">
        <v>289</v>
      </c>
    </row>
    <row r="31" spans="1:8" ht="17.25" thickBot="1" x14ac:dyDescent="0.3">
      <c r="A31" s="10" t="s">
        <v>244</v>
      </c>
      <c r="B31" s="4">
        <v>42912</v>
      </c>
      <c r="C31" s="2">
        <v>2</v>
      </c>
      <c r="D31" s="5" t="s">
        <v>0</v>
      </c>
      <c r="E31" s="5" t="s">
        <v>252</v>
      </c>
      <c r="F31" s="52" t="s">
        <v>297</v>
      </c>
      <c r="G31" s="10" t="s">
        <v>328</v>
      </c>
      <c r="H31" s="6" t="s">
        <v>295</v>
      </c>
    </row>
    <row r="32" spans="1:8" ht="17.25" thickBot="1" x14ac:dyDescent="0.3">
      <c r="A32" s="10" t="s">
        <v>9</v>
      </c>
      <c r="B32" s="17">
        <v>42857</v>
      </c>
      <c r="C32" s="29">
        <v>2</v>
      </c>
      <c r="D32" s="13" t="s">
        <v>89</v>
      </c>
      <c r="E32" s="13" t="s">
        <v>91</v>
      </c>
      <c r="F32" s="52" t="s">
        <v>297</v>
      </c>
      <c r="G32" s="10" t="s">
        <v>92</v>
      </c>
      <c r="H32" s="49" t="s">
        <v>273</v>
      </c>
    </row>
    <row r="33" spans="1:26" ht="17.25" thickBot="1" x14ac:dyDescent="0.3">
      <c r="A33" s="10" t="s">
        <v>9</v>
      </c>
      <c r="B33" s="17">
        <v>42857</v>
      </c>
      <c r="C33" s="29">
        <v>2</v>
      </c>
      <c r="D33" s="13" t="s">
        <v>89</v>
      </c>
      <c r="E33" s="13" t="s">
        <v>91</v>
      </c>
      <c r="F33" s="52" t="s">
        <v>297</v>
      </c>
      <c r="G33" s="10" t="s">
        <v>138</v>
      </c>
      <c r="H33" s="49" t="s">
        <v>273</v>
      </c>
    </row>
    <row r="34" spans="1:26" ht="17.25" thickBot="1" x14ac:dyDescent="0.3">
      <c r="A34" s="10" t="s">
        <v>9</v>
      </c>
      <c r="B34" s="16">
        <v>42867</v>
      </c>
      <c r="C34" s="29">
        <v>2</v>
      </c>
      <c r="D34" s="13" t="s">
        <v>89</v>
      </c>
      <c r="E34" s="13" t="s">
        <v>91</v>
      </c>
      <c r="F34" s="52" t="s">
        <v>297</v>
      </c>
      <c r="G34" s="10" t="s">
        <v>92</v>
      </c>
      <c r="H34" s="49" t="s">
        <v>280</v>
      </c>
    </row>
    <row r="35" spans="1:26" ht="17.25" thickBot="1" x14ac:dyDescent="0.3">
      <c r="A35" s="10" t="s">
        <v>9</v>
      </c>
      <c r="B35" s="16">
        <v>42867</v>
      </c>
      <c r="C35" s="29">
        <v>3</v>
      </c>
      <c r="D35" s="13" t="s">
        <v>89</v>
      </c>
      <c r="E35" s="13" t="s">
        <v>91</v>
      </c>
      <c r="F35" s="52" t="s">
        <v>297</v>
      </c>
      <c r="G35" s="10" t="s">
        <v>138</v>
      </c>
      <c r="H35" s="49" t="s">
        <v>280</v>
      </c>
    </row>
    <row r="36" spans="1:26" ht="17.25" thickBot="1" x14ac:dyDescent="0.3">
      <c r="A36" s="10" t="s">
        <v>9</v>
      </c>
      <c r="B36" s="16">
        <v>42867</v>
      </c>
      <c r="C36" s="29">
        <v>2</v>
      </c>
      <c r="D36" s="13" t="s">
        <v>89</v>
      </c>
      <c r="E36" s="13" t="s">
        <v>91</v>
      </c>
      <c r="F36" s="52" t="s">
        <v>297</v>
      </c>
      <c r="G36" s="10" t="s">
        <v>139</v>
      </c>
      <c r="H36" s="49" t="s">
        <v>280</v>
      </c>
    </row>
    <row r="37" spans="1:26" ht="17.25" thickBot="1" x14ac:dyDescent="0.3">
      <c r="A37" s="80" t="s">
        <v>746</v>
      </c>
      <c r="B37" s="86">
        <v>42812</v>
      </c>
      <c r="C37" s="89">
        <v>1</v>
      </c>
      <c r="D37" s="90" t="s">
        <v>742</v>
      </c>
      <c r="E37" s="90" t="s">
        <v>749</v>
      </c>
      <c r="F37" s="91" t="s">
        <v>297</v>
      </c>
      <c r="G37" s="91" t="s">
        <v>316</v>
      </c>
      <c r="H37" s="98" t="s">
        <v>289</v>
      </c>
      <c r="K37" t="s">
        <v>1167</v>
      </c>
    </row>
    <row r="38" spans="1:26" ht="17.25" thickBot="1" x14ac:dyDescent="0.3">
      <c r="A38" s="80" t="s">
        <v>751</v>
      </c>
      <c r="B38" s="86">
        <v>42812</v>
      </c>
      <c r="C38" s="89">
        <v>2</v>
      </c>
      <c r="D38" s="90" t="s">
        <v>752</v>
      </c>
      <c r="E38" s="90" t="s">
        <v>753</v>
      </c>
      <c r="F38" s="91" t="s">
        <v>297</v>
      </c>
      <c r="G38" s="80" t="s">
        <v>754</v>
      </c>
      <c r="H38" s="98" t="s">
        <v>289</v>
      </c>
      <c r="K38" t="s">
        <v>419</v>
      </c>
      <c r="L38">
        <v>5</v>
      </c>
      <c r="W38" s="68">
        <f>SUM(Z42:Z108)</f>
        <v>0.20812743204277628</v>
      </c>
      <c r="X38" s="67" t="s">
        <v>515</v>
      </c>
      <c r="Y38" s="67"/>
      <c r="Z38" s="67"/>
    </row>
    <row r="39" spans="1:26" ht="17.25" thickBot="1" x14ac:dyDescent="0.3">
      <c r="A39" s="10" t="s">
        <v>244</v>
      </c>
      <c r="B39" s="11">
        <v>42857</v>
      </c>
      <c r="C39" s="26">
        <v>1</v>
      </c>
      <c r="D39" s="13" t="s">
        <v>89</v>
      </c>
      <c r="E39" s="25" t="s">
        <v>91</v>
      </c>
      <c r="F39" s="52" t="s">
        <v>297</v>
      </c>
      <c r="G39" s="10" t="s">
        <v>138</v>
      </c>
      <c r="H39" s="6" t="s">
        <v>292</v>
      </c>
      <c r="K39" t="s">
        <v>640</v>
      </c>
      <c r="L39">
        <v>1</v>
      </c>
      <c r="N39" s="67" t="s">
        <v>683</v>
      </c>
      <c r="O39" s="67"/>
      <c r="P39" s="67"/>
      <c r="Q39" s="67"/>
      <c r="R39" s="67"/>
      <c r="W39" s="68">
        <f>1-W38</f>
        <v>0.79187256795722372</v>
      </c>
      <c r="X39" s="67" t="s">
        <v>516</v>
      </c>
      <c r="Y39" s="67"/>
      <c r="Z39" s="67"/>
    </row>
    <row r="40" spans="1:26" ht="17.25" thickBot="1" x14ac:dyDescent="0.3">
      <c r="A40" s="10" t="s">
        <v>244</v>
      </c>
      <c r="B40" s="11">
        <v>42894</v>
      </c>
      <c r="C40" s="26">
        <v>3</v>
      </c>
      <c r="D40" s="13" t="s">
        <v>89</v>
      </c>
      <c r="E40" s="25" t="s">
        <v>91</v>
      </c>
      <c r="F40" s="52" t="s">
        <v>297</v>
      </c>
      <c r="G40" s="10" t="s">
        <v>138</v>
      </c>
      <c r="H40" s="6" t="s">
        <v>294</v>
      </c>
      <c r="K40" t="s">
        <v>672</v>
      </c>
      <c r="L40">
        <v>1</v>
      </c>
      <c r="N40" s="67" t="s">
        <v>506</v>
      </c>
      <c r="O40" s="67" t="s">
        <v>507</v>
      </c>
      <c r="P40" s="67" t="s">
        <v>508</v>
      </c>
      <c r="Q40" s="67" t="s">
        <v>509</v>
      </c>
      <c r="R40" s="67" t="s">
        <v>510</v>
      </c>
      <c r="T40" s="67" t="s">
        <v>511</v>
      </c>
      <c r="U40" s="67"/>
      <c r="V40" s="67">
        <f>SUM(R41:R107)</f>
        <v>-2.4072883665306706</v>
      </c>
      <c r="W40" s="67" t="s">
        <v>513</v>
      </c>
      <c r="X40" s="67"/>
      <c r="Y40" s="67"/>
      <c r="Z40" s="67"/>
    </row>
    <row r="41" spans="1:26" ht="17.25" thickBot="1" x14ac:dyDescent="0.3">
      <c r="A41" s="10" t="s">
        <v>244</v>
      </c>
      <c r="B41" s="11">
        <v>42912</v>
      </c>
      <c r="C41" s="12">
        <v>1</v>
      </c>
      <c r="D41" s="5" t="s">
        <v>115</v>
      </c>
      <c r="E41" s="22" t="s">
        <v>267</v>
      </c>
      <c r="F41" s="54" t="s">
        <v>311</v>
      </c>
      <c r="G41" s="44" t="s">
        <v>188</v>
      </c>
      <c r="H41" s="6" t="s">
        <v>295</v>
      </c>
      <c r="K41" t="s">
        <v>603</v>
      </c>
      <c r="L41">
        <v>3</v>
      </c>
      <c r="N41" t="s">
        <v>419</v>
      </c>
      <c r="O41">
        <v>5</v>
      </c>
      <c r="P41" s="67">
        <f>O41/945</f>
        <v>5.2910052910052907E-3</v>
      </c>
      <c r="Q41" s="67">
        <f>LN(P41)</f>
        <v>-5.2417470150596426</v>
      </c>
      <c r="R41" s="67">
        <f>P41*Q41</f>
        <v>-2.773411119079176E-2</v>
      </c>
      <c r="T41" s="67" t="s">
        <v>512</v>
      </c>
      <c r="U41" s="67"/>
      <c r="V41" s="67">
        <f>V40*(-1)</f>
        <v>2.4072883665306706</v>
      </c>
      <c r="W41" s="67" t="s">
        <v>506</v>
      </c>
      <c r="X41" s="67" t="s">
        <v>507</v>
      </c>
      <c r="Y41" s="67" t="s">
        <v>508</v>
      </c>
      <c r="Z41" s="67" t="s">
        <v>514</v>
      </c>
    </row>
    <row r="42" spans="1:26" ht="17.25" thickBot="1" x14ac:dyDescent="0.3">
      <c r="A42" s="10" t="s">
        <v>9</v>
      </c>
      <c r="B42" s="131">
        <v>42857</v>
      </c>
      <c r="C42" s="26">
        <v>1</v>
      </c>
      <c r="D42" s="45" t="s">
        <v>89</v>
      </c>
      <c r="E42" s="25" t="s">
        <v>196</v>
      </c>
      <c r="F42" s="52" t="s">
        <v>297</v>
      </c>
      <c r="G42" s="10"/>
      <c r="H42" s="49" t="s">
        <v>273</v>
      </c>
      <c r="K42" t="s">
        <v>403</v>
      </c>
      <c r="L42">
        <v>1</v>
      </c>
      <c r="N42" t="s">
        <v>640</v>
      </c>
      <c r="O42">
        <v>1</v>
      </c>
      <c r="P42" s="67">
        <f t="shared" ref="P42:P105" si="0">O42/945</f>
        <v>1.0582010582010583E-3</v>
      </c>
      <c r="Q42" s="67">
        <f t="shared" ref="Q42:Q105" si="1">LN(P42)</f>
        <v>-6.8511849274937431</v>
      </c>
      <c r="R42" s="67">
        <f t="shared" ref="R42:R105" si="2">P42*Q42</f>
        <v>-7.2499311402050197E-3</v>
      </c>
      <c r="T42" t="s">
        <v>681</v>
      </c>
      <c r="U42">
        <f>V41/LOG(67)</f>
        <v>1.318285736690638</v>
      </c>
      <c r="W42" t="s">
        <v>419</v>
      </c>
      <c r="X42">
        <v>5</v>
      </c>
      <c r="Y42" s="68">
        <f>X42/945</f>
        <v>5.2910052910052907E-3</v>
      </c>
      <c r="Z42" s="74">
        <f>Y42*Y42</f>
        <v>2.7994736989445982E-5</v>
      </c>
    </row>
    <row r="43" spans="1:26" ht="17.25" thickBot="1" x14ac:dyDescent="0.3">
      <c r="A43" s="10" t="s">
        <v>9</v>
      </c>
      <c r="B43" s="15">
        <v>42842</v>
      </c>
      <c r="C43" s="8">
        <v>3</v>
      </c>
      <c r="D43" s="24" t="s">
        <v>115</v>
      </c>
      <c r="E43" s="21" t="s">
        <v>25</v>
      </c>
      <c r="F43" s="52" t="s">
        <v>307</v>
      </c>
      <c r="G43" s="44" t="s">
        <v>88</v>
      </c>
      <c r="H43" s="49" t="s">
        <v>272</v>
      </c>
      <c r="K43" t="s">
        <v>467</v>
      </c>
      <c r="L43">
        <v>1</v>
      </c>
      <c r="N43" t="s">
        <v>672</v>
      </c>
      <c r="O43">
        <v>1</v>
      </c>
      <c r="P43" s="67">
        <f t="shared" si="0"/>
        <v>1.0582010582010583E-3</v>
      </c>
      <c r="Q43" s="67">
        <f t="shared" si="1"/>
        <v>-6.8511849274937431</v>
      </c>
      <c r="R43" s="67">
        <f t="shared" si="2"/>
        <v>-7.2499311402050197E-3</v>
      </c>
      <c r="W43" t="s">
        <v>640</v>
      </c>
      <c r="X43">
        <v>1</v>
      </c>
      <c r="Y43" s="68">
        <f t="shared" ref="Y43:Y106" si="3">X43/945</f>
        <v>1.0582010582010583E-3</v>
      </c>
      <c r="Z43" s="74">
        <f t="shared" ref="Z43:Z106" si="4">Y43*Y43</f>
        <v>1.1197894795778394E-6</v>
      </c>
    </row>
    <row r="44" spans="1:26" ht="17.25" thickBot="1" x14ac:dyDescent="0.3">
      <c r="A44" s="10" t="s">
        <v>9</v>
      </c>
      <c r="B44" s="15">
        <v>42867</v>
      </c>
      <c r="C44" s="8">
        <v>3</v>
      </c>
      <c r="D44" s="24" t="s">
        <v>115</v>
      </c>
      <c r="E44" s="21" t="s">
        <v>25</v>
      </c>
      <c r="F44" s="52" t="s">
        <v>307</v>
      </c>
      <c r="G44" s="44" t="s">
        <v>88</v>
      </c>
      <c r="H44" s="49" t="s">
        <v>280</v>
      </c>
      <c r="K44" t="s">
        <v>422</v>
      </c>
      <c r="L44">
        <v>1</v>
      </c>
      <c r="N44" t="s">
        <v>603</v>
      </c>
      <c r="O44">
        <v>3</v>
      </c>
      <c r="P44" s="67">
        <f t="shared" si="0"/>
        <v>3.1746031746031746E-3</v>
      </c>
      <c r="Q44" s="67">
        <f t="shared" si="1"/>
        <v>-5.7525726388256331</v>
      </c>
      <c r="R44" s="67">
        <f t="shared" si="2"/>
        <v>-1.8262135361351215E-2</v>
      </c>
      <c r="W44" t="s">
        <v>672</v>
      </c>
      <c r="X44">
        <v>1</v>
      </c>
      <c r="Y44" s="68">
        <f t="shared" si="3"/>
        <v>1.0582010582010583E-3</v>
      </c>
      <c r="Z44" s="74">
        <f t="shared" si="4"/>
        <v>1.1197894795778394E-6</v>
      </c>
    </row>
    <row r="45" spans="1:26" ht="17.25" thickBot="1" x14ac:dyDescent="0.3">
      <c r="A45" s="10" t="s">
        <v>9</v>
      </c>
      <c r="B45" s="16">
        <v>42881</v>
      </c>
      <c r="C45" s="8">
        <v>1</v>
      </c>
      <c r="D45" s="24" t="s">
        <v>115</v>
      </c>
      <c r="E45" s="21" t="s">
        <v>25</v>
      </c>
      <c r="F45" s="52" t="s">
        <v>307</v>
      </c>
      <c r="G45" s="44" t="s">
        <v>86</v>
      </c>
      <c r="H45" s="49" t="s">
        <v>282</v>
      </c>
      <c r="K45" t="s">
        <v>379</v>
      </c>
      <c r="L45">
        <v>1</v>
      </c>
      <c r="N45" t="s">
        <v>403</v>
      </c>
      <c r="O45">
        <v>1</v>
      </c>
      <c r="P45" s="67">
        <f t="shared" si="0"/>
        <v>1.0582010582010583E-3</v>
      </c>
      <c r="Q45" s="67">
        <f t="shared" si="1"/>
        <v>-6.8511849274937431</v>
      </c>
      <c r="R45" s="67">
        <f t="shared" si="2"/>
        <v>-7.2499311402050197E-3</v>
      </c>
      <c r="W45" t="s">
        <v>603</v>
      </c>
      <c r="X45">
        <v>3</v>
      </c>
      <c r="Y45" s="68">
        <f t="shared" si="3"/>
        <v>3.1746031746031746E-3</v>
      </c>
      <c r="Z45" s="74">
        <f t="shared" si="4"/>
        <v>1.0078105316200555E-5</v>
      </c>
    </row>
    <row r="46" spans="1:26" ht="17.25" thickBot="1" x14ac:dyDescent="0.3">
      <c r="A46" s="10" t="s">
        <v>9</v>
      </c>
      <c r="B46" s="16">
        <v>42881</v>
      </c>
      <c r="C46" s="8">
        <v>3</v>
      </c>
      <c r="D46" s="24" t="s">
        <v>115</v>
      </c>
      <c r="E46" s="21" t="s">
        <v>25</v>
      </c>
      <c r="F46" s="52" t="s">
        <v>307</v>
      </c>
      <c r="G46" s="44" t="s">
        <v>88</v>
      </c>
      <c r="H46" s="49" t="s">
        <v>282</v>
      </c>
      <c r="K46" t="s">
        <v>582</v>
      </c>
      <c r="L46">
        <v>4</v>
      </c>
      <c r="N46" t="s">
        <v>467</v>
      </c>
      <c r="O46">
        <v>1</v>
      </c>
      <c r="P46" s="67">
        <f t="shared" si="0"/>
        <v>1.0582010582010583E-3</v>
      </c>
      <c r="Q46" s="67">
        <f t="shared" si="1"/>
        <v>-6.8511849274937431</v>
      </c>
      <c r="R46" s="67">
        <f t="shared" si="2"/>
        <v>-7.2499311402050197E-3</v>
      </c>
      <c r="W46" t="s">
        <v>403</v>
      </c>
      <c r="X46">
        <v>1</v>
      </c>
      <c r="Y46" s="68">
        <f t="shared" si="3"/>
        <v>1.0582010582010583E-3</v>
      </c>
      <c r="Z46" s="74">
        <f t="shared" si="4"/>
        <v>1.1197894795778394E-6</v>
      </c>
    </row>
    <row r="47" spans="1:26" ht="17.25" thickBot="1" x14ac:dyDescent="0.3">
      <c r="A47" s="10" t="s">
        <v>9</v>
      </c>
      <c r="B47" s="16">
        <v>42894</v>
      </c>
      <c r="C47" s="8">
        <v>26</v>
      </c>
      <c r="D47" s="24" t="s">
        <v>115</v>
      </c>
      <c r="E47" s="21" t="s">
        <v>25</v>
      </c>
      <c r="F47" s="52" t="s">
        <v>307</v>
      </c>
      <c r="G47" s="44" t="s">
        <v>84</v>
      </c>
      <c r="H47" s="49" t="s">
        <v>283</v>
      </c>
      <c r="K47" t="s">
        <v>428</v>
      </c>
      <c r="L47">
        <v>10</v>
      </c>
      <c r="N47" t="s">
        <v>422</v>
      </c>
      <c r="O47">
        <v>1</v>
      </c>
      <c r="P47" s="67">
        <f t="shared" si="0"/>
        <v>1.0582010582010583E-3</v>
      </c>
      <c r="Q47" s="67">
        <f t="shared" si="1"/>
        <v>-6.8511849274937431</v>
      </c>
      <c r="R47" s="67">
        <f t="shared" si="2"/>
        <v>-7.2499311402050197E-3</v>
      </c>
      <c r="W47" t="s">
        <v>467</v>
      </c>
      <c r="X47">
        <v>1</v>
      </c>
      <c r="Y47" s="68">
        <f t="shared" si="3"/>
        <v>1.0582010582010583E-3</v>
      </c>
      <c r="Z47" s="74">
        <f t="shared" si="4"/>
        <v>1.1197894795778394E-6</v>
      </c>
    </row>
    <row r="48" spans="1:26" ht="17.25" thickBot="1" x14ac:dyDescent="0.3">
      <c r="A48" s="10" t="s">
        <v>9</v>
      </c>
      <c r="B48" s="16">
        <v>42894</v>
      </c>
      <c r="C48" s="8">
        <v>40</v>
      </c>
      <c r="D48" s="24" t="s">
        <v>115</v>
      </c>
      <c r="E48" s="21" t="s">
        <v>25</v>
      </c>
      <c r="F48" s="52" t="s">
        <v>307</v>
      </c>
      <c r="G48" s="44" t="s">
        <v>88</v>
      </c>
      <c r="H48" s="49" t="s">
        <v>283</v>
      </c>
      <c r="K48" t="s">
        <v>425</v>
      </c>
      <c r="L48">
        <v>1</v>
      </c>
      <c r="N48" t="s">
        <v>379</v>
      </c>
      <c r="O48">
        <v>1</v>
      </c>
      <c r="P48" s="67">
        <f t="shared" si="0"/>
        <v>1.0582010582010583E-3</v>
      </c>
      <c r="Q48" s="67">
        <f t="shared" si="1"/>
        <v>-6.8511849274937431</v>
      </c>
      <c r="R48" s="67">
        <f t="shared" si="2"/>
        <v>-7.2499311402050197E-3</v>
      </c>
      <c r="W48" t="s">
        <v>422</v>
      </c>
      <c r="X48">
        <v>1</v>
      </c>
      <c r="Y48" s="68">
        <f t="shared" si="3"/>
        <v>1.0582010582010583E-3</v>
      </c>
      <c r="Z48" s="74">
        <f t="shared" si="4"/>
        <v>1.1197894795778394E-6</v>
      </c>
    </row>
    <row r="49" spans="1:26" ht="17.25" thickBot="1" x14ac:dyDescent="0.3">
      <c r="A49" s="10" t="s">
        <v>9</v>
      </c>
      <c r="B49" s="16">
        <v>42912</v>
      </c>
      <c r="C49" s="8">
        <v>10</v>
      </c>
      <c r="D49" s="24" t="s">
        <v>115</v>
      </c>
      <c r="E49" s="21" t="s">
        <v>25</v>
      </c>
      <c r="F49" s="52" t="s">
        <v>307</v>
      </c>
      <c r="G49" s="44" t="s">
        <v>88</v>
      </c>
      <c r="H49" s="49" t="s">
        <v>284</v>
      </c>
      <c r="K49" t="s">
        <v>633</v>
      </c>
      <c r="L49">
        <v>7</v>
      </c>
      <c r="N49" t="s">
        <v>582</v>
      </c>
      <c r="O49">
        <v>4</v>
      </c>
      <c r="P49" s="67">
        <f t="shared" si="0"/>
        <v>4.2328042328042331E-3</v>
      </c>
      <c r="Q49" s="67">
        <f t="shared" si="1"/>
        <v>-5.4648905663738523</v>
      </c>
      <c r="R49" s="67">
        <f t="shared" si="2"/>
        <v>-2.3131811921159165E-2</v>
      </c>
      <c r="W49" t="s">
        <v>379</v>
      </c>
      <c r="X49">
        <v>1</v>
      </c>
      <c r="Y49" s="68">
        <f t="shared" si="3"/>
        <v>1.0582010582010583E-3</v>
      </c>
      <c r="Z49" s="74">
        <f t="shared" si="4"/>
        <v>1.1197894795778394E-6</v>
      </c>
    </row>
    <row r="50" spans="1:26" ht="17.25" thickBot="1" x14ac:dyDescent="0.3">
      <c r="A50" s="80" t="s">
        <v>751</v>
      </c>
      <c r="B50" s="86">
        <v>42812</v>
      </c>
      <c r="C50" s="99">
        <v>2</v>
      </c>
      <c r="D50" s="100" t="s">
        <v>715</v>
      </c>
      <c r="E50" s="95" t="s">
        <v>760</v>
      </c>
      <c r="F50" s="91" t="s">
        <v>307</v>
      </c>
      <c r="G50" s="80" t="s">
        <v>761</v>
      </c>
      <c r="H50" s="98" t="s">
        <v>289</v>
      </c>
      <c r="K50" t="s">
        <v>690</v>
      </c>
      <c r="L50">
        <v>31</v>
      </c>
      <c r="N50" t="s">
        <v>428</v>
      </c>
      <c r="O50">
        <v>10</v>
      </c>
      <c r="P50" s="67">
        <f t="shared" si="0"/>
        <v>1.0582010582010581E-2</v>
      </c>
      <c r="Q50" s="67">
        <f t="shared" si="1"/>
        <v>-4.5485998344996972</v>
      </c>
      <c r="R50" s="67">
        <f t="shared" si="2"/>
        <v>-4.8133331582007374E-2</v>
      </c>
      <c r="W50" t="s">
        <v>582</v>
      </c>
      <c r="X50">
        <v>4</v>
      </c>
      <c r="Y50" s="68">
        <f t="shared" si="3"/>
        <v>4.2328042328042331E-3</v>
      </c>
      <c r="Z50" s="74">
        <f t="shared" si="4"/>
        <v>1.7916631673245431E-5</v>
      </c>
    </row>
    <row r="51" spans="1:26" ht="17.25" thickBot="1" x14ac:dyDescent="0.3">
      <c r="A51" s="10" t="s">
        <v>244</v>
      </c>
      <c r="B51" s="4">
        <v>42825</v>
      </c>
      <c r="C51" s="8">
        <v>1</v>
      </c>
      <c r="D51" s="24" t="s">
        <v>115</v>
      </c>
      <c r="E51" s="21" t="s">
        <v>25</v>
      </c>
      <c r="F51" s="52" t="s">
        <v>307</v>
      </c>
      <c r="G51" s="44" t="s">
        <v>88</v>
      </c>
      <c r="H51" s="6" t="s">
        <v>290</v>
      </c>
      <c r="K51" t="s">
        <v>692</v>
      </c>
      <c r="L51">
        <v>5</v>
      </c>
      <c r="N51" t="s">
        <v>425</v>
      </c>
      <c r="O51">
        <v>1</v>
      </c>
      <c r="P51" s="67">
        <f t="shared" si="0"/>
        <v>1.0582010582010583E-3</v>
      </c>
      <c r="Q51" s="67">
        <f t="shared" si="1"/>
        <v>-6.8511849274937431</v>
      </c>
      <c r="R51" s="67">
        <f t="shared" si="2"/>
        <v>-7.2499311402050197E-3</v>
      </c>
      <c r="W51" t="s">
        <v>428</v>
      </c>
      <c r="X51">
        <v>10</v>
      </c>
      <c r="Y51" s="68">
        <f t="shared" si="3"/>
        <v>1.0582010582010581E-2</v>
      </c>
      <c r="Z51" s="74">
        <f t="shared" si="4"/>
        <v>1.1197894795778393E-4</v>
      </c>
    </row>
    <row r="52" spans="1:26" ht="17.25" thickBot="1" x14ac:dyDescent="0.3">
      <c r="A52" s="10" t="s">
        <v>244</v>
      </c>
      <c r="B52" s="4">
        <v>42842</v>
      </c>
      <c r="C52" s="8">
        <v>1</v>
      </c>
      <c r="D52" s="24" t="s">
        <v>115</v>
      </c>
      <c r="E52" s="21" t="s">
        <v>25</v>
      </c>
      <c r="F52" s="52" t="s">
        <v>307</v>
      </c>
      <c r="G52" s="44" t="s">
        <v>88</v>
      </c>
      <c r="H52" s="6" t="s">
        <v>291</v>
      </c>
      <c r="K52" t="s">
        <v>622</v>
      </c>
      <c r="L52">
        <v>1</v>
      </c>
      <c r="N52" t="s">
        <v>633</v>
      </c>
      <c r="O52">
        <v>7</v>
      </c>
      <c r="P52" s="67">
        <f t="shared" si="0"/>
        <v>7.4074074074074077E-3</v>
      </c>
      <c r="Q52" s="67">
        <f t="shared" si="1"/>
        <v>-4.9052747784384296</v>
      </c>
      <c r="R52" s="67">
        <f t="shared" si="2"/>
        <v>-3.6335368729173555E-2</v>
      </c>
      <c r="W52" t="s">
        <v>425</v>
      </c>
      <c r="X52">
        <v>1</v>
      </c>
      <c r="Y52" s="68">
        <f t="shared" si="3"/>
        <v>1.0582010582010583E-3</v>
      </c>
      <c r="Z52" s="74">
        <f t="shared" si="4"/>
        <v>1.1197894795778394E-6</v>
      </c>
    </row>
    <row r="53" spans="1:26" ht="17.25" thickBot="1" x14ac:dyDescent="0.3">
      <c r="A53" s="10" t="s">
        <v>244</v>
      </c>
      <c r="B53" s="4">
        <v>42867</v>
      </c>
      <c r="C53" s="8">
        <v>6</v>
      </c>
      <c r="D53" s="24" t="s">
        <v>115</v>
      </c>
      <c r="E53" s="21" t="s">
        <v>25</v>
      </c>
      <c r="F53" s="52" t="s">
        <v>307</v>
      </c>
      <c r="G53" s="44" t="s">
        <v>128</v>
      </c>
      <c r="H53" s="6" t="s">
        <v>296</v>
      </c>
      <c r="K53" t="s">
        <v>691</v>
      </c>
      <c r="L53">
        <v>394</v>
      </c>
      <c r="N53" t="s">
        <v>690</v>
      </c>
      <c r="O53">
        <v>31</v>
      </c>
      <c r="P53" s="67">
        <f t="shared" si="0"/>
        <v>3.2804232804232801E-2</v>
      </c>
      <c r="Q53" s="67">
        <f t="shared" si="1"/>
        <v>-3.4171977230085968</v>
      </c>
      <c r="R53" s="67">
        <f t="shared" si="2"/>
        <v>-0.11209854964366825</v>
      </c>
      <c r="W53" t="s">
        <v>633</v>
      </c>
      <c r="X53">
        <v>7</v>
      </c>
      <c r="Y53" s="68">
        <f t="shared" si="3"/>
        <v>7.4074074074074077E-3</v>
      </c>
      <c r="Z53" s="74">
        <f t="shared" si="4"/>
        <v>5.4869684499314136E-5</v>
      </c>
    </row>
    <row r="54" spans="1:26" ht="17.25" thickBot="1" x14ac:dyDescent="0.3">
      <c r="A54" s="10" t="s">
        <v>244</v>
      </c>
      <c r="B54" s="4">
        <v>42867</v>
      </c>
      <c r="C54" s="8">
        <v>15</v>
      </c>
      <c r="D54" s="24" t="s">
        <v>115</v>
      </c>
      <c r="E54" s="21" t="s">
        <v>25</v>
      </c>
      <c r="F54" s="52" t="s">
        <v>307</v>
      </c>
      <c r="G54" s="44" t="s">
        <v>88</v>
      </c>
      <c r="H54" s="6" t="s">
        <v>296</v>
      </c>
      <c r="K54" t="s">
        <v>695</v>
      </c>
      <c r="L54">
        <v>18</v>
      </c>
      <c r="N54" t="s">
        <v>692</v>
      </c>
      <c r="O54">
        <v>5</v>
      </c>
      <c r="P54" s="67">
        <f t="shared" si="0"/>
        <v>5.2910052910052907E-3</v>
      </c>
      <c r="Q54" s="67">
        <f t="shared" si="1"/>
        <v>-5.2417470150596426</v>
      </c>
      <c r="R54" s="67">
        <f t="shared" si="2"/>
        <v>-2.773411119079176E-2</v>
      </c>
      <c r="W54" t="s">
        <v>690</v>
      </c>
      <c r="X54">
        <v>31</v>
      </c>
      <c r="Y54" s="68">
        <f t="shared" si="3"/>
        <v>3.2804232804232801E-2</v>
      </c>
      <c r="Z54" s="74">
        <f t="shared" si="4"/>
        <v>1.0761176898743034E-3</v>
      </c>
    </row>
    <row r="55" spans="1:26" ht="17.25" thickBot="1" x14ac:dyDescent="0.3">
      <c r="A55" s="10" t="s">
        <v>244</v>
      </c>
      <c r="B55" s="4">
        <v>42881</v>
      </c>
      <c r="C55" s="8">
        <v>8</v>
      </c>
      <c r="D55" s="24" t="s">
        <v>115</v>
      </c>
      <c r="E55" s="21" t="s">
        <v>25</v>
      </c>
      <c r="F55" s="52" t="s">
        <v>307</v>
      </c>
      <c r="G55" s="44" t="s">
        <v>128</v>
      </c>
      <c r="H55" s="6" t="s">
        <v>293</v>
      </c>
      <c r="K55" t="s">
        <v>696</v>
      </c>
      <c r="L55">
        <v>14</v>
      </c>
      <c r="N55" t="s">
        <v>622</v>
      </c>
      <c r="O55">
        <v>1</v>
      </c>
      <c r="P55" s="67">
        <f t="shared" si="0"/>
        <v>1.0582010582010583E-3</v>
      </c>
      <c r="Q55" s="67">
        <f t="shared" si="1"/>
        <v>-6.8511849274937431</v>
      </c>
      <c r="R55" s="67">
        <f t="shared" si="2"/>
        <v>-7.2499311402050197E-3</v>
      </c>
      <c r="W55" t="s">
        <v>692</v>
      </c>
      <c r="X55">
        <v>5</v>
      </c>
      <c r="Y55" s="68">
        <f t="shared" si="3"/>
        <v>5.2910052910052907E-3</v>
      </c>
      <c r="Z55" s="74">
        <f t="shared" si="4"/>
        <v>2.7994736989445982E-5</v>
      </c>
    </row>
    <row r="56" spans="1:26" ht="17.25" thickBot="1" x14ac:dyDescent="0.3">
      <c r="A56" s="10" t="s">
        <v>244</v>
      </c>
      <c r="B56" s="4">
        <v>42881</v>
      </c>
      <c r="C56" s="12">
        <v>4</v>
      </c>
      <c r="D56" s="24" t="s">
        <v>115</v>
      </c>
      <c r="E56" s="22" t="s">
        <v>25</v>
      </c>
      <c r="F56" s="52" t="s">
        <v>307</v>
      </c>
      <c r="G56" s="44" t="s">
        <v>88</v>
      </c>
      <c r="H56" s="6" t="s">
        <v>293</v>
      </c>
      <c r="K56" t="s">
        <v>321</v>
      </c>
      <c r="L56">
        <v>1</v>
      </c>
      <c r="N56" t="s">
        <v>691</v>
      </c>
      <c r="O56">
        <v>394</v>
      </c>
      <c r="P56" s="67">
        <f t="shared" si="0"/>
        <v>0.41693121693121693</v>
      </c>
      <c r="Q56" s="67">
        <f t="shared" si="1"/>
        <v>-0.87483401819580897</v>
      </c>
      <c r="R56" s="67">
        <f t="shared" si="2"/>
        <v>-0.36474561181920501</v>
      </c>
      <c r="W56" t="s">
        <v>622</v>
      </c>
      <c r="X56">
        <v>1</v>
      </c>
      <c r="Y56" s="68">
        <f t="shared" si="3"/>
        <v>1.0582010582010583E-3</v>
      </c>
      <c r="Z56" s="74">
        <f t="shared" si="4"/>
        <v>1.1197894795778394E-6</v>
      </c>
    </row>
    <row r="57" spans="1:26" ht="17.25" thickBot="1" x14ac:dyDescent="0.3">
      <c r="A57" s="10" t="s">
        <v>244</v>
      </c>
      <c r="B57" s="11">
        <v>42894</v>
      </c>
      <c r="C57" s="8">
        <v>10</v>
      </c>
      <c r="D57" s="24" t="s">
        <v>115</v>
      </c>
      <c r="E57" s="22" t="s">
        <v>25</v>
      </c>
      <c r="F57" s="52" t="s">
        <v>307</v>
      </c>
      <c r="G57" s="44" t="s">
        <v>128</v>
      </c>
      <c r="H57" s="6" t="s">
        <v>294</v>
      </c>
      <c r="K57" t="s">
        <v>577</v>
      </c>
      <c r="L57">
        <v>1</v>
      </c>
      <c r="N57" t="s">
        <v>695</v>
      </c>
      <c r="O57">
        <v>18</v>
      </c>
      <c r="P57" s="67">
        <f t="shared" si="0"/>
        <v>1.9047619047619049E-2</v>
      </c>
      <c r="Q57" s="67">
        <f t="shared" si="1"/>
        <v>-3.9608131695975781</v>
      </c>
      <c r="R57" s="67">
        <f t="shared" si="2"/>
        <v>-7.5444060373287214E-2</v>
      </c>
      <c r="W57" t="s">
        <v>691</v>
      </c>
      <c r="X57">
        <v>394</v>
      </c>
      <c r="Y57" s="68">
        <f t="shared" si="3"/>
        <v>0.41693121693121693</v>
      </c>
      <c r="Z57" s="74">
        <f t="shared" si="4"/>
        <v>0.17383163965174547</v>
      </c>
    </row>
    <row r="58" spans="1:26" ht="17.25" thickBot="1" x14ac:dyDescent="0.3">
      <c r="A58" s="10" t="s">
        <v>244</v>
      </c>
      <c r="B58" s="3">
        <v>42894</v>
      </c>
      <c r="C58" s="1">
        <v>38</v>
      </c>
      <c r="D58" s="20" t="s">
        <v>115</v>
      </c>
      <c r="E58" s="20" t="s">
        <v>25</v>
      </c>
      <c r="F58" s="52" t="s">
        <v>307</v>
      </c>
      <c r="G58" s="44" t="s">
        <v>88</v>
      </c>
      <c r="H58" s="6" t="s">
        <v>294</v>
      </c>
      <c r="K58" t="s">
        <v>566</v>
      </c>
      <c r="L58">
        <v>8</v>
      </c>
      <c r="N58" t="s">
        <v>696</v>
      </c>
      <c r="O58">
        <v>14</v>
      </c>
      <c r="P58" s="67">
        <f t="shared" si="0"/>
        <v>1.4814814814814815E-2</v>
      </c>
      <c r="Q58" s="67">
        <f t="shared" si="1"/>
        <v>-4.2121275978784842</v>
      </c>
      <c r="R58" s="67">
        <f t="shared" si="2"/>
        <v>-6.2401890338940509E-2</v>
      </c>
      <c r="W58" t="s">
        <v>695</v>
      </c>
      <c r="X58">
        <v>18</v>
      </c>
      <c r="Y58" s="68">
        <f t="shared" si="3"/>
        <v>1.9047619047619049E-2</v>
      </c>
      <c r="Z58" s="74">
        <f t="shared" si="4"/>
        <v>3.6281179138322002E-4</v>
      </c>
    </row>
    <row r="59" spans="1:26" ht="17.25" thickBot="1" x14ac:dyDescent="0.3">
      <c r="A59" s="10" t="s">
        <v>244</v>
      </c>
      <c r="B59" s="4">
        <v>42912</v>
      </c>
      <c r="C59" s="2">
        <v>3</v>
      </c>
      <c r="D59" s="5" t="s">
        <v>115</v>
      </c>
      <c r="E59" s="5" t="s">
        <v>25</v>
      </c>
      <c r="F59" s="52" t="s">
        <v>307</v>
      </c>
      <c r="G59" s="44" t="s">
        <v>128</v>
      </c>
      <c r="H59" s="6" t="s">
        <v>295</v>
      </c>
      <c r="K59" t="s">
        <v>393</v>
      </c>
      <c r="L59">
        <v>3</v>
      </c>
      <c r="N59" t="s">
        <v>321</v>
      </c>
      <c r="O59">
        <v>1</v>
      </c>
      <c r="P59" s="67">
        <f t="shared" si="0"/>
        <v>1.0582010582010583E-3</v>
      </c>
      <c r="Q59" s="67">
        <f t="shared" si="1"/>
        <v>-6.8511849274937431</v>
      </c>
      <c r="R59" s="67">
        <f t="shared" si="2"/>
        <v>-7.2499311402050197E-3</v>
      </c>
      <c r="W59" t="s">
        <v>696</v>
      </c>
      <c r="X59">
        <v>14</v>
      </c>
      <c r="Y59" s="68">
        <f t="shared" si="3"/>
        <v>1.4814814814814815E-2</v>
      </c>
      <c r="Z59" s="74">
        <f t="shared" si="4"/>
        <v>2.1947873799725654E-4</v>
      </c>
    </row>
    <row r="60" spans="1:26" ht="17.25" thickBot="1" x14ac:dyDescent="0.3">
      <c r="A60" s="10" t="s">
        <v>244</v>
      </c>
      <c r="B60" s="4">
        <v>42912</v>
      </c>
      <c r="C60" s="2">
        <v>7</v>
      </c>
      <c r="D60" s="5" t="s">
        <v>115</v>
      </c>
      <c r="E60" s="5" t="s">
        <v>25</v>
      </c>
      <c r="F60" s="52" t="s">
        <v>307</v>
      </c>
      <c r="G60" s="44" t="s">
        <v>88</v>
      </c>
      <c r="H60" s="6" t="s">
        <v>295</v>
      </c>
      <c r="K60" t="s">
        <v>397</v>
      </c>
      <c r="L60">
        <v>8</v>
      </c>
      <c r="N60" t="s">
        <v>577</v>
      </c>
      <c r="O60">
        <v>1</v>
      </c>
      <c r="P60" s="67">
        <f t="shared" si="0"/>
        <v>1.0582010582010583E-3</v>
      </c>
      <c r="Q60" s="67">
        <f t="shared" si="1"/>
        <v>-6.8511849274937431</v>
      </c>
      <c r="R60" s="67">
        <f t="shared" si="2"/>
        <v>-7.2499311402050197E-3</v>
      </c>
      <c r="W60" t="s">
        <v>321</v>
      </c>
      <c r="X60">
        <v>1</v>
      </c>
      <c r="Y60" s="68">
        <f t="shared" si="3"/>
        <v>1.0582010582010583E-3</v>
      </c>
      <c r="Z60" s="74">
        <f t="shared" si="4"/>
        <v>1.1197894795778394E-6</v>
      </c>
    </row>
    <row r="61" spans="1:26" ht="17.25" thickBot="1" x14ac:dyDescent="0.3">
      <c r="A61" s="80" t="s">
        <v>739</v>
      </c>
      <c r="B61" s="96">
        <v>42812</v>
      </c>
      <c r="C61" s="89">
        <v>2</v>
      </c>
      <c r="D61" s="90" t="s">
        <v>742</v>
      </c>
      <c r="E61" s="90" t="s">
        <v>745</v>
      </c>
      <c r="F61" s="91" t="s">
        <v>297</v>
      </c>
      <c r="G61" s="80"/>
      <c r="H61" s="85" t="s">
        <v>270</v>
      </c>
      <c r="K61" t="s">
        <v>635</v>
      </c>
      <c r="L61">
        <v>1</v>
      </c>
      <c r="N61" t="s">
        <v>566</v>
      </c>
      <c r="O61">
        <v>8</v>
      </c>
      <c r="P61" s="67">
        <f t="shared" si="0"/>
        <v>8.4656084656084662E-3</v>
      </c>
      <c r="Q61" s="67">
        <f t="shared" si="1"/>
        <v>-4.7717433858139069</v>
      </c>
      <c r="R61" s="67">
        <f t="shared" si="2"/>
        <v>-4.0395711202657412E-2</v>
      </c>
      <c r="W61" t="s">
        <v>577</v>
      </c>
      <c r="X61">
        <v>1</v>
      </c>
      <c r="Y61" s="68">
        <f t="shared" si="3"/>
        <v>1.0582010582010583E-3</v>
      </c>
      <c r="Z61" s="74">
        <f t="shared" si="4"/>
        <v>1.1197894795778394E-6</v>
      </c>
    </row>
    <row r="62" spans="1:26" ht="17.25" thickBot="1" x14ac:dyDescent="0.3">
      <c r="A62" s="10" t="s">
        <v>9</v>
      </c>
      <c r="B62" s="16">
        <v>42894</v>
      </c>
      <c r="C62" s="29">
        <v>1</v>
      </c>
      <c r="D62" s="13" t="s">
        <v>89</v>
      </c>
      <c r="E62" s="13" t="s">
        <v>216</v>
      </c>
      <c r="F62" s="52" t="s">
        <v>297</v>
      </c>
      <c r="G62" s="10"/>
      <c r="H62" s="49" t="s">
        <v>283</v>
      </c>
      <c r="K62" t="s">
        <v>462</v>
      </c>
      <c r="L62">
        <v>1</v>
      </c>
      <c r="N62" t="s">
        <v>393</v>
      </c>
      <c r="O62">
        <v>3</v>
      </c>
      <c r="P62" s="67">
        <f t="shared" si="0"/>
        <v>3.1746031746031746E-3</v>
      </c>
      <c r="Q62" s="67">
        <f t="shared" si="1"/>
        <v>-5.7525726388256331</v>
      </c>
      <c r="R62" s="67">
        <f t="shared" si="2"/>
        <v>-1.8262135361351215E-2</v>
      </c>
      <c r="W62" t="s">
        <v>566</v>
      </c>
      <c r="X62">
        <v>8</v>
      </c>
      <c r="Y62" s="68">
        <f t="shared" si="3"/>
        <v>8.4656084656084662E-3</v>
      </c>
      <c r="Z62" s="74">
        <f t="shared" si="4"/>
        <v>7.1666526692981724E-5</v>
      </c>
    </row>
    <row r="63" spans="1:26" ht="17.25" thickBot="1" x14ac:dyDescent="0.3">
      <c r="A63" s="10" t="s">
        <v>9</v>
      </c>
      <c r="B63" s="16">
        <v>42881</v>
      </c>
      <c r="C63" s="2">
        <v>1</v>
      </c>
      <c r="D63" s="5" t="s">
        <v>108</v>
      </c>
      <c r="E63" s="5" t="s">
        <v>62</v>
      </c>
      <c r="F63" s="52" t="s">
        <v>309</v>
      </c>
      <c r="G63" s="10"/>
      <c r="H63" s="49" t="s">
        <v>282</v>
      </c>
      <c r="K63" t="s">
        <v>423</v>
      </c>
      <c r="L63">
        <v>1</v>
      </c>
      <c r="N63" t="s">
        <v>397</v>
      </c>
      <c r="O63">
        <v>8</v>
      </c>
      <c r="P63" s="67">
        <f t="shared" si="0"/>
        <v>8.4656084656084662E-3</v>
      </c>
      <c r="Q63" s="67">
        <f t="shared" si="1"/>
        <v>-4.7717433858139069</v>
      </c>
      <c r="R63" s="67">
        <f t="shared" si="2"/>
        <v>-4.0395711202657412E-2</v>
      </c>
      <c r="W63" t="s">
        <v>393</v>
      </c>
      <c r="X63">
        <v>3</v>
      </c>
      <c r="Y63" s="68">
        <f t="shared" si="3"/>
        <v>3.1746031746031746E-3</v>
      </c>
      <c r="Z63" s="74">
        <f t="shared" si="4"/>
        <v>1.0078105316200555E-5</v>
      </c>
    </row>
    <row r="64" spans="1:26" ht="17.25" thickBot="1" x14ac:dyDescent="0.3">
      <c r="A64" s="10" t="s">
        <v>9</v>
      </c>
      <c r="B64" s="16">
        <v>42912</v>
      </c>
      <c r="C64" s="2">
        <v>2</v>
      </c>
      <c r="D64" s="5" t="s">
        <v>108</v>
      </c>
      <c r="E64" s="5" t="s">
        <v>62</v>
      </c>
      <c r="F64" s="52" t="s">
        <v>309</v>
      </c>
      <c r="G64" s="10"/>
      <c r="H64" s="49" t="s">
        <v>284</v>
      </c>
      <c r="K64" t="s">
        <v>499</v>
      </c>
      <c r="L64">
        <v>1</v>
      </c>
      <c r="N64" t="s">
        <v>635</v>
      </c>
      <c r="O64">
        <v>1</v>
      </c>
      <c r="P64" s="67">
        <f t="shared" si="0"/>
        <v>1.0582010582010583E-3</v>
      </c>
      <c r="Q64" s="67">
        <f t="shared" si="1"/>
        <v>-6.8511849274937431</v>
      </c>
      <c r="R64" s="67">
        <f t="shared" si="2"/>
        <v>-7.2499311402050197E-3</v>
      </c>
      <c r="W64" t="s">
        <v>397</v>
      </c>
      <c r="X64">
        <v>8</v>
      </c>
      <c r="Y64" s="68">
        <f t="shared" si="3"/>
        <v>8.4656084656084662E-3</v>
      </c>
      <c r="Z64" s="74">
        <f t="shared" si="4"/>
        <v>7.1666526692981724E-5</v>
      </c>
    </row>
    <row r="65" spans="1:26" ht="17.25" thickBot="1" x14ac:dyDescent="0.3">
      <c r="A65" s="10" t="s">
        <v>244</v>
      </c>
      <c r="B65" s="4">
        <v>42881</v>
      </c>
      <c r="C65" s="2">
        <v>1</v>
      </c>
      <c r="D65" s="5" t="s">
        <v>108</v>
      </c>
      <c r="E65" s="5" t="s">
        <v>62</v>
      </c>
      <c r="F65" s="52" t="s">
        <v>309</v>
      </c>
      <c r="G65" s="10"/>
      <c r="H65" s="6" t="s">
        <v>293</v>
      </c>
      <c r="K65" t="s">
        <v>387</v>
      </c>
      <c r="L65">
        <v>4</v>
      </c>
      <c r="N65" t="s">
        <v>462</v>
      </c>
      <c r="O65">
        <v>1</v>
      </c>
      <c r="P65" s="67">
        <f t="shared" si="0"/>
        <v>1.0582010582010583E-3</v>
      </c>
      <c r="Q65" s="67">
        <f t="shared" si="1"/>
        <v>-6.8511849274937431</v>
      </c>
      <c r="R65" s="67">
        <f t="shared" si="2"/>
        <v>-7.2499311402050197E-3</v>
      </c>
      <c r="W65" t="s">
        <v>635</v>
      </c>
      <c r="X65">
        <v>1</v>
      </c>
      <c r="Y65" s="68">
        <f t="shared" si="3"/>
        <v>1.0582010582010583E-3</v>
      </c>
      <c r="Z65" s="74">
        <f t="shared" si="4"/>
        <v>1.1197894795778394E-6</v>
      </c>
    </row>
    <row r="66" spans="1:26" ht="17.25" thickBot="1" x14ac:dyDescent="0.3">
      <c r="A66" s="10" t="s">
        <v>244</v>
      </c>
      <c r="B66" s="4">
        <v>42857</v>
      </c>
      <c r="C66" s="9">
        <v>1</v>
      </c>
      <c r="D66" s="13" t="s">
        <v>8</v>
      </c>
      <c r="E66" s="7" t="s">
        <v>13</v>
      </c>
      <c r="F66" s="52" t="s">
        <v>299</v>
      </c>
      <c r="G66" s="10"/>
      <c r="H66" s="6" t="s">
        <v>292</v>
      </c>
      <c r="K66" t="s">
        <v>405</v>
      </c>
      <c r="L66">
        <v>1</v>
      </c>
      <c r="N66" t="s">
        <v>423</v>
      </c>
      <c r="O66">
        <v>1</v>
      </c>
      <c r="P66" s="67">
        <f t="shared" si="0"/>
        <v>1.0582010582010583E-3</v>
      </c>
      <c r="Q66" s="67">
        <f t="shared" si="1"/>
        <v>-6.8511849274937431</v>
      </c>
      <c r="R66" s="67">
        <f t="shared" si="2"/>
        <v>-7.2499311402050197E-3</v>
      </c>
      <c r="W66" t="s">
        <v>462</v>
      </c>
      <c r="X66">
        <v>1</v>
      </c>
      <c r="Y66" s="68">
        <f t="shared" si="3"/>
        <v>1.0582010582010583E-3</v>
      </c>
      <c r="Z66" s="74">
        <f t="shared" si="4"/>
        <v>1.1197894795778394E-6</v>
      </c>
    </row>
    <row r="67" spans="1:26" ht="17.25" thickBot="1" x14ac:dyDescent="0.3">
      <c r="A67" s="10" t="s">
        <v>9</v>
      </c>
      <c r="B67" s="16">
        <v>42894</v>
      </c>
      <c r="C67" s="2">
        <v>2</v>
      </c>
      <c r="D67" s="5" t="s">
        <v>0</v>
      </c>
      <c r="E67" s="5" t="s">
        <v>57</v>
      </c>
      <c r="F67" s="52" t="s">
        <v>299</v>
      </c>
      <c r="G67" s="10"/>
      <c r="H67" s="49" t="s">
        <v>283</v>
      </c>
      <c r="K67" t="s">
        <v>455</v>
      </c>
      <c r="L67">
        <v>1</v>
      </c>
      <c r="N67" t="s">
        <v>499</v>
      </c>
      <c r="O67">
        <v>1</v>
      </c>
      <c r="P67" s="67">
        <f t="shared" si="0"/>
        <v>1.0582010582010583E-3</v>
      </c>
      <c r="Q67" s="67">
        <f t="shared" si="1"/>
        <v>-6.8511849274937431</v>
      </c>
      <c r="R67" s="67">
        <f t="shared" si="2"/>
        <v>-7.2499311402050197E-3</v>
      </c>
      <c r="W67" t="s">
        <v>423</v>
      </c>
      <c r="X67">
        <v>1</v>
      </c>
      <c r="Y67" s="68">
        <f t="shared" si="3"/>
        <v>1.0582010582010583E-3</v>
      </c>
      <c r="Z67" s="74">
        <f t="shared" si="4"/>
        <v>1.1197894795778394E-6</v>
      </c>
    </row>
    <row r="68" spans="1:26" ht="17.25" thickBot="1" x14ac:dyDescent="0.3">
      <c r="A68" s="10" t="s">
        <v>244</v>
      </c>
      <c r="B68" s="4">
        <v>42881</v>
      </c>
      <c r="C68" s="2">
        <v>1</v>
      </c>
      <c r="D68" s="5" t="s">
        <v>0</v>
      </c>
      <c r="E68" s="5" t="s">
        <v>57</v>
      </c>
      <c r="F68" s="52" t="s">
        <v>299</v>
      </c>
      <c r="G68" s="10"/>
      <c r="H68" s="6" t="s">
        <v>293</v>
      </c>
      <c r="K68" t="s">
        <v>442</v>
      </c>
      <c r="L68">
        <v>53</v>
      </c>
      <c r="N68" t="s">
        <v>387</v>
      </c>
      <c r="O68">
        <v>4</v>
      </c>
      <c r="P68" s="67">
        <f t="shared" si="0"/>
        <v>4.2328042328042331E-3</v>
      </c>
      <c r="Q68" s="67">
        <f t="shared" si="1"/>
        <v>-5.4648905663738523</v>
      </c>
      <c r="R68" s="67">
        <f t="shared" si="2"/>
        <v>-2.3131811921159165E-2</v>
      </c>
      <c r="W68" t="s">
        <v>499</v>
      </c>
      <c r="X68">
        <v>1</v>
      </c>
      <c r="Y68" s="68">
        <f t="shared" si="3"/>
        <v>1.0582010582010583E-3</v>
      </c>
      <c r="Z68" s="74">
        <f t="shared" si="4"/>
        <v>1.1197894795778394E-6</v>
      </c>
    </row>
    <row r="69" spans="1:26" ht="17.25" thickBot="1" x14ac:dyDescent="0.3">
      <c r="A69" s="80" t="s">
        <v>762</v>
      </c>
      <c r="B69" s="86">
        <v>42812</v>
      </c>
      <c r="C69" s="87">
        <v>4</v>
      </c>
      <c r="D69" s="88" t="s">
        <v>715</v>
      </c>
      <c r="E69" s="88" t="s">
        <v>716</v>
      </c>
      <c r="F69" s="91" t="s">
        <v>307</v>
      </c>
      <c r="G69" s="80"/>
      <c r="H69" s="98" t="s">
        <v>289</v>
      </c>
      <c r="K69" t="s">
        <v>406</v>
      </c>
      <c r="L69">
        <v>3</v>
      </c>
      <c r="N69" t="s">
        <v>405</v>
      </c>
      <c r="O69">
        <v>1</v>
      </c>
      <c r="P69" s="67">
        <f t="shared" si="0"/>
        <v>1.0582010582010583E-3</v>
      </c>
      <c r="Q69" s="67">
        <f t="shared" si="1"/>
        <v>-6.8511849274937431</v>
      </c>
      <c r="R69" s="67">
        <f t="shared" si="2"/>
        <v>-7.2499311402050197E-3</v>
      </c>
      <c r="W69" t="s">
        <v>387</v>
      </c>
      <c r="X69">
        <v>4</v>
      </c>
      <c r="Y69" s="68">
        <f t="shared" si="3"/>
        <v>4.2328042328042331E-3</v>
      </c>
      <c r="Z69" s="74">
        <f t="shared" si="4"/>
        <v>1.7916631673245431E-5</v>
      </c>
    </row>
    <row r="70" spans="1:26" ht="17.25" thickBot="1" x14ac:dyDescent="0.3">
      <c r="A70" s="10" t="s">
        <v>244</v>
      </c>
      <c r="B70" s="4">
        <v>42881</v>
      </c>
      <c r="C70" s="2">
        <v>1</v>
      </c>
      <c r="D70" s="5" t="s">
        <v>95</v>
      </c>
      <c r="E70" s="5" t="s">
        <v>70</v>
      </c>
      <c r="F70" s="54" t="s">
        <v>311</v>
      </c>
      <c r="G70" s="10"/>
      <c r="H70" s="6" t="s">
        <v>293</v>
      </c>
      <c r="K70" t="s">
        <v>426</v>
      </c>
      <c r="L70">
        <v>1</v>
      </c>
      <c r="N70" t="s">
        <v>455</v>
      </c>
      <c r="O70">
        <v>1</v>
      </c>
      <c r="P70" s="67">
        <f t="shared" si="0"/>
        <v>1.0582010582010583E-3</v>
      </c>
      <c r="Q70" s="67">
        <f t="shared" si="1"/>
        <v>-6.8511849274937431</v>
      </c>
      <c r="R70" s="67">
        <f t="shared" si="2"/>
        <v>-7.2499311402050197E-3</v>
      </c>
      <c r="W70" t="s">
        <v>405</v>
      </c>
      <c r="X70">
        <v>1</v>
      </c>
      <c r="Y70" s="68">
        <f t="shared" si="3"/>
        <v>1.0582010582010583E-3</v>
      </c>
      <c r="Z70" s="74">
        <f t="shared" si="4"/>
        <v>1.1197894795778394E-6</v>
      </c>
    </row>
    <row r="71" spans="1:26" ht="17.25" thickBot="1" x14ac:dyDescent="0.3">
      <c r="A71" s="80" t="s">
        <v>762</v>
      </c>
      <c r="B71" s="86">
        <v>42812</v>
      </c>
      <c r="C71" s="87">
        <v>1</v>
      </c>
      <c r="D71" s="88" t="s">
        <v>702</v>
      </c>
      <c r="E71" s="88" t="s">
        <v>764</v>
      </c>
      <c r="F71" s="91" t="s">
        <v>309</v>
      </c>
      <c r="G71" s="80"/>
      <c r="H71" s="98" t="s">
        <v>289</v>
      </c>
      <c r="K71" t="s">
        <v>445</v>
      </c>
      <c r="L71">
        <v>89</v>
      </c>
      <c r="N71" t="s">
        <v>442</v>
      </c>
      <c r="O71">
        <v>53</v>
      </c>
      <c r="P71" s="67">
        <f t="shared" si="0"/>
        <v>5.6084656084656084E-2</v>
      </c>
      <c r="Q71" s="67">
        <f t="shared" si="1"/>
        <v>-2.8808930139416211</v>
      </c>
      <c r="R71" s="67">
        <f t="shared" si="2"/>
        <v>-0.16157389390360416</v>
      </c>
      <c r="W71" t="s">
        <v>455</v>
      </c>
      <c r="X71">
        <v>1</v>
      </c>
      <c r="Y71" s="68">
        <f t="shared" si="3"/>
        <v>1.0582010582010583E-3</v>
      </c>
      <c r="Z71" s="74">
        <f t="shared" si="4"/>
        <v>1.1197894795778394E-6</v>
      </c>
    </row>
    <row r="72" spans="1:26" ht="17.25" thickBot="1" x14ac:dyDescent="0.3">
      <c r="A72" s="10" t="s">
        <v>244</v>
      </c>
      <c r="B72" s="4">
        <v>42857</v>
      </c>
      <c r="C72" s="9">
        <v>1</v>
      </c>
      <c r="D72" s="13" t="s">
        <v>8</v>
      </c>
      <c r="E72" s="7" t="s">
        <v>11</v>
      </c>
      <c r="F72" s="52" t="s">
        <v>309</v>
      </c>
      <c r="G72" s="10" t="s">
        <v>329</v>
      </c>
      <c r="H72" s="6" t="s">
        <v>292</v>
      </c>
      <c r="K72" t="s">
        <v>529</v>
      </c>
      <c r="L72">
        <v>1</v>
      </c>
      <c r="N72" t="s">
        <v>406</v>
      </c>
      <c r="O72">
        <v>3</v>
      </c>
      <c r="P72" s="67">
        <f t="shared" si="0"/>
        <v>3.1746031746031746E-3</v>
      </c>
      <c r="Q72" s="67">
        <f t="shared" si="1"/>
        <v>-5.7525726388256331</v>
      </c>
      <c r="R72" s="67">
        <f t="shared" si="2"/>
        <v>-1.8262135361351215E-2</v>
      </c>
      <c r="W72" t="s">
        <v>442</v>
      </c>
      <c r="X72">
        <v>53</v>
      </c>
      <c r="Y72" s="68">
        <f t="shared" si="3"/>
        <v>5.6084656084656084E-2</v>
      </c>
      <c r="Z72" s="74">
        <f t="shared" si="4"/>
        <v>3.1454886481341506E-3</v>
      </c>
    </row>
    <row r="73" spans="1:26" ht="17.25" thickBot="1" x14ac:dyDescent="0.3">
      <c r="A73" s="80" t="s">
        <v>762</v>
      </c>
      <c r="B73" s="86">
        <v>42812</v>
      </c>
      <c r="C73" s="87">
        <v>2</v>
      </c>
      <c r="D73" s="88" t="s">
        <v>702</v>
      </c>
      <c r="E73" s="88" t="s">
        <v>763</v>
      </c>
      <c r="F73" s="91" t="s">
        <v>309</v>
      </c>
      <c r="G73" s="80" t="s">
        <v>329</v>
      </c>
      <c r="H73" s="98" t="s">
        <v>289</v>
      </c>
      <c r="K73" t="s">
        <v>483</v>
      </c>
      <c r="L73">
        <v>1</v>
      </c>
      <c r="N73" t="s">
        <v>426</v>
      </c>
      <c r="O73">
        <v>1</v>
      </c>
      <c r="P73" s="67">
        <f t="shared" si="0"/>
        <v>1.0582010582010583E-3</v>
      </c>
      <c r="Q73" s="67">
        <f t="shared" si="1"/>
        <v>-6.8511849274937431</v>
      </c>
      <c r="R73" s="67">
        <f t="shared" si="2"/>
        <v>-7.2499311402050197E-3</v>
      </c>
      <c r="W73" t="s">
        <v>406</v>
      </c>
      <c r="X73">
        <v>3</v>
      </c>
      <c r="Y73" s="68">
        <f t="shared" si="3"/>
        <v>3.1746031746031746E-3</v>
      </c>
      <c r="Z73" s="74">
        <f t="shared" si="4"/>
        <v>1.0078105316200555E-5</v>
      </c>
    </row>
    <row r="74" spans="1:26" ht="17.25" thickBot="1" x14ac:dyDescent="0.3">
      <c r="A74" s="80" t="s">
        <v>739</v>
      </c>
      <c r="B74" s="96">
        <v>42812</v>
      </c>
      <c r="C74" s="87">
        <v>2</v>
      </c>
      <c r="D74" s="88" t="s">
        <v>702</v>
      </c>
      <c r="E74" s="88" t="s">
        <v>719</v>
      </c>
      <c r="F74" s="91" t="s">
        <v>299</v>
      </c>
      <c r="G74" s="80"/>
      <c r="H74" s="85" t="s">
        <v>270</v>
      </c>
      <c r="K74" t="s">
        <v>396</v>
      </c>
      <c r="L74">
        <v>12</v>
      </c>
      <c r="N74" t="s">
        <v>445</v>
      </c>
      <c r="O74">
        <v>89</v>
      </c>
      <c r="P74" s="67">
        <f t="shared" si="0"/>
        <v>9.4179894179894183E-2</v>
      </c>
      <c r="Q74" s="67">
        <f t="shared" si="1"/>
        <v>-2.362548557761603</v>
      </c>
      <c r="R74" s="67">
        <f t="shared" si="2"/>
        <v>-0.2225045731648494</v>
      </c>
      <c r="W74" t="s">
        <v>426</v>
      </c>
      <c r="X74">
        <v>1</v>
      </c>
      <c r="Y74" s="68">
        <f t="shared" si="3"/>
        <v>1.0582010582010583E-3</v>
      </c>
      <c r="Z74" s="74">
        <f t="shared" si="4"/>
        <v>1.1197894795778394E-6</v>
      </c>
    </row>
    <row r="75" spans="1:26" ht="17.25" thickBot="1" x14ac:dyDescent="0.3">
      <c r="A75" s="10" t="s">
        <v>9</v>
      </c>
      <c r="B75" s="16">
        <v>42894</v>
      </c>
      <c r="C75" s="2">
        <v>2</v>
      </c>
      <c r="D75" s="5" t="s">
        <v>0</v>
      </c>
      <c r="E75" s="5" t="s">
        <v>20</v>
      </c>
      <c r="F75" s="52" t="s">
        <v>299</v>
      </c>
      <c r="G75" s="10"/>
      <c r="H75" s="49" t="s">
        <v>283</v>
      </c>
      <c r="K75" t="s">
        <v>464</v>
      </c>
      <c r="L75">
        <v>1</v>
      </c>
      <c r="N75" t="s">
        <v>529</v>
      </c>
      <c r="O75">
        <v>1</v>
      </c>
      <c r="P75" s="67">
        <f t="shared" si="0"/>
        <v>1.0582010582010583E-3</v>
      </c>
      <c r="Q75" s="67">
        <f t="shared" si="1"/>
        <v>-6.8511849274937431</v>
      </c>
      <c r="R75" s="67">
        <f t="shared" si="2"/>
        <v>-7.2499311402050197E-3</v>
      </c>
      <c r="W75" t="s">
        <v>445</v>
      </c>
      <c r="X75">
        <v>89</v>
      </c>
      <c r="Y75" s="68">
        <f t="shared" si="3"/>
        <v>9.4179894179894183E-2</v>
      </c>
      <c r="Z75" s="74">
        <f t="shared" si="4"/>
        <v>8.8698524677360661E-3</v>
      </c>
    </row>
    <row r="76" spans="1:26" ht="17.25" thickBot="1" x14ac:dyDescent="0.3">
      <c r="A76" s="10" t="s">
        <v>9</v>
      </c>
      <c r="B76" s="16">
        <v>42912</v>
      </c>
      <c r="C76" s="2">
        <v>1</v>
      </c>
      <c r="D76" s="5" t="s">
        <v>0</v>
      </c>
      <c r="E76" s="5" t="s">
        <v>20</v>
      </c>
      <c r="F76" s="52" t="s">
        <v>299</v>
      </c>
      <c r="G76" s="10"/>
      <c r="H76" s="49" t="s">
        <v>284</v>
      </c>
      <c r="K76" t="s">
        <v>408</v>
      </c>
      <c r="L76">
        <v>15</v>
      </c>
      <c r="N76" t="s">
        <v>483</v>
      </c>
      <c r="O76">
        <v>1</v>
      </c>
      <c r="P76" s="67">
        <f t="shared" si="0"/>
        <v>1.0582010582010583E-3</v>
      </c>
      <c r="Q76" s="67">
        <f t="shared" si="1"/>
        <v>-6.8511849274937431</v>
      </c>
      <c r="R76" s="67">
        <f t="shared" si="2"/>
        <v>-7.2499311402050197E-3</v>
      </c>
      <c r="W76" t="s">
        <v>529</v>
      </c>
      <c r="X76">
        <v>1</v>
      </c>
      <c r="Y76" s="68">
        <f t="shared" si="3"/>
        <v>1.0582010582010583E-3</v>
      </c>
      <c r="Z76" s="74">
        <f t="shared" si="4"/>
        <v>1.1197894795778394E-6</v>
      </c>
    </row>
    <row r="77" spans="1:26" ht="17.25" thickBot="1" x14ac:dyDescent="0.3">
      <c r="A77" s="10" t="s">
        <v>9</v>
      </c>
      <c r="B77" s="17">
        <v>42857</v>
      </c>
      <c r="C77" s="9">
        <v>3</v>
      </c>
      <c r="D77" s="5" t="s">
        <v>0</v>
      </c>
      <c r="E77" s="7" t="s">
        <v>10</v>
      </c>
      <c r="F77" s="52" t="s">
        <v>299</v>
      </c>
      <c r="G77" s="10"/>
      <c r="H77" s="49" t="s">
        <v>273</v>
      </c>
      <c r="K77" t="s">
        <v>409</v>
      </c>
      <c r="L77">
        <v>6</v>
      </c>
      <c r="N77" t="s">
        <v>396</v>
      </c>
      <c r="O77">
        <v>12</v>
      </c>
      <c r="P77" s="67">
        <f t="shared" si="0"/>
        <v>1.2698412698412698E-2</v>
      </c>
      <c r="Q77" s="67">
        <f t="shared" si="1"/>
        <v>-4.3662782777057423</v>
      </c>
      <c r="R77" s="67">
        <f t="shared" si="2"/>
        <v>-5.5444803526422122E-2</v>
      </c>
      <c r="W77" t="s">
        <v>483</v>
      </c>
      <c r="X77">
        <v>1</v>
      </c>
      <c r="Y77" s="68">
        <f t="shared" si="3"/>
        <v>1.0582010582010583E-3</v>
      </c>
      <c r="Z77" s="74">
        <f t="shared" si="4"/>
        <v>1.1197894795778394E-6</v>
      </c>
    </row>
    <row r="78" spans="1:26" ht="17.25" thickBot="1" x14ac:dyDescent="0.3">
      <c r="A78" s="10" t="s">
        <v>9</v>
      </c>
      <c r="B78" s="16">
        <v>42894</v>
      </c>
      <c r="C78" s="2">
        <v>3</v>
      </c>
      <c r="D78" s="5" t="s">
        <v>0</v>
      </c>
      <c r="E78" s="5" t="s">
        <v>58</v>
      </c>
      <c r="F78" s="52" t="s">
        <v>299</v>
      </c>
      <c r="G78" s="10"/>
      <c r="H78" s="49" t="s">
        <v>283</v>
      </c>
      <c r="K78" t="s">
        <v>591</v>
      </c>
      <c r="L78">
        <v>9</v>
      </c>
      <c r="N78" t="s">
        <v>464</v>
      </c>
      <c r="O78">
        <v>1</v>
      </c>
      <c r="P78" s="67">
        <f t="shared" si="0"/>
        <v>1.0582010582010583E-3</v>
      </c>
      <c r="Q78" s="67">
        <f t="shared" si="1"/>
        <v>-6.8511849274937431</v>
      </c>
      <c r="R78" s="67">
        <f t="shared" si="2"/>
        <v>-7.2499311402050197E-3</v>
      </c>
      <c r="W78" t="s">
        <v>396</v>
      </c>
      <c r="X78">
        <v>12</v>
      </c>
      <c r="Y78" s="68">
        <f t="shared" si="3"/>
        <v>1.2698412698412698E-2</v>
      </c>
      <c r="Z78" s="74">
        <f t="shared" si="4"/>
        <v>1.6124968505920888E-4</v>
      </c>
    </row>
    <row r="79" spans="1:26" ht="17.25" thickBot="1" x14ac:dyDescent="0.3">
      <c r="A79" s="10" t="s">
        <v>244</v>
      </c>
      <c r="B79" s="4">
        <v>42842</v>
      </c>
      <c r="C79" s="9">
        <v>5</v>
      </c>
      <c r="D79" s="13" t="s">
        <v>8</v>
      </c>
      <c r="E79" s="7" t="s">
        <v>5</v>
      </c>
      <c r="F79" s="52" t="s">
        <v>299</v>
      </c>
      <c r="G79" s="10"/>
      <c r="H79" s="6" t="s">
        <v>291</v>
      </c>
      <c r="K79" t="s">
        <v>572</v>
      </c>
      <c r="L79">
        <v>1</v>
      </c>
      <c r="N79" t="s">
        <v>408</v>
      </c>
      <c r="O79">
        <v>15</v>
      </c>
      <c r="P79" s="67">
        <f t="shared" si="0"/>
        <v>1.5873015873015872E-2</v>
      </c>
      <c r="Q79" s="67">
        <f t="shared" si="1"/>
        <v>-4.1431347263915326</v>
      </c>
      <c r="R79" s="67">
        <f t="shared" si="2"/>
        <v>-6.5764043276056075E-2</v>
      </c>
      <c r="W79" t="s">
        <v>464</v>
      </c>
      <c r="X79">
        <v>1</v>
      </c>
      <c r="Y79" s="68">
        <f t="shared" si="3"/>
        <v>1.0582010582010583E-3</v>
      </c>
      <c r="Z79" s="74">
        <f t="shared" si="4"/>
        <v>1.1197894795778394E-6</v>
      </c>
    </row>
    <row r="80" spans="1:26" ht="17.25" thickBot="1" x14ac:dyDescent="0.3">
      <c r="A80" s="10" t="s">
        <v>261</v>
      </c>
      <c r="B80" s="4">
        <v>42867</v>
      </c>
      <c r="C80" s="9">
        <v>1</v>
      </c>
      <c r="D80" s="5" t="s">
        <v>0</v>
      </c>
      <c r="E80" s="7" t="s">
        <v>5</v>
      </c>
      <c r="F80" s="52" t="s">
        <v>299</v>
      </c>
      <c r="G80" s="10"/>
      <c r="H80" s="6" t="s">
        <v>296</v>
      </c>
      <c r="K80" t="s">
        <v>438</v>
      </c>
      <c r="L80">
        <v>1</v>
      </c>
      <c r="N80" t="s">
        <v>409</v>
      </c>
      <c r="O80">
        <v>6</v>
      </c>
      <c r="P80" s="67">
        <f t="shared" si="0"/>
        <v>6.3492063492063492E-3</v>
      </c>
      <c r="Q80" s="67">
        <f t="shared" si="1"/>
        <v>-5.0594254582656877</v>
      </c>
      <c r="R80" s="67">
        <f t="shared" si="2"/>
        <v>-3.2123336242956747E-2</v>
      </c>
      <c r="W80" t="s">
        <v>408</v>
      </c>
      <c r="X80">
        <v>15</v>
      </c>
      <c r="Y80" s="68">
        <f t="shared" si="3"/>
        <v>1.5873015873015872E-2</v>
      </c>
      <c r="Z80" s="74">
        <f t="shared" si="4"/>
        <v>2.5195263290501383E-4</v>
      </c>
    </row>
    <row r="81" spans="1:26" ht="17.25" thickBot="1" x14ac:dyDescent="0.3">
      <c r="A81" s="10" t="s">
        <v>9</v>
      </c>
      <c r="B81" s="16">
        <v>42842</v>
      </c>
      <c r="C81" s="9">
        <v>2</v>
      </c>
      <c r="D81" s="13" t="s">
        <v>8</v>
      </c>
      <c r="E81" s="7" t="s">
        <v>5</v>
      </c>
      <c r="F81" s="52" t="s">
        <v>297</v>
      </c>
      <c r="G81" s="52" t="s">
        <v>317</v>
      </c>
      <c r="H81" s="49" t="s">
        <v>272</v>
      </c>
      <c r="K81" t="s">
        <v>432</v>
      </c>
      <c r="L81">
        <v>4</v>
      </c>
      <c r="N81" t="s">
        <v>591</v>
      </c>
      <c r="O81">
        <v>9</v>
      </c>
      <c r="P81" s="67">
        <f t="shared" si="0"/>
        <v>9.5238095238095247E-3</v>
      </c>
      <c r="Q81" s="67">
        <f t="shared" si="1"/>
        <v>-4.6539603501575231</v>
      </c>
      <c r="R81" s="67">
        <f t="shared" si="2"/>
        <v>-4.4323431906262131E-2</v>
      </c>
      <c r="W81" t="s">
        <v>409</v>
      </c>
      <c r="X81">
        <v>6</v>
      </c>
      <c r="Y81" s="68">
        <f t="shared" si="3"/>
        <v>6.3492063492063492E-3</v>
      </c>
      <c r="Z81" s="74">
        <f t="shared" si="4"/>
        <v>4.031242126480222E-5</v>
      </c>
    </row>
    <row r="82" spans="1:26" ht="17.25" thickBot="1" x14ac:dyDescent="0.3">
      <c r="A82" s="10" t="s">
        <v>244</v>
      </c>
      <c r="B82" s="47">
        <v>42825</v>
      </c>
      <c r="C82" s="9">
        <v>1</v>
      </c>
      <c r="D82" s="13" t="s">
        <v>8</v>
      </c>
      <c r="E82" s="7" t="s">
        <v>10</v>
      </c>
      <c r="F82" s="55" t="s">
        <v>297</v>
      </c>
      <c r="G82" s="55" t="s">
        <v>317</v>
      </c>
      <c r="H82" s="6" t="s">
        <v>290</v>
      </c>
      <c r="K82" t="s">
        <v>488</v>
      </c>
      <c r="L82">
        <v>2</v>
      </c>
      <c r="N82" t="s">
        <v>572</v>
      </c>
      <c r="O82">
        <v>1</v>
      </c>
      <c r="P82" s="67">
        <f t="shared" si="0"/>
        <v>1.0582010582010583E-3</v>
      </c>
      <c r="Q82" s="67">
        <f t="shared" si="1"/>
        <v>-6.8511849274937431</v>
      </c>
      <c r="R82" s="67">
        <f t="shared" si="2"/>
        <v>-7.2499311402050197E-3</v>
      </c>
      <c r="W82" t="s">
        <v>591</v>
      </c>
      <c r="X82">
        <v>9</v>
      </c>
      <c r="Y82" s="68">
        <f t="shared" si="3"/>
        <v>9.5238095238095247E-3</v>
      </c>
      <c r="Z82" s="74">
        <f t="shared" si="4"/>
        <v>9.0702947845805004E-5</v>
      </c>
    </row>
    <row r="83" spans="1:26" ht="17.25" thickBot="1" x14ac:dyDescent="0.3">
      <c r="A83" s="10" t="s">
        <v>244</v>
      </c>
      <c r="B83" s="4">
        <v>42857</v>
      </c>
      <c r="C83" s="9">
        <v>2</v>
      </c>
      <c r="D83" s="13" t="s">
        <v>8</v>
      </c>
      <c r="E83" s="7" t="s">
        <v>5</v>
      </c>
      <c r="F83" s="52" t="s">
        <v>297</v>
      </c>
      <c r="G83" s="10" t="s">
        <v>317</v>
      </c>
      <c r="H83" s="6" t="s">
        <v>292</v>
      </c>
      <c r="K83" t="s">
        <v>390</v>
      </c>
      <c r="L83">
        <v>1</v>
      </c>
      <c r="N83" t="s">
        <v>438</v>
      </c>
      <c r="O83">
        <v>1</v>
      </c>
      <c r="P83" s="67">
        <f t="shared" si="0"/>
        <v>1.0582010582010583E-3</v>
      </c>
      <c r="Q83" s="67">
        <f t="shared" si="1"/>
        <v>-6.8511849274937431</v>
      </c>
      <c r="R83" s="67">
        <f t="shared" si="2"/>
        <v>-7.2499311402050197E-3</v>
      </c>
      <c r="W83" t="s">
        <v>572</v>
      </c>
      <c r="X83">
        <v>1</v>
      </c>
      <c r="Y83" s="68">
        <f t="shared" si="3"/>
        <v>1.0582010582010583E-3</v>
      </c>
      <c r="Z83" s="74">
        <f t="shared" si="4"/>
        <v>1.1197894795778394E-6</v>
      </c>
    </row>
    <row r="84" spans="1:26" ht="17.25" thickBot="1" x14ac:dyDescent="0.3">
      <c r="A84" s="10" t="s">
        <v>244</v>
      </c>
      <c r="B84" s="4">
        <v>42912</v>
      </c>
      <c r="C84" s="2">
        <v>2</v>
      </c>
      <c r="D84" s="5" t="s">
        <v>0</v>
      </c>
      <c r="E84" s="5" t="s">
        <v>58</v>
      </c>
      <c r="F84" s="52" t="s">
        <v>297</v>
      </c>
      <c r="G84" s="52" t="s">
        <v>317</v>
      </c>
      <c r="H84" s="6" t="s">
        <v>295</v>
      </c>
      <c r="K84" t="s">
        <v>669</v>
      </c>
      <c r="L84">
        <v>1</v>
      </c>
      <c r="N84" t="s">
        <v>432</v>
      </c>
      <c r="O84">
        <v>4</v>
      </c>
      <c r="P84" s="67">
        <f t="shared" si="0"/>
        <v>4.2328042328042331E-3</v>
      </c>
      <c r="Q84" s="67">
        <f t="shared" si="1"/>
        <v>-5.4648905663738523</v>
      </c>
      <c r="R84" s="67">
        <f t="shared" si="2"/>
        <v>-2.3131811921159165E-2</v>
      </c>
      <c r="W84" t="s">
        <v>438</v>
      </c>
      <c r="X84">
        <v>1</v>
      </c>
      <c r="Y84" s="68">
        <f t="shared" si="3"/>
        <v>1.0582010582010583E-3</v>
      </c>
      <c r="Z84" s="74">
        <f t="shared" si="4"/>
        <v>1.1197894795778394E-6</v>
      </c>
    </row>
    <row r="85" spans="1:26" ht="17.25" thickBot="1" x14ac:dyDescent="0.3">
      <c r="A85" s="10" t="s">
        <v>244</v>
      </c>
      <c r="B85" s="4">
        <v>42842</v>
      </c>
      <c r="C85" s="2">
        <v>1</v>
      </c>
      <c r="D85" s="5" t="s">
        <v>207</v>
      </c>
      <c r="E85" s="5" t="s">
        <v>74</v>
      </c>
      <c r="F85" s="52" t="s">
        <v>297</v>
      </c>
      <c r="G85" s="44" t="s">
        <v>189</v>
      </c>
      <c r="H85" s="6" t="s">
        <v>291</v>
      </c>
      <c r="K85" t="s">
        <v>414</v>
      </c>
      <c r="L85">
        <v>1</v>
      </c>
      <c r="N85" t="s">
        <v>488</v>
      </c>
      <c r="O85">
        <v>2</v>
      </c>
      <c r="P85" s="67">
        <f t="shared" si="0"/>
        <v>2.1164021164021165E-3</v>
      </c>
      <c r="Q85" s="67">
        <f t="shared" si="1"/>
        <v>-6.1580377469337977</v>
      </c>
      <c r="R85" s="67">
        <f t="shared" si="2"/>
        <v>-1.303288412049481E-2</v>
      </c>
      <c r="W85" t="s">
        <v>432</v>
      </c>
      <c r="X85">
        <v>4</v>
      </c>
      <c r="Y85" s="68">
        <f t="shared" si="3"/>
        <v>4.2328042328042331E-3</v>
      </c>
      <c r="Z85" s="74">
        <f t="shared" si="4"/>
        <v>1.7916631673245431E-5</v>
      </c>
    </row>
    <row r="86" spans="1:26" ht="17.25" thickBot="1" x14ac:dyDescent="0.3">
      <c r="A86" s="10" t="s">
        <v>244</v>
      </c>
      <c r="B86" s="4">
        <v>42881</v>
      </c>
      <c r="C86" s="29">
        <v>1</v>
      </c>
      <c r="D86" s="13" t="s">
        <v>89</v>
      </c>
      <c r="E86" s="13" t="s">
        <v>241</v>
      </c>
      <c r="F86" s="52" t="s">
        <v>297</v>
      </c>
      <c r="G86" s="10"/>
      <c r="H86" s="6" t="s">
        <v>293</v>
      </c>
      <c r="K86" t="s">
        <v>382</v>
      </c>
      <c r="L86">
        <v>2</v>
      </c>
      <c r="N86" t="s">
        <v>390</v>
      </c>
      <c r="O86">
        <v>1</v>
      </c>
      <c r="P86" s="67">
        <f t="shared" si="0"/>
        <v>1.0582010582010583E-3</v>
      </c>
      <c r="Q86" s="67">
        <f t="shared" si="1"/>
        <v>-6.8511849274937431</v>
      </c>
      <c r="R86" s="67">
        <f t="shared" si="2"/>
        <v>-7.2499311402050197E-3</v>
      </c>
      <c r="W86" t="s">
        <v>488</v>
      </c>
      <c r="X86">
        <v>2</v>
      </c>
      <c r="Y86" s="68">
        <f t="shared" si="3"/>
        <v>2.1164021164021165E-3</v>
      </c>
      <c r="Z86" s="74">
        <f t="shared" si="4"/>
        <v>4.4791579183113577E-6</v>
      </c>
    </row>
    <row r="87" spans="1:26" ht="17.25" thickBot="1" x14ac:dyDescent="0.3">
      <c r="A87" s="10" t="s">
        <v>9</v>
      </c>
      <c r="B87" s="16">
        <v>42867</v>
      </c>
      <c r="C87" s="2">
        <v>1</v>
      </c>
      <c r="D87" s="5" t="s">
        <v>0</v>
      </c>
      <c r="E87" s="5" t="s">
        <v>227</v>
      </c>
      <c r="F87" s="52" t="s">
        <v>299</v>
      </c>
      <c r="G87" s="10"/>
      <c r="H87" s="49" t="s">
        <v>280</v>
      </c>
      <c r="K87" t="s">
        <v>596</v>
      </c>
      <c r="L87">
        <v>2</v>
      </c>
      <c r="N87" t="s">
        <v>669</v>
      </c>
      <c r="O87">
        <v>1</v>
      </c>
      <c r="P87" s="67">
        <f t="shared" si="0"/>
        <v>1.0582010582010583E-3</v>
      </c>
      <c r="Q87" s="67">
        <f t="shared" si="1"/>
        <v>-6.8511849274937431</v>
      </c>
      <c r="R87" s="67">
        <f t="shared" si="2"/>
        <v>-7.2499311402050197E-3</v>
      </c>
      <c r="W87" t="s">
        <v>390</v>
      </c>
      <c r="X87">
        <v>1</v>
      </c>
      <c r="Y87" s="68">
        <f t="shared" si="3"/>
        <v>1.0582010582010583E-3</v>
      </c>
      <c r="Z87" s="74">
        <f t="shared" si="4"/>
        <v>1.1197894795778394E-6</v>
      </c>
    </row>
    <row r="88" spans="1:26" ht="17.25" thickBot="1" x14ac:dyDescent="0.3">
      <c r="A88" s="10" t="s">
        <v>9</v>
      </c>
      <c r="B88" s="16">
        <v>42842</v>
      </c>
      <c r="C88" s="9">
        <v>1</v>
      </c>
      <c r="D88" s="13" t="s">
        <v>8</v>
      </c>
      <c r="E88" s="7" t="s">
        <v>14</v>
      </c>
      <c r="F88" s="55" t="s">
        <v>299</v>
      </c>
      <c r="G88" s="10"/>
      <c r="H88" s="49" t="s">
        <v>272</v>
      </c>
      <c r="K88" t="s">
        <v>415</v>
      </c>
      <c r="L88">
        <v>1</v>
      </c>
      <c r="N88" t="s">
        <v>414</v>
      </c>
      <c r="O88">
        <v>1</v>
      </c>
      <c r="P88" s="67">
        <f t="shared" si="0"/>
        <v>1.0582010582010583E-3</v>
      </c>
      <c r="Q88" s="67">
        <f t="shared" si="1"/>
        <v>-6.8511849274937431</v>
      </c>
      <c r="R88" s="67">
        <f t="shared" si="2"/>
        <v>-7.2499311402050197E-3</v>
      </c>
      <c r="W88" t="s">
        <v>669</v>
      </c>
      <c r="X88">
        <v>1</v>
      </c>
      <c r="Y88" s="68">
        <f t="shared" si="3"/>
        <v>1.0582010582010583E-3</v>
      </c>
      <c r="Z88" s="74">
        <f t="shared" si="4"/>
        <v>1.1197894795778394E-6</v>
      </c>
    </row>
    <row r="89" spans="1:26" ht="17.25" thickBot="1" x14ac:dyDescent="0.3">
      <c r="A89" s="10" t="s">
        <v>9</v>
      </c>
      <c r="B89" s="17">
        <v>42857</v>
      </c>
      <c r="C89" s="9">
        <v>5</v>
      </c>
      <c r="D89" s="5" t="s">
        <v>0</v>
      </c>
      <c r="E89" s="7" t="s">
        <v>3</v>
      </c>
      <c r="F89" s="52" t="s">
        <v>299</v>
      </c>
      <c r="G89" s="10"/>
      <c r="H89" s="49" t="s">
        <v>273</v>
      </c>
      <c r="K89" t="s">
        <v>420</v>
      </c>
      <c r="L89">
        <v>1</v>
      </c>
      <c r="N89" t="s">
        <v>382</v>
      </c>
      <c r="O89">
        <v>2</v>
      </c>
      <c r="P89" s="67">
        <f t="shared" si="0"/>
        <v>2.1164021164021165E-3</v>
      </c>
      <c r="Q89" s="67">
        <f t="shared" si="1"/>
        <v>-6.1580377469337977</v>
      </c>
      <c r="R89" s="67">
        <f t="shared" si="2"/>
        <v>-1.303288412049481E-2</v>
      </c>
      <c r="W89" t="s">
        <v>414</v>
      </c>
      <c r="X89">
        <v>1</v>
      </c>
      <c r="Y89" s="68">
        <f t="shared" si="3"/>
        <v>1.0582010582010583E-3</v>
      </c>
      <c r="Z89" s="74">
        <f t="shared" si="4"/>
        <v>1.1197894795778394E-6</v>
      </c>
    </row>
    <row r="90" spans="1:26" ht="17.25" thickBot="1" x14ac:dyDescent="0.3">
      <c r="A90" s="10" t="s">
        <v>9</v>
      </c>
      <c r="B90" s="16">
        <v>42881</v>
      </c>
      <c r="C90" s="2">
        <v>1</v>
      </c>
      <c r="D90" s="5" t="s">
        <v>0</v>
      </c>
      <c r="E90" s="5" t="s">
        <v>65</v>
      </c>
      <c r="F90" s="52" t="s">
        <v>299</v>
      </c>
      <c r="G90" s="10"/>
      <c r="H90" s="49" t="s">
        <v>282</v>
      </c>
      <c r="K90" t="s">
        <v>446</v>
      </c>
      <c r="L90">
        <v>2</v>
      </c>
      <c r="N90" t="s">
        <v>596</v>
      </c>
      <c r="O90">
        <v>2</v>
      </c>
      <c r="P90" s="67">
        <f t="shared" si="0"/>
        <v>2.1164021164021165E-3</v>
      </c>
      <c r="Q90" s="67">
        <f t="shared" si="1"/>
        <v>-6.1580377469337977</v>
      </c>
      <c r="R90" s="67">
        <f t="shared" si="2"/>
        <v>-1.303288412049481E-2</v>
      </c>
      <c r="W90" t="s">
        <v>382</v>
      </c>
      <c r="X90">
        <v>2</v>
      </c>
      <c r="Y90" s="68">
        <f t="shared" si="3"/>
        <v>2.1164021164021165E-3</v>
      </c>
      <c r="Z90" s="74">
        <f t="shared" si="4"/>
        <v>4.4791579183113577E-6</v>
      </c>
    </row>
    <row r="91" spans="1:26" ht="17.25" thickBot="1" x14ac:dyDescent="0.3">
      <c r="A91" s="10" t="s">
        <v>244</v>
      </c>
      <c r="B91" s="4">
        <v>42857</v>
      </c>
      <c r="C91" s="9">
        <v>2</v>
      </c>
      <c r="D91" s="13" t="s">
        <v>8</v>
      </c>
      <c r="E91" s="7" t="s">
        <v>14</v>
      </c>
      <c r="F91" s="52" t="s">
        <v>299</v>
      </c>
      <c r="G91" s="10"/>
      <c r="H91" s="6" t="s">
        <v>292</v>
      </c>
      <c r="K91" t="s">
        <v>671</v>
      </c>
      <c r="L91">
        <v>1</v>
      </c>
      <c r="N91" t="s">
        <v>415</v>
      </c>
      <c r="O91">
        <v>1</v>
      </c>
      <c r="P91" s="67">
        <f t="shared" si="0"/>
        <v>1.0582010582010583E-3</v>
      </c>
      <c r="Q91" s="67">
        <f t="shared" si="1"/>
        <v>-6.8511849274937431</v>
      </c>
      <c r="R91" s="67">
        <f t="shared" si="2"/>
        <v>-7.2499311402050197E-3</v>
      </c>
      <c r="W91" t="s">
        <v>596</v>
      </c>
      <c r="X91">
        <v>2</v>
      </c>
      <c r="Y91" s="68">
        <f t="shared" si="3"/>
        <v>2.1164021164021165E-3</v>
      </c>
      <c r="Z91" s="74">
        <f t="shared" si="4"/>
        <v>4.4791579183113577E-6</v>
      </c>
    </row>
    <row r="92" spans="1:26" ht="17.25" thickBot="1" x14ac:dyDescent="0.3">
      <c r="A92" s="10" t="s">
        <v>261</v>
      </c>
      <c r="B92" s="4">
        <v>42867</v>
      </c>
      <c r="C92" s="9">
        <v>5</v>
      </c>
      <c r="D92" s="5" t="s">
        <v>0</v>
      </c>
      <c r="E92" s="7" t="s">
        <v>3</v>
      </c>
      <c r="F92" s="52" t="s">
        <v>299</v>
      </c>
      <c r="G92" s="10"/>
      <c r="H92" s="6" t="s">
        <v>296</v>
      </c>
      <c r="K92" t="s">
        <v>451</v>
      </c>
      <c r="L92">
        <v>17</v>
      </c>
      <c r="N92" t="s">
        <v>420</v>
      </c>
      <c r="O92">
        <v>1</v>
      </c>
      <c r="P92" s="67">
        <f t="shared" si="0"/>
        <v>1.0582010582010583E-3</v>
      </c>
      <c r="Q92" s="67">
        <f t="shared" si="1"/>
        <v>-6.8511849274937431</v>
      </c>
      <c r="R92" s="67">
        <f t="shared" si="2"/>
        <v>-7.2499311402050197E-3</v>
      </c>
      <c r="W92" t="s">
        <v>415</v>
      </c>
      <c r="X92">
        <v>1</v>
      </c>
      <c r="Y92" s="68">
        <f t="shared" si="3"/>
        <v>1.0582010582010583E-3</v>
      </c>
      <c r="Z92" s="74">
        <f t="shared" si="4"/>
        <v>1.1197894795778394E-6</v>
      </c>
    </row>
    <row r="93" spans="1:26" ht="17.25" thickBot="1" x14ac:dyDescent="0.3">
      <c r="A93" s="10" t="s">
        <v>244</v>
      </c>
      <c r="B93" s="4">
        <v>42881</v>
      </c>
      <c r="C93" s="2">
        <v>1</v>
      </c>
      <c r="D93" s="5" t="s">
        <v>0</v>
      </c>
      <c r="E93" s="5" t="s">
        <v>65</v>
      </c>
      <c r="F93" s="52" t="s">
        <v>299</v>
      </c>
      <c r="G93" s="10"/>
      <c r="H93" s="6" t="s">
        <v>293</v>
      </c>
      <c r="K93" t="s">
        <v>443</v>
      </c>
      <c r="L93">
        <v>125</v>
      </c>
      <c r="N93" t="s">
        <v>446</v>
      </c>
      <c r="O93">
        <v>2</v>
      </c>
      <c r="P93" s="67">
        <f t="shared" si="0"/>
        <v>2.1164021164021165E-3</v>
      </c>
      <c r="Q93" s="67">
        <f t="shared" si="1"/>
        <v>-6.1580377469337977</v>
      </c>
      <c r="R93" s="67">
        <f t="shared" si="2"/>
        <v>-1.303288412049481E-2</v>
      </c>
      <c r="W93" t="s">
        <v>420</v>
      </c>
      <c r="X93">
        <v>1</v>
      </c>
      <c r="Y93" s="68">
        <f t="shared" si="3"/>
        <v>1.0582010582010583E-3</v>
      </c>
      <c r="Z93" s="74">
        <f t="shared" si="4"/>
        <v>1.1197894795778394E-6</v>
      </c>
    </row>
    <row r="94" spans="1:26" ht="17.25" thickBot="1" x14ac:dyDescent="0.3">
      <c r="A94" s="10" t="s">
        <v>244</v>
      </c>
      <c r="B94" s="4">
        <v>42842</v>
      </c>
      <c r="C94" s="9">
        <v>1</v>
      </c>
      <c r="D94" s="13" t="s">
        <v>8</v>
      </c>
      <c r="E94" s="7" t="s">
        <v>146</v>
      </c>
      <c r="F94" s="52" t="s">
        <v>299</v>
      </c>
      <c r="G94" s="10"/>
      <c r="H94" s="6" t="s">
        <v>291</v>
      </c>
      <c r="K94" t="s">
        <v>433</v>
      </c>
      <c r="L94">
        <v>10</v>
      </c>
      <c r="N94" t="s">
        <v>671</v>
      </c>
      <c r="O94">
        <v>1</v>
      </c>
      <c r="P94" s="67">
        <f t="shared" si="0"/>
        <v>1.0582010582010583E-3</v>
      </c>
      <c r="Q94" s="67">
        <f t="shared" si="1"/>
        <v>-6.8511849274937431</v>
      </c>
      <c r="R94" s="67">
        <f t="shared" si="2"/>
        <v>-7.2499311402050197E-3</v>
      </c>
      <c r="W94" t="s">
        <v>446</v>
      </c>
      <c r="X94">
        <v>2</v>
      </c>
      <c r="Y94" s="68">
        <f t="shared" si="3"/>
        <v>2.1164021164021165E-3</v>
      </c>
      <c r="Z94" s="74">
        <f t="shared" si="4"/>
        <v>4.4791579183113577E-6</v>
      </c>
    </row>
    <row r="95" spans="1:26" ht="17.25" thickBot="1" x14ac:dyDescent="0.3">
      <c r="A95" s="10" t="s">
        <v>244</v>
      </c>
      <c r="B95" s="4">
        <v>42857</v>
      </c>
      <c r="C95" s="9">
        <v>1</v>
      </c>
      <c r="D95" s="13" t="s">
        <v>8</v>
      </c>
      <c r="E95" s="7" t="s">
        <v>4</v>
      </c>
      <c r="F95" s="52" t="s">
        <v>299</v>
      </c>
      <c r="G95" s="10"/>
      <c r="H95" s="6" t="s">
        <v>292</v>
      </c>
      <c r="K95" t="s">
        <v>416</v>
      </c>
      <c r="L95">
        <v>2</v>
      </c>
      <c r="N95" t="s">
        <v>451</v>
      </c>
      <c r="O95">
        <v>17</v>
      </c>
      <c r="P95" s="67">
        <f t="shared" si="0"/>
        <v>1.7989417989417989E-2</v>
      </c>
      <c r="Q95" s="67">
        <f t="shared" si="1"/>
        <v>-4.0179715834375269</v>
      </c>
      <c r="R95" s="67">
        <f t="shared" si="2"/>
        <v>-7.228097028406133E-2</v>
      </c>
      <c r="W95" t="s">
        <v>671</v>
      </c>
      <c r="X95">
        <v>1</v>
      </c>
      <c r="Y95" s="68">
        <f t="shared" si="3"/>
        <v>1.0582010582010583E-3</v>
      </c>
      <c r="Z95" s="74">
        <f t="shared" si="4"/>
        <v>1.1197894795778394E-6</v>
      </c>
    </row>
    <row r="96" spans="1:26" ht="17.25" thickBot="1" x14ac:dyDescent="0.3">
      <c r="A96" s="10" t="s">
        <v>261</v>
      </c>
      <c r="B96" s="4">
        <v>42867</v>
      </c>
      <c r="C96" s="9">
        <v>1</v>
      </c>
      <c r="D96" s="5" t="s">
        <v>0</v>
      </c>
      <c r="E96" s="7" t="s">
        <v>4</v>
      </c>
      <c r="F96" s="52" t="s">
        <v>299</v>
      </c>
      <c r="G96" s="10"/>
      <c r="H96" s="6" t="s">
        <v>296</v>
      </c>
      <c r="K96" t="s">
        <v>465</v>
      </c>
      <c r="L96">
        <v>1</v>
      </c>
      <c r="N96" t="s">
        <v>443</v>
      </c>
      <c r="O96">
        <v>125</v>
      </c>
      <c r="P96" s="67">
        <f t="shared" si="0"/>
        <v>0.13227513227513227</v>
      </c>
      <c r="Q96" s="67">
        <f t="shared" si="1"/>
        <v>-2.0228711901914416</v>
      </c>
      <c r="R96" s="67">
        <f t="shared" si="2"/>
        <v>-0.26757555425812718</v>
      </c>
      <c r="W96" t="s">
        <v>451</v>
      </c>
      <c r="X96">
        <v>17</v>
      </c>
      <c r="Y96" s="68">
        <f t="shared" si="3"/>
        <v>1.7989417989417989E-2</v>
      </c>
      <c r="Z96" s="74">
        <f t="shared" si="4"/>
        <v>3.2361915959799555E-4</v>
      </c>
    </row>
    <row r="97" spans="1:26" ht="17.25" thickBot="1" x14ac:dyDescent="0.3">
      <c r="A97" s="80" t="s">
        <v>746</v>
      </c>
      <c r="B97" s="86">
        <v>42812</v>
      </c>
      <c r="C97" s="87">
        <v>1</v>
      </c>
      <c r="D97" s="88" t="s">
        <v>702</v>
      </c>
      <c r="E97" s="88" t="s">
        <v>336</v>
      </c>
      <c r="F97" s="91" t="s">
        <v>299</v>
      </c>
      <c r="G97" s="80"/>
      <c r="H97" s="98" t="s">
        <v>289</v>
      </c>
      <c r="K97" t="s">
        <v>417</v>
      </c>
      <c r="L97">
        <v>1</v>
      </c>
      <c r="N97" t="s">
        <v>433</v>
      </c>
      <c r="O97">
        <v>10</v>
      </c>
      <c r="P97" s="67">
        <f t="shared" si="0"/>
        <v>1.0582010582010581E-2</v>
      </c>
      <c r="Q97" s="67">
        <f t="shared" si="1"/>
        <v>-4.5485998344996972</v>
      </c>
      <c r="R97" s="67">
        <f t="shared" si="2"/>
        <v>-4.8133331582007374E-2</v>
      </c>
      <c r="W97" t="s">
        <v>443</v>
      </c>
      <c r="X97">
        <v>125</v>
      </c>
      <c r="Y97" s="68">
        <f t="shared" si="3"/>
        <v>0.13227513227513227</v>
      </c>
      <c r="Z97" s="74">
        <f t="shared" si="4"/>
        <v>1.7496710618403737E-2</v>
      </c>
    </row>
    <row r="98" spans="1:26" ht="17.25" thickBot="1" x14ac:dyDescent="0.3">
      <c r="A98" s="10" t="s">
        <v>244</v>
      </c>
      <c r="B98" s="4">
        <v>42842</v>
      </c>
      <c r="C98" s="2">
        <v>1</v>
      </c>
      <c r="D98" s="5" t="s">
        <v>108</v>
      </c>
      <c r="E98" s="5" t="s">
        <v>256</v>
      </c>
      <c r="F98" s="52" t="s">
        <v>309</v>
      </c>
      <c r="G98" s="10" t="s">
        <v>333</v>
      </c>
      <c r="H98" s="6" t="s">
        <v>291</v>
      </c>
      <c r="K98" t="s">
        <v>434</v>
      </c>
      <c r="L98">
        <v>1</v>
      </c>
      <c r="N98" t="s">
        <v>416</v>
      </c>
      <c r="O98">
        <v>2</v>
      </c>
      <c r="P98" s="67">
        <f t="shared" si="0"/>
        <v>2.1164021164021165E-3</v>
      </c>
      <c r="Q98" s="67">
        <f t="shared" si="1"/>
        <v>-6.1580377469337977</v>
      </c>
      <c r="R98" s="67">
        <f t="shared" si="2"/>
        <v>-1.303288412049481E-2</v>
      </c>
      <c r="W98" t="s">
        <v>433</v>
      </c>
      <c r="X98">
        <v>10</v>
      </c>
      <c r="Y98" s="68">
        <f t="shared" si="3"/>
        <v>1.0582010582010581E-2</v>
      </c>
      <c r="Z98" s="74">
        <f t="shared" si="4"/>
        <v>1.1197894795778393E-4</v>
      </c>
    </row>
    <row r="99" spans="1:26" ht="17.25" thickBot="1" x14ac:dyDescent="0.3">
      <c r="A99" s="10" t="s">
        <v>9</v>
      </c>
      <c r="B99" s="16">
        <v>42842</v>
      </c>
      <c r="C99" s="2">
        <v>5</v>
      </c>
      <c r="D99" s="5" t="s">
        <v>117</v>
      </c>
      <c r="E99" s="5" t="s">
        <v>26</v>
      </c>
      <c r="F99" s="52" t="s">
        <v>307</v>
      </c>
      <c r="G99" s="44" t="s">
        <v>212</v>
      </c>
      <c r="H99" s="49" t="s">
        <v>272</v>
      </c>
      <c r="K99" t="s">
        <v>699</v>
      </c>
      <c r="L99">
        <v>38</v>
      </c>
      <c r="N99" t="s">
        <v>465</v>
      </c>
      <c r="O99">
        <v>1</v>
      </c>
      <c r="P99" s="67">
        <f t="shared" si="0"/>
        <v>1.0582010582010583E-3</v>
      </c>
      <c r="Q99" s="67">
        <f t="shared" si="1"/>
        <v>-6.8511849274937431</v>
      </c>
      <c r="R99" s="67">
        <f t="shared" si="2"/>
        <v>-7.2499311402050197E-3</v>
      </c>
      <c r="W99" t="s">
        <v>416</v>
      </c>
      <c r="X99">
        <v>2</v>
      </c>
      <c r="Y99" s="68">
        <f t="shared" si="3"/>
        <v>2.1164021164021165E-3</v>
      </c>
      <c r="Z99" s="74">
        <f t="shared" si="4"/>
        <v>4.4791579183113577E-6</v>
      </c>
    </row>
    <row r="100" spans="1:26" ht="17.25" thickBot="1" x14ac:dyDescent="0.3">
      <c r="A100" s="10" t="s">
        <v>244</v>
      </c>
      <c r="B100" s="4">
        <v>42842</v>
      </c>
      <c r="C100" s="2">
        <v>5</v>
      </c>
      <c r="D100" s="5" t="s">
        <v>117</v>
      </c>
      <c r="E100" s="5" t="s">
        <v>26</v>
      </c>
      <c r="F100" s="52" t="s">
        <v>307</v>
      </c>
      <c r="G100" s="44" t="s">
        <v>212</v>
      </c>
      <c r="H100" s="6" t="s">
        <v>291</v>
      </c>
      <c r="K100" t="s">
        <v>466</v>
      </c>
      <c r="L100">
        <v>3</v>
      </c>
      <c r="N100" t="s">
        <v>417</v>
      </c>
      <c r="O100">
        <v>1</v>
      </c>
      <c r="P100" s="67">
        <f t="shared" si="0"/>
        <v>1.0582010582010583E-3</v>
      </c>
      <c r="Q100" s="67">
        <f t="shared" si="1"/>
        <v>-6.8511849274937431</v>
      </c>
      <c r="R100" s="67">
        <f t="shared" si="2"/>
        <v>-7.2499311402050197E-3</v>
      </c>
      <c r="W100" t="s">
        <v>465</v>
      </c>
      <c r="X100">
        <v>1</v>
      </c>
      <c r="Y100" s="68">
        <f t="shared" si="3"/>
        <v>1.0582010582010583E-3</v>
      </c>
      <c r="Z100" s="74">
        <f t="shared" si="4"/>
        <v>1.1197894795778394E-6</v>
      </c>
    </row>
    <row r="101" spans="1:26" ht="17.25" thickBot="1" x14ac:dyDescent="0.3">
      <c r="A101" s="10" t="s">
        <v>9</v>
      </c>
      <c r="B101" s="16">
        <v>42842</v>
      </c>
      <c r="C101" s="9">
        <v>12</v>
      </c>
      <c r="D101" s="13" t="s">
        <v>8</v>
      </c>
      <c r="E101" s="7" t="s">
        <v>1</v>
      </c>
      <c r="F101" s="52" t="s">
        <v>299</v>
      </c>
      <c r="G101" s="10"/>
      <c r="H101" s="49" t="s">
        <v>272</v>
      </c>
      <c r="K101" t="s">
        <v>555</v>
      </c>
      <c r="L101">
        <v>1</v>
      </c>
      <c r="N101" t="s">
        <v>434</v>
      </c>
      <c r="O101">
        <v>1</v>
      </c>
      <c r="P101" s="67">
        <f t="shared" si="0"/>
        <v>1.0582010582010583E-3</v>
      </c>
      <c r="Q101" s="67">
        <f t="shared" si="1"/>
        <v>-6.8511849274937431</v>
      </c>
      <c r="R101" s="67">
        <f t="shared" si="2"/>
        <v>-7.2499311402050197E-3</v>
      </c>
      <c r="W101" t="s">
        <v>417</v>
      </c>
      <c r="X101">
        <v>1</v>
      </c>
      <c r="Y101" s="68">
        <f t="shared" si="3"/>
        <v>1.0582010582010583E-3</v>
      </c>
      <c r="Z101" s="74">
        <f t="shared" si="4"/>
        <v>1.1197894795778394E-6</v>
      </c>
    </row>
    <row r="102" spans="1:26" ht="17.25" thickBot="1" x14ac:dyDescent="0.3">
      <c r="A102" s="10" t="s">
        <v>9</v>
      </c>
      <c r="B102" s="17">
        <v>42857</v>
      </c>
      <c r="C102" s="9">
        <v>6</v>
      </c>
      <c r="D102" s="5" t="s">
        <v>0</v>
      </c>
      <c r="E102" s="7" t="s">
        <v>98</v>
      </c>
      <c r="F102" s="52" t="s">
        <v>299</v>
      </c>
      <c r="G102" s="10"/>
      <c r="H102" s="49" t="s">
        <v>273</v>
      </c>
      <c r="K102" t="s">
        <v>410</v>
      </c>
      <c r="L102">
        <v>2</v>
      </c>
      <c r="N102" t="s">
        <v>699</v>
      </c>
      <c r="O102">
        <v>38</v>
      </c>
      <c r="P102" s="67">
        <f t="shared" si="0"/>
        <v>4.0211640211640212E-2</v>
      </c>
      <c r="Q102" s="67">
        <f t="shared" si="1"/>
        <v>-3.213598767767357</v>
      </c>
      <c r="R102" s="67">
        <f t="shared" si="2"/>
        <v>-0.12922407743403128</v>
      </c>
      <c r="W102" t="s">
        <v>434</v>
      </c>
      <c r="X102">
        <v>1</v>
      </c>
      <c r="Y102" s="68">
        <f t="shared" si="3"/>
        <v>1.0582010582010583E-3</v>
      </c>
      <c r="Z102" s="74">
        <f t="shared" si="4"/>
        <v>1.1197894795778394E-6</v>
      </c>
    </row>
    <row r="103" spans="1:26" ht="17.25" thickBot="1" x14ac:dyDescent="0.3">
      <c r="A103" s="10" t="s">
        <v>244</v>
      </c>
      <c r="B103" s="47">
        <v>42825</v>
      </c>
      <c r="C103" s="9">
        <v>5</v>
      </c>
      <c r="D103" s="13" t="s">
        <v>8</v>
      </c>
      <c r="E103" s="7" t="s">
        <v>98</v>
      </c>
      <c r="F103" s="52" t="s">
        <v>299</v>
      </c>
      <c r="G103" s="10"/>
      <c r="H103" s="6" t="s">
        <v>290</v>
      </c>
      <c r="K103" t="s">
        <v>383</v>
      </c>
      <c r="L103">
        <v>1</v>
      </c>
      <c r="N103" t="s">
        <v>466</v>
      </c>
      <c r="O103">
        <v>3</v>
      </c>
      <c r="P103" s="67">
        <f t="shared" si="0"/>
        <v>3.1746031746031746E-3</v>
      </c>
      <c r="Q103" s="67">
        <f t="shared" si="1"/>
        <v>-5.7525726388256331</v>
      </c>
      <c r="R103" s="67">
        <f t="shared" si="2"/>
        <v>-1.8262135361351215E-2</v>
      </c>
      <c r="W103" t="s">
        <v>699</v>
      </c>
      <c r="X103">
        <v>38</v>
      </c>
      <c r="Y103" s="68">
        <f t="shared" si="3"/>
        <v>4.0211640211640212E-2</v>
      </c>
      <c r="Z103" s="74">
        <f t="shared" si="4"/>
        <v>1.6169760085104001E-3</v>
      </c>
    </row>
    <row r="104" spans="1:26" ht="17.25" thickBot="1" x14ac:dyDescent="0.3">
      <c r="A104" s="10" t="s">
        <v>244</v>
      </c>
      <c r="B104" s="4">
        <v>42842</v>
      </c>
      <c r="C104" s="9">
        <v>466</v>
      </c>
      <c r="D104" s="13" t="s">
        <v>8</v>
      </c>
      <c r="E104" s="7" t="s">
        <v>1</v>
      </c>
      <c r="F104" s="52" t="s">
        <v>299</v>
      </c>
      <c r="G104" s="10"/>
      <c r="H104" s="6" t="s">
        <v>291</v>
      </c>
      <c r="K104" t="s">
        <v>694</v>
      </c>
      <c r="L104">
        <v>2</v>
      </c>
      <c r="N104" t="s">
        <v>555</v>
      </c>
      <c r="O104">
        <v>1</v>
      </c>
      <c r="P104" s="67">
        <f t="shared" si="0"/>
        <v>1.0582010582010583E-3</v>
      </c>
      <c r="Q104" s="67">
        <f t="shared" si="1"/>
        <v>-6.8511849274937431</v>
      </c>
      <c r="R104" s="67">
        <f t="shared" si="2"/>
        <v>-7.2499311402050197E-3</v>
      </c>
      <c r="W104" t="s">
        <v>466</v>
      </c>
      <c r="X104">
        <v>3</v>
      </c>
      <c r="Y104" s="68">
        <f t="shared" si="3"/>
        <v>3.1746031746031746E-3</v>
      </c>
      <c r="Z104" s="74">
        <f t="shared" si="4"/>
        <v>1.0078105316200555E-5</v>
      </c>
    </row>
    <row r="105" spans="1:26" ht="17.25" thickBot="1" x14ac:dyDescent="0.3">
      <c r="A105" s="10" t="s">
        <v>244</v>
      </c>
      <c r="B105" s="4">
        <v>42857</v>
      </c>
      <c r="C105" s="9">
        <v>4</v>
      </c>
      <c r="D105" s="13" t="s">
        <v>8</v>
      </c>
      <c r="E105" s="7" t="s">
        <v>1</v>
      </c>
      <c r="F105" s="52" t="s">
        <v>299</v>
      </c>
      <c r="G105" s="10"/>
      <c r="H105" s="6" t="s">
        <v>292</v>
      </c>
      <c r="L105">
        <f>SUM(L38:L104)</f>
        <v>945</v>
      </c>
      <c r="N105" t="s">
        <v>410</v>
      </c>
      <c r="O105">
        <v>2</v>
      </c>
      <c r="P105" s="67">
        <f t="shared" si="0"/>
        <v>2.1164021164021165E-3</v>
      </c>
      <c r="Q105" s="67">
        <f t="shared" si="1"/>
        <v>-6.1580377469337977</v>
      </c>
      <c r="R105" s="67">
        <f t="shared" si="2"/>
        <v>-1.303288412049481E-2</v>
      </c>
      <c r="W105" t="s">
        <v>555</v>
      </c>
      <c r="X105">
        <v>1</v>
      </c>
      <c r="Y105" s="68">
        <f t="shared" si="3"/>
        <v>1.0582010582010583E-3</v>
      </c>
      <c r="Z105" s="74">
        <f t="shared" si="4"/>
        <v>1.1197894795778394E-6</v>
      </c>
    </row>
    <row r="106" spans="1:26" ht="17.25" thickBot="1" x14ac:dyDescent="0.3">
      <c r="A106" s="10" t="s">
        <v>261</v>
      </c>
      <c r="B106" s="4">
        <v>42867</v>
      </c>
      <c r="C106" s="9">
        <v>32</v>
      </c>
      <c r="D106" s="5" t="s">
        <v>0</v>
      </c>
      <c r="E106" s="7" t="s">
        <v>1</v>
      </c>
      <c r="F106" s="52" t="s">
        <v>299</v>
      </c>
      <c r="G106" s="10"/>
      <c r="H106" s="6" t="s">
        <v>296</v>
      </c>
      <c r="N106" t="s">
        <v>383</v>
      </c>
      <c r="O106">
        <v>1</v>
      </c>
      <c r="P106" s="67">
        <f>O106/945</f>
        <v>1.0582010582010583E-3</v>
      </c>
      <c r="Q106" s="67">
        <f>LN(P106)</f>
        <v>-6.8511849274937431</v>
      </c>
      <c r="R106" s="67">
        <f>P106*Q106</f>
        <v>-7.2499311402050197E-3</v>
      </c>
      <c r="W106" t="s">
        <v>410</v>
      </c>
      <c r="X106">
        <v>2</v>
      </c>
      <c r="Y106" s="68">
        <f t="shared" si="3"/>
        <v>2.1164021164021165E-3</v>
      </c>
      <c r="Z106" s="74">
        <f t="shared" si="4"/>
        <v>4.4791579183113577E-6</v>
      </c>
    </row>
    <row r="107" spans="1:26" ht="17.25" thickBot="1" x14ac:dyDescent="0.3">
      <c r="A107" s="80" t="s">
        <v>739</v>
      </c>
      <c r="B107" s="96">
        <v>42812</v>
      </c>
      <c r="C107" s="87">
        <v>26</v>
      </c>
      <c r="D107" s="88" t="s">
        <v>702</v>
      </c>
      <c r="E107" s="88" t="s">
        <v>706</v>
      </c>
      <c r="F107" s="91" t="s">
        <v>299</v>
      </c>
      <c r="G107" s="80"/>
      <c r="H107" s="85" t="s">
        <v>270</v>
      </c>
      <c r="N107" t="s">
        <v>694</v>
      </c>
      <c r="O107">
        <v>2</v>
      </c>
      <c r="P107" s="67">
        <f>O107/945</f>
        <v>2.1164021164021165E-3</v>
      </c>
      <c r="Q107" s="67">
        <f>LN(P107)</f>
        <v>-6.1580377469337977</v>
      </c>
      <c r="R107" s="67">
        <f>P107*Q107</f>
        <v>-1.303288412049481E-2</v>
      </c>
      <c r="W107" t="s">
        <v>383</v>
      </c>
      <c r="X107">
        <v>1</v>
      </c>
      <c r="Y107" s="68">
        <f>X107/945</f>
        <v>1.0582010582010583E-3</v>
      </c>
      <c r="Z107" s="74">
        <f>Y107*Y107</f>
        <v>1.1197894795778394E-6</v>
      </c>
    </row>
    <row r="108" spans="1:26" ht="17.25" thickBot="1" x14ac:dyDescent="0.3">
      <c r="A108" s="10" t="s">
        <v>9</v>
      </c>
      <c r="B108" s="16">
        <v>42867</v>
      </c>
      <c r="C108" s="2">
        <v>25</v>
      </c>
      <c r="D108" s="5" t="s">
        <v>0</v>
      </c>
      <c r="E108" s="5" t="s">
        <v>17</v>
      </c>
      <c r="F108" s="52" t="s">
        <v>299</v>
      </c>
      <c r="G108" s="10"/>
      <c r="H108" s="49" t="s">
        <v>280</v>
      </c>
      <c r="W108" t="s">
        <v>694</v>
      </c>
      <c r="X108">
        <v>2</v>
      </c>
      <c r="Y108" s="68">
        <f>X108/945</f>
        <v>2.1164021164021165E-3</v>
      </c>
      <c r="Z108" s="74">
        <f>Y108*Y108</f>
        <v>4.4791579183113577E-6</v>
      </c>
    </row>
    <row r="109" spans="1:26" ht="17.25" thickBot="1" x14ac:dyDescent="0.3">
      <c r="A109" s="10" t="s">
        <v>9</v>
      </c>
      <c r="B109" s="16">
        <v>42881</v>
      </c>
      <c r="C109" s="2">
        <v>1</v>
      </c>
      <c r="D109" s="5" t="s">
        <v>0</v>
      </c>
      <c r="E109" s="5" t="s">
        <v>17</v>
      </c>
      <c r="F109" s="52" t="s">
        <v>299</v>
      </c>
      <c r="G109" s="10"/>
      <c r="H109" s="49" t="s">
        <v>282</v>
      </c>
    </row>
    <row r="110" spans="1:26" ht="17.25" thickBot="1" x14ac:dyDescent="0.3">
      <c r="A110" s="80" t="s">
        <v>746</v>
      </c>
      <c r="B110" s="86">
        <v>42812</v>
      </c>
      <c r="C110" s="87">
        <v>23</v>
      </c>
      <c r="D110" s="88" t="s">
        <v>702</v>
      </c>
      <c r="E110" s="88" t="s">
        <v>706</v>
      </c>
      <c r="F110" s="91" t="s">
        <v>299</v>
      </c>
      <c r="G110" s="80"/>
      <c r="H110" s="98" t="s">
        <v>289</v>
      </c>
    </row>
    <row r="111" spans="1:26" ht="17.25" thickBot="1" x14ac:dyDescent="0.3">
      <c r="A111" s="10" t="s">
        <v>244</v>
      </c>
      <c r="B111" s="4">
        <v>42881</v>
      </c>
      <c r="C111" s="2">
        <v>51</v>
      </c>
      <c r="D111" s="5" t="s">
        <v>0</v>
      </c>
      <c r="E111" s="5" t="s">
        <v>17</v>
      </c>
      <c r="F111" s="52" t="s">
        <v>299</v>
      </c>
      <c r="G111" s="10"/>
      <c r="H111" s="6" t="s">
        <v>293</v>
      </c>
    </row>
    <row r="112" spans="1:26" ht="17.25" thickBot="1" x14ac:dyDescent="0.3">
      <c r="A112" s="10" t="s">
        <v>244</v>
      </c>
      <c r="B112" s="4">
        <v>42894</v>
      </c>
      <c r="C112" s="2">
        <v>3</v>
      </c>
      <c r="D112" s="5" t="s">
        <v>0</v>
      </c>
      <c r="E112" s="5" t="s">
        <v>17</v>
      </c>
      <c r="F112" s="52" t="s">
        <v>299</v>
      </c>
      <c r="G112" s="10"/>
      <c r="H112" s="6" t="s">
        <v>294</v>
      </c>
    </row>
    <row r="113" spans="1:8" ht="17.25" thickBot="1" x14ac:dyDescent="0.3">
      <c r="A113" s="10" t="s">
        <v>244</v>
      </c>
      <c r="B113" s="4">
        <v>42912</v>
      </c>
      <c r="C113" s="2">
        <v>1</v>
      </c>
      <c r="D113" s="5" t="s">
        <v>0</v>
      </c>
      <c r="E113" s="5" t="s">
        <v>17</v>
      </c>
      <c r="F113" s="52" t="s">
        <v>299</v>
      </c>
      <c r="G113" s="10"/>
      <c r="H113" s="6" t="s">
        <v>295</v>
      </c>
    </row>
    <row r="114" spans="1:8" ht="17.25" thickBot="1" x14ac:dyDescent="0.3">
      <c r="A114" s="10" t="s">
        <v>244</v>
      </c>
      <c r="B114" s="4">
        <v>42857</v>
      </c>
      <c r="C114" s="2">
        <v>1</v>
      </c>
      <c r="D114" s="5" t="s">
        <v>115</v>
      </c>
      <c r="E114" s="5" t="s">
        <v>47</v>
      </c>
      <c r="F114" s="52" t="s">
        <v>307</v>
      </c>
      <c r="G114" s="44" t="s">
        <v>176</v>
      </c>
      <c r="H114" s="6" t="s">
        <v>292</v>
      </c>
    </row>
    <row r="115" spans="1:8" ht="17.25" thickBot="1" x14ac:dyDescent="0.3">
      <c r="A115" s="10" t="s">
        <v>244</v>
      </c>
      <c r="B115" s="4">
        <v>42912</v>
      </c>
      <c r="C115" s="2">
        <v>1</v>
      </c>
      <c r="D115" s="5" t="s">
        <v>115</v>
      </c>
      <c r="E115" s="5" t="s">
        <v>47</v>
      </c>
      <c r="F115" s="52" t="s">
        <v>307</v>
      </c>
      <c r="G115" s="44" t="s">
        <v>176</v>
      </c>
      <c r="H115" s="6" t="s">
        <v>295</v>
      </c>
    </row>
    <row r="116" spans="1:8" ht="17.25" thickBot="1" x14ac:dyDescent="0.3">
      <c r="A116" s="10" t="s">
        <v>9</v>
      </c>
      <c r="B116" s="16">
        <v>42894</v>
      </c>
      <c r="C116" s="2">
        <v>4</v>
      </c>
      <c r="D116" s="5" t="s">
        <v>115</v>
      </c>
      <c r="E116" s="5" t="s">
        <v>30</v>
      </c>
      <c r="F116" s="52" t="s">
        <v>307</v>
      </c>
      <c r="G116" s="44" t="s">
        <v>123</v>
      </c>
      <c r="H116" s="49" t="s">
        <v>283</v>
      </c>
    </row>
    <row r="117" spans="1:8" ht="17.25" thickBot="1" x14ac:dyDescent="0.3">
      <c r="A117" s="10" t="s">
        <v>9</v>
      </c>
      <c r="B117" s="16">
        <v>42912</v>
      </c>
      <c r="C117" s="2">
        <v>60</v>
      </c>
      <c r="D117" s="5" t="s">
        <v>115</v>
      </c>
      <c r="E117" s="5" t="s">
        <v>30</v>
      </c>
      <c r="F117" s="52" t="s">
        <v>307</v>
      </c>
      <c r="G117" s="44" t="s">
        <v>123</v>
      </c>
      <c r="H117" s="49" t="s">
        <v>284</v>
      </c>
    </row>
    <row r="118" spans="1:8" ht="17.25" thickBot="1" x14ac:dyDescent="0.3">
      <c r="A118" s="80" t="s">
        <v>751</v>
      </c>
      <c r="B118" s="86">
        <v>42812</v>
      </c>
      <c r="C118" s="87">
        <v>1</v>
      </c>
      <c r="D118" s="88" t="s">
        <v>715</v>
      </c>
      <c r="E118" s="95" t="s">
        <v>758</v>
      </c>
      <c r="F118" s="91" t="s">
        <v>307</v>
      </c>
      <c r="G118" s="80" t="s">
        <v>759</v>
      </c>
      <c r="H118" s="98" t="s">
        <v>289</v>
      </c>
    </row>
    <row r="119" spans="1:8" ht="17.25" thickBot="1" x14ac:dyDescent="0.3">
      <c r="A119" s="10" t="s">
        <v>244</v>
      </c>
      <c r="B119" s="4">
        <v>42881</v>
      </c>
      <c r="C119" s="2">
        <v>6</v>
      </c>
      <c r="D119" s="5" t="s">
        <v>115</v>
      </c>
      <c r="E119" s="21" t="s">
        <v>30</v>
      </c>
      <c r="F119" s="52" t="s">
        <v>307</v>
      </c>
      <c r="G119" s="44" t="s">
        <v>123</v>
      </c>
      <c r="H119" s="6" t="s">
        <v>293</v>
      </c>
    </row>
    <row r="120" spans="1:8" ht="17.25" thickBot="1" x14ac:dyDescent="0.3">
      <c r="A120" s="10" t="s">
        <v>244</v>
      </c>
      <c r="B120" s="4">
        <v>42894</v>
      </c>
      <c r="C120" s="2">
        <v>1</v>
      </c>
      <c r="D120" s="5" t="s">
        <v>115</v>
      </c>
      <c r="E120" s="5" t="s">
        <v>30</v>
      </c>
      <c r="F120" s="52" t="s">
        <v>307</v>
      </c>
      <c r="G120" s="44" t="s">
        <v>123</v>
      </c>
      <c r="H120" s="6" t="s">
        <v>294</v>
      </c>
    </row>
    <row r="121" spans="1:8" ht="17.25" thickBot="1" x14ac:dyDescent="0.3">
      <c r="A121" s="10" t="s">
        <v>244</v>
      </c>
      <c r="B121" s="4">
        <v>42912</v>
      </c>
      <c r="C121" s="2">
        <v>18</v>
      </c>
      <c r="D121" s="5" t="s">
        <v>115</v>
      </c>
      <c r="E121" s="5" t="s">
        <v>30</v>
      </c>
      <c r="F121" s="52" t="s">
        <v>307</v>
      </c>
      <c r="G121" s="44" t="s">
        <v>123</v>
      </c>
      <c r="H121" s="6" t="s">
        <v>295</v>
      </c>
    </row>
    <row r="122" spans="1:8" ht="17.25" thickBot="1" x14ac:dyDescent="0.3">
      <c r="A122" s="10" t="s">
        <v>9</v>
      </c>
      <c r="B122" s="16">
        <v>42842</v>
      </c>
      <c r="C122" s="2">
        <v>1</v>
      </c>
      <c r="D122" s="5" t="s">
        <v>106</v>
      </c>
      <c r="E122" s="5" t="s">
        <v>225</v>
      </c>
      <c r="F122" s="52" t="s">
        <v>307</v>
      </c>
      <c r="G122" s="44" t="s">
        <v>213</v>
      </c>
      <c r="H122" s="49" t="s">
        <v>272</v>
      </c>
    </row>
    <row r="123" spans="1:8" ht="17.25" thickBot="1" x14ac:dyDescent="0.3">
      <c r="A123" s="10" t="s">
        <v>9</v>
      </c>
      <c r="B123" s="16">
        <v>42867</v>
      </c>
      <c r="C123" s="2">
        <v>1</v>
      </c>
      <c r="D123" s="5" t="s">
        <v>0</v>
      </c>
      <c r="E123" s="5" t="s">
        <v>71</v>
      </c>
      <c r="F123" s="52" t="s">
        <v>299</v>
      </c>
      <c r="G123" s="10"/>
      <c r="H123" s="49" t="s">
        <v>280</v>
      </c>
    </row>
    <row r="124" spans="1:8" ht="17.25" thickBot="1" x14ac:dyDescent="0.3">
      <c r="A124" s="80" t="s">
        <v>746</v>
      </c>
      <c r="B124" s="86">
        <v>42812</v>
      </c>
      <c r="C124" s="87">
        <v>1</v>
      </c>
      <c r="D124" s="88" t="s">
        <v>702</v>
      </c>
      <c r="E124" s="88" t="s">
        <v>720</v>
      </c>
      <c r="F124" s="91" t="s">
        <v>299</v>
      </c>
      <c r="G124" s="80"/>
      <c r="H124" s="98" t="s">
        <v>289</v>
      </c>
    </row>
    <row r="125" spans="1:8" ht="17.25" thickBot="1" x14ac:dyDescent="0.3">
      <c r="A125" s="10" t="s">
        <v>9</v>
      </c>
      <c r="B125" s="16">
        <v>42842</v>
      </c>
      <c r="C125" s="2">
        <v>1</v>
      </c>
      <c r="D125" s="5" t="s">
        <v>108</v>
      </c>
      <c r="E125" s="5" t="s">
        <v>44</v>
      </c>
      <c r="F125" s="52" t="s">
        <v>309</v>
      </c>
      <c r="G125" s="10"/>
      <c r="H125" s="49" t="s">
        <v>272</v>
      </c>
    </row>
    <row r="126" spans="1:8" ht="17.25" thickBot="1" x14ac:dyDescent="0.3">
      <c r="A126" s="10" t="s">
        <v>244</v>
      </c>
      <c r="B126" s="4">
        <v>42867</v>
      </c>
      <c r="C126" s="2">
        <v>1</v>
      </c>
      <c r="D126" s="5" t="s">
        <v>108</v>
      </c>
      <c r="E126" s="5" t="s">
        <v>44</v>
      </c>
      <c r="F126" s="52" t="s">
        <v>309</v>
      </c>
      <c r="G126" s="44" t="s">
        <v>129</v>
      </c>
      <c r="H126" s="6" t="s">
        <v>296</v>
      </c>
    </row>
    <row r="127" spans="1:8" ht="17.25" thickBot="1" x14ac:dyDescent="0.3">
      <c r="A127" s="10" t="s">
        <v>9</v>
      </c>
      <c r="B127" s="16">
        <v>42842</v>
      </c>
      <c r="C127" s="9">
        <v>1</v>
      </c>
      <c r="D127" s="13" t="s">
        <v>8</v>
      </c>
      <c r="E127" s="7" t="s">
        <v>236</v>
      </c>
      <c r="F127" s="52" t="s">
        <v>299</v>
      </c>
      <c r="G127" s="10"/>
      <c r="H127" s="49" t="s">
        <v>272</v>
      </c>
    </row>
    <row r="128" spans="1:8" ht="17.25" thickBot="1" x14ac:dyDescent="0.3">
      <c r="A128" s="80" t="s">
        <v>746</v>
      </c>
      <c r="B128" s="86">
        <v>42812</v>
      </c>
      <c r="C128" s="87">
        <v>4</v>
      </c>
      <c r="D128" s="88" t="s">
        <v>702</v>
      </c>
      <c r="E128" s="88" t="s">
        <v>747</v>
      </c>
      <c r="F128" s="91" t="s">
        <v>299</v>
      </c>
      <c r="G128" s="80"/>
      <c r="H128" s="98" t="s">
        <v>289</v>
      </c>
    </row>
    <row r="129" spans="1:8" ht="17.25" thickBot="1" x14ac:dyDescent="0.3">
      <c r="A129" s="10" t="s">
        <v>9</v>
      </c>
      <c r="B129" s="16">
        <v>42842</v>
      </c>
      <c r="C129" s="2">
        <v>1</v>
      </c>
      <c r="D129" s="5" t="s">
        <v>95</v>
      </c>
      <c r="E129" s="5" t="s">
        <v>31</v>
      </c>
      <c r="F129" s="52" t="s">
        <v>307</v>
      </c>
      <c r="G129" s="44" t="s">
        <v>80</v>
      </c>
      <c r="H129" s="49" t="s">
        <v>272</v>
      </c>
    </row>
    <row r="130" spans="1:8" ht="17.25" thickBot="1" x14ac:dyDescent="0.3">
      <c r="A130" s="10" t="s">
        <v>244</v>
      </c>
      <c r="B130" s="4">
        <v>42881</v>
      </c>
      <c r="C130" s="2">
        <v>1</v>
      </c>
      <c r="D130" s="5" t="s">
        <v>95</v>
      </c>
      <c r="E130" s="5" t="s">
        <v>31</v>
      </c>
      <c r="F130" s="52" t="s">
        <v>307</v>
      </c>
      <c r="G130" s="44" t="s">
        <v>130</v>
      </c>
      <c r="H130" s="6" t="s">
        <v>293</v>
      </c>
    </row>
    <row r="131" spans="1:8" ht="17.25" thickBot="1" x14ac:dyDescent="0.3">
      <c r="A131" s="10" t="s">
        <v>9</v>
      </c>
      <c r="B131" s="16">
        <v>42842</v>
      </c>
      <c r="C131" s="2">
        <v>2</v>
      </c>
      <c r="D131" s="5" t="s">
        <v>117</v>
      </c>
      <c r="E131" s="5" t="s">
        <v>16</v>
      </c>
      <c r="F131" s="52" t="s">
        <v>297</v>
      </c>
      <c r="G131" s="44" t="s">
        <v>211</v>
      </c>
      <c r="H131" s="49" t="s">
        <v>272</v>
      </c>
    </row>
    <row r="132" spans="1:8" ht="17.25" thickBot="1" x14ac:dyDescent="0.3">
      <c r="A132" s="10" t="s">
        <v>9</v>
      </c>
      <c r="B132" s="16">
        <v>42912</v>
      </c>
      <c r="C132" s="2">
        <v>1</v>
      </c>
      <c r="D132" s="5" t="s">
        <v>117</v>
      </c>
      <c r="E132" s="5" t="s">
        <v>16</v>
      </c>
      <c r="F132" s="52" t="s">
        <v>297</v>
      </c>
      <c r="G132" s="44" t="s">
        <v>85</v>
      </c>
      <c r="H132" s="49" t="s">
        <v>284</v>
      </c>
    </row>
    <row r="133" spans="1:8" ht="17.25" thickBot="1" x14ac:dyDescent="0.3">
      <c r="A133" s="10" t="s">
        <v>244</v>
      </c>
      <c r="B133" s="4">
        <v>42842</v>
      </c>
      <c r="C133" s="8">
        <v>3</v>
      </c>
      <c r="D133" s="5" t="s">
        <v>117</v>
      </c>
      <c r="E133" s="21" t="s">
        <v>16</v>
      </c>
      <c r="F133" s="52" t="s">
        <v>297</v>
      </c>
      <c r="G133" s="44" t="s">
        <v>85</v>
      </c>
      <c r="H133" s="6" t="s">
        <v>291</v>
      </c>
    </row>
    <row r="134" spans="1:8" ht="17.25" thickBot="1" x14ac:dyDescent="0.3">
      <c r="A134" s="10" t="s">
        <v>244</v>
      </c>
      <c r="B134" s="4">
        <v>42857</v>
      </c>
      <c r="C134" s="8">
        <v>1</v>
      </c>
      <c r="D134" s="5" t="s">
        <v>117</v>
      </c>
      <c r="E134" s="21" t="s">
        <v>16</v>
      </c>
      <c r="F134" s="52" t="s">
        <v>297</v>
      </c>
      <c r="G134" s="44" t="s">
        <v>85</v>
      </c>
      <c r="H134" s="6" t="s">
        <v>292</v>
      </c>
    </row>
    <row r="135" spans="1:8" ht="17.25" thickBot="1" x14ac:dyDescent="0.3">
      <c r="A135" s="10" t="s">
        <v>244</v>
      </c>
      <c r="B135" s="4">
        <v>42894</v>
      </c>
      <c r="C135" s="8">
        <v>5</v>
      </c>
      <c r="D135" s="5" t="s">
        <v>117</v>
      </c>
      <c r="E135" s="21" t="s">
        <v>16</v>
      </c>
      <c r="F135" s="52" t="s">
        <v>297</v>
      </c>
      <c r="G135" s="44" t="s">
        <v>85</v>
      </c>
      <c r="H135" s="6" t="s">
        <v>294</v>
      </c>
    </row>
    <row r="136" spans="1:8" ht="17.25" thickBot="1" x14ac:dyDescent="0.3">
      <c r="A136" s="10" t="s">
        <v>9</v>
      </c>
      <c r="B136" s="16">
        <v>42894</v>
      </c>
      <c r="C136" s="8">
        <v>1</v>
      </c>
      <c r="D136" s="5" t="s">
        <v>0</v>
      </c>
      <c r="E136" s="21" t="s">
        <v>230</v>
      </c>
      <c r="F136" s="52" t="s">
        <v>299</v>
      </c>
      <c r="G136" s="10"/>
      <c r="H136" s="49" t="s">
        <v>283</v>
      </c>
    </row>
    <row r="137" spans="1:8" ht="17.25" thickBot="1" x14ac:dyDescent="0.3">
      <c r="A137" s="10" t="s">
        <v>244</v>
      </c>
      <c r="B137" s="4">
        <v>42894</v>
      </c>
      <c r="C137" s="8">
        <v>1</v>
      </c>
      <c r="D137" s="5" t="s">
        <v>0</v>
      </c>
      <c r="E137" s="21" t="s">
        <v>230</v>
      </c>
      <c r="F137" s="52" t="s">
        <v>299</v>
      </c>
      <c r="G137" s="10"/>
      <c r="H137" s="6" t="s">
        <v>294</v>
      </c>
    </row>
    <row r="138" spans="1:8" ht="17.25" thickBot="1" x14ac:dyDescent="0.3">
      <c r="A138" s="10" t="s">
        <v>244</v>
      </c>
      <c r="B138" s="4">
        <v>42881</v>
      </c>
      <c r="C138" s="8">
        <v>4</v>
      </c>
      <c r="D138" s="5" t="s">
        <v>106</v>
      </c>
      <c r="E138" s="21" t="s">
        <v>173</v>
      </c>
      <c r="F138" s="52" t="s">
        <v>307</v>
      </c>
      <c r="G138" s="44" t="s">
        <v>83</v>
      </c>
      <c r="H138" s="6" t="s">
        <v>293</v>
      </c>
    </row>
    <row r="139" spans="1:8" ht="17.25" thickBot="1" x14ac:dyDescent="0.3">
      <c r="A139" s="10" t="s">
        <v>244</v>
      </c>
      <c r="B139" s="4">
        <v>42881</v>
      </c>
      <c r="C139" s="8">
        <v>1</v>
      </c>
      <c r="D139" s="24" t="s">
        <v>106</v>
      </c>
      <c r="E139" s="21" t="s">
        <v>173</v>
      </c>
      <c r="F139" s="52" t="s">
        <v>307</v>
      </c>
      <c r="G139" s="44" t="s">
        <v>240</v>
      </c>
      <c r="H139" s="6" t="s">
        <v>293</v>
      </c>
    </row>
    <row r="140" spans="1:8" ht="17.25" thickBot="1" x14ac:dyDescent="0.3">
      <c r="A140" s="10" t="s">
        <v>244</v>
      </c>
      <c r="B140" s="4">
        <v>42894</v>
      </c>
      <c r="C140" s="8">
        <v>1</v>
      </c>
      <c r="D140" s="24" t="s">
        <v>106</v>
      </c>
      <c r="E140" s="21" t="s">
        <v>173</v>
      </c>
      <c r="F140" s="52" t="s">
        <v>307</v>
      </c>
      <c r="G140" s="44" t="s">
        <v>83</v>
      </c>
      <c r="H140" s="6" t="s">
        <v>294</v>
      </c>
    </row>
    <row r="141" spans="1:8" ht="17.25" thickBot="1" x14ac:dyDescent="0.3">
      <c r="A141" s="10" t="s">
        <v>244</v>
      </c>
      <c r="B141" s="4">
        <v>42881</v>
      </c>
      <c r="C141" s="26">
        <v>1</v>
      </c>
      <c r="D141" s="45" t="s">
        <v>89</v>
      </c>
      <c r="E141" s="25" t="s">
        <v>242</v>
      </c>
      <c r="F141" s="52" t="s">
        <v>297</v>
      </c>
      <c r="G141" s="10"/>
      <c r="H141" s="6" t="s">
        <v>293</v>
      </c>
    </row>
    <row r="142" spans="1:8" ht="17.25" thickBot="1" x14ac:dyDescent="0.3">
      <c r="A142" s="10" t="s">
        <v>244</v>
      </c>
      <c r="B142" s="4">
        <v>42881</v>
      </c>
      <c r="C142" s="8">
        <v>1</v>
      </c>
      <c r="D142" s="24" t="s">
        <v>95</v>
      </c>
      <c r="E142" s="21" t="s">
        <v>262</v>
      </c>
      <c r="F142" s="54" t="s">
        <v>311</v>
      </c>
      <c r="G142" s="44" t="s">
        <v>239</v>
      </c>
      <c r="H142" s="6" t="s">
        <v>293</v>
      </c>
    </row>
    <row r="143" spans="1:8" ht="17.25" thickBot="1" x14ac:dyDescent="0.3">
      <c r="A143" s="10" t="s">
        <v>244</v>
      </c>
      <c r="B143" s="4">
        <v>42912</v>
      </c>
      <c r="C143" s="8">
        <v>1</v>
      </c>
      <c r="D143" s="24" t="s">
        <v>0</v>
      </c>
      <c r="E143" s="21" t="s">
        <v>59</v>
      </c>
      <c r="F143" s="52" t="s">
        <v>297</v>
      </c>
      <c r="G143" s="44" t="s">
        <v>131</v>
      </c>
      <c r="H143" s="6" t="s">
        <v>295</v>
      </c>
    </row>
    <row r="144" spans="1:8" ht="17.25" thickBot="1" x14ac:dyDescent="0.3">
      <c r="A144" s="10" t="s">
        <v>261</v>
      </c>
      <c r="B144" s="4">
        <v>42867</v>
      </c>
      <c r="C144" s="57">
        <v>1</v>
      </c>
      <c r="D144" s="24" t="s">
        <v>0</v>
      </c>
      <c r="E144" s="58" t="s">
        <v>147</v>
      </c>
      <c r="F144" s="52" t="s">
        <v>299</v>
      </c>
      <c r="G144" s="10"/>
      <c r="H144" s="6" t="s">
        <v>296</v>
      </c>
    </row>
    <row r="145" spans="1:8" ht="17.25" thickBot="1" x14ac:dyDescent="0.3">
      <c r="A145" s="10" t="s">
        <v>9</v>
      </c>
      <c r="B145" s="16">
        <v>42881</v>
      </c>
      <c r="C145" s="8">
        <v>9</v>
      </c>
      <c r="D145" s="24" t="s">
        <v>104</v>
      </c>
      <c r="E145" s="21" t="s">
        <v>27</v>
      </c>
      <c r="F145" s="52" t="s">
        <v>307</v>
      </c>
      <c r="G145" s="44" t="s">
        <v>82</v>
      </c>
      <c r="H145" s="49" t="s">
        <v>282</v>
      </c>
    </row>
    <row r="146" spans="1:8" ht="17.25" thickBot="1" x14ac:dyDescent="0.3">
      <c r="A146" s="10" t="s">
        <v>244</v>
      </c>
      <c r="B146" s="4">
        <v>42857</v>
      </c>
      <c r="C146" s="12">
        <v>1</v>
      </c>
      <c r="D146" s="24" t="s">
        <v>258</v>
      </c>
      <c r="E146" s="22" t="s">
        <v>27</v>
      </c>
      <c r="F146" s="52" t="s">
        <v>307</v>
      </c>
      <c r="G146" s="44" t="s">
        <v>82</v>
      </c>
      <c r="H146" s="6" t="s">
        <v>292</v>
      </c>
    </row>
    <row r="147" spans="1:8" ht="17.25" thickBot="1" x14ac:dyDescent="0.3">
      <c r="A147" s="10" t="s">
        <v>244</v>
      </c>
      <c r="B147" s="4">
        <v>42881</v>
      </c>
      <c r="C147" s="8">
        <v>7</v>
      </c>
      <c r="D147" s="24" t="s">
        <v>258</v>
      </c>
      <c r="E147" s="21" t="s">
        <v>27</v>
      </c>
      <c r="F147" s="52" t="s">
        <v>307</v>
      </c>
      <c r="G147" s="44" t="s">
        <v>82</v>
      </c>
      <c r="H147" s="6" t="s">
        <v>293</v>
      </c>
    </row>
    <row r="148" spans="1:8" ht="17.25" thickBot="1" x14ac:dyDescent="0.3">
      <c r="A148" s="80" t="s">
        <v>751</v>
      </c>
      <c r="B148" s="86">
        <v>42812</v>
      </c>
      <c r="C148" s="99">
        <v>1</v>
      </c>
      <c r="D148" s="100" t="s">
        <v>756</v>
      </c>
      <c r="E148" s="95" t="s">
        <v>757</v>
      </c>
      <c r="F148" s="91" t="s">
        <v>297</v>
      </c>
      <c r="G148" s="80"/>
      <c r="H148" s="98" t="s">
        <v>289</v>
      </c>
    </row>
    <row r="149" spans="1:8" ht="17.25" thickBot="1" x14ac:dyDescent="0.3">
      <c r="A149" s="10" t="s">
        <v>244</v>
      </c>
      <c r="B149" s="4">
        <v>42881</v>
      </c>
      <c r="C149" s="12">
        <v>1</v>
      </c>
      <c r="D149" s="24" t="s">
        <v>117</v>
      </c>
      <c r="E149" s="22" t="s">
        <v>54</v>
      </c>
      <c r="F149" s="52" t="s">
        <v>297</v>
      </c>
      <c r="G149" s="10"/>
      <c r="H149" s="6" t="s">
        <v>293</v>
      </c>
    </row>
    <row r="150" spans="1:8" ht="17.25" thickBot="1" x14ac:dyDescent="0.3">
      <c r="A150" s="10" t="s">
        <v>244</v>
      </c>
      <c r="B150" s="4">
        <v>42881</v>
      </c>
      <c r="C150" s="26">
        <v>3</v>
      </c>
      <c r="D150" s="45" t="s">
        <v>89</v>
      </c>
      <c r="E150" s="25" t="s">
        <v>197</v>
      </c>
      <c r="F150" s="52" t="s">
        <v>297</v>
      </c>
      <c r="G150" s="10"/>
      <c r="H150" s="6" t="s">
        <v>293</v>
      </c>
    </row>
    <row r="151" spans="1:8" ht="17.25" thickBot="1" x14ac:dyDescent="0.3">
      <c r="A151" s="10" t="s">
        <v>244</v>
      </c>
      <c r="B151" s="4">
        <v>42881</v>
      </c>
      <c r="C151" s="8">
        <v>1</v>
      </c>
      <c r="D151" s="24" t="s">
        <v>108</v>
      </c>
      <c r="E151" s="21" t="s">
        <v>43</v>
      </c>
      <c r="F151" s="52" t="s">
        <v>309</v>
      </c>
      <c r="G151" s="10"/>
      <c r="H151" s="6" t="s">
        <v>293</v>
      </c>
    </row>
    <row r="152" spans="1:8" ht="17.25" thickBot="1" x14ac:dyDescent="0.3">
      <c r="A152" s="80" t="s">
        <v>746</v>
      </c>
      <c r="B152" s="86">
        <v>42812</v>
      </c>
      <c r="C152" s="99">
        <v>1</v>
      </c>
      <c r="D152" s="100" t="s">
        <v>712</v>
      </c>
      <c r="E152" s="95" t="s">
        <v>722</v>
      </c>
      <c r="F152" s="91" t="s">
        <v>297</v>
      </c>
      <c r="G152" s="80" t="s">
        <v>750</v>
      </c>
      <c r="H152" s="98" t="s">
        <v>289</v>
      </c>
    </row>
    <row r="153" spans="1:8" ht="17.25" thickBot="1" x14ac:dyDescent="0.3">
      <c r="A153" s="10" t="s">
        <v>244</v>
      </c>
      <c r="B153" s="4">
        <v>42881</v>
      </c>
      <c r="C153" s="8">
        <v>1</v>
      </c>
      <c r="D153" s="24" t="s">
        <v>108</v>
      </c>
      <c r="E153" s="21" t="s">
        <v>15</v>
      </c>
      <c r="F153" s="52" t="s">
        <v>297</v>
      </c>
      <c r="G153" s="44" t="s">
        <v>238</v>
      </c>
      <c r="H153" s="6" t="s">
        <v>293</v>
      </c>
    </row>
    <row r="154" spans="1:8" ht="17.25" thickBot="1" x14ac:dyDescent="0.3">
      <c r="A154" s="10" t="s">
        <v>244</v>
      </c>
      <c r="B154" s="4">
        <v>42912</v>
      </c>
      <c r="C154" s="8">
        <v>1</v>
      </c>
      <c r="D154" s="24" t="s">
        <v>108</v>
      </c>
      <c r="E154" s="21" t="s">
        <v>15</v>
      </c>
      <c r="F154" s="52" t="s">
        <v>297</v>
      </c>
      <c r="G154" s="56" t="s">
        <v>321</v>
      </c>
      <c r="H154" s="6" t="s">
        <v>295</v>
      </c>
    </row>
    <row r="155" spans="1:8" ht="17.25" thickBot="1" x14ac:dyDescent="0.3">
      <c r="A155" s="10" t="s">
        <v>9</v>
      </c>
      <c r="B155" s="16">
        <v>42842</v>
      </c>
      <c r="C155" s="57">
        <v>1</v>
      </c>
      <c r="D155" s="45" t="s">
        <v>8</v>
      </c>
      <c r="E155" s="58" t="s">
        <v>100</v>
      </c>
      <c r="F155" s="52" t="s">
        <v>297</v>
      </c>
      <c r="G155" s="6" t="s">
        <v>331</v>
      </c>
      <c r="H155" s="49" t="s">
        <v>272</v>
      </c>
    </row>
    <row r="156" spans="1:8" ht="17.25" thickBot="1" x14ac:dyDescent="0.3">
      <c r="A156" s="10" t="s">
        <v>9</v>
      </c>
      <c r="B156" s="16">
        <v>42881</v>
      </c>
      <c r="C156" s="8">
        <v>4</v>
      </c>
      <c r="D156" s="24" t="s">
        <v>0</v>
      </c>
      <c r="E156" s="21" t="s">
        <v>36</v>
      </c>
      <c r="F156" s="52" t="s">
        <v>297</v>
      </c>
      <c r="G156" s="44" t="s">
        <v>81</v>
      </c>
      <c r="H156" s="49" t="s">
        <v>282</v>
      </c>
    </row>
    <row r="157" spans="1:8" ht="17.25" thickBot="1" x14ac:dyDescent="0.3">
      <c r="A157" s="10" t="s">
        <v>261</v>
      </c>
      <c r="B157" s="4">
        <v>42867</v>
      </c>
      <c r="C157" s="57">
        <v>12</v>
      </c>
      <c r="D157" s="24" t="s">
        <v>0</v>
      </c>
      <c r="E157" s="58" t="s">
        <v>2</v>
      </c>
      <c r="F157" s="52" t="s">
        <v>297</v>
      </c>
      <c r="G157" s="44" t="s">
        <v>81</v>
      </c>
      <c r="H157" s="6" t="s">
        <v>296</v>
      </c>
    </row>
    <row r="158" spans="1:8" ht="17.25" thickBot="1" x14ac:dyDescent="0.3">
      <c r="A158" s="10" t="s">
        <v>244</v>
      </c>
      <c r="B158" s="4">
        <v>42881</v>
      </c>
      <c r="C158" s="8">
        <v>19</v>
      </c>
      <c r="D158" s="24" t="s">
        <v>0</v>
      </c>
      <c r="E158" s="21" t="s">
        <v>36</v>
      </c>
      <c r="F158" s="52" t="s">
        <v>297</v>
      </c>
      <c r="G158" s="44" t="s">
        <v>81</v>
      </c>
      <c r="H158" s="6" t="s">
        <v>293</v>
      </c>
    </row>
    <row r="159" spans="1:8" ht="17.25" thickBot="1" x14ac:dyDescent="0.3">
      <c r="A159" s="10" t="s">
        <v>9</v>
      </c>
      <c r="B159" s="16">
        <v>42894</v>
      </c>
      <c r="C159" s="8">
        <v>1</v>
      </c>
      <c r="D159" s="24" t="s">
        <v>0</v>
      </c>
      <c r="E159" s="21" t="s">
        <v>1170</v>
      </c>
      <c r="F159" s="52" t="s">
        <v>314</v>
      </c>
      <c r="G159" s="10"/>
      <c r="H159" s="49" t="s">
        <v>283</v>
      </c>
    </row>
    <row r="160" spans="1:8" ht="17.25" thickBot="1" x14ac:dyDescent="0.3">
      <c r="A160" s="80" t="s">
        <v>762</v>
      </c>
      <c r="B160" s="86">
        <v>42812</v>
      </c>
      <c r="C160" s="99">
        <v>1</v>
      </c>
      <c r="D160" s="100" t="s">
        <v>702</v>
      </c>
      <c r="E160" s="95" t="s">
        <v>768</v>
      </c>
      <c r="F160" s="84" t="s">
        <v>311</v>
      </c>
      <c r="G160" s="80"/>
      <c r="H160" s="98" t="s">
        <v>289</v>
      </c>
    </row>
    <row r="161" spans="1:8" ht="17.25" thickBot="1" x14ac:dyDescent="0.3">
      <c r="A161" s="10" t="s">
        <v>244</v>
      </c>
      <c r="B161" s="4">
        <v>42881</v>
      </c>
      <c r="C161" s="8">
        <v>1</v>
      </c>
      <c r="D161" s="24" t="s">
        <v>0</v>
      </c>
      <c r="E161" s="21" t="s">
        <v>255</v>
      </c>
      <c r="F161" s="54" t="s">
        <v>311</v>
      </c>
      <c r="G161" s="10"/>
      <c r="H161" s="6" t="s">
        <v>293</v>
      </c>
    </row>
    <row r="162" spans="1:8" x14ac:dyDescent="0.25">
      <c r="A162" s="10" t="s">
        <v>244</v>
      </c>
      <c r="B162" s="11">
        <v>42881</v>
      </c>
      <c r="C162" s="8">
        <v>1</v>
      </c>
      <c r="D162" s="24" t="s">
        <v>108</v>
      </c>
      <c r="E162" s="21" t="s">
        <v>45</v>
      </c>
      <c r="F162" s="52" t="s">
        <v>309</v>
      </c>
      <c r="G162" s="44" t="s">
        <v>87</v>
      </c>
      <c r="H162" s="6" t="s">
        <v>293</v>
      </c>
    </row>
    <row r="163" spans="1:8" x14ac:dyDescent="0.25">
      <c r="A163" s="10" t="s">
        <v>244</v>
      </c>
      <c r="B163" s="11">
        <v>42867</v>
      </c>
      <c r="C163" s="12">
        <v>1</v>
      </c>
      <c r="D163" s="24" t="s">
        <v>260</v>
      </c>
      <c r="E163" s="22"/>
      <c r="F163" s="52" t="s">
        <v>297</v>
      </c>
      <c r="G163" s="10"/>
      <c r="H163" s="6" t="s">
        <v>296</v>
      </c>
    </row>
  </sheetData>
  <sortState ref="A2:H163">
    <sortCondition ref="E2:E163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34"/>
  <sheetViews>
    <sheetView topLeftCell="M1" zoomScaleNormal="100" workbookViewId="0">
      <selection activeCell="Y7" sqref="Y7"/>
    </sheetView>
  </sheetViews>
  <sheetFormatPr defaultRowHeight="16.5" x14ac:dyDescent="0.25"/>
  <sheetData>
    <row r="1" spans="2:30" x14ac:dyDescent="0.25">
      <c r="B1" t="s">
        <v>847</v>
      </c>
      <c r="D1" t="s">
        <v>848</v>
      </c>
      <c r="F1" t="s">
        <v>849</v>
      </c>
      <c r="H1" t="s">
        <v>850</v>
      </c>
      <c r="J1" t="s">
        <v>851</v>
      </c>
      <c r="L1" t="s">
        <v>852</v>
      </c>
      <c r="O1" t="s">
        <v>419</v>
      </c>
      <c r="P1">
        <v>1</v>
      </c>
      <c r="R1" s="118" t="s">
        <v>856</v>
      </c>
      <c r="S1" s="118" t="s">
        <v>928</v>
      </c>
      <c r="T1" s="118" t="s">
        <v>929</v>
      </c>
      <c r="U1" s="118" t="s">
        <v>930</v>
      </c>
      <c r="V1" s="118" t="s">
        <v>931</v>
      </c>
      <c r="W1" s="118" t="s">
        <v>932</v>
      </c>
    </row>
    <row r="2" spans="2:30" x14ac:dyDescent="0.25">
      <c r="B2" t="s">
        <v>529</v>
      </c>
      <c r="C2">
        <v>1</v>
      </c>
      <c r="D2" t="s">
        <v>393</v>
      </c>
      <c r="E2">
        <v>3</v>
      </c>
      <c r="F2" t="s">
        <v>393</v>
      </c>
      <c r="G2">
        <v>4</v>
      </c>
      <c r="H2" t="s">
        <v>419</v>
      </c>
      <c r="I2">
        <v>2</v>
      </c>
      <c r="J2" t="s">
        <v>393</v>
      </c>
      <c r="K2">
        <v>1</v>
      </c>
      <c r="L2" t="s">
        <v>572</v>
      </c>
      <c r="M2">
        <v>1</v>
      </c>
      <c r="O2" t="s">
        <v>419</v>
      </c>
      <c r="P2">
        <v>1</v>
      </c>
      <c r="R2" s="118" t="s">
        <v>917</v>
      </c>
      <c r="S2" s="118">
        <v>1</v>
      </c>
      <c r="T2" s="118" t="s">
        <v>939</v>
      </c>
      <c r="U2" s="118" t="s">
        <v>948</v>
      </c>
      <c r="V2" s="119" t="s">
        <v>1006</v>
      </c>
      <c r="W2" s="120" t="s">
        <v>1007</v>
      </c>
      <c r="X2" s="10"/>
      <c r="Y2" s="10"/>
    </row>
    <row r="3" spans="2:30" x14ac:dyDescent="0.25">
      <c r="B3" t="s">
        <v>393</v>
      </c>
      <c r="C3">
        <v>1</v>
      </c>
      <c r="D3" t="s">
        <v>379</v>
      </c>
      <c r="E3">
        <v>1</v>
      </c>
      <c r="F3" t="s">
        <v>419</v>
      </c>
      <c r="G3">
        <v>1</v>
      </c>
      <c r="H3" t="s">
        <v>457</v>
      </c>
      <c r="I3">
        <v>1</v>
      </c>
      <c r="J3" t="s">
        <v>422</v>
      </c>
      <c r="K3">
        <v>1</v>
      </c>
      <c r="L3" t="s">
        <v>529</v>
      </c>
      <c r="M3">
        <v>1</v>
      </c>
      <c r="O3" t="s">
        <v>419</v>
      </c>
      <c r="P3">
        <v>2</v>
      </c>
      <c r="R3" s="118" t="s">
        <v>898</v>
      </c>
      <c r="S3" s="118">
        <v>97</v>
      </c>
      <c r="T3" s="118" t="s">
        <v>939</v>
      </c>
      <c r="U3" s="118" t="s">
        <v>944</v>
      </c>
      <c r="V3" s="119" t="s">
        <v>1040</v>
      </c>
      <c r="W3" s="121" t="s">
        <v>1039</v>
      </c>
      <c r="X3" s="10"/>
      <c r="Y3" s="10"/>
      <c r="Z3" t="s">
        <v>1118</v>
      </c>
      <c r="AA3" t="s">
        <v>1119</v>
      </c>
      <c r="AB3" t="s">
        <v>1121</v>
      </c>
      <c r="AC3" t="s">
        <v>1138</v>
      </c>
      <c r="AD3" t="s">
        <v>1137</v>
      </c>
    </row>
    <row r="4" spans="2:30" x14ac:dyDescent="0.25">
      <c r="B4" t="s">
        <v>379</v>
      </c>
      <c r="C4">
        <v>1</v>
      </c>
      <c r="D4" t="s">
        <v>419</v>
      </c>
      <c r="E4">
        <v>1</v>
      </c>
      <c r="F4" t="s">
        <v>691</v>
      </c>
      <c r="G4">
        <v>60</v>
      </c>
      <c r="H4" t="s">
        <v>690</v>
      </c>
      <c r="I4">
        <v>7</v>
      </c>
      <c r="J4" t="s">
        <v>582</v>
      </c>
      <c r="K4">
        <v>4</v>
      </c>
      <c r="L4" t="s">
        <v>393</v>
      </c>
      <c r="M4">
        <v>2</v>
      </c>
      <c r="O4" t="s">
        <v>419</v>
      </c>
      <c r="P4">
        <v>5</v>
      </c>
      <c r="R4" s="118" t="s">
        <v>443</v>
      </c>
      <c r="S4" s="118">
        <v>166</v>
      </c>
      <c r="T4" s="118" t="s">
        <v>939</v>
      </c>
      <c r="U4" s="118" t="s">
        <v>944</v>
      </c>
      <c r="V4" s="119" t="s">
        <v>1042</v>
      </c>
      <c r="W4" s="120" t="s">
        <v>1041</v>
      </c>
      <c r="X4" s="10"/>
      <c r="Y4" s="10"/>
      <c r="Z4" t="s">
        <v>1120</v>
      </c>
      <c r="AA4">
        <v>1</v>
      </c>
      <c r="AB4" t="s">
        <v>1122</v>
      </c>
      <c r="AC4" t="s">
        <v>1155</v>
      </c>
      <c r="AD4" s="126" t="s">
        <v>1132</v>
      </c>
    </row>
    <row r="5" spans="2:30" x14ac:dyDescent="0.25">
      <c r="B5" t="s">
        <v>380</v>
      </c>
      <c r="C5">
        <v>1</v>
      </c>
      <c r="D5" t="s">
        <v>306</v>
      </c>
      <c r="E5">
        <v>1</v>
      </c>
      <c r="F5" t="s">
        <v>582</v>
      </c>
      <c r="G5">
        <v>1</v>
      </c>
      <c r="H5" t="s">
        <v>622</v>
      </c>
      <c r="I5">
        <v>3</v>
      </c>
      <c r="J5" t="s">
        <v>428</v>
      </c>
      <c r="K5">
        <v>5</v>
      </c>
      <c r="L5" t="s">
        <v>379</v>
      </c>
      <c r="M5">
        <v>1</v>
      </c>
      <c r="O5" t="s">
        <v>535</v>
      </c>
      <c r="P5">
        <v>3</v>
      </c>
      <c r="R5" s="118" t="s">
        <v>875</v>
      </c>
      <c r="S5" s="118">
        <v>17</v>
      </c>
      <c r="T5" s="118" t="s">
        <v>939</v>
      </c>
      <c r="U5" s="118" t="s">
        <v>944</v>
      </c>
      <c r="V5" s="122" t="s">
        <v>1008</v>
      </c>
      <c r="W5" s="121" t="s">
        <v>1009</v>
      </c>
      <c r="X5" s="10"/>
      <c r="Y5" s="10"/>
      <c r="AA5">
        <v>2</v>
      </c>
      <c r="AB5" t="s">
        <v>1123</v>
      </c>
      <c r="AC5" t="s">
        <v>1140</v>
      </c>
      <c r="AD5" s="126" t="s">
        <v>1133</v>
      </c>
    </row>
    <row r="6" spans="2:30" x14ac:dyDescent="0.25">
      <c r="B6" t="s">
        <v>422</v>
      </c>
      <c r="C6">
        <v>1</v>
      </c>
      <c r="D6" t="s">
        <v>582</v>
      </c>
      <c r="E6">
        <v>3</v>
      </c>
      <c r="F6" t="s">
        <v>690</v>
      </c>
      <c r="G6">
        <v>14</v>
      </c>
      <c r="H6" t="s">
        <v>633</v>
      </c>
      <c r="I6">
        <v>2</v>
      </c>
      <c r="J6" t="s">
        <v>854</v>
      </c>
      <c r="K6">
        <v>5</v>
      </c>
      <c r="L6" t="s">
        <v>419</v>
      </c>
      <c r="M6">
        <v>5</v>
      </c>
      <c r="O6" t="s">
        <v>640</v>
      </c>
      <c r="P6">
        <v>1</v>
      </c>
      <c r="R6" s="118" t="s">
        <v>900</v>
      </c>
      <c r="S6" s="118">
        <v>1</v>
      </c>
      <c r="T6" s="118" t="s">
        <v>939</v>
      </c>
      <c r="U6" s="118" t="s">
        <v>946</v>
      </c>
      <c r="V6" s="119" t="s">
        <v>1111</v>
      </c>
      <c r="W6" s="120"/>
      <c r="X6" s="10"/>
      <c r="Y6" s="10"/>
      <c r="AA6">
        <v>3</v>
      </c>
      <c r="AB6" t="s">
        <v>1124</v>
      </c>
      <c r="AC6" t="s">
        <v>1151</v>
      </c>
      <c r="AD6" s="126" t="s">
        <v>1096</v>
      </c>
    </row>
    <row r="7" spans="2:30" x14ac:dyDescent="0.25">
      <c r="B7" t="s">
        <v>535</v>
      </c>
      <c r="C7">
        <v>3</v>
      </c>
      <c r="D7" t="s">
        <v>583</v>
      </c>
      <c r="E7">
        <v>2</v>
      </c>
      <c r="F7" t="s">
        <v>622</v>
      </c>
      <c r="G7">
        <v>12</v>
      </c>
      <c r="H7" t="s">
        <v>397</v>
      </c>
      <c r="I7">
        <v>16</v>
      </c>
      <c r="J7" t="s">
        <v>622</v>
      </c>
      <c r="K7">
        <v>1</v>
      </c>
      <c r="L7" t="s">
        <v>428</v>
      </c>
      <c r="M7">
        <v>5</v>
      </c>
      <c r="O7" t="s">
        <v>640</v>
      </c>
      <c r="P7">
        <v>1</v>
      </c>
      <c r="R7" s="118" t="s">
        <v>436</v>
      </c>
      <c r="S7" s="118">
        <v>9</v>
      </c>
      <c r="T7" s="118" t="s">
        <v>939</v>
      </c>
      <c r="U7" s="118" t="s">
        <v>949</v>
      </c>
      <c r="V7" s="119" t="s">
        <v>1044</v>
      </c>
      <c r="W7" s="120" t="s">
        <v>1043</v>
      </c>
      <c r="X7" s="10"/>
      <c r="Y7" s="10"/>
      <c r="AA7">
        <v>4</v>
      </c>
      <c r="AB7" t="s">
        <v>1125</v>
      </c>
      <c r="AC7" t="s">
        <v>1162</v>
      </c>
      <c r="AD7" s="126" t="s">
        <v>1062</v>
      </c>
    </row>
    <row r="8" spans="2:30" x14ac:dyDescent="0.25">
      <c r="B8" t="s">
        <v>436</v>
      </c>
      <c r="C8">
        <v>2</v>
      </c>
      <c r="D8" t="s">
        <v>436</v>
      </c>
      <c r="E8">
        <v>7</v>
      </c>
      <c r="F8" t="s">
        <v>442</v>
      </c>
      <c r="G8">
        <v>9</v>
      </c>
      <c r="H8" t="s">
        <v>635</v>
      </c>
      <c r="I8">
        <v>1</v>
      </c>
      <c r="J8" t="s">
        <v>633</v>
      </c>
      <c r="K8">
        <v>2</v>
      </c>
      <c r="L8" t="s">
        <v>425</v>
      </c>
      <c r="M8">
        <v>1</v>
      </c>
      <c r="O8" t="s">
        <v>672</v>
      </c>
      <c r="P8">
        <v>1</v>
      </c>
      <c r="R8" s="118" t="s">
        <v>446</v>
      </c>
      <c r="S8" s="118">
        <v>3</v>
      </c>
      <c r="T8" s="118" t="s">
        <v>939</v>
      </c>
      <c r="U8" s="118" t="s">
        <v>945</v>
      </c>
      <c r="V8" s="119" t="s">
        <v>1046</v>
      </c>
      <c r="W8" s="120" t="s">
        <v>1045</v>
      </c>
      <c r="X8" s="10"/>
      <c r="Y8" s="10"/>
      <c r="AA8">
        <v>5</v>
      </c>
      <c r="AB8" t="s">
        <v>1125</v>
      </c>
      <c r="AC8" t="s">
        <v>1163</v>
      </c>
      <c r="AD8" s="126" t="s">
        <v>1057</v>
      </c>
    </row>
    <row r="9" spans="2:30" x14ac:dyDescent="0.25">
      <c r="B9" t="s">
        <v>690</v>
      </c>
      <c r="C9">
        <v>17</v>
      </c>
      <c r="D9" t="s">
        <v>484</v>
      </c>
      <c r="E9">
        <v>2</v>
      </c>
      <c r="F9" t="s">
        <v>471</v>
      </c>
      <c r="G9">
        <v>1</v>
      </c>
      <c r="H9" t="s">
        <v>442</v>
      </c>
      <c r="I9">
        <v>27</v>
      </c>
      <c r="J9" t="s">
        <v>397</v>
      </c>
      <c r="K9">
        <v>2</v>
      </c>
      <c r="L9" t="s">
        <v>690</v>
      </c>
      <c r="M9">
        <v>26</v>
      </c>
      <c r="O9" t="s">
        <v>603</v>
      </c>
      <c r="P9">
        <v>1</v>
      </c>
      <c r="R9" s="118" t="s">
        <v>890</v>
      </c>
      <c r="S9" s="118">
        <v>2</v>
      </c>
      <c r="T9" s="118" t="s">
        <v>939</v>
      </c>
      <c r="U9" s="118" t="s">
        <v>945</v>
      </c>
      <c r="V9" s="119" t="s">
        <v>1048</v>
      </c>
      <c r="W9" s="121" t="s">
        <v>1047</v>
      </c>
      <c r="X9" s="10"/>
      <c r="Y9" s="10"/>
      <c r="Z9" t="s">
        <v>1126</v>
      </c>
      <c r="AA9">
        <v>1</v>
      </c>
      <c r="AB9" t="s">
        <v>1127</v>
      </c>
      <c r="AC9" t="s">
        <v>1159</v>
      </c>
      <c r="AD9" s="126" t="s">
        <v>1164</v>
      </c>
    </row>
    <row r="10" spans="2:30" x14ac:dyDescent="0.25">
      <c r="B10" t="s">
        <v>441</v>
      </c>
      <c r="C10">
        <v>1</v>
      </c>
      <c r="D10" t="s">
        <v>690</v>
      </c>
      <c r="E10">
        <v>12</v>
      </c>
      <c r="F10" t="s">
        <v>383</v>
      </c>
      <c r="G10">
        <v>1</v>
      </c>
      <c r="H10" t="s">
        <v>591</v>
      </c>
      <c r="I10">
        <v>2</v>
      </c>
      <c r="J10" t="s">
        <v>442</v>
      </c>
      <c r="K10">
        <v>26</v>
      </c>
      <c r="L10" t="s">
        <v>633</v>
      </c>
      <c r="M10">
        <v>5</v>
      </c>
      <c r="O10" t="s">
        <v>603</v>
      </c>
      <c r="P10">
        <v>2</v>
      </c>
      <c r="R10" s="118" t="s">
        <v>904</v>
      </c>
      <c r="S10" s="118">
        <v>105</v>
      </c>
      <c r="T10" s="118" t="s">
        <v>939</v>
      </c>
      <c r="U10" s="118" t="s">
        <v>947</v>
      </c>
      <c r="V10" s="119" t="s">
        <v>1049</v>
      </c>
      <c r="W10" s="121" t="s">
        <v>1094</v>
      </c>
      <c r="X10" s="10"/>
      <c r="Y10" s="10"/>
      <c r="AA10">
        <v>2</v>
      </c>
      <c r="AB10" t="s">
        <v>1127</v>
      </c>
      <c r="AC10" t="s">
        <v>1144</v>
      </c>
      <c r="AD10" s="126" t="s">
        <v>1134</v>
      </c>
    </row>
    <row r="11" spans="2:30" x14ac:dyDescent="0.25">
      <c r="B11" t="s">
        <v>395</v>
      </c>
      <c r="C11">
        <v>4</v>
      </c>
      <c r="D11" t="s">
        <v>397</v>
      </c>
      <c r="E11">
        <v>6</v>
      </c>
      <c r="F11" t="s">
        <v>451</v>
      </c>
      <c r="G11">
        <v>17</v>
      </c>
      <c r="H11" t="s">
        <v>636</v>
      </c>
      <c r="I11">
        <v>1</v>
      </c>
      <c r="J11" t="s">
        <v>445</v>
      </c>
      <c r="K11">
        <v>64</v>
      </c>
      <c r="L11" t="s">
        <v>321</v>
      </c>
      <c r="M11">
        <v>1</v>
      </c>
      <c r="O11" t="s">
        <v>306</v>
      </c>
      <c r="P11">
        <v>1</v>
      </c>
      <c r="R11" s="118" t="s">
        <v>921</v>
      </c>
      <c r="S11" s="118">
        <v>3</v>
      </c>
      <c r="T11" s="118" t="s">
        <v>939</v>
      </c>
      <c r="U11" s="118" t="s">
        <v>947</v>
      </c>
      <c r="V11" s="119" t="s">
        <v>1049</v>
      </c>
      <c r="W11" s="121" t="s">
        <v>1010</v>
      </c>
      <c r="X11" s="10"/>
      <c r="Y11" s="10"/>
      <c r="AA11">
        <v>3</v>
      </c>
      <c r="AB11" t="s">
        <v>1127</v>
      </c>
      <c r="AC11" t="s">
        <v>1157</v>
      </c>
      <c r="AD11" s="126" t="s">
        <v>1108</v>
      </c>
    </row>
    <row r="12" spans="2:30" x14ac:dyDescent="0.25">
      <c r="B12" t="s">
        <v>397</v>
      </c>
      <c r="C12">
        <v>4</v>
      </c>
      <c r="D12" t="s">
        <v>587</v>
      </c>
      <c r="E12">
        <v>2</v>
      </c>
      <c r="F12" t="s">
        <v>443</v>
      </c>
      <c r="G12">
        <v>3</v>
      </c>
      <c r="H12" t="s">
        <v>637</v>
      </c>
      <c r="I12">
        <v>1</v>
      </c>
      <c r="J12" t="s">
        <v>483</v>
      </c>
      <c r="K12">
        <v>1</v>
      </c>
      <c r="L12" t="s">
        <v>397</v>
      </c>
      <c r="M12">
        <v>6</v>
      </c>
      <c r="O12" t="s">
        <v>403</v>
      </c>
      <c r="P12">
        <v>1</v>
      </c>
      <c r="R12" s="118" t="s">
        <v>893</v>
      </c>
      <c r="S12" s="118">
        <v>1</v>
      </c>
      <c r="T12" s="118" t="s">
        <v>938</v>
      </c>
      <c r="U12" s="118" t="s">
        <v>951</v>
      </c>
      <c r="V12" s="119" t="s">
        <v>1051</v>
      </c>
      <c r="W12" s="120" t="s">
        <v>1050</v>
      </c>
      <c r="X12" s="10"/>
      <c r="Y12" s="10"/>
      <c r="Z12" t="s">
        <v>1128</v>
      </c>
      <c r="AA12">
        <v>1</v>
      </c>
      <c r="AB12" t="s">
        <v>1129</v>
      </c>
      <c r="AC12" t="s">
        <v>1142</v>
      </c>
      <c r="AD12" s="126" t="s">
        <v>1041</v>
      </c>
    </row>
    <row r="13" spans="2:30" x14ac:dyDescent="0.25">
      <c r="B13" t="s">
        <v>385</v>
      </c>
      <c r="C13">
        <v>5</v>
      </c>
      <c r="D13" t="s">
        <v>490</v>
      </c>
      <c r="E13">
        <v>1</v>
      </c>
      <c r="F13" t="s">
        <v>433</v>
      </c>
      <c r="G13">
        <v>1</v>
      </c>
      <c r="H13" t="s">
        <v>451</v>
      </c>
      <c r="I13">
        <v>1</v>
      </c>
      <c r="J13" t="s">
        <v>591</v>
      </c>
      <c r="K13">
        <v>5</v>
      </c>
      <c r="L13" t="s">
        <v>635</v>
      </c>
      <c r="M13">
        <v>1</v>
      </c>
      <c r="O13" t="s">
        <v>403</v>
      </c>
      <c r="P13">
        <v>2</v>
      </c>
      <c r="R13" s="118" t="s">
        <v>901</v>
      </c>
      <c r="S13" s="118">
        <v>2</v>
      </c>
      <c r="T13" s="118" t="s">
        <v>938</v>
      </c>
      <c r="U13" s="118" t="s">
        <v>953</v>
      </c>
      <c r="V13" s="123" t="s">
        <v>1092</v>
      </c>
      <c r="W13" s="120"/>
      <c r="X13" s="10"/>
      <c r="Y13" s="10"/>
      <c r="AA13">
        <v>2</v>
      </c>
      <c r="AB13" t="s">
        <v>1129</v>
      </c>
      <c r="AC13" t="s">
        <v>1161</v>
      </c>
      <c r="AD13" s="127" t="s">
        <v>1094</v>
      </c>
    </row>
    <row r="14" spans="2:30" x14ac:dyDescent="0.25">
      <c r="B14" t="s">
        <v>442</v>
      </c>
      <c r="C14">
        <v>5</v>
      </c>
      <c r="D14" t="s">
        <v>385</v>
      </c>
      <c r="E14">
        <v>1</v>
      </c>
      <c r="F14" t="s">
        <v>625</v>
      </c>
      <c r="G14">
        <v>1</v>
      </c>
      <c r="H14" t="s">
        <v>443</v>
      </c>
      <c r="I14">
        <v>3</v>
      </c>
      <c r="J14" t="s">
        <v>488</v>
      </c>
      <c r="K14">
        <v>2</v>
      </c>
      <c r="L14" t="s">
        <v>423</v>
      </c>
      <c r="M14">
        <v>1</v>
      </c>
      <c r="O14" t="s">
        <v>403</v>
      </c>
      <c r="P14">
        <v>1</v>
      </c>
      <c r="R14" s="118" t="s">
        <v>924</v>
      </c>
      <c r="S14" s="118">
        <v>4</v>
      </c>
      <c r="T14" s="118" t="s">
        <v>938</v>
      </c>
      <c r="U14" s="118" t="s">
        <v>952</v>
      </c>
      <c r="V14" s="119" t="s">
        <v>1093</v>
      </c>
      <c r="W14" s="120"/>
      <c r="X14" s="10"/>
      <c r="Y14" s="10"/>
      <c r="AA14">
        <v>3</v>
      </c>
      <c r="AB14" t="s">
        <v>1129</v>
      </c>
      <c r="AC14" t="s">
        <v>1142</v>
      </c>
      <c r="AD14" s="127" t="s">
        <v>1039</v>
      </c>
    </row>
    <row r="15" spans="2:30" x14ac:dyDescent="0.25">
      <c r="B15" t="s">
        <v>316</v>
      </c>
      <c r="C15">
        <v>1</v>
      </c>
      <c r="D15" t="s">
        <v>442</v>
      </c>
      <c r="E15">
        <v>3</v>
      </c>
      <c r="F15" t="s">
        <v>626</v>
      </c>
      <c r="G15">
        <v>2</v>
      </c>
      <c r="H15" t="s">
        <v>433</v>
      </c>
      <c r="I15">
        <v>1</v>
      </c>
      <c r="J15" t="s">
        <v>596</v>
      </c>
      <c r="K15">
        <v>2</v>
      </c>
      <c r="L15" t="s">
        <v>445</v>
      </c>
      <c r="M15">
        <v>25</v>
      </c>
      <c r="O15" t="s">
        <v>882</v>
      </c>
      <c r="P15">
        <v>2</v>
      </c>
      <c r="R15" s="118" t="s">
        <v>865</v>
      </c>
      <c r="S15" s="118">
        <v>2</v>
      </c>
      <c r="T15" s="118" t="s">
        <v>938</v>
      </c>
      <c r="U15" s="118" t="s">
        <v>950</v>
      </c>
      <c r="V15" s="119" t="s">
        <v>1038</v>
      </c>
      <c r="W15" s="120" t="s">
        <v>1095</v>
      </c>
      <c r="X15" s="10"/>
      <c r="Y15" s="10"/>
      <c r="AA15">
        <v>4</v>
      </c>
      <c r="AB15" t="s">
        <v>1130</v>
      </c>
      <c r="AC15" t="s">
        <v>1153</v>
      </c>
      <c r="AD15" s="126" t="s">
        <v>1019</v>
      </c>
    </row>
    <row r="16" spans="2:30" x14ac:dyDescent="0.25">
      <c r="B16" t="s">
        <v>432</v>
      </c>
      <c r="C16">
        <v>2</v>
      </c>
      <c r="D16" t="s">
        <v>591</v>
      </c>
      <c r="E16">
        <v>7</v>
      </c>
      <c r="F16" t="s">
        <v>396</v>
      </c>
      <c r="G16">
        <v>41</v>
      </c>
      <c r="H16" t="s">
        <v>405</v>
      </c>
      <c r="I16">
        <v>2</v>
      </c>
      <c r="J16" t="s">
        <v>451</v>
      </c>
      <c r="K16">
        <v>9</v>
      </c>
      <c r="L16" t="s">
        <v>442</v>
      </c>
      <c r="M16">
        <v>27</v>
      </c>
      <c r="O16" t="s">
        <v>457</v>
      </c>
      <c r="P16">
        <v>1</v>
      </c>
      <c r="R16" s="118" t="s">
        <v>870</v>
      </c>
      <c r="S16" s="118">
        <v>6</v>
      </c>
      <c r="T16" s="118" t="s">
        <v>938</v>
      </c>
      <c r="U16" s="118" t="s">
        <v>950</v>
      </c>
      <c r="V16" s="119" t="s">
        <v>1038</v>
      </c>
      <c r="W16" s="120" t="s">
        <v>1037</v>
      </c>
      <c r="X16" s="10"/>
      <c r="Y16" s="10"/>
      <c r="AA16">
        <v>5</v>
      </c>
      <c r="AB16" t="s">
        <v>1129</v>
      </c>
      <c r="AC16" t="s">
        <v>1142</v>
      </c>
      <c r="AD16" s="127" t="s">
        <v>1009</v>
      </c>
    </row>
    <row r="17" spans="2:30" x14ac:dyDescent="0.25">
      <c r="B17" t="s">
        <v>444</v>
      </c>
      <c r="C17">
        <v>3</v>
      </c>
      <c r="D17" t="s">
        <v>432</v>
      </c>
      <c r="E17">
        <v>1</v>
      </c>
      <c r="F17" t="s">
        <v>408</v>
      </c>
      <c r="G17">
        <v>7</v>
      </c>
      <c r="H17" t="s">
        <v>406</v>
      </c>
      <c r="I17">
        <v>4</v>
      </c>
      <c r="J17" t="s">
        <v>443</v>
      </c>
      <c r="K17">
        <v>59</v>
      </c>
      <c r="L17" t="s">
        <v>591</v>
      </c>
      <c r="M17">
        <v>4</v>
      </c>
      <c r="O17" t="s">
        <v>467</v>
      </c>
      <c r="P17">
        <v>1</v>
      </c>
      <c r="R17" s="118" t="s">
        <v>897</v>
      </c>
      <c r="S17" s="118">
        <v>1</v>
      </c>
      <c r="T17" s="118" t="s">
        <v>941</v>
      </c>
      <c r="U17" s="118"/>
      <c r="V17" s="119"/>
      <c r="W17" s="120"/>
      <c r="X17" s="10"/>
      <c r="Y17" s="10"/>
      <c r="Z17" t="s">
        <v>1131</v>
      </c>
      <c r="AA17">
        <v>1</v>
      </c>
      <c r="AB17" t="s">
        <v>1123</v>
      </c>
      <c r="AC17" t="s">
        <v>1149</v>
      </c>
      <c r="AD17" s="126" t="s">
        <v>1173</v>
      </c>
    </row>
    <row r="18" spans="2:30" x14ac:dyDescent="0.25">
      <c r="B18" t="s">
        <v>547</v>
      </c>
      <c r="C18">
        <v>1</v>
      </c>
      <c r="D18" t="s">
        <v>594</v>
      </c>
      <c r="E18">
        <v>1</v>
      </c>
      <c r="F18" t="s">
        <v>409</v>
      </c>
      <c r="G18">
        <v>11</v>
      </c>
      <c r="H18" t="s">
        <v>396</v>
      </c>
      <c r="I18">
        <v>214</v>
      </c>
      <c r="J18" t="s">
        <v>433</v>
      </c>
      <c r="K18">
        <v>1</v>
      </c>
      <c r="L18" t="s">
        <v>438</v>
      </c>
      <c r="M18">
        <v>1</v>
      </c>
      <c r="O18" t="s">
        <v>467</v>
      </c>
      <c r="P18">
        <v>1</v>
      </c>
      <c r="R18" s="118" t="s">
        <v>863</v>
      </c>
      <c r="S18" s="118">
        <v>1</v>
      </c>
      <c r="T18" s="118" t="s">
        <v>937</v>
      </c>
      <c r="U18" s="118" t="s">
        <v>954</v>
      </c>
      <c r="V18" s="119" t="s">
        <v>1064</v>
      </c>
      <c r="W18" s="120" t="s">
        <v>1063</v>
      </c>
      <c r="X18" s="10"/>
      <c r="Y18" s="10"/>
      <c r="AA18">
        <v>2</v>
      </c>
      <c r="AB18" t="s">
        <v>1123</v>
      </c>
      <c r="AC18" t="s">
        <v>1149</v>
      </c>
      <c r="AD18" s="126" t="s">
        <v>1075</v>
      </c>
    </row>
    <row r="19" spans="2:30" x14ac:dyDescent="0.25">
      <c r="B19" t="s">
        <v>420</v>
      </c>
      <c r="C19">
        <v>1</v>
      </c>
      <c r="D19" t="s">
        <v>398</v>
      </c>
      <c r="E19">
        <v>3</v>
      </c>
      <c r="F19" t="s">
        <v>693</v>
      </c>
      <c r="G19">
        <v>298</v>
      </c>
      <c r="H19" t="s">
        <v>408</v>
      </c>
      <c r="I19">
        <v>24</v>
      </c>
      <c r="J19" t="s">
        <v>603</v>
      </c>
      <c r="K19">
        <v>1</v>
      </c>
      <c r="L19" t="s">
        <v>432</v>
      </c>
      <c r="M19">
        <v>4</v>
      </c>
      <c r="O19" t="s">
        <v>422</v>
      </c>
      <c r="P19">
        <v>1</v>
      </c>
      <c r="R19" s="118" t="s">
        <v>876</v>
      </c>
      <c r="S19" s="118">
        <v>1</v>
      </c>
      <c r="T19" s="118" t="s">
        <v>937</v>
      </c>
      <c r="U19" s="118" t="s">
        <v>954</v>
      </c>
      <c r="V19" s="119" t="s">
        <v>1064</v>
      </c>
      <c r="W19" s="120"/>
      <c r="X19" s="10"/>
      <c r="Y19" s="10"/>
      <c r="AA19">
        <v>3</v>
      </c>
      <c r="AB19" t="s">
        <v>1123</v>
      </c>
      <c r="AC19" t="s">
        <v>1146</v>
      </c>
      <c r="AD19" s="132" t="s">
        <v>1135</v>
      </c>
    </row>
    <row r="20" spans="2:30" x14ac:dyDescent="0.25">
      <c r="B20" t="s">
        <v>549</v>
      </c>
      <c r="C20">
        <v>1</v>
      </c>
      <c r="D20" t="s">
        <v>596</v>
      </c>
      <c r="E20">
        <v>1</v>
      </c>
      <c r="F20" t="s">
        <v>480</v>
      </c>
      <c r="G20">
        <v>1</v>
      </c>
      <c r="H20" t="s">
        <v>409</v>
      </c>
      <c r="I20">
        <v>3</v>
      </c>
      <c r="J20" t="s">
        <v>406</v>
      </c>
      <c r="K20">
        <v>2</v>
      </c>
      <c r="L20" t="s">
        <v>390</v>
      </c>
      <c r="M20">
        <v>1</v>
      </c>
      <c r="O20" t="s">
        <v>422</v>
      </c>
      <c r="P20">
        <v>1</v>
      </c>
      <c r="R20" s="118" t="s">
        <v>885</v>
      </c>
      <c r="S20" s="118">
        <v>16</v>
      </c>
      <c r="T20" s="118" t="s">
        <v>937</v>
      </c>
      <c r="U20" s="118" t="s">
        <v>957</v>
      </c>
      <c r="V20" s="119" t="s">
        <v>1056</v>
      </c>
      <c r="W20" s="120" t="s">
        <v>1057</v>
      </c>
      <c r="X20" s="10"/>
      <c r="Y20" s="10"/>
      <c r="AA20">
        <v>4</v>
      </c>
      <c r="AB20" t="s">
        <v>1123</v>
      </c>
      <c r="AC20" t="s">
        <v>1147</v>
      </c>
      <c r="AD20" s="126" t="s">
        <v>1136</v>
      </c>
    </row>
    <row r="21" spans="2:30" x14ac:dyDescent="0.25">
      <c r="B21" t="s">
        <v>323</v>
      </c>
      <c r="C21">
        <v>2</v>
      </c>
      <c r="D21" t="s">
        <v>468</v>
      </c>
      <c r="E21">
        <v>1</v>
      </c>
      <c r="F21" t="s">
        <v>610</v>
      </c>
      <c r="G21">
        <v>1</v>
      </c>
      <c r="H21" t="s">
        <v>411</v>
      </c>
      <c r="I21">
        <v>1</v>
      </c>
      <c r="J21" t="s">
        <v>409</v>
      </c>
      <c r="K21">
        <v>3</v>
      </c>
      <c r="L21" t="s">
        <v>669</v>
      </c>
      <c r="M21">
        <v>1</v>
      </c>
      <c r="O21" t="s">
        <v>379</v>
      </c>
      <c r="P21">
        <v>1</v>
      </c>
      <c r="R21" s="118" t="s">
        <v>888</v>
      </c>
      <c r="S21" s="118">
        <v>1</v>
      </c>
      <c r="T21" s="118" t="s">
        <v>937</v>
      </c>
      <c r="U21" s="118" t="s">
        <v>955</v>
      </c>
      <c r="V21" s="119" t="s">
        <v>1066</v>
      </c>
      <c r="W21" s="120" t="s">
        <v>1104</v>
      </c>
      <c r="X21" s="10"/>
      <c r="Y21" s="10"/>
      <c r="AA21">
        <v>5</v>
      </c>
      <c r="AB21" t="s">
        <v>1123</v>
      </c>
      <c r="AC21" t="s">
        <v>1149</v>
      </c>
      <c r="AD21" s="126" t="s">
        <v>1076</v>
      </c>
    </row>
    <row r="22" spans="2:30" x14ac:dyDescent="0.25">
      <c r="B22" t="s">
        <v>451</v>
      </c>
      <c r="C22">
        <v>2</v>
      </c>
      <c r="D22" t="s">
        <v>451</v>
      </c>
      <c r="E22">
        <v>1</v>
      </c>
      <c r="F22" t="s">
        <v>353</v>
      </c>
      <c r="G22">
        <v>1</v>
      </c>
      <c r="H22" t="s">
        <v>693</v>
      </c>
      <c r="I22">
        <v>178</v>
      </c>
      <c r="J22" t="s">
        <v>396</v>
      </c>
      <c r="K22">
        <v>6</v>
      </c>
      <c r="L22" t="s">
        <v>383</v>
      </c>
      <c r="M22">
        <v>1</v>
      </c>
      <c r="O22" t="s">
        <v>379</v>
      </c>
      <c r="P22">
        <v>1</v>
      </c>
      <c r="R22" s="118" t="s">
        <v>867</v>
      </c>
      <c r="S22" s="118">
        <v>7</v>
      </c>
      <c r="T22" s="118" t="s">
        <v>937</v>
      </c>
      <c r="U22" s="118" t="s">
        <v>1058</v>
      </c>
      <c r="V22" s="119" t="s">
        <v>1061</v>
      </c>
      <c r="W22" s="120" t="s">
        <v>1065</v>
      </c>
      <c r="X22" s="10"/>
      <c r="Y22" s="10"/>
    </row>
    <row r="23" spans="2:30" x14ac:dyDescent="0.25">
      <c r="B23" t="s">
        <v>443</v>
      </c>
      <c r="C23">
        <v>3</v>
      </c>
      <c r="D23" t="s">
        <v>443</v>
      </c>
      <c r="E23">
        <v>32</v>
      </c>
      <c r="F23" t="s">
        <v>566</v>
      </c>
      <c r="G23">
        <v>2</v>
      </c>
      <c r="H23" t="s">
        <v>413</v>
      </c>
      <c r="I23">
        <v>3</v>
      </c>
      <c r="J23" t="s">
        <v>408</v>
      </c>
      <c r="K23">
        <v>7</v>
      </c>
      <c r="L23" t="s">
        <v>420</v>
      </c>
      <c r="M23">
        <v>1</v>
      </c>
      <c r="O23" t="s">
        <v>379</v>
      </c>
      <c r="P23">
        <v>1</v>
      </c>
      <c r="R23" s="118" t="s">
        <v>868</v>
      </c>
      <c r="S23" s="118">
        <v>2</v>
      </c>
      <c r="T23" s="118" t="s">
        <v>937</v>
      </c>
      <c r="U23" s="118" t="s">
        <v>956</v>
      </c>
      <c r="V23" s="119" t="s">
        <v>1061</v>
      </c>
      <c r="W23" s="120" t="s">
        <v>1060</v>
      </c>
      <c r="X23" s="10"/>
      <c r="Y23" s="10"/>
    </row>
    <row r="24" spans="2:30" x14ac:dyDescent="0.25">
      <c r="B24" t="s">
        <v>433</v>
      </c>
      <c r="C24">
        <v>2</v>
      </c>
      <c r="D24" t="s">
        <v>433</v>
      </c>
      <c r="E24">
        <v>5</v>
      </c>
      <c r="F24" t="s">
        <v>467</v>
      </c>
      <c r="G24">
        <v>1</v>
      </c>
      <c r="H24" t="s">
        <v>414</v>
      </c>
      <c r="I24">
        <v>3</v>
      </c>
      <c r="J24" t="s">
        <v>691</v>
      </c>
      <c r="K24">
        <v>44</v>
      </c>
      <c r="L24" t="s">
        <v>446</v>
      </c>
      <c r="M24">
        <v>2</v>
      </c>
      <c r="O24" t="s">
        <v>582</v>
      </c>
      <c r="P24">
        <v>3</v>
      </c>
      <c r="R24" s="118" t="s">
        <v>914</v>
      </c>
      <c r="S24" s="118">
        <v>19</v>
      </c>
      <c r="T24" s="118" t="s">
        <v>937</v>
      </c>
      <c r="U24" s="118" t="s">
        <v>955</v>
      </c>
      <c r="V24" s="119" t="s">
        <v>1061</v>
      </c>
      <c r="W24" s="120" t="s">
        <v>1062</v>
      </c>
      <c r="X24" s="10"/>
      <c r="Y24" s="10"/>
    </row>
    <row r="25" spans="2:30" x14ac:dyDescent="0.25">
      <c r="B25" t="s">
        <v>382</v>
      </c>
      <c r="C25">
        <v>2</v>
      </c>
      <c r="D25" t="s">
        <v>382</v>
      </c>
      <c r="E25">
        <v>2</v>
      </c>
      <c r="F25" t="s">
        <v>387</v>
      </c>
      <c r="G25">
        <v>1</v>
      </c>
      <c r="H25" t="s">
        <v>640</v>
      </c>
      <c r="I25">
        <v>1</v>
      </c>
      <c r="J25" t="s">
        <v>414</v>
      </c>
      <c r="K25">
        <v>1</v>
      </c>
      <c r="L25" t="s">
        <v>671</v>
      </c>
      <c r="M25">
        <v>1</v>
      </c>
      <c r="O25" t="s">
        <v>582</v>
      </c>
      <c r="P25">
        <v>1</v>
      </c>
      <c r="R25" s="118" t="s">
        <v>926</v>
      </c>
      <c r="S25" s="118">
        <v>3</v>
      </c>
      <c r="T25" s="118" t="s">
        <v>937</v>
      </c>
      <c r="U25" s="118" t="s">
        <v>955</v>
      </c>
      <c r="V25" s="119" t="s">
        <v>1061</v>
      </c>
      <c r="W25" s="124" t="s">
        <v>1059</v>
      </c>
      <c r="X25" s="10"/>
      <c r="Y25" s="10"/>
    </row>
    <row r="26" spans="2:30" x14ac:dyDescent="0.25">
      <c r="B26" t="s">
        <v>555</v>
      </c>
      <c r="C26">
        <v>1</v>
      </c>
      <c r="D26" t="s">
        <v>497</v>
      </c>
      <c r="E26">
        <v>1</v>
      </c>
      <c r="F26" t="s">
        <v>407</v>
      </c>
      <c r="G26">
        <v>1</v>
      </c>
      <c r="H26" t="s">
        <v>566</v>
      </c>
      <c r="I26">
        <v>3</v>
      </c>
      <c r="J26" t="s">
        <v>415</v>
      </c>
      <c r="K26">
        <v>1</v>
      </c>
      <c r="L26" t="s">
        <v>451</v>
      </c>
      <c r="M26">
        <v>8</v>
      </c>
      <c r="O26" t="s">
        <v>582</v>
      </c>
      <c r="P26">
        <v>4</v>
      </c>
      <c r="R26" s="118" t="s">
        <v>892</v>
      </c>
      <c r="S26" s="118">
        <v>3</v>
      </c>
      <c r="T26" s="118" t="s">
        <v>937</v>
      </c>
      <c r="U26" s="118" t="s">
        <v>958</v>
      </c>
      <c r="V26" s="119" t="s">
        <v>1067</v>
      </c>
      <c r="W26" s="120"/>
      <c r="X26" s="10"/>
      <c r="Y26" s="10"/>
    </row>
    <row r="27" spans="2:30" x14ac:dyDescent="0.25">
      <c r="B27" t="s">
        <v>403</v>
      </c>
      <c r="C27">
        <v>1</v>
      </c>
      <c r="D27" t="s">
        <v>601</v>
      </c>
      <c r="E27">
        <v>1</v>
      </c>
      <c r="H27" t="s">
        <v>462</v>
      </c>
      <c r="I27">
        <v>2</v>
      </c>
      <c r="J27" t="s">
        <v>416</v>
      </c>
      <c r="K27">
        <v>1</v>
      </c>
      <c r="L27" t="s">
        <v>443</v>
      </c>
      <c r="M27">
        <v>66</v>
      </c>
      <c r="O27" t="s">
        <v>583</v>
      </c>
      <c r="P27">
        <v>2</v>
      </c>
      <c r="R27" s="118" t="s">
        <v>894</v>
      </c>
      <c r="S27" s="118">
        <v>1</v>
      </c>
      <c r="T27" s="118" t="s">
        <v>937</v>
      </c>
      <c r="U27" s="118" t="s">
        <v>959</v>
      </c>
      <c r="V27" s="119"/>
      <c r="W27" s="120"/>
      <c r="X27" s="10"/>
      <c r="Y27" s="10"/>
    </row>
    <row r="28" spans="2:30" ht="17.25" x14ac:dyDescent="0.25">
      <c r="B28" t="s">
        <v>405</v>
      </c>
      <c r="C28">
        <v>1</v>
      </c>
      <c r="D28" t="s">
        <v>386</v>
      </c>
      <c r="E28">
        <v>4</v>
      </c>
      <c r="H28" t="s">
        <v>466</v>
      </c>
      <c r="I28">
        <v>1</v>
      </c>
      <c r="J28" t="s">
        <v>462</v>
      </c>
      <c r="K28">
        <v>1</v>
      </c>
      <c r="L28" t="s">
        <v>433</v>
      </c>
      <c r="M28">
        <v>9</v>
      </c>
      <c r="O28" t="s">
        <v>428</v>
      </c>
      <c r="P28">
        <v>5</v>
      </c>
      <c r="R28" s="118" t="s">
        <v>911</v>
      </c>
      <c r="S28" s="118">
        <v>2</v>
      </c>
      <c r="T28" s="118" t="s">
        <v>937</v>
      </c>
      <c r="U28" s="118" t="s">
        <v>960</v>
      </c>
      <c r="V28" s="119" t="s">
        <v>1113</v>
      </c>
      <c r="W28" s="125" t="s">
        <v>1112</v>
      </c>
      <c r="X28" s="10"/>
      <c r="Y28" s="10"/>
    </row>
    <row r="29" spans="2:30" ht="17.25" x14ac:dyDescent="0.25">
      <c r="B29" t="s">
        <v>559</v>
      </c>
      <c r="C29">
        <v>17</v>
      </c>
      <c r="D29" t="s">
        <v>387</v>
      </c>
      <c r="E29">
        <v>2</v>
      </c>
      <c r="H29" t="s">
        <v>447</v>
      </c>
      <c r="I29">
        <v>1</v>
      </c>
      <c r="J29" t="s">
        <v>499</v>
      </c>
      <c r="K29">
        <v>1</v>
      </c>
      <c r="L29" t="s">
        <v>382</v>
      </c>
      <c r="M29">
        <v>1</v>
      </c>
      <c r="O29" t="s">
        <v>428</v>
      </c>
      <c r="P29">
        <v>5</v>
      </c>
      <c r="R29" s="118" t="s">
        <v>465</v>
      </c>
      <c r="S29" s="118">
        <v>1</v>
      </c>
      <c r="T29" s="118" t="s">
        <v>937</v>
      </c>
      <c r="U29" s="118" t="s">
        <v>961</v>
      </c>
      <c r="V29" s="125" t="s">
        <v>1116</v>
      </c>
      <c r="W29" s="120"/>
      <c r="X29" s="10"/>
      <c r="Y29" s="10"/>
    </row>
    <row r="30" spans="2:30" x14ac:dyDescent="0.25">
      <c r="B30" t="s">
        <v>408</v>
      </c>
      <c r="C30">
        <v>3</v>
      </c>
      <c r="D30" t="s">
        <v>403</v>
      </c>
      <c r="E30">
        <v>2</v>
      </c>
      <c r="H30" t="s">
        <v>426</v>
      </c>
      <c r="I30">
        <v>1</v>
      </c>
      <c r="J30" t="s">
        <v>467</v>
      </c>
      <c r="K30">
        <v>1</v>
      </c>
      <c r="L30" t="s">
        <v>603</v>
      </c>
      <c r="M30">
        <v>2</v>
      </c>
      <c r="O30" t="s">
        <v>425</v>
      </c>
      <c r="P30">
        <v>3</v>
      </c>
      <c r="R30" s="118" t="s">
        <v>466</v>
      </c>
      <c r="S30" s="118">
        <v>4</v>
      </c>
      <c r="T30" s="118" t="s">
        <v>937</v>
      </c>
      <c r="U30" s="118" t="s">
        <v>962</v>
      </c>
      <c r="V30" s="119"/>
      <c r="W30" s="120"/>
      <c r="X30" s="10"/>
      <c r="Y30" s="10"/>
    </row>
    <row r="31" spans="2:30" x14ac:dyDescent="0.25">
      <c r="B31" t="s">
        <v>411</v>
      </c>
      <c r="C31">
        <v>2</v>
      </c>
      <c r="D31" t="s">
        <v>406</v>
      </c>
      <c r="E31">
        <v>2</v>
      </c>
      <c r="H31" t="s">
        <v>424</v>
      </c>
      <c r="I31">
        <v>4</v>
      </c>
      <c r="J31" t="s">
        <v>387</v>
      </c>
      <c r="K31">
        <v>3</v>
      </c>
      <c r="L31" t="s">
        <v>640</v>
      </c>
      <c r="M31">
        <v>1</v>
      </c>
      <c r="O31" t="s">
        <v>425</v>
      </c>
      <c r="P31">
        <v>1</v>
      </c>
      <c r="R31" s="118" t="s">
        <v>889</v>
      </c>
      <c r="S31" s="118">
        <v>2</v>
      </c>
      <c r="T31" s="118" t="s">
        <v>940</v>
      </c>
      <c r="U31" s="118" t="s">
        <v>963</v>
      </c>
      <c r="V31" s="119" t="s">
        <v>1036</v>
      </c>
      <c r="W31" s="120" t="s">
        <v>1035</v>
      </c>
      <c r="X31" s="10"/>
      <c r="Y31" s="10"/>
    </row>
    <row r="32" spans="2:30" ht="17.25" x14ac:dyDescent="0.25">
      <c r="B32" t="s">
        <v>691</v>
      </c>
      <c r="C32">
        <v>24</v>
      </c>
      <c r="D32" t="s">
        <v>396</v>
      </c>
      <c r="E32">
        <v>65</v>
      </c>
      <c r="H32" t="s">
        <v>697</v>
      </c>
      <c r="I32">
        <v>3</v>
      </c>
      <c r="J32" t="s">
        <v>382</v>
      </c>
      <c r="K32">
        <v>1</v>
      </c>
      <c r="L32" t="s">
        <v>403</v>
      </c>
      <c r="M32">
        <v>1</v>
      </c>
      <c r="O32" t="s">
        <v>633</v>
      </c>
      <c r="P32">
        <v>2</v>
      </c>
      <c r="R32" s="118" t="s">
        <v>864</v>
      </c>
      <c r="S32" s="118">
        <v>2</v>
      </c>
      <c r="T32" s="118" t="s">
        <v>936</v>
      </c>
      <c r="U32" s="118" t="s">
        <v>965</v>
      </c>
      <c r="V32" s="125" t="s">
        <v>1114</v>
      </c>
      <c r="W32" s="120"/>
      <c r="X32" s="10"/>
      <c r="Y32" s="10"/>
    </row>
    <row r="33" spans="2:25" x14ac:dyDescent="0.25">
      <c r="B33" t="s">
        <v>402</v>
      </c>
      <c r="C33">
        <v>1</v>
      </c>
      <c r="D33" t="s">
        <v>408</v>
      </c>
      <c r="E33">
        <v>8</v>
      </c>
      <c r="H33" t="s">
        <v>691</v>
      </c>
      <c r="I33">
        <v>128</v>
      </c>
      <c r="J33" t="s">
        <v>410</v>
      </c>
      <c r="K33">
        <v>1</v>
      </c>
      <c r="L33" t="s">
        <v>405</v>
      </c>
      <c r="M33">
        <v>1</v>
      </c>
      <c r="O33" t="s">
        <v>633</v>
      </c>
      <c r="P33">
        <v>2</v>
      </c>
      <c r="R33" s="118" t="s">
        <v>866</v>
      </c>
      <c r="S33" s="118">
        <v>4</v>
      </c>
      <c r="T33" s="118" t="s">
        <v>936</v>
      </c>
      <c r="U33" s="118" t="s">
        <v>966</v>
      </c>
      <c r="V33" s="119" t="s">
        <v>990</v>
      </c>
      <c r="W33" s="120"/>
      <c r="X33" s="10"/>
      <c r="Y33" s="10"/>
    </row>
    <row r="34" spans="2:25" x14ac:dyDescent="0.25">
      <c r="B34" t="s">
        <v>566</v>
      </c>
      <c r="C34">
        <v>3</v>
      </c>
      <c r="D34" t="s">
        <v>409</v>
      </c>
      <c r="E34">
        <v>7</v>
      </c>
      <c r="H34" t="s">
        <v>698</v>
      </c>
      <c r="I34">
        <v>3</v>
      </c>
      <c r="L34" t="s">
        <v>406</v>
      </c>
      <c r="M34">
        <v>1</v>
      </c>
      <c r="O34" t="s">
        <v>633</v>
      </c>
      <c r="P34">
        <v>5</v>
      </c>
      <c r="R34" s="118" t="s">
        <v>879</v>
      </c>
      <c r="S34" s="118">
        <v>8</v>
      </c>
      <c r="T34" s="118" t="s">
        <v>936</v>
      </c>
      <c r="U34" s="118" t="s">
        <v>996</v>
      </c>
      <c r="V34" s="119" t="s">
        <v>998</v>
      </c>
      <c r="W34" s="120"/>
      <c r="X34" s="10"/>
      <c r="Y34" s="10"/>
    </row>
    <row r="35" spans="2:25" x14ac:dyDescent="0.25">
      <c r="B35" t="s">
        <v>464</v>
      </c>
      <c r="C35">
        <v>1</v>
      </c>
      <c r="D35" t="s">
        <v>411</v>
      </c>
      <c r="E35">
        <v>1</v>
      </c>
      <c r="L35" t="s">
        <v>409</v>
      </c>
      <c r="M35">
        <v>3</v>
      </c>
      <c r="O35" t="s">
        <v>871</v>
      </c>
      <c r="P35">
        <v>4</v>
      </c>
      <c r="R35" s="118" t="s">
        <v>637</v>
      </c>
      <c r="S35" s="118">
        <v>4</v>
      </c>
      <c r="T35" s="118" t="s">
        <v>936</v>
      </c>
      <c r="U35" s="118" t="s">
        <v>973</v>
      </c>
      <c r="V35" s="119" t="s">
        <v>995</v>
      </c>
      <c r="W35" s="120"/>
      <c r="X35" s="10"/>
      <c r="Y35" s="10"/>
    </row>
    <row r="36" spans="2:25" ht="17.25" x14ac:dyDescent="0.25">
      <c r="B36" t="s">
        <v>434</v>
      </c>
      <c r="C36">
        <v>1</v>
      </c>
      <c r="D36" t="s">
        <v>691</v>
      </c>
      <c r="E36">
        <v>150</v>
      </c>
      <c r="L36" t="s">
        <v>396</v>
      </c>
      <c r="M36">
        <v>6</v>
      </c>
      <c r="O36" t="s">
        <v>697</v>
      </c>
      <c r="P36">
        <v>3</v>
      </c>
      <c r="R36" s="118" t="s">
        <v>883</v>
      </c>
      <c r="S36" s="118">
        <v>2</v>
      </c>
      <c r="T36" s="118" t="s">
        <v>936</v>
      </c>
      <c r="U36" s="118" t="s">
        <v>967</v>
      </c>
      <c r="V36" s="119" t="s">
        <v>994</v>
      </c>
      <c r="W36" s="125" t="s">
        <v>1117</v>
      </c>
      <c r="X36" s="10"/>
      <c r="Y36" s="10"/>
    </row>
    <row r="37" spans="2:25" x14ac:dyDescent="0.25">
      <c r="B37" t="s">
        <v>404</v>
      </c>
      <c r="C37">
        <v>1</v>
      </c>
      <c r="D37" t="s">
        <v>480</v>
      </c>
      <c r="E37">
        <v>1</v>
      </c>
      <c r="L37" t="s">
        <v>408</v>
      </c>
      <c r="M37">
        <v>8</v>
      </c>
      <c r="O37" t="s">
        <v>690</v>
      </c>
      <c r="P37">
        <v>17</v>
      </c>
      <c r="R37" s="118" t="s">
        <v>895</v>
      </c>
      <c r="S37" s="118">
        <v>7</v>
      </c>
      <c r="T37" s="118" t="s">
        <v>936</v>
      </c>
      <c r="U37" s="118" t="s">
        <v>968</v>
      </c>
      <c r="V37" s="119" t="s">
        <v>997</v>
      </c>
      <c r="W37" s="120"/>
      <c r="X37" s="10"/>
      <c r="Y37" s="10"/>
    </row>
    <row r="38" spans="2:25" x14ac:dyDescent="0.25">
      <c r="B38" t="s">
        <v>572</v>
      </c>
      <c r="C38">
        <v>1</v>
      </c>
      <c r="D38" t="s">
        <v>415</v>
      </c>
      <c r="E38">
        <v>1</v>
      </c>
      <c r="L38" t="s">
        <v>691</v>
      </c>
      <c r="M38">
        <v>350</v>
      </c>
      <c r="O38" t="s">
        <v>690</v>
      </c>
      <c r="P38">
        <v>12</v>
      </c>
      <c r="R38" s="118" t="s">
        <v>907</v>
      </c>
      <c r="S38" s="118">
        <v>1</v>
      </c>
      <c r="T38" s="118" t="s">
        <v>936</v>
      </c>
      <c r="U38" s="118" t="s">
        <v>969</v>
      </c>
      <c r="V38" s="119" t="s">
        <v>999</v>
      </c>
      <c r="W38" s="120"/>
      <c r="X38" s="10"/>
      <c r="Y38" s="10"/>
    </row>
    <row r="39" spans="2:25" x14ac:dyDescent="0.25">
      <c r="B39" t="s">
        <v>386</v>
      </c>
      <c r="C39">
        <v>4</v>
      </c>
      <c r="D39" t="s">
        <v>610</v>
      </c>
      <c r="E39">
        <v>2</v>
      </c>
      <c r="L39" t="s">
        <v>416</v>
      </c>
      <c r="M39">
        <v>1</v>
      </c>
      <c r="O39" t="s">
        <v>690</v>
      </c>
      <c r="P39">
        <v>14</v>
      </c>
      <c r="R39" s="118" t="s">
        <v>915</v>
      </c>
      <c r="S39" s="118">
        <v>2</v>
      </c>
      <c r="T39" s="118" t="s">
        <v>936</v>
      </c>
      <c r="U39" s="118" t="s">
        <v>970</v>
      </c>
      <c r="V39" s="119" t="s">
        <v>1002</v>
      </c>
      <c r="W39" s="120"/>
      <c r="X39" s="10"/>
      <c r="Y39" s="10"/>
    </row>
    <row r="40" spans="2:25" x14ac:dyDescent="0.25">
      <c r="B40" t="s">
        <v>407</v>
      </c>
      <c r="C40">
        <v>2</v>
      </c>
      <c r="D40" t="s">
        <v>417</v>
      </c>
      <c r="E40">
        <v>1</v>
      </c>
      <c r="L40" t="s">
        <v>417</v>
      </c>
      <c r="M40">
        <v>1</v>
      </c>
      <c r="O40" t="s">
        <v>690</v>
      </c>
      <c r="P40">
        <v>7</v>
      </c>
      <c r="R40" s="118" t="s">
        <v>382</v>
      </c>
      <c r="S40" s="118">
        <v>4</v>
      </c>
      <c r="T40" s="118" t="s">
        <v>936</v>
      </c>
      <c r="U40" s="118" t="s">
        <v>972</v>
      </c>
      <c r="V40" s="119" t="s">
        <v>1000</v>
      </c>
      <c r="W40" s="120" t="s">
        <v>1001</v>
      </c>
      <c r="X40" s="10"/>
      <c r="Y40" s="10"/>
    </row>
    <row r="41" spans="2:25" x14ac:dyDescent="0.25">
      <c r="B41" t="s">
        <v>577</v>
      </c>
      <c r="C41">
        <v>1</v>
      </c>
      <c r="D41" t="s">
        <v>693</v>
      </c>
      <c r="E41">
        <v>87</v>
      </c>
      <c r="L41" t="s">
        <v>672</v>
      </c>
      <c r="M41">
        <v>1</v>
      </c>
      <c r="O41" t="s">
        <v>854</v>
      </c>
      <c r="P41">
        <v>5</v>
      </c>
      <c r="R41" s="118" t="s">
        <v>910</v>
      </c>
      <c r="S41" s="118">
        <v>6</v>
      </c>
      <c r="T41" s="118" t="s">
        <v>936</v>
      </c>
      <c r="U41" s="118" t="s">
        <v>991</v>
      </c>
      <c r="V41" s="119" t="s">
        <v>992</v>
      </c>
      <c r="W41" s="120" t="s">
        <v>1108</v>
      </c>
      <c r="X41" s="10"/>
      <c r="Y41" s="10"/>
    </row>
    <row r="42" spans="2:25" x14ac:dyDescent="0.25">
      <c r="B42" t="s">
        <v>425</v>
      </c>
      <c r="C42">
        <v>3</v>
      </c>
      <c r="D42" t="s">
        <v>407</v>
      </c>
      <c r="E42">
        <v>1</v>
      </c>
      <c r="L42" t="s">
        <v>566</v>
      </c>
      <c r="M42">
        <v>8</v>
      </c>
      <c r="O42" t="s">
        <v>690</v>
      </c>
      <c r="P42">
        <v>26</v>
      </c>
      <c r="R42" s="118" t="s">
        <v>881</v>
      </c>
      <c r="S42" s="118">
        <v>1</v>
      </c>
      <c r="T42" s="118" t="s">
        <v>936</v>
      </c>
      <c r="U42" s="118" t="s">
        <v>964</v>
      </c>
      <c r="V42" s="119" t="s">
        <v>1055</v>
      </c>
      <c r="W42" s="120" t="s">
        <v>1054</v>
      </c>
      <c r="X42" s="10"/>
      <c r="Y42" s="10"/>
    </row>
    <row r="43" spans="2:25" x14ac:dyDescent="0.25">
      <c r="B43" t="s">
        <v>699</v>
      </c>
      <c r="C43">
        <v>17</v>
      </c>
      <c r="D43" t="s">
        <v>410</v>
      </c>
      <c r="E43">
        <v>1</v>
      </c>
      <c r="L43" t="s">
        <v>464</v>
      </c>
      <c r="M43">
        <v>1</v>
      </c>
      <c r="O43" t="s">
        <v>692</v>
      </c>
      <c r="P43">
        <v>5</v>
      </c>
      <c r="R43" s="118" t="s">
        <v>861</v>
      </c>
      <c r="S43" s="118">
        <v>1</v>
      </c>
      <c r="T43" s="118" t="s">
        <v>936</v>
      </c>
      <c r="U43" s="118" t="s">
        <v>964</v>
      </c>
      <c r="V43" s="119" t="s">
        <v>1053</v>
      </c>
      <c r="W43" s="120"/>
      <c r="X43" s="10"/>
      <c r="Y43" s="10"/>
    </row>
    <row r="44" spans="2:25" x14ac:dyDescent="0.25">
      <c r="B44" t="s">
        <v>700</v>
      </c>
      <c r="C44">
        <v>19</v>
      </c>
      <c r="D44" t="s">
        <v>445</v>
      </c>
      <c r="E44">
        <v>16</v>
      </c>
      <c r="L44" t="s">
        <v>465</v>
      </c>
      <c r="M44">
        <v>1</v>
      </c>
      <c r="O44" t="s">
        <v>622</v>
      </c>
      <c r="P44">
        <v>12</v>
      </c>
      <c r="R44" s="118" t="s">
        <v>922</v>
      </c>
      <c r="S44" s="118">
        <v>1</v>
      </c>
      <c r="T44" s="118" t="s">
        <v>936</v>
      </c>
      <c r="U44" s="118" t="s">
        <v>964</v>
      </c>
      <c r="V44" s="119" t="s">
        <v>1034</v>
      </c>
      <c r="W44" s="120" t="s">
        <v>1033</v>
      </c>
      <c r="X44" s="10"/>
      <c r="Y44" s="10"/>
    </row>
    <row r="45" spans="2:25" x14ac:dyDescent="0.25">
      <c r="B45" t="s">
        <v>695</v>
      </c>
      <c r="C45">
        <v>17</v>
      </c>
      <c r="L45" t="s">
        <v>434</v>
      </c>
      <c r="M45">
        <v>1</v>
      </c>
      <c r="O45" t="s">
        <v>622</v>
      </c>
      <c r="P45">
        <v>3</v>
      </c>
      <c r="R45" s="118" t="s">
        <v>555</v>
      </c>
      <c r="S45" s="118">
        <v>2</v>
      </c>
      <c r="T45" s="118" t="s">
        <v>936</v>
      </c>
      <c r="U45" s="118" t="s">
        <v>974</v>
      </c>
      <c r="V45" s="119" t="s">
        <v>1003</v>
      </c>
      <c r="W45" s="120"/>
      <c r="X45" s="10"/>
      <c r="Y45" s="10"/>
    </row>
    <row r="46" spans="2:25" x14ac:dyDescent="0.25">
      <c r="L46" t="s">
        <v>466</v>
      </c>
      <c r="M46">
        <v>3</v>
      </c>
      <c r="O46" t="s">
        <v>622</v>
      </c>
      <c r="P46">
        <v>1</v>
      </c>
      <c r="R46" s="118" t="s">
        <v>925</v>
      </c>
      <c r="S46" s="118">
        <v>1</v>
      </c>
      <c r="T46" s="118" t="s">
        <v>936</v>
      </c>
      <c r="U46" s="118" t="s">
        <v>971</v>
      </c>
      <c r="V46" s="119" t="s">
        <v>1004</v>
      </c>
      <c r="W46" s="120"/>
      <c r="X46" s="10"/>
      <c r="Y46" s="10"/>
    </row>
    <row r="47" spans="2:25" x14ac:dyDescent="0.25">
      <c r="L47" t="s">
        <v>455</v>
      </c>
      <c r="M47">
        <v>1</v>
      </c>
      <c r="O47" t="s">
        <v>441</v>
      </c>
      <c r="P47">
        <v>1</v>
      </c>
      <c r="R47" s="118" t="s">
        <v>383</v>
      </c>
      <c r="S47" s="118">
        <v>2</v>
      </c>
      <c r="T47" s="118" t="s">
        <v>936</v>
      </c>
      <c r="U47" s="118" t="s">
        <v>971</v>
      </c>
      <c r="V47" s="119" t="s">
        <v>1005</v>
      </c>
      <c r="W47" s="120"/>
      <c r="X47" s="10"/>
      <c r="Y47" s="10"/>
    </row>
    <row r="48" spans="2:25" x14ac:dyDescent="0.25">
      <c r="L48" t="s">
        <v>387</v>
      </c>
      <c r="M48">
        <v>1</v>
      </c>
      <c r="O48" t="s">
        <v>497</v>
      </c>
      <c r="P48">
        <v>1</v>
      </c>
      <c r="R48" s="118" t="s">
        <v>884</v>
      </c>
      <c r="S48" s="118">
        <v>2</v>
      </c>
      <c r="T48" s="118" t="s">
        <v>934</v>
      </c>
      <c r="U48" s="118" t="s">
        <v>977</v>
      </c>
      <c r="V48" s="119" t="s">
        <v>1083</v>
      </c>
      <c r="W48" s="120"/>
      <c r="X48" s="10"/>
      <c r="Y48" s="10"/>
    </row>
    <row r="49" spans="12:25" x14ac:dyDescent="0.25">
      <c r="L49" t="s">
        <v>555</v>
      </c>
      <c r="M49">
        <v>1</v>
      </c>
      <c r="O49" t="s">
        <v>855</v>
      </c>
      <c r="R49" s="118" t="s">
        <v>918</v>
      </c>
      <c r="S49" s="118">
        <v>8</v>
      </c>
      <c r="T49" s="118" t="s">
        <v>934</v>
      </c>
      <c r="U49" s="118" t="s">
        <v>977</v>
      </c>
      <c r="V49" s="119" t="s">
        <v>1030</v>
      </c>
      <c r="W49" s="121" t="s">
        <v>1029</v>
      </c>
      <c r="X49" s="10"/>
      <c r="Y49" s="10"/>
    </row>
    <row r="50" spans="12:25" x14ac:dyDescent="0.25">
      <c r="L50" t="s">
        <v>577</v>
      </c>
      <c r="M50">
        <v>1</v>
      </c>
      <c r="O50" t="s">
        <v>691</v>
      </c>
      <c r="P50">
        <v>24</v>
      </c>
      <c r="R50" s="118" t="s">
        <v>887</v>
      </c>
      <c r="S50" s="118">
        <v>1</v>
      </c>
      <c r="T50" s="118" t="s">
        <v>934</v>
      </c>
      <c r="U50" s="118" t="s">
        <v>977</v>
      </c>
      <c r="V50" s="119" t="s">
        <v>1032</v>
      </c>
      <c r="W50" s="120" t="s">
        <v>1031</v>
      </c>
      <c r="X50" s="10"/>
      <c r="Y50" s="10"/>
    </row>
    <row r="51" spans="12:25" x14ac:dyDescent="0.25">
      <c r="L51" t="s">
        <v>426</v>
      </c>
      <c r="M51">
        <v>1</v>
      </c>
      <c r="O51" t="s">
        <v>691</v>
      </c>
      <c r="P51">
        <v>150</v>
      </c>
      <c r="R51" s="118" t="s">
        <v>869</v>
      </c>
      <c r="S51" s="118">
        <v>10</v>
      </c>
      <c r="T51" s="118" t="s">
        <v>934</v>
      </c>
      <c r="U51" s="118" t="s">
        <v>976</v>
      </c>
      <c r="V51" s="119" t="s">
        <v>1026</v>
      </c>
      <c r="W51" s="121" t="s">
        <v>1025</v>
      </c>
      <c r="X51" s="10"/>
      <c r="Y51" s="10"/>
    </row>
    <row r="52" spans="12:25" x14ac:dyDescent="0.25">
      <c r="L52" t="s">
        <v>410</v>
      </c>
      <c r="M52">
        <v>1</v>
      </c>
      <c r="O52" t="s">
        <v>691</v>
      </c>
      <c r="P52">
        <v>60</v>
      </c>
      <c r="R52" s="118" t="s">
        <v>857</v>
      </c>
      <c r="S52" s="118">
        <v>3</v>
      </c>
      <c r="T52" s="118" t="s">
        <v>934</v>
      </c>
      <c r="U52" s="118" t="s">
        <v>976</v>
      </c>
      <c r="V52" s="119" t="s">
        <v>1028</v>
      </c>
      <c r="W52" s="121" t="s">
        <v>1027</v>
      </c>
      <c r="X52" s="10"/>
      <c r="Y52" s="10"/>
    </row>
    <row r="53" spans="12:25" x14ac:dyDescent="0.25">
      <c r="L53" t="s">
        <v>692</v>
      </c>
      <c r="M53">
        <v>5</v>
      </c>
      <c r="O53" t="s">
        <v>691</v>
      </c>
      <c r="P53">
        <v>128</v>
      </c>
      <c r="R53" s="118" t="s">
        <v>919</v>
      </c>
      <c r="S53" s="118">
        <v>2</v>
      </c>
      <c r="T53" s="118" t="s">
        <v>934</v>
      </c>
      <c r="U53" s="118" t="s">
        <v>979</v>
      </c>
      <c r="V53" s="119" t="s">
        <v>1024</v>
      </c>
      <c r="W53" s="120" t="s">
        <v>1081</v>
      </c>
      <c r="X53" s="10"/>
      <c r="Y53" s="10"/>
    </row>
    <row r="54" spans="12:25" x14ac:dyDescent="0.25">
      <c r="L54" t="s">
        <v>853</v>
      </c>
      <c r="M54">
        <v>38</v>
      </c>
      <c r="O54" t="s">
        <v>691</v>
      </c>
      <c r="P54">
        <v>44</v>
      </c>
      <c r="R54" s="118" t="s">
        <v>433</v>
      </c>
      <c r="S54" s="118">
        <v>19</v>
      </c>
      <c r="T54" s="118" t="s">
        <v>934</v>
      </c>
      <c r="U54" s="118" t="s">
        <v>979</v>
      </c>
      <c r="V54" s="119" t="s">
        <v>1023</v>
      </c>
      <c r="W54" s="120" t="s">
        <v>1096</v>
      </c>
      <c r="X54" s="10"/>
      <c r="Y54" s="10"/>
    </row>
    <row r="55" spans="12:25" x14ac:dyDescent="0.25">
      <c r="L55" t="s">
        <v>694</v>
      </c>
      <c r="M55">
        <v>2</v>
      </c>
      <c r="O55" t="s">
        <v>691</v>
      </c>
      <c r="P55">
        <v>350</v>
      </c>
      <c r="R55" s="118" t="s">
        <v>891</v>
      </c>
      <c r="S55" s="118">
        <v>1</v>
      </c>
      <c r="T55" s="118" t="s">
        <v>934</v>
      </c>
      <c r="U55" s="118" t="s">
        <v>978</v>
      </c>
      <c r="V55" s="119" t="s">
        <v>1052</v>
      </c>
      <c r="W55" s="120" t="s">
        <v>1097</v>
      </c>
      <c r="X55" s="10"/>
      <c r="Y55" s="10"/>
    </row>
    <row r="56" spans="12:25" x14ac:dyDescent="0.25">
      <c r="L56" t="s">
        <v>695</v>
      </c>
      <c r="M56">
        <v>18</v>
      </c>
      <c r="O56" t="s">
        <v>695</v>
      </c>
      <c r="P56">
        <v>17</v>
      </c>
      <c r="R56" s="118" t="s">
        <v>434</v>
      </c>
      <c r="S56" s="118">
        <v>2</v>
      </c>
      <c r="T56" s="118" t="s">
        <v>934</v>
      </c>
      <c r="U56" s="118" t="s">
        <v>978</v>
      </c>
      <c r="V56" s="119" t="s">
        <v>1082</v>
      </c>
      <c r="W56" s="120"/>
      <c r="X56" s="10"/>
      <c r="Y56" s="10"/>
    </row>
    <row r="57" spans="12:25" x14ac:dyDescent="0.25">
      <c r="L57" t="s">
        <v>696</v>
      </c>
      <c r="M57">
        <v>14</v>
      </c>
      <c r="O57" t="s">
        <v>695</v>
      </c>
      <c r="P57">
        <v>18</v>
      </c>
      <c r="R57" s="118" t="s">
        <v>625</v>
      </c>
      <c r="S57" s="118">
        <v>1</v>
      </c>
      <c r="T57" s="118" t="s">
        <v>943</v>
      </c>
      <c r="U57" s="118" t="s">
        <v>980</v>
      </c>
      <c r="V57" s="119"/>
      <c r="W57" s="120"/>
      <c r="X57" s="10"/>
      <c r="Y57" s="10"/>
    </row>
    <row r="58" spans="12:25" x14ac:dyDescent="0.25">
      <c r="O58" t="s">
        <v>696</v>
      </c>
      <c r="P58">
        <v>14</v>
      </c>
      <c r="R58" s="118" t="s">
        <v>860</v>
      </c>
      <c r="S58" s="118">
        <v>3</v>
      </c>
      <c r="T58" s="118" t="s">
        <v>935</v>
      </c>
      <c r="U58" s="118" t="s">
        <v>556</v>
      </c>
      <c r="V58" s="119"/>
      <c r="W58" s="120"/>
      <c r="X58" s="10"/>
      <c r="Y58" s="10"/>
    </row>
    <row r="59" spans="12:25" x14ac:dyDescent="0.25">
      <c r="O59" t="s">
        <v>386</v>
      </c>
      <c r="P59">
        <v>4</v>
      </c>
      <c r="R59" s="118" t="s">
        <v>858</v>
      </c>
      <c r="S59" s="118">
        <v>2</v>
      </c>
      <c r="T59" s="118" t="s">
        <v>935</v>
      </c>
      <c r="U59" s="118" t="s">
        <v>981</v>
      </c>
      <c r="V59" s="119" t="s">
        <v>1068</v>
      </c>
      <c r="W59" s="120" t="s">
        <v>1069</v>
      </c>
      <c r="X59" s="10"/>
      <c r="Y59" s="10"/>
    </row>
    <row r="60" spans="12:25" x14ac:dyDescent="0.25">
      <c r="O60" t="s">
        <v>386</v>
      </c>
      <c r="P60">
        <v>4</v>
      </c>
      <c r="R60" s="118" t="s">
        <v>859</v>
      </c>
      <c r="S60" s="118">
        <v>1</v>
      </c>
      <c r="T60" s="118" t="s">
        <v>935</v>
      </c>
      <c r="U60" s="118" t="s">
        <v>981</v>
      </c>
      <c r="V60" s="119" t="s">
        <v>989</v>
      </c>
      <c r="W60" s="120" t="s">
        <v>1070</v>
      </c>
      <c r="X60" s="10"/>
      <c r="Y60" s="10"/>
    </row>
    <row r="61" spans="12:25" x14ac:dyDescent="0.25">
      <c r="O61" t="s">
        <v>404</v>
      </c>
      <c r="P61">
        <v>1</v>
      </c>
      <c r="R61" s="118" t="s">
        <v>862</v>
      </c>
      <c r="S61" s="118">
        <v>6</v>
      </c>
      <c r="T61" s="118" t="s">
        <v>935</v>
      </c>
      <c r="U61" s="118" t="s">
        <v>403</v>
      </c>
      <c r="V61" s="123" t="s">
        <v>1102</v>
      </c>
      <c r="W61" s="120"/>
      <c r="X61" s="10"/>
      <c r="Y61" s="10"/>
    </row>
    <row r="62" spans="12:25" x14ac:dyDescent="0.25">
      <c r="O62" t="s">
        <v>321</v>
      </c>
      <c r="P62">
        <v>1</v>
      </c>
      <c r="R62" s="118" t="s">
        <v>880</v>
      </c>
      <c r="S62" s="118">
        <v>1</v>
      </c>
      <c r="T62" s="118" t="s">
        <v>935</v>
      </c>
      <c r="U62" s="118" t="s">
        <v>404</v>
      </c>
      <c r="V62" s="119" t="s">
        <v>1098</v>
      </c>
      <c r="W62" s="120"/>
      <c r="X62" s="10"/>
      <c r="Y62" s="10"/>
    </row>
    <row r="63" spans="12:25" x14ac:dyDescent="0.25">
      <c r="O63" t="s">
        <v>468</v>
      </c>
      <c r="P63">
        <v>1</v>
      </c>
      <c r="R63" s="118" t="s">
        <v>353</v>
      </c>
      <c r="S63" s="118">
        <v>35</v>
      </c>
      <c r="T63" s="118" t="s">
        <v>935</v>
      </c>
      <c r="U63" s="118" t="s">
        <v>985</v>
      </c>
      <c r="V63" s="119" t="s">
        <v>993</v>
      </c>
      <c r="W63" s="120"/>
      <c r="X63" s="10"/>
      <c r="Y63" s="10"/>
    </row>
    <row r="64" spans="12:25" x14ac:dyDescent="0.25">
      <c r="O64" t="s">
        <v>380</v>
      </c>
      <c r="P64">
        <v>1</v>
      </c>
      <c r="R64" s="118" t="s">
        <v>886</v>
      </c>
      <c r="S64" s="118">
        <v>11</v>
      </c>
      <c r="T64" s="118" t="s">
        <v>935</v>
      </c>
      <c r="U64" s="118" t="s">
        <v>393</v>
      </c>
      <c r="V64" s="119" t="s">
        <v>1088</v>
      </c>
      <c r="W64" s="120"/>
      <c r="X64" s="10"/>
      <c r="Y64" s="10"/>
    </row>
    <row r="65" spans="15:25" x14ac:dyDescent="0.25">
      <c r="O65" t="s">
        <v>577</v>
      </c>
      <c r="P65">
        <v>1</v>
      </c>
      <c r="R65" s="118" t="s">
        <v>896</v>
      </c>
      <c r="S65" s="118">
        <v>4</v>
      </c>
      <c r="T65" s="118" t="s">
        <v>935</v>
      </c>
      <c r="U65" s="118" t="s">
        <v>405</v>
      </c>
      <c r="V65" s="119" t="s">
        <v>1086</v>
      </c>
      <c r="W65" s="120"/>
      <c r="X65" s="10"/>
      <c r="Y65" s="10"/>
    </row>
    <row r="66" spans="15:25" x14ac:dyDescent="0.25">
      <c r="O66" t="s">
        <v>577</v>
      </c>
      <c r="P66">
        <v>1</v>
      </c>
      <c r="R66" s="118" t="s">
        <v>899</v>
      </c>
      <c r="S66" s="118">
        <v>9</v>
      </c>
      <c r="T66" s="118" t="s">
        <v>935</v>
      </c>
      <c r="U66" s="118" t="s">
        <v>406</v>
      </c>
      <c r="V66" s="119" t="s">
        <v>1101</v>
      </c>
      <c r="W66" s="120"/>
      <c r="X66" s="10"/>
      <c r="Y66" s="10"/>
    </row>
    <row r="67" spans="15:25" x14ac:dyDescent="0.25">
      <c r="O67" t="s">
        <v>566</v>
      </c>
      <c r="P67">
        <v>3</v>
      </c>
      <c r="R67" s="118" t="s">
        <v>902</v>
      </c>
      <c r="S67" s="118">
        <v>4</v>
      </c>
      <c r="T67" s="118" t="s">
        <v>935</v>
      </c>
      <c r="U67" s="118" t="s">
        <v>407</v>
      </c>
      <c r="V67" s="119"/>
      <c r="W67" s="120"/>
      <c r="X67" s="10"/>
      <c r="Y67" s="10"/>
    </row>
    <row r="68" spans="15:25" x14ac:dyDescent="0.25">
      <c r="O68" t="s">
        <v>566</v>
      </c>
      <c r="P68">
        <v>2</v>
      </c>
      <c r="R68" s="118" t="s">
        <v>903</v>
      </c>
      <c r="S68" s="118">
        <v>2</v>
      </c>
      <c r="T68" s="118" t="s">
        <v>935</v>
      </c>
      <c r="U68" s="118" t="s">
        <v>480</v>
      </c>
      <c r="V68" s="119"/>
      <c r="W68" s="120"/>
      <c r="X68" s="10"/>
      <c r="Y68" s="10"/>
    </row>
    <row r="69" spans="15:25" x14ac:dyDescent="0.25">
      <c r="O69" t="s">
        <v>566</v>
      </c>
      <c r="P69">
        <v>3</v>
      </c>
      <c r="R69" s="118" t="s">
        <v>905</v>
      </c>
      <c r="S69" s="118">
        <v>2</v>
      </c>
      <c r="T69" s="118" t="s">
        <v>935</v>
      </c>
      <c r="U69" s="118" t="s">
        <v>529</v>
      </c>
      <c r="V69" s="119" t="s">
        <v>1085</v>
      </c>
      <c r="W69" s="120"/>
      <c r="X69" s="10"/>
      <c r="Y69" s="10"/>
    </row>
    <row r="70" spans="15:25" x14ac:dyDescent="0.25">
      <c r="O70" t="s">
        <v>566</v>
      </c>
      <c r="P70">
        <v>8</v>
      </c>
      <c r="R70" s="118" t="s">
        <v>913</v>
      </c>
      <c r="S70" s="118">
        <v>44</v>
      </c>
      <c r="T70" s="118" t="s">
        <v>935</v>
      </c>
      <c r="U70" s="118" t="s">
        <v>559</v>
      </c>
      <c r="V70" s="119" t="s">
        <v>1087</v>
      </c>
      <c r="W70" s="120"/>
      <c r="X70" s="10"/>
      <c r="Y70" s="10"/>
    </row>
    <row r="71" spans="15:25" x14ac:dyDescent="0.25">
      <c r="O71" t="s">
        <v>393</v>
      </c>
      <c r="P71">
        <v>1</v>
      </c>
      <c r="R71" s="118" t="s">
        <v>872</v>
      </c>
      <c r="S71" s="118">
        <v>13</v>
      </c>
      <c r="T71" s="118" t="s">
        <v>935</v>
      </c>
      <c r="U71" s="118" t="s">
        <v>982</v>
      </c>
      <c r="V71" s="119" t="s">
        <v>1011</v>
      </c>
      <c r="W71" s="120"/>
      <c r="X71" s="10"/>
      <c r="Y71" s="10"/>
    </row>
    <row r="72" spans="15:25" x14ac:dyDescent="0.25">
      <c r="O72" t="s">
        <v>393</v>
      </c>
      <c r="P72">
        <v>3</v>
      </c>
      <c r="R72" s="118" t="s">
        <v>873</v>
      </c>
      <c r="S72" s="118">
        <v>3</v>
      </c>
      <c r="T72" s="118" t="s">
        <v>935</v>
      </c>
      <c r="U72" s="118" t="s">
        <v>982</v>
      </c>
      <c r="V72" s="119" t="s">
        <v>1011</v>
      </c>
      <c r="W72" s="120" t="s">
        <v>1012</v>
      </c>
      <c r="X72" s="10"/>
      <c r="Y72" s="10"/>
    </row>
    <row r="73" spans="15:25" ht="17.25" x14ac:dyDescent="0.25">
      <c r="O73" t="s">
        <v>393</v>
      </c>
      <c r="P73">
        <v>4</v>
      </c>
      <c r="R73" s="118" t="s">
        <v>909</v>
      </c>
      <c r="S73" s="118">
        <v>332</v>
      </c>
      <c r="T73" s="118" t="s">
        <v>935</v>
      </c>
      <c r="U73" s="118" t="s">
        <v>396</v>
      </c>
      <c r="V73" s="125" t="s">
        <v>1115</v>
      </c>
      <c r="W73" s="120"/>
      <c r="X73" s="10"/>
      <c r="Y73" s="10"/>
    </row>
    <row r="74" spans="15:25" x14ac:dyDescent="0.25">
      <c r="O74" t="s">
        <v>393</v>
      </c>
      <c r="P74">
        <v>1</v>
      </c>
      <c r="R74" s="118" t="s">
        <v>912</v>
      </c>
      <c r="S74" s="118">
        <v>57</v>
      </c>
      <c r="T74" s="118" t="s">
        <v>935</v>
      </c>
      <c r="U74" s="118" t="s">
        <v>408</v>
      </c>
      <c r="V74" s="119"/>
      <c r="W74" s="120"/>
      <c r="X74" s="10"/>
      <c r="Y74" s="10"/>
    </row>
    <row r="75" spans="15:25" x14ac:dyDescent="0.25">
      <c r="O75" t="s">
        <v>393</v>
      </c>
      <c r="P75">
        <v>2</v>
      </c>
      <c r="R75" s="118" t="s">
        <v>920</v>
      </c>
      <c r="S75" s="118">
        <v>4</v>
      </c>
      <c r="T75" s="118" t="s">
        <v>935</v>
      </c>
      <c r="U75" s="118" t="s">
        <v>411</v>
      </c>
      <c r="V75" s="123" t="s">
        <v>1100</v>
      </c>
      <c r="W75" s="120"/>
      <c r="X75" s="10"/>
      <c r="Y75" s="10"/>
    </row>
    <row r="76" spans="15:25" x14ac:dyDescent="0.25">
      <c r="O76" t="s">
        <v>594</v>
      </c>
      <c r="P76">
        <v>1</v>
      </c>
      <c r="R76" s="118" t="s">
        <v>1107</v>
      </c>
      <c r="S76" s="118">
        <v>5</v>
      </c>
      <c r="T76" s="118" t="s">
        <v>935</v>
      </c>
      <c r="U76" s="118" t="s">
        <v>984</v>
      </c>
      <c r="V76" s="119" t="s">
        <v>1084</v>
      </c>
      <c r="W76" s="120"/>
      <c r="X76" s="10"/>
      <c r="Y76" s="10"/>
    </row>
    <row r="77" spans="15:25" x14ac:dyDescent="0.25">
      <c r="O77" t="s">
        <v>397</v>
      </c>
      <c r="P77">
        <v>1</v>
      </c>
      <c r="R77" s="118" t="s">
        <v>877</v>
      </c>
      <c r="S77" s="118">
        <v>35</v>
      </c>
      <c r="T77" s="118" t="s">
        <v>935</v>
      </c>
      <c r="U77" s="118" t="s">
        <v>984</v>
      </c>
      <c r="V77" s="119" t="s">
        <v>1071</v>
      </c>
      <c r="W77" s="120" t="s">
        <v>1072</v>
      </c>
      <c r="X77" s="10"/>
      <c r="Y77" s="10"/>
    </row>
    <row r="78" spans="15:25" x14ac:dyDescent="0.25">
      <c r="O78" t="s">
        <v>397</v>
      </c>
      <c r="P78">
        <v>4</v>
      </c>
      <c r="R78" s="118" t="s">
        <v>878</v>
      </c>
      <c r="S78" s="118">
        <v>14</v>
      </c>
      <c r="T78" s="118" t="s">
        <v>935</v>
      </c>
      <c r="U78" s="118" t="s">
        <v>984</v>
      </c>
      <c r="V78" s="119" t="s">
        <v>1071</v>
      </c>
      <c r="W78" s="120" t="s">
        <v>1073</v>
      </c>
      <c r="X78" s="10"/>
      <c r="Y78" s="10"/>
    </row>
    <row r="79" spans="15:25" x14ac:dyDescent="0.25">
      <c r="O79" t="s">
        <v>397</v>
      </c>
      <c r="P79">
        <v>6</v>
      </c>
      <c r="R79" s="118" t="s">
        <v>1078</v>
      </c>
      <c r="S79" s="118">
        <v>563</v>
      </c>
      <c r="T79" s="118" t="s">
        <v>935</v>
      </c>
      <c r="U79" s="118" t="s">
        <v>984</v>
      </c>
      <c r="V79" s="119" t="s">
        <v>1074</v>
      </c>
      <c r="W79" s="120" t="s">
        <v>1075</v>
      </c>
      <c r="X79" s="10"/>
      <c r="Y79" s="10"/>
    </row>
    <row r="80" spans="15:25" x14ac:dyDescent="0.25">
      <c r="O80" t="s">
        <v>397</v>
      </c>
      <c r="P80">
        <v>16</v>
      </c>
      <c r="R80" s="118" t="s">
        <v>1079</v>
      </c>
      <c r="S80" s="118">
        <v>55</v>
      </c>
      <c r="T80" s="118" t="s">
        <v>935</v>
      </c>
      <c r="U80" s="118" t="s">
        <v>984</v>
      </c>
      <c r="V80" s="119" t="s">
        <v>1074</v>
      </c>
      <c r="W80" s="120" t="s">
        <v>1076</v>
      </c>
      <c r="X80" s="10"/>
      <c r="Y80" s="10"/>
    </row>
    <row r="81" spans="15:25" x14ac:dyDescent="0.25">
      <c r="O81" t="s">
        <v>397</v>
      </c>
      <c r="P81">
        <v>2</v>
      </c>
      <c r="R81" s="118" t="s">
        <v>700</v>
      </c>
      <c r="S81" s="118">
        <v>19</v>
      </c>
      <c r="T81" s="118" t="s">
        <v>935</v>
      </c>
      <c r="U81" s="118" t="s">
        <v>984</v>
      </c>
      <c r="V81" s="119" t="s">
        <v>1074</v>
      </c>
      <c r="W81" s="120" t="s">
        <v>1077</v>
      </c>
      <c r="X81" s="10"/>
      <c r="Y81" s="10"/>
    </row>
    <row r="82" spans="15:25" x14ac:dyDescent="0.25">
      <c r="O82" t="s">
        <v>397</v>
      </c>
      <c r="P82">
        <v>6</v>
      </c>
      <c r="R82" s="118" t="s">
        <v>691</v>
      </c>
      <c r="S82" s="118">
        <v>756</v>
      </c>
      <c r="T82" s="118" t="s">
        <v>935</v>
      </c>
      <c r="U82" s="118" t="s">
        <v>984</v>
      </c>
      <c r="V82" s="119" t="s">
        <v>1080</v>
      </c>
      <c r="W82" s="120"/>
      <c r="X82" s="10"/>
      <c r="Y82" s="10"/>
    </row>
    <row r="83" spans="15:25" x14ac:dyDescent="0.25">
      <c r="O83" t="s">
        <v>601</v>
      </c>
      <c r="P83">
        <v>1</v>
      </c>
      <c r="R83" s="118" t="s">
        <v>669</v>
      </c>
      <c r="S83" s="118">
        <v>4</v>
      </c>
      <c r="T83" s="118" t="s">
        <v>935</v>
      </c>
      <c r="U83" s="118" t="s">
        <v>669</v>
      </c>
      <c r="V83" s="119" t="s">
        <v>1022</v>
      </c>
      <c r="W83" s="120" t="s">
        <v>1021</v>
      </c>
      <c r="X83" s="10"/>
      <c r="Y83" s="10"/>
    </row>
    <row r="84" spans="15:25" x14ac:dyDescent="0.25">
      <c r="O84" t="s">
        <v>635</v>
      </c>
      <c r="P84">
        <v>1</v>
      </c>
      <c r="R84" s="118" t="s">
        <v>413</v>
      </c>
      <c r="S84" s="118">
        <v>3</v>
      </c>
      <c r="T84" s="118" t="s">
        <v>935</v>
      </c>
      <c r="U84" s="118" t="s">
        <v>413</v>
      </c>
      <c r="V84" s="119" t="s">
        <v>1099</v>
      </c>
      <c r="W84" s="120"/>
      <c r="X84" s="10"/>
      <c r="Y84" s="10"/>
    </row>
    <row r="85" spans="15:25" x14ac:dyDescent="0.25">
      <c r="O85" t="s">
        <v>635</v>
      </c>
      <c r="P85">
        <v>1</v>
      </c>
      <c r="R85" s="118" t="s">
        <v>414</v>
      </c>
      <c r="S85" s="118">
        <v>4</v>
      </c>
      <c r="T85" s="118" t="s">
        <v>935</v>
      </c>
      <c r="U85" s="118" t="s">
        <v>414</v>
      </c>
      <c r="V85" s="119"/>
      <c r="W85" s="120"/>
      <c r="X85" s="10"/>
      <c r="Y85" s="10"/>
    </row>
    <row r="86" spans="15:25" x14ac:dyDescent="0.25">
      <c r="O86" t="s">
        <v>587</v>
      </c>
      <c r="P86">
        <v>2</v>
      </c>
      <c r="R86" s="118" t="s">
        <v>415</v>
      </c>
      <c r="S86" s="118">
        <v>2</v>
      </c>
      <c r="T86" s="118" t="s">
        <v>935</v>
      </c>
      <c r="U86" s="118" t="s">
        <v>415</v>
      </c>
      <c r="V86" s="119"/>
      <c r="W86" s="120"/>
      <c r="X86" s="10"/>
      <c r="Y86" s="10"/>
    </row>
    <row r="87" spans="15:25" x14ac:dyDescent="0.25">
      <c r="O87" t="s">
        <v>490</v>
      </c>
      <c r="P87">
        <v>1</v>
      </c>
      <c r="R87" s="118" t="s">
        <v>923</v>
      </c>
      <c r="S87" s="118">
        <v>3</v>
      </c>
      <c r="T87" s="118" t="s">
        <v>935</v>
      </c>
      <c r="U87" s="118" t="s">
        <v>481</v>
      </c>
      <c r="V87" s="119" t="s">
        <v>1103</v>
      </c>
      <c r="W87" s="120"/>
      <c r="X87" s="10"/>
      <c r="Y87" s="10"/>
    </row>
    <row r="88" spans="15:25" x14ac:dyDescent="0.25">
      <c r="O88" t="s">
        <v>462</v>
      </c>
      <c r="P88">
        <v>2</v>
      </c>
      <c r="R88" s="118" t="s">
        <v>927</v>
      </c>
      <c r="S88" s="118">
        <v>2</v>
      </c>
      <c r="T88" s="118" t="s">
        <v>935</v>
      </c>
      <c r="U88" s="118" t="s">
        <v>416</v>
      </c>
      <c r="V88" s="119"/>
      <c r="W88" s="120"/>
      <c r="X88" s="10"/>
      <c r="Y88" s="10"/>
    </row>
    <row r="89" spans="15:25" x14ac:dyDescent="0.25">
      <c r="O89" t="s">
        <v>462</v>
      </c>
      <c r="P89">
        <v>1</v>
      </c>
      <c r="R89" s="118" t="s">
        <v>417</v>
      </c>
      <c r="S89" s="118">
        <v>2</v>
      </c>
      <c r="T89" s="118" t="s">
        <v>935</v>
      </c>
      <c r="U89" s="118" t="s">
        <v>417</v>
      </c>
      <c r="V89" s="119"/>
      <c r="W89" s="120"/>
      <c r="X89" s="10"/>
      <c r="Y89" s="10"/>
    </row>
    <row r="90" spans="15:25" x14ac:dyDescent="0.25">
      <c r="O90" t="s">
        <v>423</v>
      </c>
      <c r="P90">
        <v>1</v>
      </c>
      <c r="R90" s="118" t="s">
        <v>690</v>
      </c>
      <c r="S90" s="118">
        <v>81</v>
      </c>
      <c r="T90" s="118" t="s">
        <v>935</v>
      </c>
      <c r="U90" s="118" t="s">
        <v>983</v>
      </c>
      <c r="V90" s="119" t="s">
        <v>1089</v>
      </c>
      <c r="W90" s="120" t="s">
        <v>1090</v>
      </c>
      <c r="X90" s="10"/>
      <c r="Y90" s="10"/>
    </row>
    <row r="91" spans="15:25" x14ac:dyDescent="0.25">
      <c r="O91" t="s">
        <v>499</v>
      </c>
      <c r="P91">
        <v>1</v>
      </c>
      <c r="R91" s="118" t="s">
        <v>874</v>
      </c>
      <c r="S91" s="118">
        <v>5</v>
      </c>
      <c r="T91" s="118" t="s">
        <v>935</v>
      </c>
      <c r="U91" s="118" t="s">
        <v>983</v>
      </c>
      <c r="V91" s="119" t="s">
        <v>1089</v>
      </c>
      <c r="W91" s="120" t="s">
        <v>1091</v>
      </c>
      <c r="X91" s="10"/>
      <c r="Y91" s="10"/>
    </row>
    <row r="92" spans="15:25" x14ac:dyDescent="0.25">
      <c r="O92" t="s">
        <v>387</v>
      </c>
      <c r="P92">
        <v>2</v>
      </c>
      <c r="R92" s="118" t="s">
        <v>410</v>
      </c>
      <c r="S92" s="118">
        <v>3</v>
      </c>
      <c r="T92" s="118" t="s">
        <v>935</v>
      </c>
      <c r="U92" s="118" t="s">
        <v>975</v>
      </c>
      <c r="V92" s="119"/>
      <c r="W92" s="120"/>
      <c r="X92" s="10"/>
      <c r="Y92" s="10"/>
    </row>
    <row r="93" spans="15:25" x14ac:dyDescent="0.25">
      <c r="O93" t="s">
        <v>387</v>
      </c>
      <c r="P93">
        <v>1</v>
      </c>
      <c r="R93" s="118" t="s">
        <v>402</v>
      </c>
      <c r="S93" s="118">
        <v>1</v>
      </c>
      <c r="T93" s="118" t="s">
        <v>935</v>
      </c>
      <c r="U93" s="118" t="s">
        <v>402</v>
      </c>
      <c r="V93" s="119"/>
      <c r="W93" s="120"/>
      <c r="X93" s="10"/>
      <c r="Y93" s="10"/>
    </row>
    <row r="94" spans="15:25" x14ac:dyDescent="0.25">
      <c r="O94" t="s">
        <v>387</v>
      </c>
      <c r="P94">
        <v>3</v>
      </c>
      <c r="R94" s="118" t="s">
        <v>451</v>
      </c>
      <c r="S94" s="118">
        <v>38</v>
      </c>
      <c r="T94" s="118" t="s">
        <v>942</v>
      </c>
      <c r="U94" s="118" t="s">
        <v>986</v>
      </c>
      <c r="V94" s="119" t="s">
        <v>1020</v>
      </c>
      <c r="W94" s="120" t="s">
        <v>1019</v>
      </c>
      <c r="X94" s="10"/>
      <c r="Y94" s="10"/>
    </row>
    <row r="95" spans="15:25" x14ac:dyDescent="0.25">
      <c r="O95" t="s">
        <v>387</v>
      </c>
      <c r="P95">
        <v>1</v>
      </c>
      <c r="R95" s="118" t="s">
        <v>908</v>
      </c>
      <c r="S95" s="118">
        <v>1</v>
      </c>
      <c r="T95" s="118" t="s">
        <v>933</v>
      </c>
      <c r="U95" s="118" t="s">
        <v>988</v>
      </c>
      <c r="V95" s="119" t="s">
        <v>1018</v>
      </c>
      <c r="W95" s="121" t="s">
        <v>1017</v>
      </c>
      <c r="X95" s="10"/>
      <c r="Y95" s="10"/>
    </row>
    <row r="96" spans="15:25" x14ac:dyDescent="0.25">
      <c r="O96" t="s">
        <v>405</v>
      </c>
      <c r="P96">
        <v>1</v>
      </c>
      <c r="R96" s="118" t="s">
        <v>419</v>
      </c>
      <c r="S96" s="118">
        <v>9</v>
      </c>
      <c r="T96" s="118" t="s">
        <v>933</v>
      </c>
      <c r="U96" s="118" t="s">
        <v>987</v>
      </c>
      <c r="V96" s="119" t="s">
        <v>1016</v>
      </c>
      <c r="W96" s="121" t="s">
        <v>1015</v>
      </c>
      <c r="X96" s="10"/>
      <c r="Y96" s="10"/>
    </row>
    <row r="97" spans="15:25" x14ac:dyDescent="0.25">
      <c r="O97" t="s">
        <v>405</v>
      </c>
      <c r="P97">
        <v>2</v>
      </c>
      <c r="R97" s="118" t="s">
        <v>420</v>
      </c>
      <c r="S97" s="118">
        <v>2</v>
      </c>
      <c r="T97" s="118" t="s">
        <v>933</v>
      </c>
      <c r="U97" s="118" t="s">
        <v>987</v>
      </c>
      <c r="V97" s="119" t="s">
        <v>1014</v>
      </c>
      <c r="W97" s="121" t="s">
        <v>1013</v>
      </c>
      <c r="X97" s="10"/>
      <c r="Y97" s="10"/>
    </row>
    <row r="98" spans="15:25" x14ac:dyDescent="0.25">
      <c r="O98" t="s">
        <v>405</v>
      </c>
      <c r="P98">
        <v>1</v>
      </c>
    </row>
    <row r="99" spans="15:25" x14ac:dyDescent="0.25">
      <c r="O99" t="s">
        <v>455</v>
      </c>
      <c r="P99">
        <v>1</v>
      </c>
    </row>
    <row r="100" spans="15:25" x14ac:dyDescent="0.25">
      <c r="O100" t="s">
        <v>442</v>
      </c>
      <c r="P100">
        <v>5</v>
      </c>
    </row>
    <row r="101" spans="15:25" x14ac:dyDescent="0.25">
      <c r="O101" t="s">
        <v>442</v>
      </c>
      <c r="P101">
        <v>3</v>
      </c>
    </row>
    <row r="102" spans="15:25" x14ac:dyDescent="0.25">
      <c r="O102" t="s">
        <v>442</v>
      </c>
      <c r="P102">
        <v>9</v>
      </c>
    </row>
    <row r="103" spans="15:25" x14ac:dyDescent="0.25">
      <c r="O103" t="s">
        <v>442</v>
      </c>
      <c r="P103">
        <v>27</v>
      </c>
    </row>
    <row r="104" spans="15:25" x14ac:dyDescent="0.25">
      <c r="O104" t="s">
        <v>442</v>
      </c>
      <c r="P104">
        <v>26</v>
      </c>
    </row>
    <row r="105" spans="15:25" x14ac:dyDescent="0.25">
      <c r="O105" t="s">
        <v>442</v>
      </c>
      <c r="P105">
        <v>27</v>
      </c>
    </row>
    <row r="106" spans="15:25" x14ac:dyDescent="0.25">
      <c r="O106" t="s">
        <v>406</v>
      </c>
      <c r="P106">
        <v>2</v>
      </c>
    </row>
    <row r="107" spans="15:25" x14ac:dyDescent="0.25">
      <c r="O107" t="s">
        <v>406</v>
      </c>
      <c r="P107">
        <v>4</v>
      </c>
    </row>
    <row r="108" spans="15:25" x14ac:dyDescent="0.25">
      <c r="O108" t="s">
        <v>406</v>
      </c>
      <c r="P108">
        <v>2</v>
      </c>
    </row>
    <row r="109" spans="15:25" x14ac:dyDescent="0.25">
      <c r="O109" t="s">
        <v>406</v>
      </c>
      <c r="P109">
        <v>1</v>
      </c>
    </row>
    <row r="110" spans="15:25" x14ac:dyDescent="0.25">
      <c r="O110" t="s">
        <v>447</v>
      </c>
      <c r="P110">
        <v>1</v>
      </c>
    </row>
    <row r="111" spans="15:25" x14ac:dyDescent="0.25">
      <c r="O111" t="s">
        <v>426</v>
      </c>
      <c r="P111">
        <v>1</v>
      </c>
    </row>
    <row r="112" spans="15:25" x14ac:dyDescent="0.25">
      <c r="O112" t="s">
        <v>426</v>
      </c>
      <c r="P112">
        <v>1</v>
      </c>
    </row>
    <row r="113" spans="15:16" x14ac:dyDescent="0.25">
      <c r="O113" t="s">
        <v>407</v>
      </c>
      <c r="P113">
        <v>2</v>
      </c>
    </row>
    <row r="114" spans="15:16" x14ac:dyDescent="0.25">
      <c r="O114" t="s">
        <v>407</v>
      </c>
      <c r="P114">
        <v>1</v>
      </c>
    </row>
    <row r="115" spans="15:16" x14ac:dyDescent="0.25">
      <c r="O115" t="s">
        <v>407</v>
      </c>
      <c r="P115">
        <v>1</v>
      </c>
    </row>
    <row r="116" spans="15:16" x14ac:dyDescent="0.25">
      <c r="O116" t="s">
        <v>480</v>
      </c>
      <c r="P116">
        <v>1</v>
      </c>
    </row>
    <row r="117" spans="15:16" x14ac:dyDescent="0.25">
      <c r="O117" t="s">
        <v>480</v>
      </c>
      <c r="P117">
        <v>1</v>
      </c>
    </row>
    <row r="118" spans="15:16" x14ac:dyDescent="0.25">
      <c r="O118" t="s">
        <v>445</v>
      </c>
      <c r="P118">
        <v>16</v>
      </c>
    </row>
    <row r="119" spans="15:16" x14ac:dyDescent="0.25">
      <c r="O119" t="s">
        <v>445</v>
      </c>
      <c r="P119">
        <v>64</v>
      </c>
    </row>
    <row r="120" spans="15:16" x14ac:dyDescent="0.25">
      <c r="O120" t="s">
        <v>445</v>
      </c>
      <c r="P120">
        <v>25</v>
      </c>
    </row>
    <row r="121" spans="15:16" x14ac:dyDescent="0.25">
      <c r="O121" t="s">
        <v>529</v>
      </c>
      <c r="P121">
        <v>1</v>
      </c>
    </row>
    <row r="122" spans="15:16" x14ac:dyDescent="0.25">
      <c r="O122" t="s">
        <v>529</v>
      </c>
      <c r="P122">
        <v>1</v>
      </c>
    </row>
    <row r="123" spans="15:16" x14ac:dyDescent="0.25">
      <c r="O123" t="s">
        <v>471</v>
      </c>
      <c r="P123">
        <v>1</v>
      </c>
    </row>
    <row r="124" spans="15:16" x14ac:dyDescent="0.25">
      <c r="O124" t="s">
        <v>483</v>
      </c>
      <c r="P124">
        <v>1</v>
      </c>
    </row>
    <row r="125" spans="15:16" x14ac:dyDescent="0.25">
      <c r="O125" t="s">
        <v>396</v>
      </c>
      <c r="P125">
        <v>65</v>
      </c>
    </row>
    <row r="126" spans="15:16" x14ac:dyDescent="0.25">
      <c r="O126" t="s">
        <v>396</v>
      </c>
      <c r="P126">
        <v>41</v>
      </c>
    </row>
    <row r="127" spans="15:16" x14ac:dyDescent="0.25">
      <c r="O127" t="s">
        <v>396</v>
      </c>
      <c r="P127">
        <v>214</v>
      </c>
    </row>
    <row r="128" spans="15:16" x14ac:dyDescent="0.25">
      <c r="O128" t="s">
        <v>396</v>
      </c>
      <c r="P128">
        <v>6</v>
      </c>
    </row>
    <row r="129" spans="15:16" x14ac:dyDescent="0.25">
      <c r="O129" t="s">
        <v>396</v>
      </c>
      <c r="P129">
        <v>6</v>
      </c>
    </row>
    <row r="130" spans="15:16" x14ac:dyDescent="0.25">
      <c r="O130" t="s">
        <v>385</v>
      </c>
      <c r="P130">
        <v>5</v>
      </c>
    </row>
    <row r="131" spans="15:16" x14ac:dyDescent="0.25">
      <c r="O131" t="s">
        <v>385</v>
      </c>
      <c r="P131">
        <v>1</v>
      </c>
    </row>
    <row r="132" spans="15:16" x14ac:dyDescent="0.25">
      <c r="O132" t="s">
        <v>464</v>
      </c>
      <c r="P132">
        <v>1</v>
      </c>
    </row>
    <row r="133" spans="15:16" x14ac:dyDescent="0.25">
      <c r="O133" t="s">
        <v>464</v>
      </c>
      <c r="P133">
        <v>1</v>
      </c>
    </row>
    <row r="134" spans="15:16" x14ac:dyDescent="0.25">
      <c r="O134" t="s">
        <v>408</v>
      </c>
      <c r="P134">
        <v>3</v>
      </c>
    </row>
    <row r="135" spans="15:16" x14ac:dyDescent="0.25">
      <c r="O135" t="s">
        <v>408</v>
      </c>
      <c r="P135">
        <v>8</v>
      </c>
    </row>
    <row r="136" spans="15:16" x14ac:dyDescent="0.25">
      <c r="O136" t="s">
        <v>408</v>
      </c>
      <c r="P136">
        <v>7</v>
      </c>
    </row>
    <row r="137" spans="15:16" x14ac:dyDescent="0.25">
      <c r="O137" t="s">
        <v>408</v>
      </c>
      <c r="P137">
        <v>24</v>
      </c>
    </row>
    <row r="138" spans="15:16" x14ac:dyDescent="0.25">
      <c r="O138" t="s">
        <v>408</v>
      </c>
      <c r="P138">
        <v>7</v>
      </c>
    </row>
    <row r="139" spans="15:16" x14ac:dyDescent="0.25">
      <c r="O139" t="s">
        <v>408</v>
      </c>
      <c r="P139">
        <v>8</v>
      </c>
    </row>
    <row r="140" spans="15:16" x14ac:dyDescent="0.25">
      <c r="O140" t="s">
        <v>906</v>
      </c>
      <c r="P140">
        <v>17</v>
      </c>
    </row>
    <row r="141" spans="15:16" x14ac:dyDescent="0.25">
      <c r="O141" t="s">
        <v>409</v>
      </c>
      <c r="P141">
        <v>7</v>
      </c>
    </row>
    <row r="142" spans="15:16" x14ac:dyDescent="0.25">
      <c r="O142" t="s">
        <v>409</v>
      </c>
      <c r="P142">
        <v>11</v>
      </c>
    </row>
    <row r="143" spans="15:16" x14ac:dyDescent="0.25">
      <c r="O143" t="s">
        <v>409</v>
      </c>
      <c r="P143">
        <v>3</v>
      </c>
    </row>
    <row r="144" spans="15:16" x14ac:dyDescent="0.25">
      <c r="O144" t="s">
        <v>409</v>
      </c>
      <c r="P144">
        <v>3</v>
      </c>
    </row>
    <row r="145" spans="15:16" x14ac:dyDescent="0.25">
      <c r="O145" t="s">
        <v>409</v>
      </c>
      <c r="P145">
        <v>3</v>
      </c>
    </row>
    <row r="146" spans="15:16" x14ac:dyDescent="0.25">
      <c r="O146" t="s">
        <v>591</v>
      </c>
      <c r="P146">
        <v>7</v>
      </c>
    </row>
    <row r="147" spans="15:16" x14ac:dyDescent="0.25">
      <c r="O147" t="s">
        <v>591</v>
      </c>
      <c r="P147">
        <v>2</v>
      </c>
    </row>
    <row r="148" spans="15:16" x14ac:dyDescent="0.25">
      <c r="O148" t="s">
        <v>591</v>
      </c>
      <c r="P148">
        <v>5</v>
      </c>
    </row>
    <row r="149" spans="15:16" x14ac:dyDescent="0.25">
      <c r="O149" t="s">
        <v>591</v>
      </c>
      <c r="P149">
        <v>4</v>
      </c>
    </row>
    <row r="150" spans="15:16" x14ac:dyDescent="0.25">
      <c r="O150" t="s">
        <v>316</v>
      </c>
      <c r="P150">
        <v>1</v>
      </c>
    </row>
    <row r="151" spans="15:16" x14ac:dyDescent="0.25">
      <c r="O151" t="s">
        <v>572</v>
      </c>
      <c r="P151">
        <v>1</v>
      </c>
    </row>
    <row r="152" spans="15:16" x14ac:dyDescent="0.25">
      <c r="O152" t="s">
        <v>572</v>
      </c>
      <c r="P152">
        <v>1</v>
      </c>
    </row>
    <row r="153" spans="15:16" x14ac:dyDescent="0.25">
      <c r="O153" t="s">
        <v>438</v>
      </c>
      <c r="P153">
        <v>1</v>
      </c>
    </row>
    <row r="154" spans="15:16" x14ac:dyDescent="0.25">
      <c r="O154" t="s">
        <v>432</v>
      </c>
      <c r="P154">
        <v>2</v>
      </c>
    </row>
    <row r="155" spans="15:16" x14ac:dyDescent="0.25">
      <c r="O155" t="s">
        <v>432</v>
      </c>
      <c r="P155">
        <v>1</v>
      </c>
    </row>
    <row r="156" spans="15:16" x14ac:dyDescent="0.25">
      <c r="O156" t="s">
        <v>432</v>
      </c>
      <c r="P156">
        <v>4</v>
      </c>
    </row>
    <row r="157" spans="15:16" x14ac:dyDescent="0.25">
      <c r="O157" t="s">
        <v>916</v>
      </c>
      <c r="P157">
        <v>1</v>
      </c>
    </row>
    <row r="158" spans="15:16" x14ac:dyDescent="0.25">
      <c r="O158" t="s">
        <v>488</v>
      </c>
      <c r="P158">
        <v>2</v>
      </c>
    </row>
    <row r="159" spans="15:16" x14ac:dyDescent="0.25">
      <c r="O159" t="s">
        <v>411</v>
      </c>
      <c r="P159">
        <v>2</v>
      </c>
    </row>
    <row r="160" spans="15:16" x14ac:dyDescent="0.25">
      <c r="O160" t="s">
        <v>411</v>
      </c>
      <c r="P160">
        <v>1</v>
      </c>
    </row>
    <row r="161" spans="15:16" x14ac:dyDescent="0.25">
      <c r="O161" t="s">
        <v>411</v>
      </c>
      <c r="P161">
        <v>1</v>
      </c>
    </row>
    <row r="162" spans="15:16" x14ac:dyDescent="0.25">
      <c r="O162" t="s">
        <v>444</v>
      </c>
      <c r="P162">
        <v>3</v>
      </c>
    </row>
    <row r="163" spans="15:16" x14ac:dyDescent="0.25">
      <c r="O163" t="s">
        <v>390</v>
      </c>
      <c r="P163">
        <v>1</v>
      </c>
    </row>
    <row r="164" spans="15:16" x14ac:dyDescent="0.25">
      <c r="O164" t="s">
        <v>610</v>
      </c>
      <c r="P164">
        <v>2</v>
      </c>
    </row>
    <row r="165" spans="15:16" x14ac:dyDescent="0.25">
      <c r="O165" t="s">
        <v>610</v>
      </c>
      <c r="P165">
        <v>1</v>
      </c>
    </row>
    <row r="166" spans="15:16" x14ac:dyDescent="0.25">
      <c r="O166" t="s">
        <v>424</v>
      </c>
      <c r="P166">
        <v>4</v>
      </c>
    </row>
    <row r="167" spans="15:16" x14ac:dyDescent="0.25">
      <c r="O167" t="s">
        <v>669</v>
      </c>
      <c r="P167">
        <v>1</v>
      </c>
    </row>
    <row r="168" spans="15:16" x14ac:dyDescent="0.25">
      <c r="O168" t="s">
        <v>547</v>
      </c>
      <c r="P168">
        <v>1</v>
      </c>
    </row>
    <row r="169" spans="15:16" x14ac:dyDescent="0.25">
      <c r="O169" t="s">
        <v>413</v>
      </c>
      <c r="P169">
        <v>3</v>
      </c>
    </row>
    <row r="170" spans="15:16" x14ac:dyDescent="0.25">
      <c r="O170" t="s">
        <v>414</v>
      </c>
      <c r="P170">
        <v>3</v>
      </c>
    </row>
    <row r="171" spans="15:16" x14ac:dyDescent="0.25">
      <c r="O171" t="s">
        <v>414</v>
      </c>
      <c r="P171">
        <v>1</v>
      </c>
    </row>
    <row r="172" spans="15:16" x14ac:dyDescent="0.25">
      <c r="O172" t="s">
        <v>382</v>
      </c>
      <c r="P172">
        <v>2</v>
      </c>
    </row>
    <row r="173" spans="15:16" x14ac:dyDescent="0.25">
      <c r="O173" t="s">
        <v>382</v>
      </c>
      <c r="P173">
        <v>2</v>
      </c>
    </row>
    <row r="174" spans="15:16" x14ac:dyDescent="0.25">
      <c r="O174" t="s">
        <v>382</v>
      </c>
      <c r="P174">
        <v>1</v>
      </c>
    </row>
    <row r="175" spans="15:16" x14ac:dyDescent="0.25">
      <c r="O175" t="s">
        <v>382</v>
      </c>
      <c r="P175">
        <v>1</v>
      </c>
    </row>
    <row r="176" spans="15:16" x14ac:dyDescent="0.25">
      <c r="O176" t="s">
        <v>596</v>
      </c>
      <c r="P176">
        <v>1</v>
      </c>
    </row>
    <row r="177" spans="15:16" x14ac:dyDescent="0.25">
      <c r="O177" t="s">
        <v>596</v>
      </c>
      <c r="P177">
        <v>2</v>
      </c>
    </row>
    <row r="178" spans="15:16" x14ac:dyDescent="0.25">
      <c r="O178" t="s">
        <v>415</v>
      </c>
      <c r="P178">
        <v>1</v>
      </c>
    </row>
    <row r="179" spans="15:16" x14ac:dyDescent="0.25">
      <c r="O179" t="s">
        <v>415</v>
      </c>
      <c r="P179">
        <v>1</v>
      </c>
    </row>
    <row r="180" spans="15:16" x14ac:dyDescent="0.25">
      <c r="O180" t="s">
        <v>436</v>
      </c>
      <c r="P180">
        <v>2</v>
      </c>
    </row>
    <row r="181" spans="15:16" x14ac:dyDescent="0.25">
      <c r="O181" t="s">
        <v>436</v>
      </c>
      <c r="P181">
        <v>7</v>
      </c>
    </row>
    <row r="182" spans="15:16" x14ac:dyDescent="0.25">
      <c r="O182" t="s">
        <v>420</v>
      </c>
      <c r="P182">
        <v>1</v>
      </c>
    </row>
    <row r="183" spans="15:16" x14ac:dyDescent="0.25">
      <c r="O183" t="s">
        <v>420</v>
      </c>
      <c r="P183">
        <v>1</v>
      </c>
    </row>
    <row r="184" spans="15:16" x14ac:dyDescent="0.25">
      <c r="O184" t="s">
        <v>549</v>
      </c>
      <c r="P184">
        <v>1</v>
      </c>
    </row>
    <row r="185" spans="15:16" x14ac:dyDescent="0.25">
      <c r="O185" t="s">
        <v>446</v>
      </c>
      <c r="P185">
        <v>2</v>
      </c>
    </row>
    <row r="186" spans="15:16" x14ac:dyDescent="0.25">
      <c r="O186" t="s">
        <v>484</v>
      </c>
      <c r="P186">
        <v>2</v>
      </c>
    </row>
    <row r="187" spans="15:16" x14ac:dyDescent="0.25">
      <c r="O187" t="s">
        <v>637</v>
      </c>
      <c r="P187">
        <v>1</v>
      </c>
    </row>
    <row r="188" spans="15:16" x14ac:dyDescent="0.25">
      <c r="O188" t="s">
        <v>671</v>
      </c>
      <c r="P188">
        <v>1</v>
      </c>
    </row>
    <row r="189" spans="15:16" x14ac:dyDescent="0.25">
      <c r="O189" t="s">
        <v>323</v>
      </c>
      <c r="P189">
        <v>2</v>
      </c>
    </row>
    <row r="190" spans="15:16" x14ac:dyDescent="0.25">
      <c r="O190" t="s">
        <v>451</v>
      </c>
      <c r="P190">
        <v>2</v>
      </c>
    </row>
    <row r="191" spans="15:16" x14ac:dyDescent="0.25">
      <c r="O191" t="s">
        <v>451</v>
      </c>
      <c r="P191">
        <v>1</v>
      </c>
    </row>
    <row r="192" spans="15:16" x14ac:dyDescent="0.25">
      <c r="O192" t="s">
        <v>451</v>
      </c>
      <c r="P192">
        <v>17</v>
      </c>
    </row>
    <row r="193" spans="15:16" x14ac:dyDescent="0.25">
      <c r="O193" t="s">
        <v>451</v>
      </c>
      <c r="P193">
        <v>1</v>
      </c>
    </row>
    <row r="194" spans="15:16" x14ac:dyDescent="0.25">
      <c r="O194" t="s">
        <v>451</v>
      </c>
      <c r="P194">
        <v>9</v>
      </c>
    </row>
    <row r="195" spans="15:16" x14ac:dyDescent="0.25">
      <c r="O195" t="s">
        <v>451</v>
      </c>
      <c r="P195">
        <v>8</v>
      </c>
    </row>
    <row r="196" spans="15:16" x14ac:dyDescent="0.25">
      <c r="O196" t="s">
        <v>443</v>
      </c>
      <c r="P196">
        <v>3</v>
      </c>
    </row>
    <row r="197" spans="15:16" x14ac:dyDescent="0.25">
      <c r="O197" t="s">
        <v>443</v>
      </c>
      <c r="P197">
        <v>32</v>
      </c>
    </row>
    <row r="198" spans="15:16" x14ac:dyDescent="0.25">
      <c r="O198" t="s">
        <v>443</v>
      </c>
      <c r="P198">
        <v>3</v>
      </c>
    </row>
    <row r="199" spans="15:16" x14ac:dyDescent="0.25">
      <c r="O199" t="s">
        <v>443</v>
      </c>
      <c r="P199">
        <v>3</v>
      </c>
    </row>
    <row r="200" spans="15:16" x14ac:dyDescent="0.25">
      <c r="O200" t="s">
        <v>443</v>
      </c>
      <c r="P200">
        <v>59</v>
      </c>
    </row>
    <row r="201" spans="15:16" x14ac:dyDescent="0.25">
      <c r="O201" t="s">
        <v>443</v>
      </c>
      <c r="P201">
        <v>66</v>
      </c>
    </row>
    <row r="202" spans="15:16" x14ac:dyDescent="0.25">
      <c r="O202" t="s">
        <v>433</v>
      </c>
      <c r="P202">
        <v>2</v>
      </c>
    </row>
    <row r="203" spans="15:16" x14ac:dyDescent="0.25">
      <c r="O203" t="s">
        <v>433</v>
      </c>
      <c r="P203">
        <v>5</v>
      </c>
    </row>
    <row r="204" spans="15:16" x14ac:dyDescent="0.25">
      <c r="O204" t="s">
        <v>433</v>
      </c>
      <c r="P204">
        <v>1</v>
      </c>
    </row>
    <row r="205" spans="15:16" x14ac:dyDescent="0.25">
      <c r="O205" t="s">
        <v>433</v>
      </c>
      <c r="P205">
        <v>1</v>
      </c>
    </row>
    <row r="206" spans="15:16" x14ac:dyDescent="0.25">
      <c r="O206" t="s">
        <v>433</v>
      </c>
      <c r="P206">
        <v>1</v>
      </c>
    </row>
    <row r="207" spans="15:16" x14ac:dyDescent="0.25">
      <c r="O207" t="s">
        <v>433</v>
      </c>
      <c r="P207">
        <v>9</v>
      </c>
    </row>
    <row r="208" spans="15:16" x14ac:dyDescent="0.25">
      <c r="O208" t="s">
        <v>416</v>
      </c>
      <c r="P208">
        <v>1</v>
      </c>
    </row>
    <row r="209" spans="15:16" x14ac:dyDescent="0.25">
      <c r="O209" t="s">
        <v>416</v>
      </c>
      <c r="P209">
        <v>1</v>
      </c>
    </row>
    <row r="210" spans="15:16" x14ac:dyDescent="0.25">
      <c r="O210" t="s">
        <v>465</v>
      </c>
      <c r="P210">
        <v>1</v>
      </c>
    </row>
    <row r="211" spans="15:16" x14ac:dyDescent="0.25">
      <c r="O211" t="s">
        <v>398</v>
      </c>
      <c r="P211">
        <v>3</v>
      </c>
    </row>
    <row r="212" spans="15:16" x14ac:dyDescent="0.25">
      <c r="O212" t="s">
        <v>417</v>
      </c>
      <c r="P212">
        <v>1</v>
      </c>
    </row>
    <row r="213" spans="15:16" x14ac:dyDescent="0.25">
      <c r="O213" t="s">
        <v>417</v>
      </c>
      <c r="P213">
        <v>1</v>
      </c>
    </row>
    <row r="214" spans="15:16" x14ac:dyDescent="0.25">
      <c r="O214" t="s">
        <v>434</v>
      </c>
      <c r="P214">
        <v>1</v>
      </c>
    </row>
    <row r="215" spans="15:16" x14ac:dyDescent="0.25">
      <c r="O215" t="s">
        <v>434</v>
      </c>
      <c r="P215">
        <v>1</v>
      </c>
    </row>
    <row r="216" spans="15:16" x14ac:dyDescent="0.25">
      <c r="O216" t="s">
        <v>693</v>
      </c>
      <c r="P216">
        <v>87</v>
      </c>
    </row>
    <row r="217" spans="15:16" x14ac:dyDescent="0.25">
      <c r="O217" t="s">
        <v>693</v>
      </c>
      <c r="P217">
        <v>298</v>
      </c>
    </row>
    <row r="218" spans="15:16" x14ac:dyDescent="0.25">
      <c r="O218" t="s">
        <v>693</v>
      </c>
      <c r="P218">
        <v>178</v>
      </c>
    </row>
    <row r="219" spans="15:16" x14ac:dyDescent="0.25">
      <c r="O219" t="s">
        <v>699</v>
      </c>
      <c r="P219">
        <v>17</v>
      </c>
    </row>
    <row r="220" spans="15:16" x14ac:dyDescent="0.25">
      <c r="O220" t="s">
        <v>853</v>
      </c>
      <c r="P220">
        <v>38</v>
      </c>
    </row>
    <row r="221" spans="15:16" x14ac:dyDescent="0.25">
      <c r="O221" t="s">
        <v>700</v>
      </c>
      <c r="P221">
        <v>19</v>
      </c>
    </row>
    <row r="222" spans="15:16" x14ac:dyDescent="0.25">
      <c r="O222" t="s">
        <v>625</v>
      </c>
      <c r="P222">
        <v>1</v>
      </c>
    </row>
    <row r="223" spans="15:16" x14ac:dyDescent="0.25">
      <c r="O223" t="s">
        <v>466</v>
      </c>
      <c r="P223">
        <v>1</v>
      </c>
    </row>
    <row r="224" spans="15:16" x14ac:dyDescent="0.25">
      <c r="O224" t="s">
        <v>466</v>
      </c>
      <c r="P224">
        <v>3</v>
      </c>
    </row>
    <row r="225" spans="15:16" x14ac:dyDescent="0.25">
      <c r="O225" t="s">
        <v>555</v>
      </c>
      <c r="P225">
        <v>1</v>
      </c>
    </row>
    <row r="226" spans="15:16" x14ac:dyDescent="0.25">
      <c r="O226" t="s">
        <v>555</v>
      </c>
      <c r="P226">
        <v>1</v>
      </c>
    </row>
    <row r="227" spans="15:16" x14ac:dyDescent="0.25">
      <c r="O227" t="s">
        <v>410</v>
      </c>
      <c r="P227">
        <v>1</v>
      </c>
    </row>
    <row r="228" spans="15:16" x14ac:dyDescent="0.25">
      <c r="O228" t="s">
        <v>410</v>
      </c>
      <c r="P228">
        <v>1</v>
      </c>
    </row>
    <row r="229" spans="15:16" x14ac:dyDescent="0.25">
      <c r="O229" t="s">
        <v>410</v>
      </c>
      <c r="P229">
        <v>1</v>
      </c>
    </row>
    <row r="230" spans="15:16" x14ac:dyDescent="0.25">
      <c r="O230" t="s">
        <v>383</v>
      </c>
      <c r="P230">
        <v>1</v>
      </c>
    </row>
    <row r="231" spans="15:16" x14ac:dyDescent="0.25">
      <c r="O231" t="s">
        <v>383</v>
      </c>
      <c r="P231">
        <v>1</v>
      </c>
    </row>
    <row r="232" spans="15:16" x14ac:dyDescent="0.25">
      <c r="O232" t="s">
        <v>402</v>
      </c>
      <c r="P232">
        <v>1</v>
      </c>
    </row>
    <row r="233" spans="15:16" x14ac:dyDescent="0.25">
      <c r="O233" t="s">
        <v>698</v>
      </c>
      <c r="P233">
        <v>3</v>
      </c>
    </row>
    <row r="234" spans="15:16" x14ac:dyDescent="0.25">
      <c r="O234" t="s">
        <v>694</v>
      </c>
      <c r="P234">
        <v>2</v>
      </c>
    </row>
  </sheetData>
  <sortState ref="R2:X97">
    <sortCondition ref="T2:T97"/>
  </sortState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Q1" workbookViewId="0">
      <selection activeCell="Z93" sqref="A1:Z93"/>
    </sheetView>
  </sheetViews>
  <sheetFormatPr defaultRowHeight="16.5" x14ac:dyDescent="0.25"/>
  <sheetData>
    <row r="1" spans="1:22" ht="16.149999999999999" x14ac:dyDescent="0.3">
      <c r="A1" t="s">
        <v>620</v>
      </c>
      <c r="C1" t="s">
        <v>615</v>
      </c>
      <c r="E1" t="s">
        <v>630</v>
      </c>
      <c r="G1" t="s">
        <v>645</v>
      </c>
      <c r="I1" t="s">
        <v>679</v>
      </c>
      <c r="K1" t="s">
        <v>678</v>
      </c>
      <c r="M1" t="s">
        <v>1165</v>
      </c>
      <c r="O1" t="s">
        <v>1166</v>
      </c>
      <c r="Q1" t="s">
        <v>1167</v>
      </c>
      <c r="S1" t="s">
        <v>1176</v>
      </c>
      <c r="U1" t="s">
        <v>1177</v>
      </c>
    </row>
    <row r="2" spans="1:22" ht="16.149999999999999" x14ac:dyDescent="0.3">
      <c r="A2" t="s">
        <v>1314</v>
      </c>
      <c r="B2">
        <v>1</v>
      </c>
      <c r="C2" t="s">
        <v>1315</v>
      </c>
      <c r="D2">
        <v>3</v>
      </c>
      <c r="E2" t="s">
        <v>1315</v>
      </c>
      <c r="F2">
        <v>4</v>
      </c>
      <c r="G2" t="s">
        <v>1400</v>
      </c>
      <c r="H2">
        <v>2</v>
      </c>
      <c r="I2" t="s">
        <v>1315</v>
      </c>
      <c r="J2">
        <v>1</v>
      </c>
      <c r="K2" t="s">
        <v>1350</v>
      </c>
      <c r="L2">
        <v>1</v>
      </c>
      <c r="M2" t="s">
        <v>1400</v>
      </c>
      <c r="N2">
        <v>1</v>
      </c>
      <c r="O2" t="s">
        <v>1400</v>
      </c>
      <c r="P2">
        <v>3</v>
      </c>
      <c r="Q2" t="s">
        <v>1400</v>
      </c>
      <c r="R2">
        <v>5</v>
      </c>
      <c r="S2" t="s">
        <v>1400</v>
      </c>
      <c r="T2">
        <v>7</v>
      </c>
      <c r="U2" t="s">
        <v>1400</v>
      </c>
      <c r="V2">
        <v>2</v>
      </c>
    </row>
    <row r="3" spans="1:22" ht="16.149999999999999" x14ac:dyDescent="0.3">
      <c r="A3" t="s">
        <v>1315</v>
      </c>
      <c r="B3">
        <v>1</v>
      </c>
      <c r="C3" t="s">
        <v>1392</v>
      </c>
      <c r="D3">
        <v>1</v>
      </c>
      <c r="E3" t="s">
        <v>1391</v>
      </c>
      <c r="F3">
        <v>1</v>
      </c>
      <c r="G3" t="s">
        <v>1401</v>
      </c>
      <c r="H3">
        <v>1</v>
      </c>
      <c r="I3" t="s">
        <v>1416</v>
      </c>
      <c r="J3">
        <v>1</v>
      </c>
      <c r="K3" t="s">
        <v>1177</v>
      </c>
      <c r="L3">
        <v>1</v>
      </c>
      <c r="M3" t="s">
        <v>1449</v>
      </c>
      <c r="N3">
        <v>3</v>
      </c>
      <c r="O3" t="s">
        <v>1436</v>
      </c>
      <c r="P3">
        <v>1</v>
      </c>
      <c r="Q3" t="s">
        <v>1436</v>
      </c>
      <c r="R3">
        <v>1</v>
      </c>
      <c r="S3" t="s">
        <v>1449</v>
      </c>
      <c r="T3">
        <v>3</v>
      </c>
      <c r="U3" t="s">
        <v>1421</v>
      </c>
      <c r="V3">
        <v>1</v>
      </c>
    </row>
    <row r="4" spans="1:22" ht="16.149999999999999" x14ac:dyDescent="0.3">
      <c r="A4" t="s">
        <v>1316</v>
      </c>
      <c r="B4">
        <v>1</v>
      </c>
      <c r="C4" t="s">
        <v>1391</v>
      </c>
      <c r="D4">
        <v>1</v>
      </c>
      <c r="E4" t="s">
        <v>1344</v>
      </c>
      <c r="F4">
        <v>60</v>
      </c>
      <c r="G4" t="s">
        <v>1386</v>
      </c>
      <c r="H4">
        <v>7</v>
      </c>
      <c r="I4" t="s">
        <v>1389</v>
      </c>
      <c r="J4">
        <v>4</v>
      </c>
      <c r="K4" t="s">
        <v>1426</v>
      </c>
      <c r="L4">
        <v>2</v>
      </c>
      <c r="M4" t="s">
        <v>1390</v>
      </c>
      <c r="N4">
        <v>1</v>
      </c>
      <c r="O4" t="s">
        <v>1401</v>
      </c>
      <c r="P4">
        <v>1</v>
      </c>
      <c r="Q4" t="s">
        <v>1440</v>
      </c>
      <c r="R4">
        <v>1</v>
      </c>
      <c r="S4" t="s">
        <v>1436</v>
      </c>
      <c r="T4">
        <v>2</v>
      </c>
      <c r="U4" t="s">
        <v>1390</v>
      </c>
      <c r="V4">
        <v>1</v>
      </c>
    </row>
    <row r="5" spans="1:22" ht="16.149999999999999" x14ac:dyDescent="0.3">
      <c r="A5" t="s">
        <v>1317</v>
      </c>
      <c r="B5">
        <v>1</v>
      </c>
      <c r="C5" t="s">
        <v>1390</v>
      </c>
      <c r="D5">
        <v>1</v>
      </c>
      <c r="E5" t="s">
        <v>1389</v>
      </c>
      <c r="F5">
        <v>1</v>
      </c>
      <c r="G5" t="s">
        <v>1322</v>
      </c>
      <c r="H5">
        <v>3</v>
      </c>
      <c r="I5" t="s">
        <v>1417</v>
      </c>
      <c r="J5">
        <v>5</v>
      </c>
      <c r="K5" t="s">
        <v>1392</v>
      </c>
      <c r="L5">
        <v>1</v>
      </c>
      <c r="M5" t="s">
        <v>1437</v>
      </c>
      <c r="N5">
        <v>3</v>
      </c>
      <c r="O5" t="s">
        <v>1459</v>
      </c>
      <c r="P5">
        <v>1</v>
      </c>
      <c r="Q5" t="s">
        <v>1421</v>
      </c>
      <c r="R5">
        <v>3</v>
      </c>
      <c r="S5" t="s">
        <v>1440</v>
      </c>
      <c r="T5">
        <v>1</v>
      </c>
      <c r="U5" t="s">
        <v>1437</v>
      </c>
      <c r="V5">
        <v>2</v>
      </c>
    </row>
    <row r="6" spans="1:22" ht="16.149999999999999" x14ac:dyDescent="0.3">
      <c r="A6" t="s">
        <v>1318</v>
      </c>
      <c r="B6">
        <v>1</v>
      </c>
      <c r="C6" t="s">
        <v>1389</v>
      </c>
      <c r="D6">
        <v>3</v>
      </c>
      <c r="E6" t="s">
        <v>1386</v>
      </c>
      <c r="F6">
        <v>14</v>
      </c>
      <c r="G6" t="s">
        <v>1402</v>
      </c>
      <c r="H6">
        <v>2</v>
      </c>
      <c r="I6" t="s">
        <v>1386</v>
      </c>
      <c r="J6">
        <v>5</v>
      </c>
      <c r="K6" t="s">
        <v>1391</v>
      </c>
      <c r="L6">
        <v>5</v>
      </c>
      <c r="M6" t="s">
        <v>1416</v>
      </c>
      <c r="N6">
        <v>1</v>
      </c>
      <c r="O6" t="s">
        <v>1460</v>
      </c>
      <c r="P6">
        <v>1</v>
      </c>
      <c r="Q6" t="s">
        <v>1437</v>
      </c>
      <c r="R6">
        <v>1</v>
      </c>
      <c r="S6" t="s">
        <v>1421</v>
      </c>
      <c r="T6">
        <v>2</v>
      </c>
      <c r="U6" t="s">
        <v>1497</v>
      </c>
      <c r="V6">
        <v>2</v>
      </c>
    </row>
    <row r="7" spans="1:22" ht="16.149999999999999" x14ac:dyDescent="0.3">
      <c r="A7" t="s">
        <v>1319</v>
      </c>
      <c r="B7">
        <v>3</v>
      </c>
      <c r="C7" t="s">
        <v>1388</v>
      </c>
      <c r="D7">
        <v>2</v>
      </c>
      <c r="E7" t="s">
        <v>1322</v>
      </c>
      <c r="F7">
        <v>12</v>
      </c>
      <c r="G7" t="s">
        <v>1324</v>
      </c>
      <c r="H7">
        <v>16</v>
      </c>
      <c r="I7" t="s">
        <v>1322</v>
      </c>
      <c r="J7">
        <v>1</v>
      </c>
      <c r="K7" t="s">
        <v>1417</v>
      </c>
      <c r="L7">
        <v>5</v>
      </c>
      <c r="M7" t="s">
        <v>1392</v>
      </c>
      <c r="N7">
        <v>2</v>
      </c>
      <c r="O7" t="s">
        <v>1461</v>
      </c>
      <c r="P7">
        <v>2</v>
      </c>
      <c r="Q7" t="s">
        <v>1398</v>
      </c>
      <c r="R7">
        <v>1</v>
      </c>
      <c r="S7" t="s">
        <v>1437</v>
      </c>
      <c r="T7">
        <v>2</v>
      </c>
      <c r="U7" t="s">
        <v>1498</v>
      </c>
      <c r="V7">
        <v>1</v>
      </c>
    </row>
    <row r="8" spans="1:22" ht="16.149999999999999" x14ac:dyDescent="0.3">
      <c r="A8" t="s">
        <v>1320</v>
      </c>
      <c r="B8">
        <v>2</v>
      </c>
      <c r="C8" t="s">
        <v>1387</v>
      </c>
      <c r="D8">
        <v>7</v>
      </c>
      <c r="E8" t="s">
        <v>1382</v>
      </c>
      <c r="F8">
        <v>9</v>
      </c>
      <c r="G8" t="s">
        <v>1403</v>
      </c>
      <c r="H8">
        <v>1</v>
      </c>
      <c r="I8" t="s">
        <v>1418</v>
      </c>
      <c r="J8">
        <v>2</v>
      </c>
      <c r="K8" t="s">
        <v>1427</v>
      </c>
      <c r="L8">
        <v>1</v>
      </c>
      <c r="M8" t="s">
        <v>1389</v>
      </c>
      <c r="N8">
        <v>3</v>
      </c>
      <c r="O8" t="s">
        <v>1414</v>
      </c>
      <c r="P8">
        <v>3</v>
      </c>
      <c r="Q8" t="s">
        <v>1416</v>
      </c>
      <c r="R8">
        <v>1</v>
      </c>
      <c r="S8" t="s">
        <v>1401</v>
      </c>
      <c r="T8">
        <v>1</v>
      </c>
      <c r="U8" t="s">
        <v>1499</v>
      </c>
      <c r="V8">
        <v>1</v>
      </c>
    </row>
    <row r="9" spans="1:22" ht="16.149999999999999" x14ac:dyDescent="0.3">
      <c r="A9" t="s">
        <v>1321</v>
      </c>
      <c r="B9">
        <v>17</v>
      </c>
      <c r="C9" t="s">
        <v>1174</v>
      </c>
      <c r="D9">
        <v>2</v>
      </c>
      <c r="E9" t="s">
        <v>1393</v>
      </c>
      <c r="F9">
        <v>1</v>
      </c>
      <c r="G9" t="s">
        <v>1326</v>
      </c>
      <c r="H9">
        <v>27</v>
      </c>
      <c r="I9" t="s">
        <v>1324</v>
      </c>
      <c r="J9">
        <v>2</v>
      </c>
      <c r="K9" t="s">
        <v>1386</v>
      </c>
      <c r="L9">
        <v>26</v>
      </c>
      <c r="M9" t="s">
        <v>1388</v>
      </c>
      <c r="N9">
        <v>2</v>
      </c>
      <c r="O9" t="s">
        <v>1462</v>
      </c>
      <c r="P9">
        <v>21</v>
      </c>
      <c r="Q9" t="s">
        <v>1392</v>
      </c>
      <c r="R9">
        <v>1</v>
      </c>
      <c r="S9" t="s">
        <v>1478</v>
      </c>
      <c r="T9">
        <v>1</v>
      </c>
      <c r="U9" t="s">
        <v>1500</v>
      </c>
      <c r="V9">
        <v>8</v>
      </c>
    </row>
    <row r="10" spans="1:22" ht="16.149999999999999" x14ac:dyDescent="0.3">
      <c r="A10" t="s">
        <v>1322</v>
      </c>
      <c r="B10">
        <v>1</v>
      </c>
      <c r="C10" t="s">
        <v>1386</v>
      </c>
      <c r="D10">
        <v>12</v>
      </c>
      <c r="E10" t="s">
        <v>1330</v>
      </c>
      <c r="F10">
        <v>1</v>
      </c>
      <c r="G10" t="s">
        <v>1327</v>
      </c>
      <c r="H10">
        <v>2</v>
      </c>
      <c r="I10" t="s">
        <v>1382</v>
      </c>
      <c r="J10">
        <v>26</v>
      </c>
      <c r="K10" t="s">
        <v>1418</v>
      </c>
      <c r="L10">
        <v>5</v>
      </c>
      <c r="M10" t="s">
        <v>1427</v>
      </c>
      <c r="N10">
        <v>3</v>
      </c>
      <c r="O10" t="s">
        <v>1322</v>
      </c>
      <c r="P10">
        <v>15</v>
      </c>
      <c r="Q10" t="s">
        <v>1389</v>
      </c>
      <c r="R10">
        <v>4</v>
      </c>
      <c r="S10" t="s">
        <v>1479</v>
      </c>
      <c r="T10">
        <v>2</v>
      </c>
      <c r="U10" t="s">
        <v>1388</v>
      </c>
      <c r="V10">
        <v>2</v>
      </c>
    </row>
    <row r="11" spans="1:22" ht="16.149999999999999" x14ac:dyDescent="0.3">
      <c r="A11" t="s">
        <v>1323</v>
      </c>
      <c r="B11">
        <v>4</v>
      </c>
      <c r="C11" t="s">
        <v>1324</v>
      </c>
      <c r="D11">
        <v>6</v>
      </c>
      <c r="E11" t="s">
        <v>1376</v>
      </c>
      <c r="F11">
        <v>17</v>
      </c>
      <c r="G11" t="s">
        <v>1516</v>
      </c>
      <c r="H11">
        <v>1</v>
      </c>
      <c r="I11" t="s">
        <v>1357</v>
      </c>
      <c r="J11">
        <v>64</v>
      </c>
      <c r="K11" t="s">
        <v>1428</v>
      </c>
      <c r="L11">
        <v>1</v>
      </c>
      <c r="M11" t="s">
        <v>1386</v>
      </c>
      <c r="N11">
        <v>39</v>
      </c>
      <c r="O11" t="s">
        <v>1344</v>
      </c>
      <c r="P11">
        <v>188</v>
      </c>
      <c r="Q11" t="s">
        <v>1417</v>
      </c>
      <c r="R11">
        <v>10</v>
      </c>
      <c r="S11" t="s">
        <v>1417</v>
      </c>
      <c r="T11">
        <v>5</v>
      </c>
      <c r="U11" t="s">
        <v>1417</v>
      </c>
      <c r="V11">
        <v>5</v>
      </c>
    </row>
    <row r="12" spans="1:22" ht="16.149999999999999" x14ac:dyDescent="0.3">
      <c r="A12" t="s">
        <v>1324</v>
      </c>
      <c r="B12">
        <v>4</v>
      </c>
      <c r="C12" t="s">
        <v>1385</v>
      </c>
      <c r="D12">
        <v>2</v>
      </c>
      <c r="E12" t="s">
        <v>1375</v>
      </c>
      <c r="F12">
        <v>3</v>
      </c>
      <c r="G12" t="s">
        <v>1404</v>
      </c>
      <c r="H12">
        <v>1</v>
      </c>
      <c r="I12" t="s">
        <v>1419</v>
      </c>
      <c r="J12">
        <v>1</v>
      </c>
      <c r="K12" t="s">
        <v>1324</v>
      </c>
      <c r="L12">
        <v>6</v>
      </c>
      <c r="M12" t="s">
        <v>1322</v>
      </c>
      <c r="N12">
        <v>12</v>
      </c>
      <c r="O12" t="s">
        <v>1395</v>
      </c>
      <c r="P12">
        <v>2</v>
      </c>
      <c r="Q12" t="s">
        <v>1427</v>
      </c>
      <c r="R12">
        <v>1</v>
      </c>
      <c r="S12" t="s">
        <v>1427</v>
      </c>
      <c r="T12">
        <v>4</v>
      </c>
      <c r="U12" t="s">
        <v>1323</v>
      </c>
      <c r="V12">
        <v>2</v>
      </c>
    </row>
    <row r="13" spans="1:22" ht="16.149999999999999" x14ac:dyDescent="0.3">
      <c r="A13" t="s">
        <v>1325</v>
      </c>
      <c r="B13">
        <v>5</v>
      </c>
      <c r="C13" t="s">
        <v>1384</v>
      </c>
      <c r="D13">
        <v>1</v>
      </c>
      <c r="E13" t="s">
        <v>1374</v>
      </c>
      <c r="F13">
        <v>1</v>
      </c>
      <c r="G13" t="s">
        <v>1376</v>
      </c>
      <c r="H13">
        <v>1</v>
      </c>
      <c r="I13" t="s">
        <v>1381</v>
      </c>
      <c r="J13">
        <v>5</v>
      </c>
      <c r="K13" t="s">
        <v>1403</v>
      </c>
      <c r="L13">
        <v>1</v>
      </c>
      <c r="M13" t="s">
        <v>1372</v>
      </c>
      <c r="N13">
        <v>1</v>
      </c>
      <c r="O13" t="s">
        <v>1397</v>
      </c>
      <c r="P13">
        <v>5</v>
      </c>
      <c r="Q13" t="s">
        <v>1418</v>
      </c>
      <c r="R13">
        <v>7</v>
      </c>
      <c r="S13" t="s">
        <v>1480</v>
      </c>
      <c r="T13">
        <v>7</v>
      </c>
      <c r="U13" t="s">
        <v>1501</v>
      </c>
      <c r="V13">
        <v>31</v>
      </c>
    </row>
    <row r="14" spans="1:22" ht="16.149999999999999" x14ac:dyDescent="0.3">
      <c r="A14" t="s">
        <v>1326</v>
      </c>
      <c r="B14">
        <v>5</v>
      </c>
      <c r="C14" t="s">
        <v>1383</v>
      </c>
      <c r="D14">
        <v>1</v>
      </c>
      <c r="E14" t="s">
        <v>1394</v>
      </c>
      <c r="F14">
        <v>1</v>
      </c>
      <c r="G14" t="s">
        <v>1375</v>
      </c>
      <c r="H14">
        <v>3</v>
      </c>
      <c r="I14" t="s">
        <v>1420</v>
      </c>
      <c r="J14">
        <v>2</v>
      </c>
      <c r="K14" t="s">
        <v>1429</v>
      </c>
      <c r="L14">
        <v>1</v>
      </c>
      <c r="M14" t="s">
        <v>1439</v>
      </c>
      <c r="N14">
        <v>174</v>
      </c>
      <c r="O14" t="s">
        <v>1324</v>
      </c>
      <c r="P14">
        <v>17</v>
      </c>
      <c r="Q14" t="s">
        <v>1386</v>
      </c>
      <c r="R14">
        <v>31</v>
      </c>
      <c r="S14" t="s">
        <v>1414</v>
      </c>
      <c r="T14">
        <v>3</v>
      </c>
      <c r="U14" t="s">
        <v>1502</v>
      </c>
      <c r="V14">
        <v>13</v>
      </c>
    </row>
    <row r="15" spans="1:22" ht="16.149999999999999" x14ac:dyDescent="0.3">
      <c r="A15" t="s">
        <v>1327</v>
      </c>
      <c r="B15">
        <v>1</v>
      </c>
      <c r="C15" t="s">
        <v>1382</v>
      </c>
      <c r="D15">
        <v>3</v>
      </c>
      <c r="E15" t="s">
        <v>1395</v>
      </c>
      <c r="F15">
        <v>2</v>
      </c>
      <c r="G15" t="s">
        <v>1374</v>
      </c>
      <c r="H15">
        <v>1</v>
      </c>
      <c r="I15" t="s">
        <v>1378</v>
      </c>
      <c r="J15">
        <v>2</v>
      </c>
      <c r="K15" t="s">
        <v>1357</v>
      </c>
      <c r="L15">
        <v>25</v>
      </c>
      <c r="M15" t="s">
        <v>1447</v>
      </c>
      <c r="N15">
        <v>17</v>
      </c>
      <c r="O15" t="s">
        <v>1426</v>
      </c>
      <c r="P15">
        <v>4</v>
      </c>
      <c r="Q15" t="s">
        <v>1444</v>
      </c>
      <c r="R15">
        <v>5</v>
      </c>
      <c r="S15" t="s">
        <v>1481</v>
      </c>
      <c r="T15">
        <v>50</v>
      </c>
      <c r="U15" t="s">
        <v>1372</v>
      </c>
      <c r="V15">
        <v>1</v>
      </c>
    </row>
    <row r="16" spans="1:22" ht="16.149999999999999" x14ac:dyDescent="0.3">
      <c r="A16" t="s">
        <v>1328</v>
      </c>
      <c r="B16">
        <v>2</v>
      </c>
      <c r="C16" t="s">
        <v>1381</v>
      </c>
      <c r="D16">
        <v>7</v>
      </c>
      <c r="E16" t="s">
        <v>1175</v>
      </c>
      <c r="F16">
        <v>41</v>
      </c>
      <c r="G16" t="s">
        <v>1405</v>
      </c>
      <c r="H16">
        <v>2</v>
      </c>
      <c r="I16" t="s">
        <v>1376</v>
      </c>
      <c r="J16">
        <v>9</v>
      </c>
      <c r="K16" t="s">
        <v>1382</v>
      </c>
      <c r="L16">
        <v>27</v>
      </c>
      <c r="M16" t="s">
        <v>1351</v>
      </c>
      <c r="N16">
        <v>8</v>
      </c>
      <c r="O16" t="s">
        <v>1403</v>
      </c>
      <c r="P16">
        <v>1</v>
      </c>
      <c r="Q16" t="s">
        <v>1322</v>
      </c>
      <c r="R16">
        <v>1</v>
      </c>
      <c r="S16" t="s">
        <v>1444</v>
      </c>
      <c r="T16">
        <v>5</v>
      </c>
      <c r="U16" t="s">
        <v>1439</v>
      </c>
      <c r="V16">
        <v>254</v>
      </c>
    </row>
    <row r="17" spans="1:22" ht="16.149999999999999" x14ac:dyDescent="0.3">
      <c r="A17" t="s">
        <v>1329</v>
      </c>
      <c r="B17">
        <v>3</v>
      </c>
      <c r="C17" t="s">
        <v>1328</v>
      </c>
      <c r="D17">
        <v>1</v>
      </c>
      <c r="E17" t="s">
        <v>1396</v>
      </c>
      <c r="F17">
        <v>7</v>
      </c>
      <c r="G17" t="s">
        <v>1369</v>
      </c>
      <c r="H17">
        <v>4</v>
      </c>
      <c r="I17" t="s">
        <v>1375</v>
      </c>
      <c r="J17">
        <v>59</v>
      </c>
      <c r="K17" t="s">
        <v>1327</v>
      </c>
      <c r="L17">
        <v>4</v>
      </c>
      <c r="M17" t="s">
        <v>1349</v>
      </c>
      <c r="N17">
        <v>1</v>
      </c>
      <c r="O17" t="s">
        <v>1409</v>
      </c>
      <c r="P17">
        <v>2</v>
      </c>
      <c r="Q17" t="s">
        <v>1439</v>
      </c>
      <c r="R17">
        <v>394</v>
      </c>
      <c r="S17" t="s">
        <v>1322</v>
      </c>
      <c r="T17">
        <v>4</v>
      </c>
      <c r="U17" t="s">
        <v>1351</v>
      </c>
      <c r="V17">
        <v>4</v>
      </c>
    </row>
    <row r="18" spans="1:22" ht="16.149999999999999" x14ac:dyDescent="0.3">
      <c r="A18" t="s">
        <v>1330</v>
      </c>
      <c r="B18">
        <v>1</v>
      </c>
      <c r="C18" t="s">
        <v>1380</v>
      </c>
      <c r="D18">
        <v>1</v>
      </c>
      <c r="E18" t="s">
        <v>1367</v>
      </c>
      <c r="F18">
        <v>11</v>
      </c>
      <c r="G18" t="s">
        <v>1175</v>
      </c>
      <c r="H18">
        <v>214</v>
      </c>
      <c r="I18" t="s">
        <v>1374</v>
      </c>
      <c r="J18">
        <v>1</v>
      </c>
      <c r="K18" t="s">
        <v>1516</v>
      </c>
      <c r="L18">
        <v>1</v>
      </c>
      <c r="M18" t="s">
        <v>1418</v>
      </c>
      <c r="N18">
        <v>4</v>
      </c>
      <c r="O18" t="s">
        <v>1370</v>
      </c>
      <c r="P18">
        <v>1</v>
      </c>
      <c r="Q18" t="s">
        <v>1447</v>
      </c>
      <c r="R18">
        <v>18</v>
      </c>
      <c r="S18" t="s">
        <v>1344</v>
      </c>
      <c r="T18">
        <v>502</v>
      </c>
      <c r="U18" t="s">
        <v>1503</v>
      </c>
      <c r="V18">
        <v>2</v>
      </c>
    </row>
    <row r="19" spans="1:22" x14ac:dyDescent="0.25">
      <c r="A19" t="s">
        <v>1331</v>
      </c>
      <c r="B19">
        <v>1</v>
      </c>
      <c r="C19" t="s">
        <v>1379</v>
      </c>
      <c r="D19">
        <v>3</v>
      </c>
      <c r="E19" t="s">
        <v>1360</v>
      </c>
      <c r="F19">
        <v>298</v>
      </c>
      <c r="G19" t="s">
        <v>1396</v>
      </c>
      <c r="H19">
        <v>24</v>
      </c>
      <c r="I19" t="s">
        <v>1421</v>
      </c>
      <c r="J19">
        <v>1</v>
      </c>
      <c r="K19" t="s">
        <v>1328</v>
      </c>
      <c r="L19">
        <v>4</v>
      </c>
      <c r="M19" t="s">
        <v>1333</v>
      </c>
      <c r="N19">
        <v>2</v>
      </c>
      <c r="O19" t="s">
        <v>1405</v>
      </c>
      <c r="P19">
        <v>2</v>
      </c>
      <c r="Q19" t="s">
        <v>1471</v>
      </c>
      <c r="R19">
        <v>14</v>
      </c>
      <c r="S19" t="s">
        <v>1356</v>
      </c>
      <c r="T19">
        <v>35</v>
      </c>
      <c r="U19" t="s">
        <v>1333</v>
      </c>
      <c r="V19">
        <v>1</v>
      </c>
    </row>
    <row r="20" spans="1:22" x14ac:dyDescent="0.25">
      <c r="A20" t="s">
        <v>1332</v>
      </c>
      <c r="B20">
        <v>1</v>
      </c>
      <c r="C20" t="s">
        <v>1378</v>
      </c>
      <c r="D20">
        <v>1</v>
      </c>
      <c r="E20" t="s">
        <v>1364</v>
      </c>
      <c r="F20">
        <v>1</v>
      </c>
      <c r="G20" t="s">
        <v>1367</v>
      </c>
      <c r="H20">
        <v>3</v>
      </c>
      <c r="I20" t="s">
        <v>1369</v>
      </c>
      <c r="J20">
        <v>2</v>
      </c>
      <c r="K20" t="s">
        <v>1430</v>
      </c>
      <c r="L20">
        <v>1</v>
      </c>
      <c r="M20" t="s">
        <v>1517</v>
      </c>
      <c r="N20">
        <v>1</v>
      </c>
      <c r="O20" t="s">
        <v>1382</v>
      </c>
      <c r="P20">
        <v>36</v>
      </c>
      <c r="Q20" t="s">
        <v>1472</v>
      </c>
      <c r="R20">
        <v>1</v>
      </c>
      <c r="S20" t="s">
        <v>1448</v>
      </c>
      <c r="T20">
        <v>14</v>
      </c>
      <c r="U20" t="s">
        <v>1504</v>
      </c>
      <c r="V20">
        <v>2</v>
      </c>
    </row>
    <row r="21" spans="1:22" x14ac:dyDescent="0.25">
      <c r="A21" t="s">
        <v>1333</v>
      </c>
      <c r="B21">
        <v>2</v>
      </c>
      <c r="C21" t="s">
        <v>1377</v>
      </c>
      <c r="D21">
        <v>1</v>
      </c>
      <c r="E21" t="s">
        <v>1362</v>
      </c>
      <c r="F21">
        <v>1</v>
      </c>
      <c r="G21" t="s">
        <v>1366</v>
      </c>
      <c r="H21">
        <v>1</v>
      </c>
      <c r="I21" t="s">
        <v>1367</v>
      </c>
      <c r="J21">
        <v>3</v>
      </c>
      <c r="K21" t="s">
        <v>1431</v>
      </c>
      <c r="L21">
        <v>1</v>
      </c>
      <c r="M21" t="s">
        <v>1450</v>
      </c>
      <c r="N21">
        <v>3</v>
      </c>
      <c r="O21" t="s">
        <v>1369</v>
      </c>
      <c r="P21">
        <v>4</v>
      </c>
      <c r="Q21" t="s">
        <v>1517</v>
      </c>
      <c r="R21">
        <v>1</v>
      </c>
      <c r="S21" t="s">
        <v>1351</v>
      </c>
      <c r="T21">
        <v>4</v>
      </c>
      <c r="U21" t="s">
        <v>1324</v>
      </c>
      <c r="V21">
        <v>9</v>
      </c>
    </row>
    <row r="22" spans="1:22" x14ac:dyDescent="0.25">
      <c r="A22" t="s">
        <v>1334</v>
      </c>
      <c r="B22">
        <v>2</v>
      </c>
      <c r="C22" t="s">
        <v>1376</v>
      </c>
      <c r="D22">
        <v>1</v>
      </c>
      <c r="E22" t="s">
        <v>1324</v>
      </c>
      <c r="F22">
        <v>1</v>
      </c>
      <c r="G22" t="s">
        <v>1360</v>
      </c>
      <c r="H22">
        <v>178</v>
      </c>
      <c r="I22" t="s">
        <v>1175</v>
      </c>
      <c r="J22">
        <v>6</v>
      </c>
      <c r="K22" t="s">
        <v>1432</v>
      </c>
      <c r="L22">
        <v>1</v>
      </c>
      <c r="M22" t="s">
        <v>1426</v>
      </c>
      <c r="N22">
        <v>4</v>
      </c>
      <c r="O22" t="s">
        <v>1411</v>
      </c>
      <c r="P22">
        <v>1</v>
      </c>
      <c r="Q22" t="s">
        <v>1473</v>
      </c>
      <c r="R22">
        <v>8</v>
      </c>
      <c r="S22" t="s">
        <v>1349</v>
      </c>
      <c r="T22">
        <v>1</v>
      </c>
      <c r="U22" t="s">
        <v>1505</v>
      </c>
      <c r="V22">
        <v>8</v>
      </c>
    </row>
    <row r="23" spans="1:22" x14ac:dyDescent="0.25">
      <c r="A23" t="s">
        <v>1335</v>
      </c>
      <c r="B23">
        <v>3</v>
      </c>
      <c r="C23" t="s">
        <v>1375</v>
      </c>
      <c r="D23">
        <v>32</v>
      </c>
      <c r="E23" t="s">
        <v>1397</v>
      </c>
      <c r="F23">
        <v>2</v>
      </c>
      <c r="G23" t="s">
        <v>1406</v>
      </c>
      <c r="H23">
        <v>3</v>
      </c>
      <c r="I23" t="s">
        <v>1396</v>
      </c>
      <c r="J23">
        <v>7</v>
      </c>
      <c r="K23" t="s">
        <v>1433</v>
      </c>
      <c r="L23">
        <v>1</v>
      </c>
      <c r="M23" t="s">
        <v>1380</v>
      </c>
      <c r="N23">
        <v>1</v>
      </c>
      <c r="O23" t="s">
        <v>1412</v>
      </c>
      <c r="P23">
        <v>1</v>
      </c>
      <c r="Q23" t="s">
        <v>1426</v>
      </c>
      <c r="R23">
        <v>3</v>
      </c>
      <c r="S23" t="s">
        <v>1461</v>
      </c>
      <c r="T23">
        <v>4</v>
      </c>
      <c r="U23" t="s">
        <v>1380</v>
      </c>
      <c r="V23">
        <v>1</v>
      </c>
    </row>
    <row r="24" spans="1:22" x14ac:dyDescent="0.25">
      <c r="A24" t="s">
        <v>1336</v>
      </c>
      <c r="B24">
        <v>2</v>
      </c>
      <c r="C24" t="s">
        <v>1374</v>
      </c>
      <c r="D24">
        <v>5</v>
      </c>
      <c r="E24" t="s">
        <v>1398</v>
      </c>
      <c r="F24">
        <v>1</v>
      </c>
      <c r="G24" t="s">
        <v>1407</v>
      </c>
      <c r="H24">
        <v>3</v>
      </c>
      <c r="I24" t="s">
        <v>1365</v>
      </c>
      <c r="J24">
        <v>44</v>
      </c>
      <c r="K24" t="s">
        <v>1434</v>
      </c>
      <c r="L24">
        <v>2</v>
      </c>
      <c r="M24" t="s">
        <v>1324</v>
      </c>
      <c r="N24">
        <v>10</v>
      </c>
      <c r="O24" t="s">
        <v>1399</v>
      </c>
      <c r="P24">
        <v>1</v>
      </c>
      <c r="Q24" t="s">
        <v>1324</v>
      </c>
      <c r="R24">
        <v>8</v>
      </c>
      <c r="S24" t="s">
        <v>1472</v>
      </c>
      <c r="T24">
        <v>1</v>
      </c>
      <c r="U24" t="s">
        <v>1371</v>
      </c>
      <c r="V24">
        <v>1</v>
      </c>
    </row>
    <row r="25" spans="1:22" x14ac:dyDescent="0.25">
      <c r="A25" t="s">
        <v>1337</v>
      </c>
      <c r="B25">
        <v>2</v>
      </c>
      <c r="C25" t="s">
        <v>1373</v>
      </c>
      <c r="D25">
        <v>2</v>
      </c>
      <c r="E25" t="s">
        <v>1370</v>
      </c>
      <c r="F25">
        <v>1</v>
      </c>
      <c r="G25" t="s">
        <v>1408</v>
      </c>
      <c r="H25">
        <v>1</v>
      </c>
      <c r="I25" t="s">
        <v>1407</v>
      </c>
      <c r="J25">
        <v>1</v>
      </c>
      <c r="K25" t="s">
        <v>1333</v>
      </c>
      <c r="L25">
        <v>1</v>
      </c>
      <c r="M25" t="s">
        <v>1371</v>
      </c>
      <c r="N25">
        <v>1</v>
      </c>
      <c r="O25" t="s">
        <v>1364</v>
      </c>
      <c r="P25">
        <v>1</v>
      </c>
      <c r="Q25" t="s">
        <v>1403</v>
      </c>
      <c r="R25">
        <v>1</v>
      </c>
      <c r="S25" t="s">
        <v>1317</v>
      </c>
      <c r="T25">
        <v>1</v>
      </c>
      <c r="U25" t="s">
        <v>1385</v>
      </c>
      <c r="V25">
        <v>2</v>
      </c>
    </row>
    <row r="26" spans="1:22" x14ac:dyDescent="0.25">
      <c r="A26" t="s">
        <v>1338</v>
      </c>
      <c r="B26">
        <v>1</v>
      </c>
      <c r="C26" t="s">
        <v>1372</v>
      </c>
      <c r="D26">
        <v>1</v>
      </c>
      <c r="E26" t="s">
        <v>1399</v>
      </c>
      <c r="F26">
        <v>1</v>
      </c>
      <c r="G26" t="s">
        <v>1397</v>
      </c>
      <c r="H26">
        <v>3</v>
      </c>
      <c r="I26" t="s">
        <v>1422</v>
      </c>
      <c r="J26">
        <v>1</v>
      </c>
      <c r="K26" t="s">
        <v>1376</v>
      </c>
      <c r="L26">
        <v>8</v>
      </c>
      <c r="M26" t="s">
        <v>1385</v>
      </c>
      <c r="N26">
        <v>2</v>
      </c>
      <c r="O26" t="s">
        <v>1463</v>
      </c>
      <c r="P26">
        <v>1</v>
      </c>
      <c r="Q26" t="s">
        <v>1409</v>
      </c>
      <c r="R26">
        <v>1</v>
      </c>
      <c r="S26" t="s">
        <v>1517</v>
      </c>
      <c r="T26">
        <v>2</v>
      </c>
      <c r="U26" t="s">
        <v>1506</v>
      </c>
      <c r="V26">
        <v>1</v>
      </c>
    </row>
    <row r="27" spans="1:22" x14ac:dyDescent="0.25">
      <c r="A27" t="s">
        <v>1339</v>
      </c>
      <c r="B27">
        <v>1</v>
      </c>
      <c r="C27" t="s">
        <v>1371</v>
      </c>
      <c r="D27">
        <v>1</v>
      </c>
      <c r="G27" t="s">
        <v>1409</v>
      </c>
      <c r="H27">
        <v>2</v>
      </c>
      <c r="I27" t="s">
        <v>1423</v>
      </c>
      <c r="J27">
        <v>1</v>
      </c>
      <c r="K27" t="s">
        <v>1375</v>
      </c>
      <c r="L27">
        <v>66</v>
      </c>
      <c r="M27" t="s">
        <v>1451</v>
      </c>
      <c r="N27">
        <v>1</v>
      </c>
      <c r="O27" t="s">
        <v>1175</v>
      </c>
      <c r="P27">
        <v>255</v>
      </c>
      <c r="Q27" t="s">
        <v>1429</v>
      </c>
      <c r="R27">
        <v>1</v>
      </c>
      <c r="S27" t="s">
        <v>1450</v>
      </c>
      <c r="T27">
        <v>14</v>
      </c>
      <c r="U27" t="s">
        <v>1409</v>
      </c>
      <c r="V27">
        <v>1</v>
      </c>
    </row>
    <row r="28" spans="1:22" x14ac:dyDescent="0.25">
      <c r="A28" t="s">
        <v>1340</v>
      </c>
      <c r="B28">
        <v>1</v>
      </c>
      <c r="C28" t="s">
        <v>1351</v>
      </c>
      <c r="D28">
        <v>4</v>
      </c>
      <c r="G28" t="s">
        <v>1410</v>
      </c>
      <c r="H28">
        <v>1</v>
      </c>
      <c r="I28" t="s">
        <v>1409</v>
      </c>
      <c r="J28">
        <v>1</v>
      </c>
      <c r="K28" t="s">
        <v>1374</v>
      </c>
      <c r="L28">
        <v>9</v>
      </c>
      <c r="M28" t="s">
        <v>1370</v>
      </c>
      <c r="N28">
        <v>2</v>
      </c>
      <c r="O28" t="s">
        <v>1396</v>
      </c>
      <c r="P28">
        <v>31</v>
      </c>
      <c r="Q28" t="s">
        <v>1424</v>
      </c>
      <c r="R28">
        <v>1</v>
      </c>
      <c r="S28" t="s">
        <v>1482</v>
      </c>
      <c r="T28">
        <v>3</v>
      </c>
      <c r="U28" t="s">
        <v>1507</v>
      </c>
      <c r="V28">
        <v>1</v>
      </c>
    </row>
    <row r="29" spans="1:22" x14ac:dyDescent="0.25">
      <c r="A29" t="s">
        <v>1341</v>
      </c>
      <c r="B29">
        <v>17</v>
      </c>
      <c r="C29" t="s">
        <v>1370</v>
      </c>
      <c r="D29">
        <v>2</v>
      </c>
      <c r="G29" t="s">
        <v>1411</v>
      </c>
      <c r="H29">
        <v>1</v>
      </c>
      <c r="I29" t="s">
        <v>1424</v>
      </c>
      <c r="J29">
        <v>1</v>
      </c>
      <c r="K29" t="s">
        <v>1425</v>
      </c>
      <c r="L29">
        <v>1</v>
      </c>
      <c r="M29" t="s">
        <v>1405</v>
      </c>
      <c r="N29">
        <v>1</v>
      </c>
      <c r="O29" t="s">
        <v>1343</v>
      </c>
      <c r="P29">
        <v>14</v>
      </c>
      <c r="Q29" t="s">
        <v>1370</v>
      </c>
      <c r="R29">
        <v>4</v>
      </c>
      <c r="S29" t="s">
        <v>1324</v>
      </c>
      <c r="T29">
        <v>26</v>
      </c>
      <c r="U29" t="s">
        <v>1370</v>
      </c>
      <c r="V29">
        <v>6</v>
      </c>
    </row>
    <row r="30" spans="1:22" x14ac:dyDescent="0.25">
      <c r="A30" t="s">
        <v>1343</v>
      </c>
      <c r="B30">
        <v>3</v>
      </c>
      <c r="C30" t="s">
        <v>1339</v>
      </c>
      <c r="D30">
        <v>2</v>
      </c>
      <c r="G30" t="s">
        <v>1412</v>
      </c>
      <c r="H30">
        <v>1</v>
      </c>
      <c r="I30" t="s">
        <v>1398</v>
      </c>
      <c r="J30">
        <v>1</v>
      </c>
      <c r="K30" t="s">
        <v>1421</v>
      </c>
      <c r="L30">
        <v>2</v>
      </c>
      <c r="M30" t="s">
        <v>1382</v>
      </c>
      <c r="N30">
        <v>8</v>
      </c>
      <c r="O30" t="s">
        <v>1327</v>
      </c>
      <c r="P30">
        <v>2</v>
      </c>
      <c r="Q30" t="s">
        <v>1405</v>
      </c>
      <c r="R30">
        <v>1</v>
      </c>
      <c r="S30" t="s">
        <v>1403</v>
      </c>
      <c r="T30">
        <v>2</v>
      </c>
      <c r="U30" t="s">
        <v>1508</v>
      </c>
      <c r="V30">
        <v>38</v>
      </c>
    </row>
    <row r="31" spans="1:22" x14ac:dyDescent="0.25">
      <c r="A31" t="s">
        <v>1342</v>
      </c>
      <c r="B31">
        <v>2</v>
      </c>
      <c r="C31" t="s">
        <v>1369</v>
      </c>
      <c r="D31">
        <v>2</v>
      </c>
      <c r="G31" t="s">
        <v>1413</v>
      </c>
      <c r="H31">
        <v>4</v>
      </c>
      <c r="I31" t="s">
        <v>1370</v>
      </c>
      <c r="J31">
        <v>3</v>
      </c>
      <c r="K31" t="s">
        <v>1436</v>
      </c>
      <c r="L31">
        <v>1</v>
      </c>
      <c r="M31" t="s">
        <v>1369</v>
      </c>
      <c r="N31">
        <v>2</v>
      </c>
      <c r="O31" t="s">
        <v>1516</v>
      </c>
      <c r="P31">
        <v>1</v>
      </c>
      <c r="Q31" t="s">
        <v>1443</v>
      </c>
      <c r="R31">
        <v>1</v>
      </c>
      <c r="S31" t="s">
        <v>1409</v>
      </c>
      <c r="T31">
        <v>2</v>
      </c>
      <c r="U31" t="s">
        <v>1369</v>
      </c>
      <c r="V31">
        <v>4</v>
      </c>
    </row>
    <row r="32" spans="1:22" x14ac:dyDescent="0.25">
      <c r="A32" t="s">
        <v>1344</v>
      </c>
      <c r="B32">
        <v>24</v>
      </c>
      <c r="C32" t="s">
        <v>1175</v>
      </c>
      <c r="D32">
        <v>65</v>
      </c>
      <c r="G32" t="s">
        <v>1414</v>
      </c>
      <c r="H32">
        <v>3</v>
      </c>
      <c r="I32" t="s">
        <v>1425</v>
      </c>
      <c r="J32">
        <v>1</v>
      </c>
      <c r="K32" t="s">
        <v>1437</v>
      </c>
      <c r="L32">
        <v>1</v>
      </c>
      <c r="M32" t="s">
        <v>1399</v>
      </c>
      <c r="N32">
        <v>3</v>
      </c>
      <c r="O32" t="s">
        <v>1342</v>
      </c>
      <c r="P32">
        <v>1</v>
      </c>
      <c r="Q32" t="s">
        <v>1382</v>
      </c>
      <c r="R32">
        <v>53</v>
      </c>
      <c r="S32" t="s">
        <v>1429</v>
      </c>
      <c r="T32">
        <v>1</v>
      </c>
      <c r="U32" t="s">
        <v>1509</v>
      </c>
      <c r="V32">
        <v>2</v>
      </c>
    </row>
    <row r="33" spans="1:22" x14ac:dyDescent="0.25">
      <c r="A33" t="s">
        <v>1346</v>
      </c>
      <c r="B33">
        <v>1</v>
      </c>
      <c r="C33" t="s">
        <v>1368</v>
      </c>
      <c r="D33">
        <v>8</v>
      </c>
      <c r="G33" t="s">
        <v>1365</v>
      </c>
      <c r="H33">
        <v>128</v>
      </c>
      <c r="I33" t="s">
        <v>1358</v>
      </c>
      <c r="J33">
        <v>1</v>
      </c>
      <c r="K33" t="s">
        <v>1405</v>
      </c>
      <c r="L33">
        <v>1</v>
      </c>
      <c r="M33" t="s">
        <v>1364</v>
      </c>
      <c r="N33">
        <v>1</v>
      </c>
      <c r="O33" t="s">
        <v>1362</v>
      </c>
      <c r="P33">
        <v>1</v>
      </c>
      <c r="Q33" t="s">
        <v>1369</v>
      </c>
      <c r="R33">
        <v>3</v>
      </c>
      <c r="S33" t="s">
        <v>1370</v>
      </c>
      <c r="T33">
        <v>1</v>
      </c>
      <c r="U33" t="s">
        <v>1364</v>
      </c>
      <c r="V33">
        <v>2</v>
      </c>
    </row>
    <row r="34" spans="1:22" x14ac:dyDescent="0.25">
      <c r="A34" t="s">
        <v>1345</v>
      </c>
      <c r="B34">
        <v>3</v>
      </c>
      <c r="C34" t="s">
        <v>1367</v>
      </c>
      <c r="D34">
        <v>7</v>
      </c>
      <c r="G34" t="s">
        <v>1415</v>
      </c>
      <c r="H34">
        <v>3</v>
      </c>
      <c r="K34" t="s">
        <v>1369</v>
      </c>
      <c r="L34">
        <v>1</v>
      </c>
      <c r="M34" t="s">
        <v>1357</v>
      </c>
      <c r="N34">
        <v>16</v>
      </c>
      <c r="O34" t="s">
        <v>1413</v>
      </c>
      <c r="P34">
        <v>4</v>
      </c>
      <c r="Q34" t="s">
        <v>1412</v>
      </c>
      <c r="R34">
        <v>1</v>
      </c>
      <c r="S34" t="s">
        <v>1483</v>
      </c>
      <c r="T34">
        <v>4</v>
      </c>
      <c r="U34" t="s">
        <v>1485</v>
      </c>
      <c r="V34">
        <v>80</v>
      </c>
    </row>
    <row r="35" spans="1:22" x14ac:dyDescent="0.25">
      <c r="A35" t="s">
        <v>1347</v>
      </c>
      <c r="B35">
        <v>1</v>
      </c>
      <c r="C35" t="s">
        <v>1366</v>
      </c>
      <c r="D35">
        <v>1</v>
      </c>
      <c r="K35" t="s">
        <v>1438</v>
      </c>
      <c r="L35">
        <v>3</v>
      </c>
      <c r="M35" t="s">
        <v>1177</v>
      </c>
      <c r="N35">
        <v>1</v>
      </c>
      <c r="O35" t="s">
        <v>1406</v>
      </c>
      <c r="P35">
        <v>3</v>
      </c>
      <c r="Q35" t="s">
        <v>1357</v>
      </c>
      <c r="R35">
        <v>89</v>
      </c>
      <c r="S35" t="s">
        <v>1443</v>
      </c>
      <c r="T35">
        <v>1</v>
      </c>
      <c r="U35" t="s">
        <v>1463</v>
      </c>
      <c r="V35">
        <v>1</v>
      </c>
    </row>
    <row r="36" spans="1:22" x14ac:dyDescent="0.25">
      <c r="A36" t="s">
        <v>1348</v>
      </c>
      <c r="B36">
        <v>1</v>
      </c>
      <c r="C36" t="s">
        <v>1365</v>
      </c>
      <c r="D36">
        <v>150</v>
      </c>
      <c r="K36" t="s">
        <v>1175</v>
      </c>
      <c r="L36">
        <v>6</v>
      </c>
      <c r="M36" t="s">
        <v>1367</v>
      </c>
      <c r="N36">
        <v>17</v>
      </c>
      <c r="O36" t="s">
        <v>1464</v>
      </c>
      <c r="P36">
        <v>3</v>
      </c>
      <c r="Q36" t="s">
        <v>1177</v>
      </c>
      <c r="R36">
        <v>1</v>
      </c>
      <c r="S36" t="s">
        <v>1484</v>
      </c>
      <c r="T36">
        <v>59</v>
      </c>
      <c r="U36" t="s">
        <v>1419</v>
      </c>
      <c r="V36">
        <v>1</v>
      </c>
    </row>
    <row r="37" spans="1:22" x14ac:dyDescent="0.25">
      <c r="A37" t="s">
        <v>1349</v>
      </c>
      <c r="B37">
        <v>1</v>
      </c>
      <c r="C37" t="s">
        <v>1364</v>
      </c>
      <c r="D37">
        <v>1</v>
      </c>
      <c r="K37" t="s">
        <v>1396</v>
      </c>
      <c r="L37">
        <v>8</v>
      </c>
      <c r="M37" t="s">
        <v>1175</v>
      </c>
      <c r="N37">
        <v>65</v>
      </c>
      <c r="O37" t="s">
        <v>1465</v>
      </c>
      <c r="P37">
        <v>1</v>
      </c>
      <c r="Q37" t="s">
        <v>1419</v>
      </c>
      <c r="R37">
        <v>1</v>
      </c>
      <c r="S37" t="s">
        <v>1369</v>
      </c>
      <c r="T37">
        <v>5</v>
      </c>
      <c r="U37" t="s">
        <v>1175</v>
      </c>
      <c r="V37">
        <v>112</v>
      </c>
    </row>
    <row r="38" spans="1:22" x14ac:dyDescent="0.25">
      <c r="A38" t="s">
        <v>1350</v>
      </c>
      <c r="B38">
        <v>1</v>
      </c>
      <c r="C38" t="s">
        <v>1363</v>
      </c>
      <c r="D38">
        <v>1</v>
      </c>
      <c r="K38" t="s">
        <v>1439</v>
      </c>
      <c r="L38">
        <v>350</v>
      </c>
      <c r="M38" t="s">
        <v>1383</v>
      </c>
      <c r="N38">
        <v>6</v>
      </c>
      <c r="O38" t="s">
        <v>1457</v>
      </c>
      <c r="P38">
        <v>18</v>
      </c>
      <c r="Q38" t="s">
        <v>1175</v>
      </c>
      <c r="R38">
        <v>12</v>
      </c>
      <c r="S38" t="s">
        <v>1411</v>
      </c>
      <c r="T38">
        <v>1</v>
      </c>
      <c r="U38" t="s">
        <v>1510</v>
      </c>
      <c r="V38">
        <v>1</v>
      </c>
    </row>
    <row r="39" spans="1:22" x14ac:dyDescent="0.25">
      <c r="A39" t="s">
        <v>1351</v>
      </c>
      <c r="B39">
        <v>4</v>
      </c>
      <c r="C39" t="s">
        <v>1362</v>
      </c>
      <c r="D39">
        <v>2</v>
      </c>
      <c r="K39" t="s">
        <v>1423</v>
      </c>
      <c r="L39">
        <v>1</v>
      </c>
      <c r="M39" t="s">
        <v>1441</v>
      </c>
      <c r="N39">
        <v>1</v>
      </c>
      <c r="O39" t="s">
        <v>1466</v>
      </c>
      <c r="P39">
        <v>6</v>
      </c>
      <c r="Q39" t="s">
        <v>1441</v>
      </c>
      <c r="R39">
        <v>1</v>
      </c>
      <c r="S39" t="s">
        <v>1412</v>
      </c>
      <c r="T39">
        <v>2</v>
      </c>
      <c r="U39" t="s">
        <v>1368</v>
      </c>
      <c r="V39">
        <v>22</v>
      </c>
    </row>
    <row r="40" spans="1:22" x14ac:dyDescent="0.25">
      <c r="A40" t="s">
        <v>1352</v>
      </c>
      <c r="B40">
        <v>2</v>
      </c>
      <c r="C40" t="s">
        <v>1361</v>
      </c>
      <c r="D40">
        <v>1</v>
      </c>
      <c r="K40" t="s">
        <v>1361</v>
      </c>
      <c r="L40">
        <v>1</v>
      </c>
      <c r="M40" t="s">
        <v>1396</v>
      </c>
      <c r="N40">
        <v>11</v>
      </c>
      <c r="O40" t="s">
        <v>1467</v>
      </c>
      <c r="P40">
        <v>2</v>
      </c>
      <c r="Q40" t="s">
        <v>1396</v>
      </c>
      <c r="R40">
        <v>15</v>
      </c>
      <c r="S40" t="s">
        <v>1399</v>
      </c>
      <c r="T40">
        <v>2</v>
      </c>
      <c r="U40" t="s">
        <v>1511</v>
      </c>
      <c r="V40">
        <v>21</v>
      </c>
    </row>
    <row r="41" spans="1:22" x14ac:dyDescent="0.25">
      <c r="A41" t="s">
        <v>1517</v>
      </c>
      <c r="B41">
        <v>1</v>
      </c>
      <c r="C41" t="s">
        <v>1360</v>
      </c>
      <c r="D41">
        <v>87</v>
      </c>
      <c r="K41" t="s">
        <v>1440</v>
      </c>
      <c r="L41">
        <v>1</v>
      </c>
      <c r="M41" t="s">
        <v>1452</v>
      </c>
      <c r="N41">
        <v>7</v>
      </c>
      <c r="O41" t="s">
        <v>1458</v>
      </c>
      <c r="P41">
        <v>476</v>
      </c>
      <c r="Q41" t="s">
        <v>1367</v>
      </c>
      <c r="R41">
        <v>6</v>
      </c>
      <c r="S41" t="s">
        <v>1485</v>
      </c>
      <c r="T41">
        <v>25</v>
      </c>
      <c r="U41" t="s">
        <v>1381</v>
      </c>
      <c r="V41">
        <v>12</v>
      </c>
    </row>
    <row r="42" spans="1:22" x14ac:dyDescent="0.25">
      <c r="A42" t="s">
        <v>1353</v>
      </c>
      <c r="B42">
        <v>3</v>
      </c>
      <c r="C42" t="s">
        <v>1359</v>
      </c>
      <c r="D42">
        <v>1</v>
      </c>
      <c r="K42" t="s">
        <v>1397</v>
      </c>
      <c r="L42">
        <v>8</v>
      </c>
      <c r="M42" t="s">
        <v>1327</v>
      </c>
      <c r="N42">
        <v>8</v>
      </c>
      <c r="O42" t="s">
        <v>1468</v>
      </c>
      <c r="P42">
        <v>1</v>
      </c>
      <c r="Q42" t="s">
        <v>1327</v>
      </c>
      <c r="R42">
        <v>9</v>
      </c>
      <c r="S42" t="s">
        <v>1486</v>
      </c>
      <c r="T42">
        <v>2</v>
      </c>
      <c r="U42" t="s">
        <v>1328</v>
      </c>
      <c r="V42">
        <v>1</v>
      </c>
    </row>
    <row r="43" spans="1:22" x14ac:dyDescent="0.25">
      <c r="A43" t="s">
        <v>1354</v>
      </c>
      <c r="B43">
        <v>17</v>
      </c>
      <c r="C43" t="s">
        <v>1358</v>
      </c>
      <c r="D43">
        <v>1</v>
      </c>
      <c r="K43" t="s">
        <v>1441</v>
      </c>
      <c r="L43">
        <v>1</v>
      </c>
      <c r="M43" t="s">
        <v>1350</v>
      </c>
      <c r="N43">
        <v>1</v>
      </c>
      <c r="O43" t="s">
        <v>1469</v>
      </c>
      <c r="P43">
        <v>1</v>
      </c>
      <c r="Q43" t="s">
        <v>1350</v>
      </c>
      <c r="R43">
        <v>1</v>
      </c>
      <c r="S43" t="s">
        <v>1175</v>
      </c>
      <c r="T43">
        <v>220</v>
      </c>
      <c r="U43" t="s">
        <v>1420</v>
      </c>
      <c r="V43">
        <v>2</v>
      </c>
    </row>
    <row r="44" spans="1:22" x14ac:dyDescent="0.25">
      <c r="A44" t="s">
        <v>1355</v>
      </c>
      <c r="B44">
        <v>19</v>
      </c>
      <c r="C44" t="s">
        <v>1357</v>
      </c>
      <c r="D44">
        <v>16</v>
      </c>
      <c r="K44" t="s">
        <v>1442</v>
      </c>
      <c r="L44">
        <v>1</v>
      </c>
      <c r="M44" t="s">
        <v>1328</v>
      </c>
      <c r="N44">
        <v>3</v>
      </c>
      <c r="O44" t="s">
        <v>1432</v>
      </c>
      <c r="P44">
        <v>1</v>
      </c>
      <c r="Q44" t="s">
        <v>1516</v>
      </c>
      <c r="R44">
        <v>1</v>
      </c>
      <c r="S44" t="s">
        <v>1487</v>
      </c>
      <c r="T44">
        <v>5</v>
      </c>
      <c r="U44" t="s">
        <v>1342</v>
      </c>
      <c r="V44">
        <v>1</v>
      </c>
    </row>
    <row r="45" spans="1:22" x14ac:dyDescent="0.25">
      <c r="A45" t="s">
        <v>1356</v>
      </c>
      <c r="B45">
        <v>17</v>
      </c>
      <c r="K45" t="s">
        <v>1348</v>
      </c>
      <c r="L45">
        <v>1</v>
      </c>
      <c r="M45" t="s">
        <v>1453</v>
      </c>
      <c r="N45">
        <v>3</v>
      </c>
      <c r="O45" t="s">
        <v>1470</v>
      </c>
      <c r="P45">
        <v>3</v>
      </c>
      <c r="Q45" t="s">
        <v>1328</v>
      </c>
      <c r="R45">
        <v>4</v>
      </c>
      <c r="S45" t="s">
        <v>1488</v>
      </c>
      <c r="T45">
        <v>2</v>
      </c>
      <c r="U45" t="s">
        <v>1362</v>
      </c>
      <c r="V45">
        <v>3</v>
      </c>
    </row>
    <row r="46" spans="1:22" x14ac:dyDescent="0.25">
      <c r="K46" t="s">
        <v>1410</v>
      </c>
      <c r="L46">
        <v>3</v>
      </c>
      <c r="M46" t="s">
        <v>1454</v>
      </c>
      <c r="N46">
        <v>3</v>
      </c>
      <c r="Q46" t="s">
        <v>1420</v>
      </c>
      <c r="R46">
        <v>2</v>
      </c>
      <c r="S46" t="s">
        <v>1452</v>
      </c>
      <c r="T46">
        <v>35</v>
      </c>
      <c r="U46" t="s">
        <v>1512</v>
      </c>
      <c r="V46">
        <v>1</v>
      </c>
    </row>
    <row r="47" spans="1:22" x14ac:dyDescent="0.25">
      <c r="K47" t="s">
        <v>1443</v>
      </c>
      <c r="L47">
        <v>1</v>
      </c>
      <c r="M47" t="s">
        <v>1362</v>
      </c>
      <c r="N47">
        <v>2</v>
      </c>
      <c r="Q47" t="s">
        <v>1430</v>
      </c>
      <c r="R47">
        <v>1</v>
      </c>
      <c r="S47" t="s">
        <v>1489</v>
      </c>
      <c r="T47">
        <v>23</v>
      </c>
      <c r="U47" t="s">
        <v>1425</v>
      </c>
      <c r="V47">
        <v>3</v>
      </c>
    </row>
    <row r="48" spans="1:22" x14ac:dyDescent="0.25">
      <c r="K48" t="s">
        <v>1370</v>
      </c>
      <c r="L48">
        <v>1</v>
      </c>
      <c r="M48" t="s">
        <v>1455</v>
      </c>
      <c r="N48">
        <v>1</v>
      </c>
      <c r="Q48" t="s">
        <v>1431</v>
      </c>
      <c r="R48">
        <v>1</v>
      </c>
      <c r="S48" t="s">
        <v>1327</v>
      </c>
      <c r="T48">
        <v>7</v>
      </c>
      <c r="U48" t="s">
        <v>1378</v>
      </c>
      <c r="V48">
        <v>3</v>
      </c>
    </row>
    <row r="49" spans="11:22" x14ac:dyDescent="0.25">
      <c r="K49" t="s">
        <v>1338</v>
      </c>
      <c r="L49">
        <v>1</v>
      </c>
      <c r="M49" t="s">
        <v>1425</v>
      </c>
      <c r="N49">
        <v>4</v>
      </c>
      <c r="Q49" t="s">
        <v>1464</v>
      </c>
      <c r="R49">
        <v>1</v>
      </c>
      <c r="S49" t="s">
        <v>1350</v>
      </c>
      <c r="T49">
        <v>2</v>
      </c>
      <c r="U49" t="s">
        <v>1422</v>
      </c>
      <c r="V49">
        <v>2</v>
      </c>
    </row>
    <row r="50" spans="11:22" x14ac:dyDescent="0.25">
      <c r="K50" t="s">
        <v>1517</v>
      </c>
      <c r="L50">
        <v>1</v>
      </c>
      <c r="M50" t="s">
        <v>1378</v>
      </c>
      <c r="N50">
        <v>1</v>
      </c>
      <c r="Q50" t="s">
        <v>1425</v>
      </c>
      <c r="R50">
        <v>2</v>
      </c>
      <c r="S50" t="s">
        <v>1516</v>
      </c>
      <c r="T50">
        <v>2</v>
      </c>
      <c r="U50" t="s">
        <v>1387</v>
      </c>
      <c r="V50">
        <v>7</v>
      </c>
    </row>
    <row r="51" spans="11:22" x14ac:dyDescent="0.25">
      <c r="K51" t="s">
        <v>1412</v>
      </c>
      <c r="L51">
        <v>1</v>
      </c>
      <c r="M51" t="s">
        <v>1422</v>
      </c>
      <c r="N51">
        <v>1</v>
      </c>
      <c r="Q51" t="s">
        <v>1378</v>
      </c>
      <c r="R51">
        <v>2</v>
      </c>
      <c r="S51" t="s">
        <v>1328</v>
      </c>
      <c r="T51">
        <v>6</v>
      </c>
      <c r="U51" t="s">
        <v>1456</v>
      </c>
      <c r="V51">
        <v>2</v>
      </c>
    </row>
    <row r="52" spans="11:22" x14ac:dyDescent="0.25">
      <c r="K52" t="s">
        <v>1358</v>
      </c>
      <c r="L52">
        <v>1</v>
      </c>
      <c r="M52" t="s">
        <v>1387</v>
      </c>
      <c r="N52">
        <v>9</v>
      </c>
      <c r="Q52" t="s">
        <v>1422</v>
      </c>
      <c r="R52">
        <v>1</v>
      </c>
      <c r="S52" t="s">
        <v>1342</v>
      </c>
      <c r="T52">
        <v>3</v>
      </c>
      <c r="U52" t="s">
        <v>1376</v>
      </c>
      <c r="V52">
        <v>27</v>
      </c>
    </row>
    <row r="53" spans="11:22" x14ac:dyDescent="0.25">
      <c r="K53" t="s">
        <v>1444</v>
      </c>
      <c r="L53">
        <v>5</v>
      </c>
      <c r="M53" t="s">
        <v>1433</v>
      </c>
      <c r="N53">
        <v>1</v>
      </c>
      <c r="Q53" t="s">
        <v>1474</v>
      </c>
      <c r="R53">
        <v>1</v>
      </c>
      <c r="S53" t="s">
        <v>1454</v>
      </c>
      <c r="T53">
        <v>3</v>
      </c>
      <c r="U53" t="s">
        <v>1513</v>
      </c>
      <c r="V53">
        <v>94</v>
      </c>
    </row>
    <row r="54" spans="11:22" x14ac:dyDescent="0.25">
      <c r="K54" t="s">
        <v>1445</v>
      </c>
      <c r="L54">
        <v>38</v>
      </c>
      <c r="M54" t="s">
        <v>1332</v>
      </c>
      <c r="N54">
        <v>1</v>
      </c>
      <c r="Q54" t="s">
        <v>1434</v>
      </c>
      <c r="R54">
        <v>2</v>
      </c>
      <c r="S54" t="s">
        <v>1430</v>
      </c>
      <c r="T54">
        <v>1</v>
      </c>
      <c r="U54" t="s">
        <v>1514</v>
      </c>
      <c r="V54">
        <v>7</v>
      </c>
    </row>
    <row r="55" spans="11:22" x14ac:dyDescent="0.25">
      <c r="K55" t="s">
        <v>1446</v>
      </c>
      <c r="L55">
        <v>2</v>
      </c>
      <c r="M55" t="s">
        <v>1456</v>
      </c>
      <c r="N55">
        <v>2</v>
      </c>
      <c r="Q55" t="s">
        <v>1333</v>
      </c>
      <c r="R55">
        <v>1</v>
      </c>
      <c r="S55" t="s">
        <v>1490</v>
      </c>
      <c r="T55">
        <v>4</v>
      </c>
      <c r="U55" t="s">
        <v>1476</v>
      </c>
      <c r="V55">
        <v>1</v>
      </c>
    </row>
    <row r="56" spans="11:22" x14ac:dyDescent="0.25">
      <c r="K56" t="s">
        <v>1447</v>
      </c>
      <c r="L56">
        <v>18</v>
      </c>
      <c r="M56" t="s">
        <v>1333</v>
      </c>
      <c r="N56">
        <v>2</v>
      </c>
      <c r="Q56" t="s">
        <v>1334</v>
      </c>
      <c r="R56">
        <v>17</v>
      </c>
      <c r="S56" t="s">
        <v>1431</v>
      </c>
      <c r="T56">
        <v>1</v>
      </c>
      <c r="U56" t="s">
        <v>1515</v>
      </c>
      <c r="V56">
        <v>3</v>
      </c>
    </row>
    <row r="57" spans="11:22" x14ac:dyDescent="0.25">
      <c r="K57" t="s">
        <v>1448</v>
      </c>
      <c r="L57">
        <v>14</v>
      </c>
      <c r="M57" t="s">
        <v>1457</v>
      </c>
      <c r="N57">
        <v>3</v>
      </c>
      <c r="Q57" t="s">
        <v>1475</v>
      </c>
      <c r="R57">
        <v>125</v>
      </c>
      <c r="S57" t="s">
        <v>1330</v>
      </c>
      <c r="T57">
        <v>1</v>
      </c>
      <c r="U57" t="s">
        <v>1361</v>
      </c>
      <c r="V57">
        <v>1</v>
      </c>
    </row>
    <row r="58" spans="11:22" x14ac:dyDescent="0.25">
      <c r="M58" t="s">
        <v>1375</v>
      </c>
      <c r="N58">
        <v>35</v>
      </c>
      <c r="Q58" t="s">
        <v>1467</v>
      </c>
      <c r="R58">
        <v>10</v>
      </c>
      <c r="S58" t="s">
        <v>1406</v>
      </c>
      <c r="T58">
        <v>3</v>
      </c>
      <c r="U58" t="s">
        <v>1458</v>
      </c>
      <c r="V58">
        <v>385</v>
      </c>
    </row>
    <row r="59" spans="11:22" x14ac:dyDescent="0.25">
      <c r="M59" t="s">
        <v>1374</v>
      </c>
      <c r="N59">
        <v>7</v>
      </c>
      <c r="Q59" t="s">
        <v>1476</v>
      </c>
      <c r="R59">
        <v>2</v>
      </c>
      <c r="S59" t="s">
        <v>1407</v>
      </c>
      <c r="T59">
        <v>3</v>
      </c>
      <c r="U59" t="s">
        <v>1468</v>
      </c>
      <c r="V59">
        <v>1</v>
      </c>
    </row>
    <row r="60" spans="11:22" x14ac:dyDescent="0.25">
      <c r="M60" t="s">
        <v>1379</v>
      </c>
      <c r="N60">
        <v>3</v>
      </c>
      <c r="Q60" t="s">
        <v>1442</v>
      </c>
      <c r="R60">
        <v>1</v>
      </c>
      <c r="S60" t="s">
        <v>1425</v>
      </c>
      <c r="T60">
        <v>3</v>
      </c>
      <c r="U60" t="s">
        <v>1358</v>
      </c>
      <c r="V60">
        <v>2</v>
      </c>
    </row>
    <row r="61" spans="11:22" x14ac:dyDescent="0.25">
      <c r="M61" t="s">
        <v>1361</v>
      </c>
      <c r="N61">
        <v>1</v>
      </c>
      <c r="Q61" t="s">
        <v>1361</v>
      </c>
      <c r="R61">
        <v>1</v>
      </c>
      <c r="S61" t="s">
        <v>1387</v>
      </c>
      <c r="T61">
        <v>2</v>
      </c>
      <c r="U61" t="s">
        <v>1432</v>
      </c>
      <c r="V61">
        <v>1</v>
      </c>
    </row>
    <row r="62" spans="11:22" x14ac:dyDescent="0.25">
      <c r="M62" t="s">
        <v>1348</v>
      </c>
      <c r="N62">
        <v>1</v>
      </c>
      <c r="Q62" t="s">
        <v>1348</v>
      </c>
      <c r="R62">
        <v>1</v>
      </c>
      <c r="S62" t="s">
        <v>1491</v>
      </c>
      <c r="T62">
        <v>2</v>
      </c>
    </row>
    <row r="63" spans="11:22" x14ac:dyDescent="0.25">
      <c r="M63" t="s">
        <v>1458</v>
      </c>
      <c r="N63">
        <v>87</v>
      </c>
      <c r="Q63" t="s">
        <v>1354</v>
      </c>
      <c r="R63">
        <v>38</v>
      </c>
      <c r="S63" t="s">
        <v>1332</v>
      </c>
      <c r="T63">
        <v>3</v>
      </c>
    </row>
    <row r="64" spans="11:22" x14ac:dyDescent="0.25">
      <c r="M64" t="s">
        <v>1354</v>
      </c>
      <c r="N64">
        <v>17</v>
      </c>
      <c r="Q64" t="s">
        <v>1477</v>
      </c>
      <c r="R64">
        <v>3</v>
      </c>
      <c r="S64" t="s">
        <v>1435</v>
      </c>
      <c r="T64">
        <v>4</v>
      </c>
    </row>
    <row r="65" spans="13:20" x14ac:dyDescent="0.25">
      <c r="M65" t="s">
        <v>1355</v>
      </c>
      <c r="N65">
        <v>19</v>
      </c>
      <c r="Q65" t="s">
        <v>1338</v>
      </c>
      <c r="R65">
        <v>1</v>
      </c>
      <c r="S65" t="s">
        <v>1492</v>
      </c>
      <c r="T65">
        <v>11</v>
      </c>
    </row>
    <row r="66" spans="13:20" x14ac:dyDescent="0.25">
      <c r="M66" t="s">
        <v>1338</v>
      </c>
      <c r="N66">
        <v>1</v>
      </c>
      <c r="Q66" t="s">
        <v>1358</v>
      </c>
      <c r="R66">
        <v>2</v>
      </c>
      <c r="S66" t="s">
        <v>1493</v>
      </c>
      <c r="T66">
        <v>72</v>
      </c>
    </row>
    <row r="67" spans="13:20" x14ac:dyDescent="0.25">
      <c r="M67" t="s">
        <v>1358</v>
      </c>
      <c r="N67">
        <v>1</v>
      </c>
      <c r="Q67" t="s">
        <v>1432</v>
      </c>
      <c r="R67">
        <v>1</v>
      </c>
      <c r="S67" t="s">
        <v>1467</v>
      </c>
      <c r="T67">
        <v>12</v>
      </c>
    </row>
    <row r="68" spans="13:20" x14ac:dyDescent="0.25">
      <c r="M68" t="s">
        <v>1346</v>
      </c>
      <c r="N68">
        <v>1</v>
      </c>
      <c r="Q68" t="s">
        <v>1446</v>
      </c>
      <c r="R68">
        <v>2</v>
      </c>
      <c r="S68" t="s">
        <v>1494</v>
      </c>
      <c r="T68">
        <v>1</v>
      </c>
    </row>
    <row r="69" spans="13:20" x14ac:dyDescent="0.25">
      <c r="S69" t="s">
        <v>1442</v>
      </c>
      <c r="T69">
        <v>1</v>
      </c>
    </row>
    <row r="70" spans="13:20" x14ac:dyDescent="0.25">
      <c r="S70" t="s">
        <v>1361</v>
      </c>
      <c r="T70">
        <v>1</v>
      </c>
    </row>
    <row r="71" spans="13:20" x14ac:dyDescent="0.25">
      <c r="S71" t="s">
        <v>1348</v>
      </c>
      <c r="T71">
        <v>2</v>
      </c>
    </row>
    <row r="72" spans="13:20" x14ac:dyDescent="0.25">
      <c r="S72" t="s">
        <v>1354</v>
      </c>
      <c r="T72">
        <v>178</v>
      </c>
    </row>
    <row r="73" spans="13:20" x14ac:dyDescent="0.25">
      <c r="S73" t="s">
        <v>1495</v>
      </c>
      <c r="T73">
        <v>55</v>
      </c>
    </row>
    <row r="74" spans="13:20" x14ac:dyDescent="0.25">
      <c r="S74" t="s">
        <v>1355</v>
      </c>
      <c r="T74">
        <v>19</v>
      </c>
    </row>
    <row r="75" spans="13:20" x14ac:dyDescent="0.25">
      <c r="S75" t="s">
        <v>1496</v>
      </c>
      <c r="T75">
        <v>4</v>
      </c>
    </row>
    <row r="76" spans="13:20" x14ac:dyDescent="0.25">
      <c r="S76" t="s">
        <v>1338</v>
      </c>
      <c r="T76">
        <v>2</v>
      </c>
    </row>
    <row r="77" spans="13:20" x14ac:dyDescent="0.25">
      <c r="S77" t="s">
        <v>1358</v>
      </c>
      <c r="T77">
        <v>1</v>
      </c>
    </row>
    <row r="78" spans="13:20" x14ac:dyDescent="0.25">
      <c r="S78" t="s">
        <v>1432</v>
      </c>
      <c r="T78">
        <v>1</v>
      </c>
    </row>
    <row r="79" spans="13:20" x14ac:dyDescent="0.25">
      <c r="S79" t="s">
        <v>1346</v>
      </c>
      <c r="T79">
        <v>1</v>
      </c>
    </row>
    <row r="80" spans="13:20" x14ac:dyDescent="0.25">
      <c r="S80" t="s">
        <v>1470</v>
      </c>
      <c r="T80">
        <v>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E19" workbookViewId="0">
      <selection activeCell="K57" sqref="K57"/>
    </sheetView>
  </sheetViews>
  <sheetFormatPr defaultRowHeight="16.5" x14ac:dyDescent="0.25"/>
  <sheetData>
    <row r="1" spans="1:22" ht="16.149999999999999" x14ac:dyDescent="0.3">
      <c r="A1" t="s">
        <v>620</v>
      </c>
      <c r="C1" t="s">
        <v>615</v>
      </c>
      <c r="E1" t="s">
        <v>630</v>
      </c>
      <c r="G1" t="s">
        <v>645</v>
      </c>
      <c r="I1" t="s">
        <v>679</v>
      </c>
      <c r="K1" t="s">
        <v>678</v>
      </c>
      <c r="M1" t="s">
        <v>1165</v>
      </c>
      <c r="O1" t="s">
        <v>1166</v>
      </c>
      <c r="Q1" t="s">
        <v>1167</v>
      </c>
      <c r="S1" t="s">
        <v>1176</v>
      </c>
      <c r="U1" t="s">
        <v>1177</v>
      </c>
    </row>
    <row r="2" spans="1:22" x14ac:dyDescent="0.25">
      <c r="A2" t="s">
        <v>1180</v>
      </c>
      <c r="B2">
        <v>1</v>
      </c>
      <c r="C2" t="s">
        <v>1178</v>
      </c>
      <c r="D2">
        <v>3</v>
      </c>
      <c r="E2" t="s">
        <v>1178</v>
      </c>
      <c r="F2">
        <v>4</v>
      </c>
      <c r="G2" t="s">
        <v>1179</v>
      </c>
      <c r="H2">
        <v>2</v>
      </c>
      <c r="I2" t="s">
        <v>1178</v>
      </c>
      <c r="J2">
        <v>1</v>
      </c>
      <c r="K2" t="s">
        <v>1212</v>
      </c>
      <c r="L2">
        <v>1</v>
      </c>
      <c r="M2" t="s">
        <v>1179</v>
      </c>
      <c r="N2">
        <v>1</v>
      </c>
      <c r="O2" t="s">
        <v>1179</v>
      </c>
      <c r="P2">
        <v>3</v>
      </c>
      <c r="Q2" t="s">
        <v>1179</v>
      </c>
      <c r="R2">
        <v>5</v>
      </c>
      <c r="S2" t="s">
        <v>1179</v>
      </c>
      <c r="T2">
        <v>7</v>
      </c>
      <c r="U2" t="s">
        <v>1179</v>
      </c>
      <c r="V2">
        <v>2</v>
      </c>
    </row>
    <row r="3" spans="1:22" x14ac:dyDescent="0.25">
      <c r="A3" t="s">
        <v>1178</v>
      </c>
      <c r="B3">
        <v>1</v>
      </c>
      <c r="C3" t="s">
        <v>1181</v>
      </c>
      <c r="D3">
        <v>1</v>
      </c>
      <c r="E3" t="s">
        <v>1179</v>
      </c>
      <c r="F3">
        <v>1</v>
      </c>
      <c r="G3" t="s">
        <v>1305</v>
      </c>
      <c r="H3">
        <v>1</v>
      </c>
      <c r="I3" t="s">
        <v>1182</v>
      </c>
      <c r="J3">
        <v>1</v>
      </c>
      <c r="K3" t="s">
        <v>1180</v>
      </c>
      <c r="L3">
        <v>1</v>
      </c>
      <c r="M3" t="s">
        <v>1183</v>
      </c>
      <c r="N3">
        <v>3</v>
      </c>
      <c r="O3" t="s">
        <v>1255</v>
      </c>
      <c r="P3">
        <v>1</v>
      </c>
      <c r="Q3" t="s">
        <v>1255</v>
      </c>
      <c r="R3">
        <v>1</v>
      </c>
      <c r="S3" t="s">
        <v>1183</v>
      </c>
      <c r="T3">
        <v>3</v>
      </c>
      <c r="U3" t="s">
        <v>1234</v>
      </c>
      <c r="V3">
        <v>1</v>
      </c>
    </row>
    <row r="4" spans="1:22" x14ac:dyDescent="0.25">
      <c r="A4" t="s">
        <v>1181</v>
      </c>
      <c r="B4">
        <v>1</v>
      </c>
      <c r="C4" t="s">
        <v>1179</v>
      </c>
      <c r="D4">
        <v>1</v>
      </c>
      <c r="E4" t="s">
        <v>1301</v>
      </c>
      <c r="F4">
        <v>60</v>
      </c>
      <c r="G4" t="s">
        <v>1185</v>
      </c>
      <c r="H4">
        <v>7</v>
      </c>
      <c r="I4" t="s">
        <v>1217</v>
      </c>
      <c r="J4">
        <v>4</v>
      </c>
      <c r="K4" t="s">
        <v>1178</v>
      </c>
      <c r="L4">
        <v>2</v>
      </c>
      <c r="M4" t="s">
        <v>1275</v>
      </c>
      <c r="N4">
        <v>1</v>
      </c>
      <c r="O4" t="s">
        <v>1236</v>
      </c>
      <c r="P4">
        <v>1</v>
      </c>
      <c r="Q4" t="s">
        <v>1257</v>
      </c>
      <c r="R4">
        <v>1</v>
      </c>
      <c r="S4" t="s">
        <v>1255</v>
      </c>
      <c r="T4">
        <v>2</v>
      </c>
      <c r="U4" t="s">
        <v>1275</v>
      </c>
      <c r="V4">
        <v>1</v>
      </c>
    </row>
    <row r="5" spans="1:22" x14ac:dyDescent="0.25">
      <c r="A5" t="s">
        <v>1281</v>
      </c>
      <c r="B5">
        <v>1</v>
      </c>
      <c r="C5" t="s">
        <v>1275</v>
      </c>
      <c r="D5">
        <v>1</v>
      </c>
      <c r="E5" t="s">
        <v>1217</v>
      </c>
      <c r="F5">
        <v>1</v>
      </c>
      <c r="G5" t="s">
        <v>1186</v>
      </c>
      <c r="H5">
        <v>3</v>
      </c>
      <c r="I5" t="s">
        <v>1237</v>
      </c>
      <c r="J5">
        <v>5</v>
      </c>
      <c r="K5" t="s">
        <v>1181</v>
      </c>
      <c r="L5">
        <v>1</v>
      </c>
      <c r="M5" t="s">
        <v>1264</v>
      </c>
      <c r="N5">
        <v>3</v>
      </c>
      <c r="O5" t="s">
        <v>1266</v>
      </c>
      <c r="P5">
        <v>1</v>
      </c>
      <c r="Q5" t="s">
        <v>1234</v>
      </c>
      <c r="R5">
        <v>3</v>
      </c>
      <c r="S5" t="s">
        <v>1257</v>
      </c>
      <c r="T5">
        <v>1</v>
      </c>
      <c r="U5" t="s">
        <v>1264</v>
      </c>
      <c r="V5">
        <v>2</v>
      </c>
    </row>
    <row r="6" spans="1:22" x14ac:dyDescent="0.25">
      <c r="A6" t="s">
        <v>1182</v>
      </c>
      <c r="B6">
        <v>1</v>
      </c>
      <c r="C6" t="s">
        <v>1217</v>
      </c>
      <c r="D6">
        <v>3</v>
      </c>
      <c r="E6" t="s">
        <v>1185</v>
      </c>
      <c r="F6">
        <v>14</v>
      </c>
      <c r="G6" t="s">
        <v>1188</v>
      </c>
      <c r="H6">
        <v>2</v>
      </c>
      <c r="I6" t="s">
        <v>1185</v>
      </c>
      <c r="J6">
        <v>5</v>
      </c>
      <c r="K6" t="s">
        <v>1179</v>
      </c>
      <c r="L6">
        <v>5</v>
      </c>
      <c r="M6" t="s">
        <v>1182</v>
      </c>
      <c r="N6">
        <v>1</v>
      </c>
      <c r="O6" t="s">
        <v>1217</v>
      </c>
      <c r="P6">
        <v>1</v>
      </c>
      <c r="Q6" t="s">
        <v>1264</v>
      </c>
      <c r="R6">
        <v>1</v>
      </c>
      <c r="S6" t="s">
        <v>1234</v>
      </c>
      <c r="T6">
        <v>2</v>
      </c>
      <c r="U6" t="s">
        <v>1266</v>
      </c>
      <c r="V6">
        <v>2</v>
      </c>
    </row>
    <row r="7" spans="1:22" x14ac:dyDescent="0.25">
      <c r="A7" t="s">
        <v>1183</v>
      </c>
      <c r="B7">
        <v>3</v>
      </c>
      <c r="C7" t="s">
        <v>1218</v>
      </c>
      <c r="D7">
        <v>2</v>
      </c>
      <c r="E7" t="s">
        <v>1186</v>
      </c>
      <c r="F7">
        <v>12</v>
      </c>
      <c r="G7" t="s">
        <v>1191</v>
      </c>
      <c r="H7">
        <v>16</v>
      </c>
      <c r="I7" t="s">
        <v>1186</v>
      </c>
      <c r="J7">
        <v>1</v>
      </c>
      <c r="K7" t="s">
        <v>1237</v>
      </c>
      <c r="L7">
        <v>5</v>
      </c>
      <c r="M7" t="s">
        <v>1181</v>
      </c>
      <c r="N7">
        <v>2</v>
      </c>
      <c r="O7" t="s">
        <v>1188</v>
      </c>
      <c r="P7">
        <v>2</v>
      </c>
      <c r="Q7" t="s">
        <v>1266</v>
      </c>
      <c r="R7">
        <v>1</v>
      </c>
      <c r="S7" t="s">
        <v>1264</v>
      </c>
      <c r="T7">
        <v>2</v>
      </c>
      <c r="U7" t="s">
        <v>1182</v>
      </c>
      <c r="V7">
        <v>1</v>
      </c>
    </row>
    <row r="8" spans="1:22" x14ac:dyDescent="0.25">
      <c r="A8" t="s">
        <v>1184</v>
      </c>
      <c r="B8">
        <v>2</v>
      </c>
      <c r="C8" t="s">
        <v>1184</v>
      </c>
      <c r="D8">
        <v>7</v>
      </c>
      <c r="E8" t="s">
        <v>1194</v>
      </c>
      <c r="F8">
        <v>9</v>
      </c>
      <c r="G8" t="s">
        <v>1239</v>
      </c>
      <c r="H8">
        <v>1</v>
      </c>
      <c r="I8" t="s">
        <v>1188</v>
      </c>
      <c r="J8">
        <v>2</v>
      </c>
      <c r="K8" t="s">
        <v>1216</v>
      </c>
      <c r="L8">
        <v>1</v>
      </c>
      <c r="M8" t="s">
        <v>1217</v>
      </c>
      <c r="N8">
        <v>3</v>
      </c>
      <c r="O8" t="s">
        <v>1190</v>
      </c>
      <c r="P8">
        <v>3</v>
      </c>
      <c r="Q8" t="s">
        <v>1182</v>
      </c>
      <c r="R8">
        <v>1</v>
      </c>
      <c r="S8" t="s">
        <v>1236</v>
      </c>
      <c r="T8">
        <v>1</v>
      </c>
      <c r="U8" t="s">
        <v>1181</v>
      </c>
      <c r="V8">
        <v>1</v>
      </c>
    </row>
    <row r="9" spans="1:22" x14ac:dyDescent="0.25">
      <c r="A9" t="s">
        <v>1185</v>
      </c>
      <c r="B9">
        <v>17</v>
      </c>
      <c r="C9" t="s">
        <v>484</v>
      </c>
      <c r="D9">
        <v>2</v>
      </c>
      <c r="E9" t="s">
        <v>1302</v>
      </c>
      <c r="F9">
        <v>1</v>
      </c>
      <c r="G9" t="s">
        <v>1194</v>
      </c>
      <c r="H9">
        <v>27</v>
      </c>
      <c r="I9" t="s">
        <v>1191</v>
      </c>
      <c r="J9">
        <v>2</v>
      </c>
      <c r="K9" t="s">
        <v>1185</v>
      </c>
      <c r="L9">
        <v>26</v>
      </c>
      <c r="M9" t="s">
        <v>1218</v>
      </c>
      <c r="N9">
        <v>2</v>
      </c>
      <c r="O9" t="s">
        <v>1185</v>
      </c>
      <c r="P9">
        <v>21</v>
      </c>
      <c r="Q9" t="s">
        <v>1181</v>
      </c>
      <c r="R9">
        <v>1</v>
      </c>
      <c r="S9" t="s">
        <v>1182</v>
      </c>
      <c r="T9">
        <v>1</v>
      </c>
      <c r="U9" t="s">
        <v>1217</v>
      </c>
      <c r="V9">
        <v>8</v>
      </c>
    </row>
    <row r="10" spans="1:22" x14ac:dyDescent="0.25">
      <c r="A10" t="s">
        <v>1187</v>
      </c>
      <c r="B10">
        <v>1</v>
      </c>
      <c r="C10" t="s">
        <v>1185</v>
      </c>
      <c r="D10">
        <v>12</v>
      </c>
      <c r="E10" t="s">
        <v>1303</v>
      </c>
      <c r="F10">
        <v>1</v>
      </c>
      <c r="G10" t="s">
        <v>1195</v>
      </c>
      <c r="H10">
        <v>2</v>
      </c>
      <c r="I10" t="s">
        <v>1194</v>
      </c>
      <c r="J10">
        <v>26</v>
      </c>
      <c r="K10" t="s">
        <v>1188</v>
      </c>
      <c r="L10">
        <v>5</v>
      </c>
      <c r="M10" t="s">
        <v>1216</v>
      </c>
      <c r="N10">
        <v>3</v>
      </c>
      <c r="O10" t="s">
        <v>1186</v>
      </c>
      <c r="P10">
        <v>15</v>
      </c>
      <c r="Q10" t="s">
        <v>1217</v>
      </c>
      <c r="R10">
        <v>4</v>
      </c>
      <c r="S10" t="s">
        <v>1181</v>
      </c>
      <c r="T10">
        <v>2</v>
      </c>
      <c r="U10" t="s">
        <v>1218</v>
      </c>
      <c r="V10">
        <v>2</v>
      </c>
    </row>
    <row r="11" spans="1:22" x14ac:dyDescent="0.25">
      <c r="A11" t="s">
        <v>1189</v>
      </c>
      <c r="B11">
        <v>4</v>
      </c>
      <c r="C11" t="s">
        <v>1191</v>
      </c>
      <c r="D11">
        <v>6</v>
      </c>
      <c r="E11" t="s">
        <v>1201</v>
      </c>
      <c r="F11">
        <v>17</v>
      </c>
      <c r="G11" t="s">
        <v>636</v>
      </c>
      <c r="H11">
        <v>1</v>
      </c>
      <c r="I11" t="s">
        <v>1229</v>
      </c>
      <c r="J11">
        <v>64</v>
      </c>
      <c r="K11" t="s">
        <v>1238</v>
      </c>
      <c r="L11">
        <v>1</v>
      </c>
      <c r="M11" t="s">
        <v>1185</v>
      </c>
      <c r="N11">
        <v>39</v>
      </c>
      <c r="O11" t="s">
        <v>1256</v>
      </c>
      <c r="P11">
        <v>188</v>
      </c>
      <c r="Q11" t="s">
        <v>1237</v>
      </c>
      <c r="R11">
        <v>10</v>
      </c>
      <c r="S11" t="s">
        <v>1237</v>
      </c>
      <c r="T11">
        <v>5</v>
      </c>
      <c r="U11" t="s">
        <v>1237</v>
      </c>
      <c r="V11">
        <v>5</v>
      </c>
    </row>
    <row r="12" spans="1:22" x14ac:dyDescent="0.25">
      <c r="A12" t="s">
        <v>1191</v>
      </c>
      <c r="B12">
        <v>4</v>
      </c>
      <c r="C12" t="s">
        <v>1219</v>
      </c>
      <c r="D12">
        <v>2</v>
      </c>
      <c r="E12" t="s">
        <v>1202</v>
      </c>
      <c r="F12">
        <v>3</v>
      </c>
      <c r="G12" t="s">
        <v>1306</v>
      </c>
      <c r="H12">
        <v>1</v>
      </c>
      <c r="I12" t="s">
        <v>1278</v>
      </c>
      <c r="J12">
        <v>1</v>
      </c>
      <c r="K12" t="s">
        <v>1191</v>
      </c>
      <c r="L12">
        <v>6</v>
      </c>
      <c r="M12" t="s">
        <v>1187</v>
      </c>
      <c r="N12">
        <v>12</v>
      </c>
      <c r="O12" t="s">
        <v>1230</v>
      </c>
      <c r="P12">
        <v>2</v>
      </c>
      <c r="Q12" t="s">
        <v>1216</v>
      </c>
      <c r="R12">
        <v>1</v>
      </c>
      <c r="S12" t="s">
        <v>1216</v>
      </c>
      <c r="T12">
        <v>4</v>
      </c>
      <c r="U12" t="s">
        <v>1188</v>
      </c>
      <c r="V12">
        <v>2</v>
      </c>
    </row>
    <row r="13" spans="1:22" x14ac:dyDescent="0.25">
      <c r="A13" t="s">
        <v>1193</v>
      </c>
      <c r="B13">
        <v>5</v>
      </c>
      <c r="C13" t="s">
        <v>1295</v>
      </c>
      <c r="D13">
        <v>1</v>
      </c>
      <c r="E13" t="s">
        <v>1203</v>
      </c>
      <c r="F13">
        <v>1</v>
      </c>
      <c r="G13" t="s">
        <v>1201</v>
      </c>
      <c r="H13">
        <v>1</v>
      </c>
      <c r="I13" t="s">
        <v>1195</v>
      </c>
      <c r="J13">
        <v>5</v>
      </c>
      <c r="K13" t="s">
        <v>1239</v>
      </c>
      <c r="L13">
        <v>1</v>
      </c>
      <c r="M13" t="s">
        <v>1223</v>
      </c>
      <c r="N13">
        <v>1</v>
      </c>
      <c r="O13" t="s">
        <v>1209</v>
      </c>
      <c r="P13">
        <v>5</v>
      </c>
      <c r="Q13" t="s">
        <v>1188</v>
      </c>
      <c r="R13">
        <v>7</v>
      </c>
      <c r="S13" t="s">
        <v>1188</v>
      </c>
      <c r="T13">
        <v>7</v>
      </c>
      <c r="U13" t="s">
        <v>1185</v>
      </c>
      <c r="V13">
        <v>31</v>
      </c>
    </row>
    <row r="14" spans="1:22" x14ac:dyDescent="0.25">
      <c r="A14" t="s">
        <v>1194</v>
      </c>
      <c r="B14">
        <v>5</v>
      </c>
      <c r="C14" t="s">
        <v>1193</v>
      </c>
      <c r="D14">
        <v>1</v>
      </c>
      <c r="E14" t="s">
        <v>1274</v>
      </c>
      <c r="F14">
        <v>1</v>
      </c>
      <c r="G14" t="s">
        <v>1202</v>
      </c>
      <c r="H14">
        <v>3</v>
      </c>
      <c r="I14" t="s">
        <v>1280</v>
      </c>
      <c r="J14">
        <v>2</v>
      </c>
      <c r="K14" t="s">
        <v>1241</v>
      </c>
      <c r="L14">
        <v>1</v>
      </c>
      <c r="M14" t="s">
        <v>1256</v>
      </c>
      <c r="N14">
        <v>174</v>
      </c>
      <c r="O14" t="s">
        <v>1192</v>
      </c>
      <c r="P14">
        <v>17</v>
      </c>
      <c r="Q14" t="s">
        <v>1185</v>
      </c>
      <c r="R14">
        <v>31</v>
      </c>
      <c r="S14" t="s">
        <v>1190</v>
      </c>
      <c r="T14">
        <v>3</v>
      </c>
      <c r="U14" t="s">
        <v>1186</v>
      </c>
      <c r="V14">
        <v>13</v>
      </c>
    </row>
    <row r="15" spans="1:22" x14ac:dyDescent="0.25">
      <c r="A15" t="s">
        <v>1282</v>
      </c>
      <c r="B15">
        <v>1</v>
      </c>
      <c r="C15" t="s">
        <v>1194</v>
      </c>
      <c r="D15">
        <v>3</v>
      </c>
      <c r="E15" t="s">
        <v>1304</v>
      </c>
      <c r="F15">
        <v>2</v>
      </c>
      <c r="G15" t="s">
        <v>1203</v>
      </c>
      <c r="H15">
        <v>1</v>
      </c>
      <c r="I15" t="s">
        <v>1222</v>
      </c>
      <c r="J15">
        <v>2</v>
      </c>
      <c r="K15" t="s">
        <v>1229</v>
      </c>
      <c r="L15">
        <v>25</v>
      </c>
      <c r="M15" t="s">
        <v>1258</v>
      </c>
      <c r="N15">
        <v>17</v>
      </c>
      <c r="O15" t="s">
        <v>1178</v>
      </c>
      <c r="P15">
        <v>4</v>
      </c>
      <c r="Q15" t="s">
        <v>1235</v>
      </c>
      <c r="R15">
        <v>5</v>
      </c>
      <c r="S15" t="s">
        <v>1185</v>
      </c>
      <c r="T15">
        <v>50</v>
      </c>
      <c r="U15" t="s">
        <v>1223</v>
      </c>
      <c r="V15">
        <v>1</v>
      </c>
    </row>
    <row r="16" spans="1:22" x14ac:dyDescent="0.25">
      <c r="A16" t="s">
        <v>1196</v>
      </c>
      <c r="B16">
        <v>2</v>
      </c>
      <c r="C16" t="s">
        <v>1195</v>
      </c>
      <c r="D16">
        <v>7</v>
      </c>
      <c r="E16" t="s">
        <v>1232</v>
      </c>
      <c r="F16">
        <v>41</v>
      </c>
      <c r="G16" t="s">
        <v>1205</v>
      </c>
      <c r="H16">
        <v>2</v>
      </c>
      <c r="I16" t="s">
        <v>1201</v>
      </c>
      <c r="J16">
        <v>9</v>
      </c>
      <c r="K16" t="s">
        <v>1194</v>
      </c>
      <c r="L16">
        <v>27</v>
      </c>
      <c r="M16" t="s">
        <v>1213</v>
      </c>
      <c r="N16">
        <v>8</v>
      </c>
      <c r="O16" t="s">
        <v>1239</v>
      </c>
      <c r="P16">
        <v>1</v>
      </c>
      <c r="Q16" t="s">
        <v>1186</v>
      </c>
      <c r="R16">
        <v>1</v>
      </c>
      <c r="S16" t="s">
        <v>1235</v>
      </c>
      <c r="T16">
        <v>5</v>
      </c>
      <c r="U16" t="s">
        <v>1256</v>
      </c>
      <c r="V16">
        <v>254</v>
      </c>
    </row>
    <row r="17" spans="1:22" x14ac:dyDescent="0.25">
      <c r="A17" t="s">
        <v>1197</v>
      </c>
      <c r="B17">
        <v>3</v>
      </c>
      <c r="C17" t="s">
        <v>1196</v>
      </c>
      <c r="D17">
        <v>1</v>
      </c>
      <c r="E17" t="s">
        <v>1207</v>
      </c>
      <c r="F17">
        <v>7</v>
      </c>
      <c r="G17" t="s">
        <v>1259</v>
      </c>
      <c r="H17">
        <v>4</v>
      </c>
      <c r="I17" t="s">
        <v>1202</v>
      </c>
      <c r="J17">
        <v>59</v>
      </c>
      <c r="K17" t="s">
        <v>1195</v>
      </c>
      <c r="L17">
        <v>4</v>
      </c>
      <c r="M17" t="s">
        <v>1211</v>
      </c>
      <c r="N17">
        <v>1</v>
      </c>
      <c r="O17" t="s">
        <v>1240</v>
      </c>
      <c r="P17">
        <v>2</v>
      </c>
      <c r="Q17" t="s">
        <v>1256</v>
      </c>
      <c r="R17">
        <v>394</v>
      </c>
      <c r="S17" t="s">
        <v>1186</v>
      </c>
      <c r="T17">
        <v>4</v>
      </c>
      <c r="U17" t="s">
        <v>1213</v>
      </c>
      <c r="V17">
        <v>4</v>
      </c>
    </row>
    <row r="18" spans="1:22" x14ac:dyDescent="0.25">
      <c r="A18" t="s">
        <v>1283</v>
      </c>
      <c r="B18">
        <v>1</v>
      </c>
      <c r="C18" t="s">
        <v>1215</v>
      </c>
      <c r="D18">
        <v>1</v>
      </c>
      <c r="E18" t="s">
        <v>1206</v>
      </c>
      <c r="F18">
        <v>11</v>
      </c>
      <c r="G18" t="s">
        <v>1231</v>
      </c>
      <c r="H18">
        <v>214</v>
      </c>
      <c r="I18" t="s">
        <v>1203</v>
      </c>
      <c r="J18">
        <v>1</v>
      </c>
      <c r="K18" t="s">
        <v>438</v>
      </c>
      <c r="L18">
        <v>1</v>
      </c>
      <c r="M18" t="s">
        <v>1189</v>
      </c>
      <c r="N18">
        <v>4</v>
      </c>
      <c r="O18" t="s">
        <v>1225</v>
      </c>
      <c r="P18">
        <v>1</v>
      </c>
      <c r="Q18" t="s">
        <v>1258</v>
      </c>
      <c r="R18">
        <v>18</v>
      </c>
      <c r="S18" t="s">
        <v>1256</v>
      </c>
      <c r="T18">
        <v>502</v>
      </c>
      <c r="U18" t="s">
        <v>1230</v>
      </c>
      <c r="V18">
        <v>2</v>
      </c>
    </row>
    <row r="19" spans="1:22" x14ac:dyDescent="0.25">
      <c r="A19" t="s">
        <v>1198</v>
      </c>
      <c r="B19">
        <v>1</v>
      </c>
      <c r="C19" t="s">
        <v>1220</v>
      </c>
      <c r="D19">
        <v>3</v>
      </c>
      <c r="E19" t="s">
        <v>1300</v>
      </c>
      <c r="F19">
        <v>298</v>
      </c>
      <c r="G19" t="s">
        <v>1207</v>
      </c>
      <c r="H19">
        <v>24</v>
      </c>
      <c r="I19" t="s">
        <v>1234</v>
      </c>
      <c r="J19">
        <v>1</v>
      </c>
      <c r="K19" t="s">
        <v>1196</v>
      </c>
      <c r="L19">
        <v>4</v>
      </c>
      <c r="M19" t="s">
        <v>1270</v>
      </c>
      <c r="N19">
        <v>2</v>
      </c>
      <c r="O19" t="s">
        <v>1205</v>
      </c>
      <c r="P19">
        <v>2</v>
      </c>
      <c r="Q19" t="s">
        <v>1260</v>
      </c>
      <c r="R19">
        <v>14</v>
      </c>
      <c r="S19" t="s">
        <v>1258</v>
      </c>
      <c r="T19">
        <v>35</v>
      </c>
      <c r="U19" t="s">
        <v>1270</v>
      </c>
      <c r="V19">
        <v>1</v>
      </c>
    </row>
    <row r="20" spans="1:22" x14ac:dyDescent="0.25">
      <c r="A20" t="s">
        <v>1199</v>
      </c>
      <c r="B20">
        <v>1</v>
      </c>
      <c r="C20" t="s">
        <v>1222</v>
      </c>
      <c r="D20">
        <v>1</v>
      </c>
      <c r="E20" t="s">
        <v>1277</v>
      </c>
      <c r="F20">
        <v>1</v>
      </c>
      <c r="G20" t="s">
        <v>1206</v>
      </c>
      <c r="H20">
        <v>3</v>
      </c>
      <c r="I20" t="s">
        <v>1259</v>
      </c>
      <c r="J20">
        <v>2</v>
      </c>
      <c r="K20" t="s">
        <v>1245</v>
      </c>
      <c r="L20">
        <v>1</v>
      </c>
      <c r="M20" t="s">
        <v>577</v>
      </c>
      <c r="N20">
        <v>1</v>
      </c>
      <c r="O20" t="s">
        <v>1194</v>
      </c>
      <c r="P20">
        <v>36</v>
      </c>
      <c r="Q20" t="s">
        <v>1238</v>
      </c>
      <c r="R20">
        <v>1</v>
      </c>
      <c r="S20" t="s">
        <v>1260</v>
      </c>
      <c r="T20">
        <v>14</v>
      </c>
      <c r="U20" t="s">
        <v>1209</v>
      </c>
      <c r="V20">
        <v>2</v>
      </c>
    </row>
    <row r="21" spans="1:22" x14ac:dyDescent="0.25">
      <c r="A21" t="s">
        <v>1284</v>
      </c>
      <c r="B21">
        <v>2</v>
      </c>
      <c r="C21" t="s">
        <v>1307</v>
      </c>
      <c r="D21">
        <v>1</v>
      </c>
      <c r="E21" t="s">
        <v>1226</v>
      </c>
      <c r="F21">
        <v>1</v>
      </c>
      <c r="G21" t="s">
        <v>1308</v>
      </c>
      <c r="H21">
        <v>1</v>
      </c>
      <c r="I21" t="s">
        <v>1206</v>
      </c>
      <c r="J21">
        <v>3</v>
      </c>
      <c r="K21" t="s">
        <v>1221</v>
      </c>
      <c r="L21">
        <v>1</v>
      </c>
      <c r="M21" t="s">
        <v>1209</v>
      </c>
      <c r="N21">
        <v>3</v>
      </c>
      <c r="O21" t="s">
        <v>1259</v>
      </c>
      <c r="P21">
        <v>4</v>
      </c>
      <c r="Q21" t="s">
        <v>577</v>
      </c>
      <c r="R21">
        <v>1</v>
      </c>
      <c r="S21" t="s">
        <v>1213</v>
      </c>
      <c r="T21">
        <v>4</v>
      </c>
      <c r="U21" t="s">
        <v>1192</v>
      </c>
      <c r="V21">
        <v>9</v>
      </c>
    </row>
    <row r="22" spans="1:22" x14ac:dyDescent="0.25">
      <c r="A22" t="s">
        <v>1201</v>
      </c>
      <c r="B22">
        <v>2</v>
      </c>
      <c r="C22" t="s">
        <v>1201</v>
      </c>
      <c r="D22">
        <v>1</v>
      </c>
      <c r="E22" t="s">
        <v>1192</v>
      </c>
      <c r="F22">
        <v>1</v>
      </c>
      <c r="G22" t="s">
        <v>1300</v>
      </c>
      <c r="H22">
        <v>178</v>
      </c>
      <c r="I22" t="s">
        <v>1233</v>
      </c>
      <c r="J22">
        <v>6</v>
      </c>
      <c r="K22" t="s">
        <v>1267</v>
      </c>
      <c r="L22">
        <v>1</v>
      </c>
      <c r="M22" t="s">
        <v>1178</v>
      </c>
      <c r="N22">
        <v>4</v>
      </c>
      <c r="O22" t="s">
        <v>1243</v>
      </c>
      <c r="P22">
        <v>1</v>
      </c>
      <c r="Q22" t="s">
        <v>1209</v>
      </c>
      <c r="R22">
        <v>8</v>
      </c>
      <c r="S22" t="s">
        <v>1211</v>
      </c>
      <c r="T22">
        <v>1</v>
      </c>
      <c r="U22" t="s">
        <v>1178</v>
      </c>
      <c r="V22">
        <v>8</v>
      </c>
    </row>
    <row r="23" spans="1:22" x14ac:dyDescent="0.25">
      <c r="A23" t="s">
        <v>1202</v>
      </c>
      <c r="B23">
        <v>3</v>
      </c>
      <c r="C23" t="s">
        <v>1202</v>
      </c>
      <c r="D23">
        <v>32</v>
      </c>
      <c r="E23" t="s">
        <v>1209</v>
      </c>
      <c r="F23">
        <v>2</v>
      </c>
      <c r="G23" t="s">
        <v>1247</v>
      </c>
      <c r="H23">
        <v>3</v>
      </c>
      <c r="I23" t="s">
        <v>1207</v>
      </c>
      <c r="J23">
        <v>7</v>
      </c>
      <c r="K23" t="s">
        <v>1198</v>
      </c>
      <c r="L23">
        <v>1</v>
      </c>
      <c r="M23" t="s">
        <v>1215</v>
      </c>
      <c r="N23">
        <v>1</v>
      </c>
      <c r="O23" t="s">
        <v>1244</v>
      </c>
      <c r="P23">
        <v>1</v>
      </c>
      <c r="Q23" t="s">
        <v>1178</v>
      </c>
      <c r="R23">
        <v>3</v>
      </c>
      <c r="S23" t="s">
        <v>1189</v>
      </c>
      <c r="T23">
        <v>4</v>
      </c>
      <c r="U23" t="s">
        <v>1215</v>
      </c>
      <c r="V23">
        <v>1</v>
      </c>
    </row>
    <row r="24" spans="1:22" x14ac:dyDescent="0.25">
      <c r="A24" t="s">
        <v>1203</v>
      </c>
      <c r="B24">
        <v>2</v>
      </c>
      <c r="C24" t="s">
        <v>1203</v>
      </c>
      <c r="D24">
        <v>5</v>
      </c>
      <c r="E24" t="s">
        <v>1266</v>
      </c>
      <c r="F24">
        <v>1</v>
      </c>
      <c r="G24" t="s">
        <v>1254</v>
      </c>
      <c r="H24">
        <v>3</v>
      </c>
      <c r="I24" t="s">
        <v>1313</v>
      </c>
      <c r="J24">
        <v>44</v>
      </c>
      <c r="K24" t="s">
        <v>1200</v>
      </c>
      <c r="L24">
        <v>2</v>
      </c>
      <c r="M24" t="s">
        <v>1191</v>
      </c>
      <c r="N24">
        <v>10</v>
      </c>
      <c r="O24" t="s">
        <v>1214</v>
      </c>
      <c r="P24">
        <v>1</v>
      </c>
      <c r="Q24" t="s">
        <v>1191</v>
      </c>
      <c r="R24">
        <v>8</v>
      </c>
      <c r="S24" t="s">
        <v>1238</v>
      </c>
      <c r="T24">
        <v>1</v>
      </c>
      <c r="U24" t="s">
        <v>1224</v>
      </c>
      <c r="V24">
        <v>1</v>
      </c>
    </row>
    <row r="25" spans="1:22" x14ac:dyDescent="0.25">
      <c r="A25" t="s">
        <v>1285</v>
      </c>
      <c r="B25">
        <v>2</v>
      </c>
      <c r="C25" t="s">
        <v>1296</v>
      </c>
      <c r="D25">
        <v>2</v>
      </c>
      <c r="E25" t="s">
        <v>1225</v>
      </c>
      <c r="F25">
        <v>1</v>
      </c>
      <c r="G25" t="s">
        <v>1309</v>
      </c>
      <c r="H25">
        <v>1</v>
      </c>
      <c r="I25" t="s">
        <v>1254</v>
      </c>
      <c r="J25">
        <v>1</v>
      </c>
      <c r="K25" t="s">
        <v>1273</v>
      </c>
      <c r="L25">
        <v>1</v>
      </c>
      <c r="M25" t="s">
        <v>1224</v>
      </c>
      <c r="N25">
        <v>1</v>
      </c>
      <c r="O25" t="s">
        <v>1277</v>
      </c>
      <c r="P25">
        <v>1</v>
      </c>
      <c r="Q25" t="s">
        <v>1239</v>
      </c>
      <c r="R25">
        <v>1</v>
      </c>
      <c r="S25" t="s">
        <v>1265</v>
      </c>
      <c r="T25">
        <v>1</v>
      </c>
      <c r="U25" t="s">
        <v>1219</v>
      </c>
      <c r="V25">
        <v>2</v>
      </c>
    </row>
    <row r="26" spans="1:22" x14ac:dyDescent="0.25">
      <c r="A26" t="s">
        <v>1204</v>
      </c>
      <c r="B26">
        <v>1</v>
      </c>
      <c r="C26" t="s">
        <v>1223</v>
      </c>
      <c r="D26">
        <v>1</v>
      </c>
      <c r="E26" t="s">
        <v>1214</v>
      </c>
      <c r="F26">
        <v>1</v>
      </c>
      <c r="G26" t="s">
        <v>1209</v>
      </c>
      <c r="H26">
        <v>3</v>
      </c>
      <c r="I26" t="s">
        <v>1261</v>
      </c>
      <c r="J26">
        <v>1</v>
      </c>
      <c r="K26" t="s">
        <v>1201</v>
      </c>
      <c r="L26">
        <v>8</v>
      </c>
      <c r="M26" t="s">
        <v>1219</v>
      </c>
      <c r="N26">
        <v>2</v>
      </c>
      <c r="O26" t="s">
        <v>1279</v>
      </c>
      <c r="P26">
        <v>1</v>
      </c>
      <c r="Q26" t="s">
        <v>1240</v>
      </c>
      <c r="R26">
        <v>1</v>
      </c>
      <c r="S26" t="s">
        <v>577</v>
      </c>
      <c r="T26">
        <v>2</v>
      </c>
      <c r="U26" t="s">
        <v>1252</v>
      </c>
      <c r="V26">
        <v>1</v>
      </c>
    </row>
    <row r="27" spans="1:22" x14ac:dyDescent="0.25">
      <c r="A27" t="s">
        <v>1286</v>
      </c>
      <c r="B27">
        <v>1</v>
      </c>
      <c r="C27" t="s">
        <v>1224</v>
      </c>
      <c r="D27">
        <v>1</v>
      </c>
      <c r="G27" t="s">
        <v>1240</v>
      </c>
      <c r="H27">
        <v>2</v>
      </c>
      <c r="I27" t="s">
        <v>1251</v>
      </c>
      <c r="J27">
        <v>1</v>
      </c>
      <c r="K27" t="s">
        <v>1202</v>
      </c>
      <c r="L27">
        <v>66</v>
      </c>
      <c r="M27" t="s">
        <v>1252</v>
      </c>
      <c r="N27">
        <v>1</v>
      </c>
      <c r="O27" t="s">
        <v>396</v>
      </c>
      <c r="P27">
        <v>255</v>
      </c>
      <c r="Q27" t="s">
        <v>1241</v>
      </c>
      <c r="R27">
        <v>1</v>
      </c>
      <c r="S27" t="s">
        <v>1209</v>
      </c>
      <c r="T27">
        <v>14</v>
      </c>
      <c r="U27" t="s">
        <v>1240</v>
      </c>
      <c r="V27">
        <v>1</v>
      </c>
    </row>
    <row r="28" spans="1:22" x14ac:dyDescent="0.25">
      <c r="A28" t="s">
        <v>1205</v>
      </c>
      <c r="B28">
        <v>1</v>
      </c>
      <c r="C28" t="s">
        <v>1213</v>
      </c>
      <c r="D28">
        <v>4</v>
      </c>
      <c r="G28" t="s">
        <v>1248</v>
      </c>
      <c r="H28">
        <v>1</v>
      </c>
      <c r="I28" t="s">
        <v>1240</v>
      </c>
      <c r="J28">
        <v>1</v>
      </c>
      <c r="K28" t="s">
        <v>1203</v>
      </c>
      <c r="L28">
        <v>9</v>
      </c>
      <c r="M28" t="s">
        <v>1225</v>
      </c>
      <c r="N28">
        <v>2</v>
      </c>
      <c r="O28" t="s">
        <v>1207</v>
      </c>
      <c r="P28">
        <v>31</v>
      </c>
      <c r="Q28" t="s">
        <v>1263</v>
      </c>
      <c r="R28">
        <v>1</v>
      </c>
      <c r="S28" t="s">
        <v>1178</v>
      </c>
      <c r="T28">
        <v>3</v>
      </c>
      <c r="U28" t="s">
        <v>1263</v>
      </c>
      <c r="V28">
        <v>1</v>
      </c>
    </row>
    <row r="29" spans="1:22" x14ac:dyDescent="0.25">
      <c r="A29" t="s">
        <v>1206</v>
      </c>
      <c r="B29">
        <v>17</v>
      </c>
      <c r="C29" t="s">
        <v>1225</v>
      </c>
      <c r="D29">
        <v>2</v>
      </c>
      <c r="G29" t="s">
        <v>1243</v>
      </c>
      <c r="H29">
        <v>1</v>
      </c>
      <c r="I29" t="s">
        <v>1263</v>
      </c>
      <c r="J29">
        <v>1</v>
      </c>
      <c r="K29" t="s">
        <v>1272</v>
      </c>
      <c r="L29">
        <v>1</v>
      </c>
      <c r="M29" t="s">
        <v>1205</v>
      </c>
      <c r="N29">
        <v>1</v>
      </c>
      <c r="O29" t="s">
        <v>1206</v>
      </c>
      <c r="P29">
        <v>14</v>
      </c>
      <c r="Q29" t="s">
        <v>1225</v>
      </c>
      <c r="R29">
        <v>4</v>
      </c>
      <c r="S29" t="s">
        <v>1191</v>
      </c>
      <c r="T29">
        <v>26</v>
      </c>
      <c r="U29" t="s">
        <v>1225</v>
      </c>
      <c r="V29">
        <v>6</v>
      </c>
    </row>
    <row r="30" spans="1:22" x14ac:dyDescent="0.25">
      <c r="A30" t="s">
        <v>1207</v>
      </c>
      <c r="B30">
        <v>3</v>
      </c>
      <c r="C30" t="s">
        <v>1297</v>
      </c>
      <c r="D30">
        <v>2</v>
      </c>
      <c r="G30" t="s">
        <v>1244</v>
      </c>
      <c r="H30">
        <v>1</v>
      </c>
      <c r="I30" t="s">
        <v>1266</v>
      </c>
      <c r="J30">
        <v>1</v>
      </c>
      <c r="K30" t="s">
        <v>1234</v>
      </c>
      <c r="L30">
        <v>2</v>
      </c>
      <c r="M30" t="s">
        <v>1194</v>
      </c>
      <c r="N30">
        <v>8</v>
      </c>
      <c r="O30" t="s">
        <v>1195</v>
      </c>
      <c r="P30">
        <v>2</v>
      </c>
      <c r="Q30" t="s">
        <v>1205</v>
      </c>
      <c r="R30">
        <v>1</v>
      </c>
      <c r="S30" t="s">
        <v>1239</v>
      </c>
      <c r="T30">
        <v>2</v>
      </c>
      <c r="U30" t="s">
        <v>1194</v>
      </c>
      <c r="V30">
        <v>38</v>
      </c>
    </row>
    <row r="31" spans="1:22" x14ac:dyDescent="0.25">
      <c r="A31" t="s">
        <v>1287</v>
      </c>
      <c r="B31">
        <v>2</v>
      </c>
      <c r="C31" t="s">
        <v>1259</v>
      </c>
      <c r="D31">
        <v>2</v>
      </c>
      <c r="G31" t="s">
        <v>1246</v>
      </c>
      <c r="H31">
        <v>4</v>
      </c>
      <c r="I31" t="s">
        <v>1225</v>
      </c>
      <c r="J31">
        <v>3</v>
      </c>
      <c r="K31" t="s">
        <v>1255</v>
      </c>
      <c r="L31">
        <v>1</v>
      </c>
      <c r="M31" t="s">
        <v>1259</v>
      </c>
      <c r="N31">
        <v>2</v>
      </c>
      <c r="O31" t="s">
        <v>636</v>
      </c>
      <c r="P31">
        <v>1</v>
      </c>
      <c r="Q31" t="s">
        <v>1242</v>
      </c>
      <c r="R31">
        <v>1</v>
      </c>
      <c r="S31" t="s">
        <v>1276</v>
      </c>
      <c r="T31">
        <v>2</v>
      </c>
      <c r="U31" t="s">
        <v>1259</v>
      </c>
      <c r="V31">
        <v>4</v>
      </c>
    </row>
    <row r="32" spans="1:22" x14ac:dyDescent="0.25">
      <c r="A32" t="s">
        <v>1256</v>
      </c>
      <c r="B32">
        <v>24</v>
      </c>
      <c r="C32" t="s">
        <v>1231</v>
      </c>
      <c r="D32">
        <v>65</v>
      </c>
      <c r="G32" t="s">
        <v>1190</v>
      </c>
      <c r="H32">
        <v>3</v>
      </c>
      <c r="I32" t="s">
        <v>1272</v>
      </c>
      <c r="J32">
        <v>1</v>
      </c>
      <c r="K32" t="s">
        <v>1264</v>
      </c>
      <c r="L32">
        <v>1</v>
      </c>
      <c r="M32" t="s">
        <v>1214</v>
      </c>
      <c r="N32">
        <v>3</v>
      </c>
      <c r="O32" t="s">
        <v>1250</v>
      </c>
      <c r="P32">
        <v>1</v>
      </c>
      <c r="Q32" t="s">
        <v>1194</v>
      </c>
      <c r="R32">
        <v>53</v>
      </c>
      <c r="S32" t="s">
        <v>1241</v>
      </c>
      <c r="T32">
        <v>1</v>
      </c>
      <c r="U32" t="s">
        <v>1214</v>
      </c>
      <c r="V32">
        <v>2</v>
      </c>
    </row>
    <row r="33" spans="1:22" x14ac:dyDescent="0.25">
      <c r="A33" t="s">
        <v>1208</v>
      </c>
      <c r="B33">
        <v>1</v>
      </c>
      <c r="C33" t="s">
        <v>1207</v>
      </c>
      <c r="D33">
        <v>8</v>
      </c>
      <c r="G33" t="s">
        <v>1310</v>
      </c>
      <c r="H33">
        <v>128</v>
      </c>
      <c r="I33" t="s">
        <v>1228</v>
      </c>
      <c r="J33">
        <v>1</v>
      </c>
      <c r="K33" t="s">
        <v>1205</v>
      </c>
      <c r="L33">
        <v>1</v>
      </c>
      <c r="M33" t="s">
        <v>1277</v>
      </c>
      <c r="N33">
        <v>1</v>
      </c>
      <c r="O33" t="s">
        <v>1226</v>
      </c>
      <c r="P33">
        <v>1</v>
      </c>
      <c r="Q33" t="s">
        <v>1259</v>
      </c>
      <c r="R33">
        <v>3</v>
      </c>
      <c r="S33" t="s">
        <v>1225</v>
      </c>
      <c r="T33">
        <v>1</v>
      </c>
      <c r="U33" t="s">
        <v>1277</v>
      </c>
      <c r="V33">
        <v>2</v>
      </c>
    </row>
    <row r="34" spans="1:22" x14ac:dyDescent="0.25">
      <c r="A34" t="s">
        <v>1209</v>
      </c>
      <c r="B34">
        <v>3</v>
      </c>
      <c r="C34" t="s">
        <v>1206</v>
      </c>
      <c r="D34">
        <v>7</v>
      </c>
      <c r="G34" t="s">
        <v>1311</v>
      </c>
      <c r="H34">
        <v>3</v>
      </c>
      <c r="K34" t="s">
        <v>1259</v>
      </c>
      <c r="L34">
        <v>1</v>
      </c>
      <c r="M34" t="s">
        <v>1229</v>
      </c>
      <c r="N34">
        <v>16</v>
      </c>
      <c r="O34" t="s">
        <v>1246</v>
      </c>
      <c r="P34">
        <v>4</v>
      </c>
      <c r="Q34" t="s">
        <v>1244</v>
      </c>
      <c r="R34">
        <v>1</v>
      </c>
      <c r="S34" t="s">
        <v>1205</v>
      </c>
      <c r="T34">
        <v>4</v>
      </c>
      <c r="U34" t="s">
        <v>1229</v>
      </c>
      <c r="V34">
        <v>80</v>
      </c>
    </row>
    <row r="35" spans="1:22" x14ac:dyDescent="0.25">
      <c r="A35" t="s">
        <v>1210</v>
      </c>
      <c r="B35">
        <v>1</v>
      </c>
      <c r="C35" t="s">
        <v>1287</v>
      </c>
      <c r="D35">
        <v>1</v>
      </c>
      <c r="K35" t="s">
        <v>1206</v>
      </c>
      <c r="L35">
        <v>3</v>
      </c>
      <c r="M35" t="s">
        <v>1180</v>
      </c>
      <c r="N35">
        <v>1</v>
      </c>
      <c r="O35" t="s">
        <v>1247</v>
      </c>
      <c r="P35">
        <v>3</v>
      </c>
      <c r="Q35" t="s">
        <v>1229</v>
      </c>
      <c r="R35">
        <v>89</v>
      </c>
      <c r="S35" t="s">
        <v>1242</v>
      </c>
      <c r="T35">
        <v>1</v>
      </c>
      <c r="U35" t="s">
        <v>1279</v>
      </c>
      <c r="V35">
        <v>1</v>
      </c>
    </row>
    <row r="36" spans="1:22" x14ac:dyDescent="0.25">
      <c r="A36" t="s">
        <v>1253</v>
      </c>
      <c r="B36">
        <v>1</v>
      </c>
      <c r="C36" t="s">
        <v>1298</v>
      </c>
      <c r="D36">
        <v>150</v>
      </c>
      <c r="K36" t="s">
        <v>1233</v>
      </c>
      <c r="L36">
        <v>6</v>
      </c>
      <c r="M36" t="s">
        <v>1206</v>
      </c>
      <c r="N36">
        <v>17</v>
      </c>
      <c r="O36" t="s">
        <v>1254</v>
      </c>
      <c r="P36">
        <v>3</v>
      </c>
      <c r="Q36" t="s">
        <v>1180</v>
      </c>
      <c r="R36">
        <v>1</v>
      </c>
      <c r="S36" t="s">
        <v>1194</v>
      </c>
      <c r="T36">
        <v>59</v>
      </c>
      <c r="U36" t="s">
        <v>1278</v>
      </c>
      <c r="V36">
        <v>1</v>
      </c>
    </row>
    <row r="37" spans="1:22" x14ac:dyDescent="0.25">
      <c r="A37" t="s">
        <v>1211</v>
      </c>
      <c r="B37">
        <v>1</v>
      </c>
      <c r="C37" t="s">
        <v>1277</v>
      </c>
      <c r="D37">
        <v>1</v>
      </c>
      <c r="K37" t="s">
        <v>1207</v>
      </c>
      <c r="L37">
        <v>8</v>
      </c>
      <c r="M37" t="s">
        <v>1231</v>
      </c>
      <c r="N37">
        <v>65</v>
      </c>
      <c r="O37" t="s">
        <v>1268</v>
      </c>
      <c r="P37">
        <v>1</v>
      </c>
      <c r="Q37" t="s">
        <v>1278</v>
      </c>
      <c r="R37">
        <v>1</v>
      </c>
      <c r="S37" t="s">
        <v>1259</v>
      </c>
      <c r="T37">
        <v>5</v>
      </c>
      <c r="U37" t="s">
        <v>1231</v>
      </c>
      <c r="V37">
        <v>112</v>
      </c>
    </row>
    <row r="38" spans="1:22" x14ac:dyDescent="0.25">
      <c r="A38" t="s">
        <v>1212</v>
      </c>
      <c r="B38">
        <v>1</v>
      </c>
      <c r="C38" t="s">
        <v>1299</v>
      </c>
      <c r="D38">
        <v>1</v>
      </c>
      <c r="K38" t="s">
        <v>1256</v>
      </c>
      <c r="L38">
        <v>350</v>
      </c>
      <c r="M38" t="s">
        <v>1193</v>
      </c>
      <c r="N38">
        <v>6</v>
      </c>
      <c r="O38" t="s">
        <v>1201</v>
      </c>
      <c r="P38">
        <v>18</v>
      </c>
      <c r="Q38" t="s">
        <v>1233</v>
      </c>
      <c r="R38">
        <v>12</v>
      </c>
      <c r="S38" t="s">
        <v>1243</v>
      </c>
      <c r="T38">
        <v>1</v>
      </c>
      <c r="U38" t="s">
        <v>1193</v>
      </c>
      <c r="V38">
        <v>1</v>
      </c>
    </row>
    <row r="39" spans="1:22" x14ac:dyDescent="0.25">
      <c r="A39" t="s">
        <v>1213</v>
      </c>
      <c r="B39">
        <v>4</v>
      </c>
      <c r="C39" t="s">
        <v>1226</v>
      </c>
      <c r="D39">
        <v>2</v>
      </c>
      <c r="K39" t="s">
        <v>1251</v>
      </c>
      <c r="L39">
        <v>1</v>
      </c>
      <c r="M39" t="s">
        <v>1210</v>
      </c>
      <c r="N39">
        <v>1</v>
      </c>
      <c r="O39" t="s">
        <v>1202</v>
      </c>
      <c r="P39">
        <v>6</v>
      </c>
      <c r="Q39" t="s">
        <v>1210</v>
      </c>
      <c r="R39">
        <v>1</v>
      </c>
      <c r="S39" t="s">
        <v>1244</v>
      </c>
      <c r="T39">
        <v>2</v>
      </c>
      <c r="U39" t="s">
        <v>1207</v>
      </c>
      <c r="V39">
        <v>22</v>
      </c>
    </row>
    <row r="40" spans="1:22" x14ac:dyDescent="0.25">
      <c r="A40" t="s">
        <v>1214</v>
      </c>
      <c r="B40">
        <v>2</v>
      </c>
      <c r="C40" t="s">
        <v>1227</v>
      </c>
      <c r="D40">
        <v>1</v>
      </c>
      <c r="K40" t="s">
        <v>1227</v>
      </c>
      <c r="L40">
        <v>1</v>
      </c>
      <c r="M40" t="s">
        <v>1207</v>
      </c>
      <c r="N40">
        <v>11</v>
      </c>
      <c r="O40" t="s">
        <v>1203</v>
      </c>
      <c r="P40">
        <v>2</v>
      </c>
      <c r="Q40" t="s">
        <v>1207</v>
      </c>
      <c r="R40">
        <v>15</v>
      </c>
      <c r="S40" t="s">
        <v>1214</v>
      </c>
      <c r="T40">
        <v>2</v>
      </c>
      <c r="U40" t="s">
        <v>1206</v>
      </c>
      <c r="V40">
        <v>21</v>
      </c>
    </row>
    <row r="41" spans="1:22" x14ac:dyDescent="0.25">
      <c r="A41" t="s">
        <v>577</v>
      </c>
      <c r="B41">
        <v>1</v>
      </c>
      <c r="C41" t="s">
        <v>1300</v>
      </c>
      <c r="D41">
        <v>87</v>
      </c>
      <c r="K41" t="s">
        <v>1257</v>
      </c>
      <c r="L41">
        <v>1</v>
      </c>
      <c r="M41" t="s">
        <v>1206</v>
      </c>
      <c r="N41">
        <v>7</v>
      </c>
      <c r="O41" t="s">
        <v>1291</v>
      </c>
      <c r="P41">
        <v>476</v>
      </c>
      <c r="Q41" t="s">
        <v>1206</v>
      </c>
      <c r="R41">
        <v>6</v>
      </c>
      <c r="S41" t="s">
        <v>1229</v>
      </c>
      <c r="T41">
        <v>25</v>
      </c>
      <c r="U41" t="s">
        <v>1195</v>
      </c>
      <c r="V41">
        <v>12</v>
      </c>
    </row>
    <row r="42" spans="1:22" x14ac:dyDescent="0.25">
      <c r="A42" t="s">
        <v>1216</v>
      </c>
      <c r="B42">
        <v>3</v>
      </c>
      <c r="C42" t="s">
        <v>1214</v>
      </c>
      <c r="D42">
        <v>1</v>
      </c>
      <c r="K42" t="s">
        <v>1209</v>
      </c>
      <c r="L42">
        <v>8</v>
      </c>
      <c r="M42" t="s">
        <v>1195</v>
      </c>
      <c r="N42">
        <v>8</v>
      </c>
      <c r="O42" t="s">
        <v>1274</v>
      </c>
      <c r="P42">
        <v>1</v>
      </c>
      <c r="Q42" t="s">
        <v>1195</v>
      </c>
      <c r="R42">
        <v>9</v>
      </c>
      <c r="S42" t="s">
        <v>1180</v>
      </c>
      <c r="T42">
        <v>2</v>
      </c>
      <c r="U42" t="s">
        <v>1196</v>
      </c>
      <c r="V42">
        <v>1</v>
      </c>
    </row>
    <row r="43" spans="1:22" x14ac:dyDescent="0.25">
      <c r="A43" t="s">
        <v>1288</v>
      </c>
      <c r="B43">
        <v>17</v>
      </c>
      <c r="C43" t="s">
        <v>1228</v>
      </c>
      <c r="D43">
        <v>1</v>
      </c>
      <c r="K43" t="s">
        <v>1210</v>
      </c>
      <c r="L43">
        <v>1</v>
      </c>
      <c r="M43" t="s">
        <v>1212</v>
      </c>
      <c r="N43">
        <v>1</v>
      </c>
      <c r="O43" t="s">
        <v>1248</v>
      </c>
      <c r="P43">
        <v>1</v>
      </c>
      <c r="Q43" t="s">
        <v>1212</v>
      </c>
      <c r="R43">
        <v>1</v>
      </c>
      <c r="S43" t="s">
        <v>1231</v>
      </c>
      <c r="T43">
        <v>220</v>
      </c>
      <c r="U43" t="s">
        <v>1280</v>
      </c>
      <c r="V43">
        <v>2</v>
      </c>
    </row>
    <row r="44" spans="1:22" x14ac:dyDescent="0.25">
      <c r="A44" t="s">
        <v>1289</v>
      </c>
      <c r="B44">
        <v>19</v>
      </c>
      <c r="C44" t="s">
        <v>1229</v>
      </c>
      <c r="D44">
        <v>16</v>
      </c>
      <c r="K44" t="s">
        <v>1249</v>
      </c>
      <c r="L44">
        <v>1</v>
      </c>
      <c r="M44" t="s">
        <v>1196</v>
      </c>
      <c r="N44">
        <v>3</v>
      </c>
      <c r="O44" t="s">
        <v>1267</v>
      </c>
      <c r="P44">
        <v>1</v>
      </c>
      <c r="Q44" t="s">
        <v>438</v>
      </c>
      <c r="R44">
        <v>1</v>
      </c>
      <c r="S44" t="s">
        <v>1193</v>
      </c>
      <c r="T44">
        <v>5</v>
      </c>
      <c r="U44" t="s">
        <v>1250</v>
      </c>
      <c r="V44">
        <v>1</v>
      </c>
    </row>
    <row r="45" spans="1:22" x14ac:dyDescent="0.25">
      <c r="A45" t="s">
        <v>1290</v>
      </c>
      <c r="B45">
        <v>17</v>
      </c>
      <c r="K45" t="s">
        <v>1253</v>
      </c>
      <c r="L45">
        <v>1</v>
      </c>
      <c r="M45" t="s">
        <v>1250</v>
      </c>
      <c r="N45">
        <v>3</v>
      </c>
      <c r="O45" t="s">
        <v>1312</v>
      </c>
      <c r="P45">
        <v>3</v>
      </c>
      <c r="Q45" t="s">
        <v>1196</v>
      </c>
      <c r="R45">
        <v>4</v>
      </c>
      <c r="S45" t="s">
        <v>1210</v>
      </c>
      <c r="T45">
        <v>2</v>
      </c>
      <c r="U45" t="s">
        <v>1226</v>
      </c>
      <c r="V45">
        <v>3</v>
      </c>
    </row>
    <row r="46" spans="1:22" x14ac:dyDescent="0.25">
      <c r="K46" t="s">
        <v>1248</v>
      </c>
      <c r="L46">
        <v>3</v>
      </c>
      <c r="M46" t="s">
        <v>1197</v>
      </c>
      <c r="N46">
        <v>3</v>
      </c>
      <c r="Q46" t="s">
        <v>1280</v>
      </c>
      <c r="R46">
        <v>2</v>
      </c>
      <c r="S46" t="s">
        <v>1207</v>
      </c>
      <c r="T46">
        <v>35</v>
      </c>
      <c r="U46" t="s">
        <v>1254</v>
      </c>
      <c r="V46">
        <v>1</v>
      </c>
    </row>
    <row r="47" spans="1:22" x14ac:dyDescent="0.25">
      <c r="K47" t="s">
        <v>1242</v>
      </c>
      <c r="L47">
        <v>1</v>
      </c>
      <c r="M47" t="s">
        <v>1226</v>
      </c>
      <c r="N47">
        <v>2</v>
      </c>
      <c r="Q47" t="s">
        <v>1245</v>
      </c>
      <c r="R47">
        <v>1</v>
      </c>
      <c r="S47" t="s">
        <v>1206</v>
      </c>
      <c r="T47">
        <v>23</v>
      </c>
      <c r="U47" t="s">
        <v>1272</v>
      </c>
      <c r="V47">
        <v>3</v>
      </c>
    </row>
    <row r="48" spans="1:22" x14ac:dyDescent="0.25">
      <c r="K48" t="s">
        <v>1225</v>
      </c>
      <c r="L48">
        <v>1</v>
      </c>
      <c r="M48" t="s">
        <v>1269</v>
      </c>
      <c r="N48">
        <v>1</v>
      </c>
      <c r="Q48" t="s">
        <v>1221</v>
      </c>
      <c r="R48">
        <v>1</v>
      </c>
      <c r="S48" t="s">
        <v>1195</v>
      </c>
      <c r="T48">
        <v>7</v>
      </c>
      <c r="U48" t="s">
        <v>1222</v>
      </c>
      <c r="V48">
        <v>3</v>
      </c>
    </row>
    <row r="49" spans="11:22" x14ac:dyDescent="0.25">
      <c r="K49" t="s">
        <v>1204</v>
      </c>
      <c r="L49">
        <v>1</v>
      </c>
      <c r="M49" t="s">
        <v>1272</v>
      </c>
      <c r="N49">
        <v>4</v>
      </c>
      <c r="Q49" t="s">
        <v>1254</v>
      </c>
      <c r="R49">
        <v>1</v>
      </c>
      <c r="S49" t="s">
        <v>1212</v>
      </c>
      <c r="T49">
        <v>2</v>
      </c>
      <c r="U49" t="s">
        <v>1261</v>
      </c>
      <c r="V49">
        <v>2</v>
      </c>
    </row>
    <row r="50" spans="11:22" x14ac:dyDescent="0.25">
      <c r="K50" t="s">
        <v>577</v>
      </c>
      <c r="L50">
        <v>1</v>
      </c>
      <c r="M50" t="s">
        <v>1222</v>
      </c>
      <c r="N50">
        <v>1</v>
      </c>
      <c r="Q50" t="s">
        <v>1272</v>
      </c>
      <c r="R50">
        <v>2</v>
      </c>
      <c r="S50" t="s">
        <v>438</v>
      </c>
      <c r="T50">
        <v>2</v>
      </c>
      <c r="U50" t="s">
        <v>1184</v>
      </c>
      <c r="V50">
        <v>7</v>
      </c>
    </row>
    <row r="51" spans="11:22" x14ac:dyDescent="0.25">
      <c r="K51" t="s">
        <v>1244</v>
      </c>
      <c r="L51">
        <v>1</v>
      </c>
      <c r="M51" t="s">
        <v>1261</v>
      </c>
      <c r="N51">
        <v>1</v>
      </c>
      <c r="Q51" t="s">
        <v>1222</v>
      </c>
      <c r="R51">
        <v>2</v>
      </c>
      <c r="S51" t="s">
        <v>1196</v>
      </c>
      <c r="T51">
        <v>6</v>
      </c>
      <c r="U51" t="s">
        <v>484</v>
      </c>
      <c r="V51">
        <v>2</v>
      </c>
    </row>
    <row r="52" spans="11:22" x14ac:dyDescent="0.25">
      <c r="K52" t="s">
        <v>1228</v>
      </c>
      <c r="L52">
        <v>1</v>
      </c>
      <c r="M52" t="s">
        <v>1184</v>
      </c>
      <c r="N52">
        <v>9</v>
      </c>
      <c r="Q52" t="s">
        <v>1261</v>
      </c>
      <c r="R52">
        <v>1</v>
      </c>
      <c r="S52" t="s">
        <v>1250</v>
      </c>
      <c r="T52">
        <v>3</v>
      </c>
      <c r="U52" t="s">
        <v>1201</v>
      </c>
      <c r="V52">
        <v>27</v>
      </c>
    </row>
    <row r="53" spans="11:22" x14ac:dyDescent="0.25">
      <c r="K53" t="s">
        <v>1235</v>
      </c>
      <c r="L53">
        <v>5</v>
      </c>
      <c r="M53" t="s">
        <v>1198</v>
      </c>
      <c r="N53">
        <v>1</v>
      </c>
      <c r="Q53" t="s">
        <v>1198</v>
      </c>
      <c r="R53">
        <v>1</v>
      </c>
      <c r="S53" t="s">
        <v>1197</v>
      </c>
      <c r="T53">
        <v>3</v>
      </c>
      <c r="U53" t="s">
        <v>1202</v>
      </c>
      <c r="V53">
        <v>94</v>
      </c>
    </row>
    <row r="54" spans="11:22" x14ac:dyDescent="0.25">
      <c r="K54" t="s">
        <v>1292</v>
      </c>
      <c r="L54">
        <v>38</v>
      </c>
      <c r="M54" t="s">
        <v>1199</v>
      </c>
      <c r="N54">
        <v>1</v>
      </c>
      <c r="Q54" t="s">
        <v>1200</v>
      </c>
      <c r="R54">
        <v>2</v>
      </c>
      <c r="S54" t="s">
        <v>1245</v>
      </c>
      <c r="T54">
        <v>1</v>
      </c>
      <c r="U54" t="s">
        <v>1203</v>
      </c>
      <c r="V54">
        <v>7</v>
      </c>
    </row>
    <row r="55" spans="11:22" x14ac:dyDescent="0.25">
      <c r="K55" t="s">
        <v>1262</v>
      </c>
      <c r="L55">
        <v>2</v>
      </c>
      <c r="M55" t="s">
        <v>484</v>
      </c>
      <c r="N55">
        <v>2</v>
      </c>
      <c r="Q55" t="s">
        <v>1273</v>
      </c>
      <c r="R55">
        <v>1</v>
      </c>
      <c r="S55" t="s">
        <v>1246</v>
      </c>
      <c r="T55">
        <v>4</v>
      </c>
      <c r="U55" t="s">
        <v>1251</v>
      </c>
      <c r="V55">
        <v>1</v>
      </c>
    </row>
    <row r="56" spans="11:22" x14ac:dyDescent="0.25">
      <c r="K56" t="s">
        <v>1258</v>
      </c>
      <c r="L56">
        <v>18</v>
      </c>
      <c r="M56" t="s">
        <v>1271</v>
      </c>
      <c r="N56">
        <v>2</v>
      </c>
      <c r="Q56" t="s">
        <v>1201</v>
      </c>
      <c r="R56">
        <v>17</v>
      </c>
      <c r="S56" t="s">
        <v>1221</v>
      </c>
      <c r="T56">
        <v>1</v>
      </c>
      <c r="U56" t="s">
        <v>1220</v>
      </c>
      <c r="V56">
        <v>3</v>
      </c>
    </row>
    <row r="57" spans="11:22" x14ac:dyDescent="0.25">
      <c r="K57" t="s">
        <v>1260</v>
      </c>
      <c r="L57">
        <v>14</v>
      </c>
      <c r="M57" t="s">
        <v>1201</v>
      </c>
      <c r="N57">
        <v>3</v>
      </c>
      <c r="Q57" t="s">
        <v>1202</v>
      </c>
      <c r="R57">
        <v>125</v>
      </c>
      <c r="S57" t="s">
        <v>1269</v>
      </c>
      <c r="T57">
        <v>1</v>
      </c>
      <c r="U57" t="s">
        <v>1227</v>
      </c>
      <c r="V57">
        <v>1</v>
      </c>
    </row>
    <row r="58" spans="11:22" x14ac:dyDescent="0.25">
      <c r="M58" t="s">
        <v>1202</v>
      </c>
      <c r="N58">
        <v>35</v>
      </c>
      <c r="Q58" t="s">
        <v>1203</v>
      </c>
      <c r="R58">
        <v>10</v>
      </c>
      <c r="S58" t="s">
        <v>1247</v>
      </c>
      <c r="T58">
        <v>3</v>
      </c>
      <c r="U58" t="s">
        <v>1291</v>
      </c>
      <c r="V58">
        <v>385</v>
      </c>
    </row>
    <row r="59" spans="11:22" x14ac:dyDescent="0.25">
      <c r="M59" t="s">
        <v>1203</v>
      </c>
      <c r="N59">
        <v>7</v>
      </c>
      <c r="Q59" t="s">
        <v>1251</v>
      </c>
      <c r="R59">
        <v>2</v>
      </c>
      <c r="S59" t="s">
        <v>1254</v>
      </c>
      <c r="T59">
        <v>3</v>
      </c>
      <c r="U59" t="s">
        <v>1274</v>
      </c>
      <c r="V59">
        <v>1</v>
      </c>
    </row>
    <row r="60" spans="11:22" x14ac:dyDescent="0.25">
      <c r="M60" t="s">
        <v>1220</v>
      </c>
      <c r="N60">
        <v>3</v>
      </c>
      <c r="Q60" t="s">
        <v>1249</v>
      </c>
      <c r="R60">
        <v>1</v>
      </c>
      <c r="S60" t="s">
        <v>1272</v>
      </c>
      <c r="T60">
        <v>3</v>
      </c>
      <c r="U60" t="s">
        <v>1228</v>
      </c>
      <c r="V60">
        <v>2</v>
      </c>
    </row>
    <row r="61" spans="11:22" x14ac:dyDescent="0.25">
      <c r="M61" t="s">
        <v>1227</v>
      </c>
      <c r="N61">
        <v>1</v>
      </c>
      <c r="Q61" t="s">
        <v>1227</v>
      </c>
      <c r="R61">
        <v>1</v>
      </c>
      <c r="S61" t="s">
        <v>1184</v>
      </c>
      <c r="T61">
        <v>2</v>
      </c>
      <c r="U61" t="s">
        <v>1267</v>
      </c>
      <c r="V61">
        <v>1</v>
      </c>
    </row>
    <row r="62" spans="11:22" x14ac:dyDescent="0.25">
      <c r="M62" t="s">
        <v>1253</v>
      </c>
      <c r="N62">
        <v>1</v>
      </c>
      <c r="Q62" t="s">
        <v>1253</v>
      </c>
      <c r="R62">
        <v>1</v>
      </c>
      <c r="S62" t="s">
        <v>1198</v>
      </c>
      <c r="T62">
        <v>2</v>
      </c>
    </row>
    <row r="63" spans="11:22" x14ac:dyDescent="0.25">
      <c r="M63" t="s">
        <v>1291</v>
      </c>
      <c r="N63">
        <v>87</v>
      </c>
      <c r="Q63" t="s">
        <v>1292</v>
      </c>
      <c r="R63">
        <v>38</v>
      </c>
      <c r="S63" t="s">
        <v>1199</v>
      </c>
      <c r="T63">
        <v>3</v>
      </c>
    </row>
    <row r="64" spans="11:22" x14ac:dyDescent="0.25">
      <c r="M64" t="s">
        <v>1292</v>
      </c>
      <c r="N64">
        <v>17</v>
      </c>
      <c r="Q64" t="s">
        <v>1248</v>
      </c>
      <c r="R64">
        <v>3</v>
      </c>
      <c r="S64" t="s">
        <v>1268</v>
      </c>
      <c r="T64">
        <v>4</v>
      </c>
    </row>
    <row r="65" spans="13:20" x14ac:dyDescent="0.25">
      <c r="M65" t="s">
        <v>1293</v>
      </c>
      <c r="N65">
        <v>19</v>
      </c>
      <c r="Q65" t="s">
        <v>1204</v>
      </c>
      <c r="R65">
        <v>1</v>
      </c>
      <c r="S65" t="s">
        <v>1201</v>
      </c>
      <c r="T65">
        <v>11</v>
      </c>
    </row>
    <row r="66" spans="13:20" x14ac:dyDescent="0.25">
      <c r="M66" t="s">
        <v>1204</v>
      </c>
      <c r="N66">
        <v>1</v>
      </c>
      <c r="Q66" t="s">
        <v>1228</v>
      </c>
      <c r="R66">
        <v>2</v>
      </c>
      <c r="S66" t="s">
        <v>1202</v>
      </c>
      <c r="T66">
        <v>72</v>
      </c>
    </row>
    <row r="67" spans="13:20" x14ac:dyDescent="0.25">
      <c r="M67" t="s">
        <v>1228</v>
      </c>
      <c r="N67">
        <v>1</v>
      </c>
      <c r="Q67" t="s">
        <v>1267</v>
      </c>
      <c r="R67">
        <v>1</v>
      </c>
      <c r="S67" t="s">
        <v>1203</v>
      </c>
      <c r="T67">
        <v>12</v>
      </c>
    </row>
    <row r="68" spans="13:20" x14ac:dyDescent="0.25">
      <c r="M68" t="s">
        <v>1208</v>
      </c>
      <c r="N68">
        <v>1</v>
      </c>
      <c r="Q68" t="s">
        <v>1262</v>
      </c>
      <c r="R68">
        <v>2</v>
      </c>
      <c r="S68" t="s">
        <v>1251</v>
      </c>
      <c r="T68">
        <v>1</v>
      </c>
    </row>
    <row r="69" spans="13:20" x14ac:dyDescent="0.25">
      <c r="S69" t="s">
        <v>1249</v>
      </c>
      <c r="T69">
        <v>1</v>
      </c>
    </row>
    <row r="70" spans="13:20" x14ac:dyDescent="0.25">
      <c r="S70" t="s">
        <v>1227</v>
      </c>
      <c r="T70">
        <v>1</v>
      </c>
    </row>
    <row r="71" spans="13:20" x14ac:dyDescent="0.25">
      <c r="S71" t="s">
        <v>1253</v>
      </c>
      <c r="T71">
        <v>2</v>
      </c>
    </row>
    <row r="72" spans="13:20" x14ac:dyDescent="0.25">
      <c r="S72" t="s">
        <v>1292</v>
      </c>
      <c r="T72">
        <v>178</v>
      </c>
    </row>
    <row r="73" spans="13:20" x14ac:dyDescent="0.25">
      <c r="S73" t="s">
        <v>1294</v>
      </c>
      <c r="T73">
        <v>55</v>
      </c>
    </row>
    <row r="74" spans="13:20" x14ac:dyDescent="0.25">
      <c r="S74" t="s">
        <v>1293</v>
      </c>
      <c r="T74">
        <v>19</v>
      </c>
    </row>
    <row r="75" spans="13:20" x14ac:dyDescent="0.25">
      <c r="S75" t="s">
        <v>1248</v>
      </c>
      <c r="T75">
        <v>4</v>
      </c>
    </row>
    <row r="76" spans="13:20" x14ac:dyDescent="0.25">
      <c r="S76" t="s">
        <v>1204</v>
      </c>
      <c r="T76">
        <v>2</v>
      </c>
    </row>
    <row r="77" spans="13:20" x14ac:dyDescent="0.25">
      <c r="S77" t="s">
        <v>1228</v>
      </c>
      <c r="T77">
        <v>1</v>
      </c>
    </row>
    <row r="78" spans="13:20" x14ac:dyDescent="0.25">
      <c r="S78" t="s">
        <v>1267</v>
      </c>
      <c r="T78">
        <v>1</v>
      </c>
    </row>
    <row r="79" spans="13:20" x14ac:dyDescent="0.25">
      <c r="S79" t="s">
        <v>1208</v>
      </c>
      <c r="T79">
        <v>1</v>
      </c>
    </row>
    <row r="80" spans="13:20" x14ac:dyDescent="0.25">
      <c r="S80" t="s">
        <v>1262</v>
      </c>
      <c r="T8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工作表2 (2)</vt:lpstr>
      <vt:lpstr>MC</vt:lpstr>
      <vt:lpstr>MC新</vt:lpstr>
      <vt:lpstr>MO</vt:lpstr>
      <vt:lpstr>MO新</vt:lpstr>
      <vt:lpstr>SC</vt:lpstr>
      <vt:lpstr>SC新</vt:lpstr>
      <vt:lpstr>SO</vt:lpstr>
      <vt:lpstr>SO新</vt:lpstr>
      <vt:lpstr>FC</vt:lpstr>
      <vt:lpstr>FC新</vt:lpstr>
      <vt:lpstr>FO</vt:lpstr>
      <vt:lpstr>FO新</vt:lpstr>
      <vt:lpstr>有機</vt:lpstr>
      <vt:lpstr>慣行</vt:lpstr>
      <vt:lpstr>多樣性計算</vt:lpstr>
      <vt:lpstr>資料整理</vt:lpstr>
      <vt:lpstr>資料整理(扣除蜘蛛)</vt:lpstr>
      <vt:lpstr>多樣性計算 扣除蜘蛛</vt:lpstr>
      <vt:lpstr>山</vt:lpstr>
      <vt:lpstr>海</vt:lpstr>
      <vt:lpstr>地</vt:lpstr>
      <vt:lpstr>2017上半年</vt:lpstr>
      <vt:lpstr>工作表2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2017-07-10T09:35:39Z</dcterms:created>
  <dcterms:modified xsi:type="dcterms:W3CDTF">2019-01-07T09:50:13Z</dcterms:modified>
</cp:coreProperties>
</file>